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F2C00EF9-5AF4-45C8-B591-25CD449073E9}" xr6:coauthVersionLast="47" xr6:coauthVersionMax="47" xr10:uidLastSave="{00000000-0000-0000-0000-000000000000}"/>
  <bookViews>
    <workbookView xWindow="-120" yWindow="-120" windowWidth="29040" windowHeight="15720" tabRatio="1000" xr2:uid="{00000000-000D-0000-FFFF-FFFF00000000}"/>
  </bookViews>
  <sheets>
    <sheet name="갑지" sheetId="2" r:id="rId1"/>
    <sheet name="내역서" sheetId="621" r:id="rId2"/>
    <sheet name="내역서 (3)" sheetId="622" state="hidden" r:id="rId3"/>
    <sheet name="일위대가목록" sheetId="623" r:id="rId4"/>
    <sheet name="일위대가_호표" sheetId="624" r:id="rId5"/>
    <sheet name="일위대가_산근" sheetId="625" r:id="rId6"/>
    <sheet name="중기사용료목록" sheetId="626" r:id="rId7"/>
    <sheet name="중기사용료" sheetId="627" r:id="rId8"/>
    <sheet name="중기기초자료" sheetId="628" r:id="rId9"/>
    <sheet name="자재" sheetId="629" r:id="rId10"/>
    <sheet name="노임" sheetId="630" r:id="rId11"/>
    <sheet name="경비" sheetId="631" r:id="rId12"/>
    <sheet name="자재조서" sheetId="632" r:id="rId13"/>
    <sheet name="전역변수" sheetId="633" r:id="rId14"/>
    <sheet name="중기전역변수" sheetId="634" r:id="rId15"/>
  </sheets>
  <externalReferences>
    <externalReference r:id="rId16"/>
    <externalReference r:id="rId17"/>
    <externalReference r:id="rId18"/>
    <externalReference r:id="rId19"/>
    <externalReference r:id="rId20"/>
  </externalReferences>
  <definedNames>
    <definedName name="_1_">[1]공사비증감!#REF!</definedName>
    <definedName name="_10_10">#REF!</definedName>
    <definedName name="_11_11">#REF!</definedName>
    <definedName name="_12_3_0Crite">#REF!</definedName>
    <definedName name="_13_3_0Criteria">#REF!</definedName>
    <definedName name="_14_3__Crite">#REF!</definedName>
    <definedName name="_15_3__Criteria">#REF!</definedName>
    <definedName name="_16_6">#REF!</definedName>
    <definedName name="_17_7">#REF!</definedName>
    <definedName name="_18_8">#REF!</definedName>
    <definedName name="_19_9">#REF!</definedName>
    <definedName name="_2_0ㅜ1.ㅜ">'[2]#REF'!#REF!</definedName>
    <definedName name="_20a890.a19380_">[3]처리단락!#REF!</definedName>
    <definedName name="_21a890.a19384_">[3]처리단락!#REF!</definedName>
    <definedName name="_22C_">#REF!</definedName>
    <definedName name="_23G_0Extr">#REF!</definedName>
    <definedName name="_24G_0Extract">#REF!</definedName>
    <definedName name="_25G__Extr">#REF!</definedName>
    <definedName name="_26G__Extract">#REF!</definedName>
    <definedName name="_27P1_">'[4]Sheet1 (2)'!#REF!</definedName>
    <definedName name="_28__0Print_Tit">[2]LD!#REF!</definedName>
    <definedName name="_29__0PRINT_TITLES">[2]LD!#REF!</definedName>
    <definedName name="_30단">#REF!</definedName>
    <definedName name="_31옹벽부용수">[1]공사비증감!#REF!</definedName>
    <definedName name="_3C_">#REF!</definedName>
    <definedName name="_4_0_0_F">#REF!</definedName>
    <definedName name="_5_0a1945.za1">[2]LD!#REF!</definedName>
    <definedName name="_6_0Print_A">[2]LD!#REF!</definedName>
    <definedName name="_7_0PRINT_AREA">[2]LD!#REF!</definedName>
    <definedName name="_8_0옹벽부용수">[1]공사비증감!#REF!</definedName>
    <definedName name="_9_0ㅠ1">[2]LD!#REF!</definedName>
    <definedName name="AAW" localSheetId="0">갑지!SAF</definedName>
    <definedName name="aervbgr" localSheetId="0">갑지!EGERG</definedName>
    <definedName name="AJSL" localSheetId="0">갑지!ㅗㅠㅎㄹ</definedName>
    <definedName name="asd" localSheetId="0">갑지!REEG</definedName>
    <definedName name="ASS" localSheetId="0">갑지!TRR</definedName>
    <definedName name="asss" localSheetId="0">갑지!jhg</definedName>
    <definedName name="asw" localSheetId="0">갑지!juyjuy</definedName>
    <definedName name="asx" localSheetId="0">갑지!ㄹ퓰</definedName>
    <definedName name="asx" localSheetId="1">[0]!ㄹ퓰</definedName>
    <definedName name="asx">[0]!ㄹ퓰</definedName>
    <definedName name="awe" localSheetId="0">갑지!ret</definedName>
    <definedName name="BBC" localSheetId="0">갑지!SSR</definedName>
    <definedName name="bhg" localSheetId="0">갑지!ytjuy</definedName>
    <definedName name="BHJ" localSheetId="0">갑지!SAF</definedName>
    <definedName name="BKI" localSheetId="0">갑지!홁ㅎ</definedName>
    <definedName name="BNM" localSheetId="0">갑지!ㅈㅂㄷㄹ</definedName>
    <definedName name="bnv" localSheetId="0">갑지!ghgfh</definedName>
    <definedName name="BOB" localSheetId="0">갑지!WWF</definedName>
    <definedName name="BVF" localSheetId="0">갑지!ㅇㄴㄿ</definedName>
    <definedName name="cfg" localSheetId="0">갑지!bvvc</definedName>
    <definedName name="COC" localSheetId="0">갑지!ㅠㅜㅎ</definedName>
    <definedName name="cvd" localSheetId="0">갑지!홁ㅎ</definedName>
    <definedName name="cvx" localSheetId="0">갑지!ㅗㅠㅎㄹ</definedName>
    <definedName name="CZSVX" localSheetId="0">갑지!REEG</definedName>
    <definedName name="DDE" localSheetId="0">갑지!DDC</definedName>
    <definedName name="ddf" localSheetId="0">갑지!xcf</definedName>
    <definedName name="DDS" localSheetId="0">갑지!ㅠㅜㅎ</definedName>
    <definedName name="DGV" localSheetId="0">갑지!vnb</definedName>
    <definedName name="DGVAFD" localSheetId="0">갑지!REGSVTEB</definedName>
    <definedName name="DJKNHVF" localSheetId="0">갑지!MATRO</definedName>
    <definedName name="DNH" localSheetId="0">갑지!EGERG</definedName>
    <definedName name="DRDRSSF" localSheetId="0">갑지!NBBV</definedName>
    <definedName name="DSC" localSheetId="0">갑지!NND</definedName>
    <definedName name="DSFC" localSheetId="0">갑지!NNF</definedName>
    <definedName name="DSFD" localSheetId="0">갑지!SSX</definedName>
    <definedName name="DSS" localSheetId="0">갑지!MATRO</definedName>
    <definedName name="dsv" localSheetId="0">갑지!jyt</definedName>
    <definedName name="DVGDFS" localSheetId="0">갑지!FFC</definedName>
    <definedName name="DVZZ" localSheetId="0">갑지!DFSAFG</definedName>
    <definedName name="DZGD" localSheetId="0">갑지!NHGF</definedName>
    <definedName name="EDE" localSheetId="0">갑지!SAF</definedName>
    <definedName name="EEE" localSheetId="0">갑지!HGG</definedName>
    <definedName name="EGG" localSheetId="0">갑지!vnb</definedName>
    <definedName name="egt" localSheetId="0">갑지!reyt</definedName>
    <definedName name="ehyt" localSheetId="0">갑지!jhg</definedName>
    <definedName name="ERGFD" localSheetId="0">갑지!uiy</definedName>
    <definedName name="ERR" localSheetId="0">갑지!ㅈㅂㄷㄹ</definedName>
    <definedName name="etr" localSheetId="0">갑지!reyt</definedName>
    <definedName name="EWDWQD" localSheetId="0">갑지!NNG</definedName>
    <definedName name="EWR" localSheetId="0">갑지!GDF</definedName>
    <definedName name="fdfs" localSheetId="0">갑지!ㅗㅠㅎㄹ</definedName>
    <definedName name="FDSV" localSheetId="0">갑지!FFC</definedName>
    <definedName name="FDV" localSheetId="0">갑지!NBBV</definedName>
    <definedName name="FDVG" localSheetId="0">갑지!ㄹ퓰</definedName>
    <definedName name="fese" localSheetId="0">갑지!jytr</definedName>
    <definedName name="ffg" localSheetId="0">갑지!dgh</definedName>
    <definedName name="ffh" localSheetId="0">갑지!uiy</definedName>
    <definedName name="fgcfgg" localSheetId="0">갑지!ghgfh</definedName>
    <definedName name="FGR" localSheetId="0">갑지!ㅠㅜㅎ</definedName>
    <definedName name="FGV" localSheetId="0">갑지!NNF</definedName>
    <definedName name="FREE" localSheetId="0">갑지!NNC</definedName>
    <definedName name="FSVGF" localSheetId="0">갑지!MATRO</definedName>
    <definedName name="FV" localSheetId="0">갑지!NNF</definedName>
    <definedName name="FVD" localSheetId="0">갑지!SDVF</definedName>
    <definedName name="fvn" localSheetId="0">갑지!xcf</definedName>
    <definedName name="FYT" localSheetId="0">갑지!ㄹ퓰</definedName>
    <definedName name="GBFHG" localSheetId="0">갑지!GVHBG</definedName>
    <definedName name="GER" localSheetId="0">갑지!TGGG</definedName>
    <definedName name="gfg" localSheetId="0">갑지!uiy</definedName>
    <definedName name="GFH" localSheetId="0">갑지!FFF</definedName>
    <definedName name="GGG" localSheetId="0">갑지!DGRT</definedName>
    <definedName name="ggh" localSheetId="0">갑지!jhg</definedName>
    <definedName name="GREE" localSheetId="0">갑지!vnb</definedName>
    <definedName name="gvv" localSheetId="0">갑지!ㅁㄴㄹㅇㄹ</definedName>
    <definedName name="HCY" localSheetId="0">갑지!CDD</definedName>
    <definedName name="HHG" localSheetId="0">갑지!NNC</definedName>
    <definedName name="hyh" localSheetId="0">갑지!ytjuy</definedName>
    <definedName name="iik" localSheetId="0">갑지!ghgfh</definedName>
    <definedName name="jjjj" localSheetId="0">갑지!REUIHGURI</definedName>
    <definedName name="JJM" localSheetId="0">갑지!호서</definedName>
    <definedName name="JUU" localSheetId="0">갑지!FGF</definedName>
    <definedName name="JUYGDF" localSheetId="0">갑지!SSX</definedName>
    <definedName name="jyu" localSheetId="0">갑지!jhg</definedName>
    <definedName name="jyuj" localSheetId="0">갑지!yth</definedName>
    <definedName name="KGB" localSheetId="0">갑지!uiy</definedName>
    <definedName name="kiuk" localSheetId="0">갑지!jhg</definedName>
    <definedName name="kjuj" localSheetId="0">갑지!tyj</definedName>
    <definedName name="KKB" localSheetId="0">갑지!SSR</definedName>
    <definedName name="kkl" localSheetId="0">갑지!tyj</definedName>
    <definedName name="LLM" localSheetId="0">갑지!CCF</definedName>
    <definedName name="MMH" localSheetId="0">갑지!DDC</definedName>
    <definedName name="MMJN" localSheetId="0">갑지!ㅗㅠㅎㄹ</definedName>
    <definedName name="mml" localSheetId="0">갑지!jhg</definedName>
    <definedName name="MMN" localSheetId="0">갑지!ㅈㅂㄷㄹ</definedName>
    <definedName name="MMX" localSheetId="0">갑지!MMK</definedName>
    <definedName name="MNH" localSheetId="0">갑지!HGG</definedName>
    <definedName name="MOM" localSheetId="0">갑지!ㅈㅂㄷ</definedName>
    <definedName name="nbv" localSheetId="0">갑지!ㄷㄹㅈ</definedName>
    <definedName name="nmb" localSheetId="0">갑지!ㄹ퓰</definedName>
    <definedName name="NMJ" localSheetId="0">갑지!ㅇㄴㄿ</definedName>
    <definedName name="NNA" localSheetId="0">갑지!NNF</definedName>
    <definedName name="nnj" localSheetId="0">갑지!uiy</definedName>
    <definedName name="nnm" localSheetId="0">갑지!xcf</definedName>
    <definedName name="NON" localSheetId="0">갑지!xcf</definedName>
    <definedName name="OIOK" localSheetId="0">갑지!EED</definedName>
    <definedName name="OPL" localSheetId="0">갑지!ㅈㅂㄷ</definedName>
    <definedName name="PJG" localSheetId="0">갑지!NNF</definedName>
    <definedName name="plk" localSheetId="0">갑지!EGERG</definedName>
    <definedName name="plo" localSheetId="0">갑지!ㅠㅜㅎ</definedName>
    <definedName name="poi" localSheetId="0">갑지!HBHG</definedName>
    <definedName name="POL" localSheetId="0">갑지!HGG</definedName>
    <definedName name="ppl" localSheetId="0">갑지!jhg</definedName>
    <definedName name="_xlnm.Print_Area" localSheetId="0">갑지!$A$1:$Q$29</definedName>
    <definedName name="_xlnm.Print_Area" localSheetId="1">내역서!$A$1:$M$17</definedName>
    <definedName name="_xlnm.Print_Area">#REF!</definedName>
    <definedName name="_xlnm.Print_Titles" localSheetId="11">경비!$1:$2</definedName>
    <definedName name="_xlnm.Print_Titles" localSheetId="1">내역서!$1:$3</definedName>
    <definedName name="_xlnm.Print_Titles" localSheetId="2">'내역서 (3)'!$1:$3</definedName>
    <definedName name="_xlnm.Print_Titles" localSheetId="10">노임!$1:$2</definedName>
    <definedName name="_xlnm.Print_Titles" localSheetId="5">일위대가_산근!$1:$2</definedName>
    <definedName name="_xlnm.Print_Titles" localSheetId="4">일위대가_호표!$1:$3</definedName>
    <definedName name="_xlnm.Print_Titles" localSheetId="3">일위대가목록!$1:$2</definedName>
    <definedName name="_xlnm.Print_Titles" localSheetId="9">자재!$1:$2</definedName>
    <definedName name="_xlnm.Print_Titles" localSheetId="12">자재조서!$1:$3</definedName>
    <definedName name="_xlnm.Print_Titles" localSheetId="13">전역변수!$1:$2</definedName>
    <definedName name="_xlnm.Print_Titles" localSheetId="8">중기기초자료!$1:$2</definedName>
    <definedName name="_xlnm.Print_Titles" localSheetId="6">중기사용료목록!$1:$2</definedName>
    <definedName name="_xlnm.Print_Titles" localSheetId="14">중기전역변수!$1:$2</definedName>
    <definedName name="_xlnm.Print_Titles">[5]내역서!$A$1:$IV$4</definedName>
    <definedName name="qas" localSheetId="0">갑지!ㅁㄴㄹㅇㄹ</definedName>
    <definedName name="qdr" localSheetId="0">갑지!REEG</definedName>
    <definedName name="QQQ" localSheetId="0">갑지!CVDSD</definedName>
    <definedName name="QREWQ" localSheetId="0">갑지!FFF</definedName>
    <definedName name="QSR" localSheetId="0">갑지!CDD</definedName>
    <definedName name="QSS" localSheetId="0">갑지!MATRO</definedName>
    <definedName name="QTY" localSheetId="0">갑지!SAF</definedName>
    <definedName name="qwe" localSheetId="0">갑지!ㅈㅂㄷㄹ</definedName>
    <definedName name="RFWE" localSheetId="0">갑지!GDF</definedName>
    <definedName name="rgfg" localSheetId="0">갑지!jhg</definedName>
    <definedName name="RGR" localSheetId="0">갑지!GDF</definedName>
    <definedName name="RTG" localSheetId="0">갑지!EEDD</definedName>
    <definedName name="rthrtu" localSheetId="0">갑지!juyjuy</definedName>
    <definedName name="RTHT" localSheetId="0">갑지!TTHG</definedName>
    <definedName name="SDAVF" localSheetId="0">갑지!GVHBG</definedName>
    <definedName name="SdcdF" localSheetId="0">갑지!NBBV</definedName>
    <definedName name="SDD" localSheetId="0">갑지!TRR</definedName>
    <definedName name="SDG" localSheetId="0">갑지!ㄷㄹㅈ</definedName>
    <definedName name="sdsd" localSheetId="0">갑지!jhg</definedName>
    <definedName name="sdv" localSheetId="0">갑지!uiy</definedName>
    <definedName name="SFH" localSheetId="0">갑지!ㅗㅠㅎㄹ</definedName>
    <definedName name="SIS" localSheetId="0">갑지!NNF</definedName>
    <definedName name="sj" localSheetId="0">갑지!ㄹ퓰</definedName>
    <definedName name="SOC" localSheetId="0">갑지!OIU</definedName>
    <definedName name="SOS" localSheetId="0">갑지!MATRO</definedName>
    <definedName name="SSSC" localSheetId="0">갑지!CCF</definedName>
    <definedName name="SVFGSF" localSheetId="0">갑지!KJH</definedName>
    <definedName name="SZVFGG" localSheetId="0">갑지!REEG</definedName>
    <definedName name="tryrtg" localSheetId="0">갑지!bvvc</definedName>
    <definedName name="TTR" localSheetId="0">갑지!ㅁㄴㄹㅇㄹ</definedName>
    <definedName name="TUNVS" localSheetId="0">갑지!ㄷㄹㅈ</definedName>
    <definedName name="tuu" localSheetId="0">갑지!frt</definedName>
    <definedName name="tyy" localSheetId="0">갑지!reyt</definedName>
    <definedName name="UJJ" localSheetId="0">갑지!YHG</definedName>
    <definedName name="ujy" localSheetId="0">갑지!ret</definedName>
    <definedName name="uyj" localSheetId="0">갑지!tyj</definedName>
    <definedName name="UYUY" localSheetId="0">갑지!DGRT</definedName>
    <definedName name="vbc" localSheetId="0">갑지!REGSVTEB</definedName>
    <definedName name="VBGDH" localSheetId="0">갑지!HBHG</definedName>
    <definedName name="vbnh" localSheetId="0">갑지!ㅗㅠㅎㄹ</definedName>
    <definedName name="VBV" localSheetId="0">갑지!RGVBF</definedName>
    <definedName name="vcx" localSheetId="0">갑지!ㅗㅠㅎㄹ</definedName>
    <definedName name="VFJKEH" localSheetId="0">갑지!DDC</definedName>
    <definedName name="VFV" localSheetId="0">갑지!ㄷㄹㅈ</definedName>
    <definedName name="vlo" localSheetId="0">갑지!juyjuy</definedName>
    <definedName name="vvb" localSheetId="0">갑지!ㅌㅊㅍ</definedName>
    <definedName name="VVV" localSheetId="0">갑지!EGERG</definedName>
    <definedName name="wddw" localSheetId="0">갑지!ㅈㄷㅂㄹ</definedName>
    <definedName name="wdes" localSheetId="0">갑지!vbn</definedName>
    <definedName name="WDF" localSheetId="0">갑지!QQA</definedName>
    <definedName name="WEFDS" localSheetId="0">갑지!MATRO</definedName>
    <definedName name="WER" localSheetId="0">갑지!TRRR</definedName>
    <definedName name="WFG" localSheetId="0">갑지!MATRO</definedName>
    <definedName name="wqd" localSheetId="0">갑지!ㅗㅠㅎㄹ</definedName>
    <definedName name="wsdf" localSheetId="0">갑지!ret</definedName>
    <definedName name="WSS" localSheetId="0">갑지!ㅁㄴㄹㅇㄹ</definedName>
    <definedName name="WSX" localSheetId="0">갑지!WWF</definedName>
    <definedName name="WWQ" localSheetId="0">갑지!ㄷㄹㅈ</definedName>
    <definedName name="WWR" localSheetId="0">갑지!uiy</definedName>
    <definedName name="WWU" localSheetId="0">갑지!ㅈㄷㅂㄹ</definedName>
    <definedName name="WWW" localSheetId="0">갑지!DGRT</definedName>
    <definedName name="xcc" localSheetId="0">갑지!ㅁㄴㄹㅇㄹ</definedName>
    <definedName name="XCXC" localSheetId="0">갑지!FFF</definedName>
    <definedName name="xdd" localSheetId="0">갑지!jytr</definedName>
    <definedName name="XDE" localSheetId="0">갑지!ㅗㅠㅎㄹ</definedName>
    <definedName name="XDF" localSheetId="0">갑지!xcf</definedName>
    <definedName name="XDR" localSheetId="0">갑지!ㅈㄷㅂㄹ</definedName>
    <definedName name="XDS" localSheetId="0">갑지!NNF</definedName>
    <definedName name="XSD" localSheetId="0">갑지!MATRO</definedName>
    <definedName name="YHGG" localSheetId="0">갑지!HTD</definedName>
    <definedName name="YIP" localSheetId="0">갑지!QQA</definedName>
    <definedName name="yjy" localSheetId="0">갑지!jytr</definedName>
    <definedName name="ZFVGFDHB" localSheetId="0">갑지!AVGHBD</definedName>
    <definedName name="ZLO" localSheetId="0">갑지!QQA</definedName>
    <definedName name="zsb" localSheetId="0">갑지!GVHBG</definedName>
    <definedName name="zsd" localSheetId="0">갑지!ㅈㄷㅂㄹ</definedName>
    <definedName name="zxc" localSheetId="0">갑지!ㄷㄹㅈ</definedName>
    <definedName name="ㄱㅀㅍㅇ" localSheetId="0">갑지!ㅝㅗ허</definedName>
    <definedName name="거러" localSheetId="0">갑지!OIU</definedName>
    <definedName name="경용" localSheetId="0">갑지!WWF</definedName>
    <definedName name="광영" localSheetId="0">갑지!ㅁㄴㄹㅇㄹ</definedName>
    <definedName name="ㄴㄷㅁㄴ" localSheetId="0">갑지!BNH</definedName>
    <definedName name="남해" localSheetId="0">갑지!TRR</definedName>
    <definedName name="도라지" localSheetId="0">갑지!ㄹ퓰</definedName>
    <definedName name="동생" localSheetId="0">갑지!ㄹ퓰</definedName>
    <definedName name="ㄹㄷ" localSheetId="0">갑지!ㅗㅠㅎㄹ</definedName>
    <definedName name="ㄹㅎ퓨" localSheetId="0">갑지!FFF</definedName>
    <definedName name="럴" localSheetId="0">갑지!asx</definedName>
    <definedName name="ㅁㄴㅇ" localSheetId="0">갑지!ㄹ퓰</definedName>
    <definedName name="목공" localSheetId="0">갑지!집</definedName>
    <definedName name="목공" localSheetId="1">집</definedName>
    <definedName name="목공">집</definedName>
    <definedName name="미나" localSheetId="0">갑지!ㅈㄷㅂㄹ</definedName>
    <definedName name="미진" localSheetId="0">갑지!NNG</definedName>
    <definedName name="ㅂㅂㅂ" localSheetId="0">갑지!ㅝㅗ허</definedName>
    <definedName name="ㅂㅈㄷ" localSheetId="0">갑지!jhg</definedName>
    <definedName name="ㅂㅈㄷㄴㅌ" localSheetId="0">갑지!juyjuy</definedName>
    <definedName name="보지" localSheetId="0">갑지!sfd</definedName>
    <definedName name="보현" localSheetId="0">갑지!ㅁㄴㄹㅇㄹ</definedName>
    <definedName name="비인" localSheetId="0">갑지!MATRO</definedName>
    <definedName name="송도" localSheetId="0">갑지!NNF</definedName>
    <definedName name="수영" localSheetId="0">갑지!ㅁㄴㄹㅇㄹ</definedName>
    <definedName name="수진" localSheetId="0">갑지!NNF</definedName>
    <definedName name="승호" localSheetId="0">갑지!MMK</definedName>
    <definedName name="ㅇㄴㅍ" localSheetId="0">갑지!ㅁㄴㄹㅇㄹ</definedName>
    <definedName name="영남" localSheetId="0">갑지!SSR</definedName>
    <definedName name="영미" localSheetId="0">갑지!NNF</definedName>
    <definedName name="우리나라" localSheetId="0">갑지!jhg</definedName>
    <definedName name="의영" localSheetId="0">갑지!ㅁㄴㄹㅇㄹ</definedName>
    <definedName name="일본" localSheetId="0">갑지!sfd</definedName>
    <definedName name="자지" localSheetId="0">갑지!NNF</definedName>
    <definedName name="전주2" localSheetId="0">갑지!ㄹ퓰</definedName>
    <definedName name="주호" localSheetId="0">갑지!ㄷㄹㅈ</definedName>
    <definedName name="준호" localSheetId="0">갑지!SAF</definedName>
    <definedName name="진국" localSheetId="0">갑지!NNF</definedName>
    <definedName name="집계표2" localSheetId="0">갑지!집</definedName>
    <definedName name="집계표2" localSheetId="1">집</definedName>
    <definedName name="집계표2">집</definedName>
    <definedName name="ㅊㅇㅇㅇㅇ" localSheetId="0">갑지!HGG</definedName>
    <definedName name="ㅊㅊㅊㅊ" localSheetId="0">갑지!ㅁㄴㄹㅇㄹ</definedName>
    <definedName name="ㅊㅊㅊㅊㅊ" localSheetId="0">갑지!TRR</definedName>
    <definedName name="충산대" localSheetId="0">갑지!VGF</definedName>
    <definedName name="ㅋㅌㅇ" localSheetId="0">갑지!xcf</definedName>
    <definedName name="ㅋㅌㅌ" localSheetId="0">갑지!SSX</definedName>
    <definedName name="폐기물집계표" localSheetId="0">갑지!집</definedName>
    <definedName name="폐기물집계표" localSheetId="1">집</definedName>
    <definedName name="폐기물집계표">집</definedName>
    <definedName name="ㅎㄴ" localSheetId="0">갑지!REUIHGURI</definedName>
    <definedName name="ㅎ류" localSheetId="0">갑지!SDRFE</definedName>
    <definedName name="한국" localSheetId="0">갑지!jhg</definedName>
    <definedName name="허팡" localSheetId="0">갑지!dgh</definedName>
    <definedName name="형" localSheetId="0">갑지!NNG</definedName>
    <definedName name="호남" localSheetId="0">갑지!bvvc</definedName>
    <definedName name="호진" localSheetId="0">갑지!BNH</definedName>
    <definedName name="홍탁" localSheetId="0">갑지!xcf</definedName>
    <definedName name="희정" localSheetId="0">갑지!sfd</definedName>
    <definedName name="ㅓ" localSheetId="0">갑지!jhg</definedName>
    <definedName name="ㅓㅗㅡ" localSheetId="0">갑지!DGRT</definedName>
    <definedName name="ㅗ뉴" localSheetId="0">갑지!HGG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3" i="634" l="1"/>
  <c r="C22" i="634"/>
  <c r="C21" i="634"/>
  <c r="C20" i="634"/>
  <c r="C19" i="634"/>
  <c r="C18" i="634"/>
  <c r="F11" i="627" s="1"/>
  <c r="G11" i="627" s="1"/>
  <c r="G12" i="627" s="1"/>
  <c r="F3" i="626" s="1"/>
  <c r="G4" i="631"/>
  <c r="G3" i="631"/>
  <c r="AG11" i="627"/>
  <c r="AG8" i="627"/>
  <c r="F8" i="627"/>
  <c r="G8" i="627"/>
  <c r="G9" i="627" s="1"/>
  <c r="G10" i="627" s="1"/>
  <c r="AG6" i="627"/>
  <c r="F6" i="627"/>
  <c r="G6" i="627"/>
  <c r="G7" i="627"/>
  <c r="D6" i="627"/>
  <c r="O3" i="626"/>
  <c r="D60" i="625"/>
  <c r="C60" i="625"/>
  <c r="D57" i="625"/>
  <c r="C57" i="625"/>
  <c r="AB55" i="625"/>
  <c r="AD55" i="625" s="1"/>
  <c r="E55" i="625"/>
  <c r="B55" i="625"/>
  <c r="B31" i="625"/>
  <c r="B29" i="625"/>
  <c r="AL27" i="625"/>
  <c r="AH27" i="625"/>
  <c r="AD27" i="625"/>
  <c r="K27" i="625"/>
  <c r="A27" i="625"/>
  <c r="B25" i="625"/>
  <c r="B23" i="625"/>
  <c r="B21" i="625"/>
  <c r="AF19" i="625"/>
  <c r="A19" i="625" s="1"/>
  <c r="AH19" i="625"/>
  <c r="AB19" i="625"/>
  <c r="AD19" i="625"/>
  <c r="B19" i="625"/>
  <c r="AT17" i="625"/>
  <c r="AP17" i="625"/>
  <c r="AL17" i="625"/>
  <c r="AH17" i="625"/>
  <c r="AD17" i="625"/>
  <c r="AB25" i="625" s="1"/>
  <c r="AD25" i="625" s="1"/>
  <c r="K17" i="625"/>
  <c r="A17" i="625"/>
  <c r="AA4" i="623"/>
  <c r="G4" i="623"/>
  <c r="F4" i="623"/>
  <c r="G6" i="622"/>
  <c r="AA3" i="623"/>
  <c r="BI7" i="622"/>
  <c r="K7" i="622"/>
  <c r="L7" i="622"/>
  <c r="I7" i="622"/>
  <c r="J7" i="622"/>
  <c r="G7" i="622"/>
  <c r="E7" i="622" s="1"/>
  <c r="H7" i="622"/>
  <c r="F7" i="622" s="1"/>
  <c r="BI6" i="622"/>
  <c r="I6" i="622"/>
  <c r="J6" i="622" s="1"/>
  <c r="BI5" i="622"/>
  <c r="A55" i="625"/>
  <c r="F15" i="621"/>
  <c r="F16" i="621" s="1"/>
  <c r="N18" i="2" s="1"/>
  <c r="N16" i="2"/>
  <c r="G3" i="626"/>
  <c r="H6" i="622"/>
  <c r="AB21" i="625"/>
  <c r="AD21" i="625" s="1"/>
  <c r="AF21" i="625"/>
  <c r="AH21" i="625" s="1"/>
  <c r="G13" i="627" l="1"/>
  <c r="E3" i="626"/>
  <c r="AF60" i="625"/>
  <c r="E60" i="625" s="1"/>
  <c r="E62" i="625"/>
  <c r="AF57" i="625"/>
  <c r="E57" i="625" s="1"/>
  <c r="B60" i="625"/>
  <c r="B57" i="625"/>
  <c r="AF23" i="625"/>
  <c r="AB23" i="625"/>
  <c r="AD23" i="625" s="1"/>
  <c r="N14" i="2"/>
  <c r="N12" i="2" s="1"/>
  <c r="AF25" i="625"/>
  <c r="A21" i="625"/>
  <c r="F17" i="621"/>
  <c r="F4" i="621" s="1"/>
  <c r="A25" i="625" l="1"/>
  <c r="AH25" i="625"/>
  <c r="AF29" i="625"/>
  <c r="AB29" i="625"/>
  <c r="AD29" i="625" s="1"/>
  <c r="AH23" i="625"/>
  <c r="A23" i="625"/>
  <c r="B62" i="625"/>
  <c r="E46" i="625"/>
  <c r="H4" i="623" s="1"/>
  <c r="H3" i="626"/>
  <c r="E4" i="623" l="1"/>
  <c r="Y4" i="623" s="1"/>
  <c r="K6" i="622"/>
  <c r="B46" i="625"/>
  <c r="Y46" i="625"/>
  <c r="AB31" i="625"/>
  <c r="AD31" i="625" s="1"/>
  <c r="AF31" i="625"/>
  <c r="AH29" i="625"/>
  <c r="A29" i="625"/>
  <c r="AH31" i="625" l="1"/>
  <c r="A31" i="625"/>
  <c r="AB35" i="625"/>
  <c r="AB33" i="625"/>
  <c r="AB37" i="625"/>
  <c r="L6" i="622"/>
  <c r="F6" i="622" s="1"/>
  <c r="E6" i="622"/>
  <c r="AD37" i="625" l="1"/>
  <c r="C37" i="625"/>
  <c r="B37" i="625" s="1"/>
  <c r="A37" i="625"/>
  <c r="D35" i="625"/>
  <c r="B35" i="625" s="1"/>
  <c r="AD35" i="625"/>
  <c r="A35" i="625"/>
  <c r="E33" i="625"/>
  <c r="B33" i="625" s="1"/>
  <c r="A33" i="625"/>
  <c r="AD33" i="625"/>
  <c r="AF42" i="625" l="1"/>
  <c r="E42" i="625" s="1"/>
  <c r="AF39" i="625"/>
  <c r="E39" i="625" s="1"/>
  <c r="E44" i="625"/>
  <c r="E4" i="625" s="1"/>
  <c r="H3" i="623" s="1"/>
  <c r="K5" i="622" s="1"/>
  <c r="L5" i="622" s="1"/>
  <c r="L4" i="622" s="1"/>
  <c r="AD39" i="625"/>
  <c r="D39" i="625" s="1"/>
  <c r="D44" i="625"/>
  <c r="D4" i="625" s="1"/>
  <c r="G3" i="623" s="1"/>
  <c r="I5" i="622" s="1"/>
  <c r="J5" i="622" s="1"/>
  <c r="J4" i="622" s="1"/>
  <c r="AD42" i="625"/>
  <c r="D42" i="625" s="1"/>
  <c r="C44" i="625"/>
  <c r="AB39" i="625"/>
  <c r="C39" i="625" s="1"/>
  <c r="B39" i="625" s="1"/>
  <c r="AB42" i="625"/>
  <c r="C42" i="625" s="1"/>
  <c r="B42" i="625" s="1"/>
  <c r="B44" i="625" l="1"/>
  <c r="C4" i="625"/>
  <c r="F3" i="623" s="1"/>
  <c r="E3" i="623" l="1"/>
  <c r="Y3" i="623" s="1"/>
  <c r="G5" i="622"/>
  <c r="Y4" i="625"/>
  <c r="B4" i="625"/>
  <c r="H5" i="622" l="1"/>
  <c r="E5" i="622"/>
  <c r="F5" i="622" l="1"/>
  <c r="H4" i="622"/>
  <c r="F4" i="622" s="1"/>
</calcChain>
</file>

<file path=xl/sharedStrings.xml><?xml version="1.0" encoding="utf-8"?>
<sst xmlns="http://schemas.openxmlformats.org/spreadsheetml/2006/main" count="920" uniqueCount="418">
  <si>
    <t>LA</t>
  </si>
  <si>
    <t>경    비</t>
  </si>
  <si>
    <t>금 액</t>
  </si>
  <si>
    <t>EQ</t>
  </si>
  <si>
    <t>공 종 명</t>
  </si>
  <si>
    <t>단 가</t>
  </si>
  <si>
    <t>비 고</t>
  </si>
  <si>
    <t>MA</t>
  </si>
  <si>
    <t>할 증</t>
  </si>
  <si>
    <t>OP값</t>
  </si>
  <si>
    <t>단위</t>
  </si>
  <si>
    <t>노 무 비</t>
  </si>
  <si>
    <t>규 격</t>
  </si>
  <si>
    <t>수량</t>
  </si>
  <si>
    <t>재 료 비</t>
  </si>
  <si>
    <t>화폐변환</t>
  </si>
  <si>
    <t>식</t>
  </si>
  <si>
    <t>합    계</t>
  </si>
  <si>
    <t/>
  </si>
  <si>
    <t>설계자</t>
    <phoneticPr fontId="2" type="noConversion"/>
  </si>
  <si>
    <t>과 장</t>
    <phoneticPr fontId="2" type="noConversion"/>
  </si>
  <si>
    <t>결 재</t>
    <phoneticPr fontId="2" type="noConversion"/>
  </si>
  <si>
    <t>원정</t>
    <phoneticPr fontId="2" type="noConversion"/>
  </si>
  <si>
    <t>○ 도 급 예 정 액  :</t>
    <phoneticPr fontId="2" type="noConversion"/>
  </si>
  <si>
    <t xml:space="preserve"> - 공  급  가  액  :</t>
    <phoneticPr fontId="2" type="noConversion"/>
  </si>
  <si>
    <t xml:space="preserve"> - 부 가 가 치 세 :</t>
    <phoneticPr fontId="2" type="noConversion"/>
  </si>
  <si>
    <t>설 계 예 산 내 역 서</t>
    <phoneticPr fontId="2" type="noConversion"/>
  </si>
  <si>
    <t>10</t>
  </si>
  <si>
    <t>20</t>
  </si>
  <si>
    <t>30</t>
  </si>
  <si>
    <t>40</t>
  </si>
  <si>
    <t>○ 관 급 자 재 대  :</t>
    <phoneticPr fontId="2" type="noConversion"/>
  </si>
  <si>
    <t>50</t>
  </si>
  <si>
    <t>F</t>
  </si>
  <si>
    <t>심사자</t>
    <phoneticPr fontId="2" type="noConversion"/>
  </si>
  <si>
    <t>팀 장</t>
    <phoneticPr fontId="2" type="noConversion"/>
  </si>
  <si>
    <t>금액계상</t>
  </si>
  <si>
    <t>경 비</t>
  </si>
  <si>
    <t>합 계</t>
  </si>
  <si>
    <t>#.1</t>
  </si>
  <si>
    <t>#.2</t>
  </si>
  <si>
    <t>내역서</t>
  </si>
  <si>
    <t>▣   공 사 기 간</t>
  </si>
  <si>
    <t>▣   공 사 개 요</t>
    <phoneticPr fontId="2" type="noConversion"/>
  </si>
  <si>
    <t xml:space="preserve">           ▣  총  사  업  비  :</t>
    <phoneticPr fontId="2" type="noConversion"/>
  </si>
  <si>
    <t>M3</t>
  </si>
  <si>
    <t xml:space="preserve">    금액조정</t>
  </si>
  <si>
    <t>폐기물 처리</t>
  </si>
  <si>
    <t>#. 폐기물 처리</t>
  </si>
  <si>
    <t xml:space="preserve">    폐기물 운반</t>
  </si>
  <si>
    <t xml:space="preserve">    폐기물처리비</t>
  </si>
  <si>
    <t>TON</t>
  </si>
  <si>
    <t>GSD4003</t>
  </si>
  <si>
    <t>C01</t>
  </si>
  <si>
    <t xml:space="preserve">   2026 년도</t>
    <phoneticPr fontId="2" type="noConversion"/>
  </si>
  <si>
    <t>폐아스콘</t>
  </si>
  <si>
    <t xml:space="preserve"> 폐기물 운반</t>
  </si>
  <si>
    <t xml:space="preserve"> 폐기물처리비</t>
  </si>
  <si>
    <t xml:space="preserve"> 금액조정</t>
  </si>
  <si>
    <t>- 폐기물 운반 : 1식</t>
    <phoneticPr fontId="2" type="noConversion"/>
  </si>
  <si>
    <t>- 폐아스콘 위탁처리 : 1식</t>
    <phoneticPr fontId="2" type="noConversion"/>
  </si>
  <si>
    <t>#. 폐기물처리비</t>
    <phoneticPr fontId="2" type="noConversion"/>
  </si>
  <si>
    <t>2. 공 급 가 액</t>
    <phoneticPr fontId="2" type="noConversion"/>
  </si>
  <si>
    <t>3. 부가가치세</t>
    <phoneticPr fontId="2" type="noConversion"/>
  </si>
  <si>
    <t>4. 도급예정액</t>
    <phoneticPr fontId="2" type="noConversion"/>
  </si>
  <si>
    <t>전북특별자치도 도로관리사업소</t>
    <phoneticPr fontId="2" type="noConversion"/>
  </si>
  <si>
    <t>위치 : 전북특별자치도 진안군 정천면 월평리 일원</t>
    <phoneticPr fontId="2" type="noConversion"/>
  </si>
  <si>
    <t>- 착공일로부터 60일</t>
    <phoneticPr fontId="2" type="noConversion"/>
  </si>
  <si>
    <t>30KM</t>
  </si>
  <si>
    <t>SRECYCYLE3</t>
  </si>
  <si>
    <t>SD80014</t>
  </si>
  <si>
    <t>일위대가목록</t>
  </si>
  <si>
    <t>규    격</t>
  </si>
  <si>
    <t>수 량</t>
  </si>
  <si>
    <t>단 위</t>
  </si>
  <si>
    <t>재료비</t>
  </si>
  <si>
    <t>노무비</t>
  </si>
  <si>
    <t>비교검토</t>
  </si>
  <si>
    <t>#1 폐기물 운반</t>
  </si>
  <si>
    <t>#2 폐기물처리비</t>
  </si>
  <si>
    <t>일위대가_호표</t>
  </si>
  <si>
    <t>일위대가_산근</t>
  </si>
  <si>
    <t>산 출 근 거</t>
  </si>
  <si>
    <t xml:space="preserve">※ 노란색 셀을 수정하고 툴바에서 수식 &gt; 시트계산을 하면 </t>
  </si>
  <si>
    <t>#1 폐기물 운반 | 30KM|M3</t>
  </si>
  <si>
    <t xml:space="preserve">   엑셀 수식이 적용됩니다. (단축키 F9 키) </t>
  </si>
  <si>
    <t xml:space="preserve"> * 폐기물 운반 - M3당</t>
  </si>
  <si>
    <t>'* 폐기물 운반 - M3당'</t>
  </si>
  <si>
    <t xml:space="preserve">  L=  30 km, 현장에서 폐기물 업체</t>
  </si>
  <si>
    <t xml:space="preserve"> 'L=' 30'km, 현장에서 폐기물 업체'</t>
  </si>
  <si>
    <t xml:space="preserve">  현장-폐기물업체까지거리계상</t>
  </si>
  <si>
    <t xml:space="preserve"> '현장-폐기물업체까지거리계상'</t>
  </si>
  <si>
    <t xml:space="preserve"> 1. 처리비(처리비는 폐기물처리비에 별도계상)</t>
  </si>
  <si>
    <t>'1. 처리비(처리비는 폐기물처리비에 별도계상)'</t>
  </si>
  <si>
    <t xml:space="preserve"> 2.운반(덤프 15TON)</t>
  </si>
  <si>
    <t>'2.운반(덤프 15TON)'</t>
  </si>
  <si>
    <t xml:space="preserve">L = </t>
  </si>
  <si>
    <t xml:space="preserve">E = </t>
  </si>
  <si>
    <t xml:space="preserve">F = </t>
  </si>
  <si>
    <t xml:space="preserve">EO = </t>
  </si>
  <si>
    <t xml:space="preserve">K = </t>
  </si>
  <si>
    <t xml:space="preserve">   Q = 15*1.625/2.3 =?</t>
  </si>
  <si>
    <t xml:space="preserve">Q+ = </t>
  </si>
  <si>
    <t xml:space="preserve">Q = </t>
  </si>
  <si>
    <t xml:space="preserve">19_1_1+ = </t>
  </si>
  <si>
    <t xml:space="preserve">19_1_1 = </t>
  </si>
  <si>
    <t xml:space="preserve">   N = Q/(0.7*K) =?</t>
  </si>
  <si>
    <t xml:space="preserve">N+ = </t>
  </si>
  <si>
    <t xml:space="preserve">N = </t>
  </si>
  <si>
    <t xml:space="preserve">21_1_1+ = </t>
  </si>
  <si>
    <t xml:space="preserve">21_1_1 = </t>
  </si>
  <si>
    <t xml:space="preserve">   T1 = (18*N)/(60*Eo) =?</t>
  </si>
  <si>
    <t xml:space="preserve">T1+ = </t>
  </si>
  <si>
    <t xml:space="preserve">T1 = </t>
  </si>
  <si>
    <t xml:space="preserve">23_1_1+ = </t>
  </si>
  <si>
    <t xml:space="preserve">23_1_1 = </t>
  </si>
  <si>
    <t xml:space="preserve">   T2 = (L/35)*60 =?</t>
  </si>
  <si>
    <t xml:space="preserve">T2+ = </t>
  </si>
  <si>
    <t xml:space="preserve">T2 = </t>
  </si>
  <si>
    <t xml:space="preserve">25_1_1+ = </t>
  </si>
  <si>
    <t xml:space="preserve">25_1_1 = </t>
  </si>
  <si>
    <t xml:space="preserve">T3 = </t>
  </si>
  <si>
    <t xml:space="preserve">T4 = </t>
  </si>
  <si>
    <t xml:space="preserve">T5 = </t>
  </si>
  <si>
    <t xml:space="preserve">   CM = T1+T2+T3+T4+T5 = ?</t>
  </si>
  <si>
    <t xml:space="preserve">CM+ = </t>
  </si>
  <si>
    <t xml:space="preserve">CM = </t>
  </si>
  <si>
    <t xml:space="preserve">29_1_1+ = </t>
  </si>
  <si>
    <t xml:space="preserve">29_1_1 = </t>
  </si>
  <si>
    <t xml:space="preserve">   Q2 = (60*Q*F*E)/CM =  ?'M3/HR'</t>
  </si>
  <si>
    <t xml:space="preserve">Q2+ = </t>
  </si>
  <si>
    <t xml:space="preserve">Q2 = </t>
  </si>
  <si>
    <t xml:space="preserve">31_1_1+ = </t>
  </si>
  <si>
    <t xml:space="preserve">31_1_1 = </t>
  </si>
  <si>
    <t xml:space="preserve">   '경  비:'~E0006020150.E~ / Q2 = ?EQ+</t>
  </si>
  <si>
    <t xml:space="preserve">EQ+ = </t>
  </si>
  <si>
    <t xml:space="preserve">EQ = </t>
  </si>
  <si>
    <t xml:space="preserve">   '노무비:'~E0006020150.L~ / Q2 = ?LA+</t>
  </si>
  <si>
    <t xml:space="preserve">LA+ = </t>
  </si>
  <si>
    <t xml:space="preserve">LA = </t>
  </si>
  <si>
    <t xml:space="preserve">   '재료비:'~E0006020150.M~ / Q2 = ?MA+</t>
  </si>
  <si>
    <t xml:space="preserve">MA+ = </t>
  </si>
  <si>
    <t xml:space="preserve">MA = </t>
  </si>
  <si>
    <t xml:space="preserve">   소  계 :</t>
  </si>
  <si>
    <t xml:space="preserve"> &gt;'소  계 :'</t>
  </si>
  <si>
    <t xml:space="preserve">&gt;MA = </t>
  </si>
  <si>
    <t xml:space="preserve">&gt;LA = </t>
  </si>
  <si>
    <t xml:space="preserve">&gt;EQ = </t>
  </si>
  <si>
    <t xml:space="preserve">   합  계 :</t>
  </si>
  <si>
    <t>&gt;&gt;'합  계 :'</t>
  </si>
  <si>
    <t xml:space="preserve">&gt;&gt;MA = </t>
  </si>
  <si>
    <t xml:space="preserve">&gt;&gt;LA = </t>
  </si>
  <si>
    <t xml:space="preserve">&gt;&gt;EQ = </t>
  </si>
  <si>
    <t xml:space="preserve">   전체 합계</t>
  </si>
  <si>
    <t>#2 폐기물처리비 | 폐아스콘|TON</t>
  </si>
  <si>
    <t xml:space="preserve"> * 2026년 폐기물처리비 - 폐아스콘 / TON 당</t>
  </si>
  <si>
    <t>'* 2026년 폐기물처리비 - 폐아스콘 / TON 당'</t>
  </si>
  <si>
    <t xml:space="preserve">  (사)한국건설자원협회.제공</t>
  </si>
  <si>
    <t xml:space="preserve"> '(사)한국건설자원협회.제공'</t>
  </si>
  <si>
    <t xml:space="preserve"> 1. 폐아스콘 처리비</t>
  </si>
  <si>
    <t>'1. 폐아스콘 처리비'</t>
  </si>
  <si>
    <t xml:space="preserve">  '처리비 : '~GP00600.T~ * 1'톤' = ?EQ+</t>
  </si>
  <si>
    <t>&gt; '소  계 :'</t>
  </si>
  <si>
    <t>중기사용료목록</t>
  </si>
  <si>
    <t>덤프트럭</t>
  </si>
  <si>
    <t>15 TON</t>
  </si>
  <si>
    <t xml:space="preserve">HR    </t>
  </si>
  <si>
    <t>E0006020150</t>
  </si>
  <si>
    <t>중기사용료</t>
  </si>
  <si>
    <t>중 기 명</t>
  </si>
  <si>
    <t>덤프트럭   15 TON</t>
  </si>
  <si>
    <t>중기가격</t>
  </si>
  <si>
    <t xml:space="preserve">88,973 천원  </t>
  </si>
  <si>
    <t>명        칭</t>
  </si>
  <si>
    <t>규        격</t>
  </si>
  <si>
    <t xml:space="preserve">천원  </t>
  </si>
  <si>
    <t>G06020150</t>
  </si>
  <si>
    <t>.sang=900 ,jung=700 ,kwan=679</t>
  </si>
  <si>
    <t>소   계</t>
  </si>
  <si>
    <t>경    유</t>
  </si>
  <si>
    <t xml:space="preserve">L     </t>
  </si>
  <si>
    <t>M9366005</t>
  </si>
  <si>
    <t>잡    품</t>
  </si>
  <si>
    <t xml:space="preserve">%     </t>
  </si>
  <si>
    <t>F/M1</t>
  </si>
  <si>
    <t>건설기계운전사</t>
  </si>
  <si>
    <t>구)건설기계운전기사</t>
  </si>
  <si>
    <t xml:space="preserve">인    </t>
  </si>
  <si>
    <t>15</t>
  </si>
  <si>
    <t>L086</t>
  </si>
  <si>
    <t>총   계</t>
  </si>
  <si>
    <t>중기기초자료</t>
  </si>
  <si>
    <t>명    칭</t>
  </si>
  <si>
    <t>56900017002</t>
  </si>
  <si>
    <t>2026.01.06</t>
  </si>
  <si>
    <t>자재</t>
  </si>
  <si>
    <t>단    가</t>
  </si>
  <si>
    <t>노임</t>
  </si>
  <si>
    <t>경비</t>
  </si>
  <si>
    <t>폐기물처리비</t>
  </si>
  <si>
    <t>폐아스팔트콘크리트</t>
  </si>
  <si>
    <t xml:space="preserve">TON   </t>
  </si>
  <si>
    <t>GP00600</t>
  </si>
  <si>
    <t>금액조정</t>
  </si>
  <si>
    <t xml:space="preserve">식    </t>
  </si>
  <si>
    <t>자재조서</t>
  </si>
  <si>
    <t>코    드</t>
  </si>
  <si>
    <t>적용단가</t>
  </si>
  <si>
    <t>물가자료</t>
  </si>
  <si>
    <t>물가정보</t>
  </si>
  <si>
    <t>거래가격</t>
  </si>
  <si>
    <t>가격정보</t>
  </si>
  <si>
    <t>견적단가</t>
  </si>
  <si>
    <t>적용방법</t>
  </si>
  <si>
    <t>적용일시</t>
  </si>
  <si>
    <t>202201</t>
  </si>
  <si>
    <t>단가</t>
  </si>
  <si>
    <t>Page</t>
  </si>
  <si>
    <t>1</t>
  </si>
  <si>
    <t>2</t>
  </si>
  <si>
    <t>3</t>
  </si>
  <si>
    <t>4</t>
  </si>
  <si>
    <t>5</t>
  </si>
  <si>
    <t>6</t>
  </si>
  <si>
    <t>0</t>
  </si>
  <si>
    <t>전역변수</t>
  </si>
  <si>
    <t>변 수 명</t>
  </si>
  <si>
    <t>형    식</t>
  </si>
  <si>
    <t xml:space="preserve">   값   </t>
  </si>
  <si>
    <t>비    고</t>
  </si>
  <si>
    <t>적용단위</t>
  </si>
  <si>
    <t xml:space="preserve">A                                                                                                   </t>
  </si>
  <si>
    <t>숫자</t>
  </si>
  <si>
    <t xml:space="preserve">                                        </t>
  </si>
  <si>
    <t xml:space="preserve">$                                                                                                   </t>
  </si>
  <si>
    <t xml:space="preserve">BS01                                                                                                </t>
  </si>
  <si>
    <t xml:space="preserve">병렬터널할증                            </t>
  </si>
  <si>
    <t xml:space="preserve">%                                                                                                   </t>
  </si>
  <si>
    <t xml:space="preserve">BTR                                                                                                 </t>
  </si>
  <si>
    <t xml:space="preserve">하반할증                                </t>
  </si>
  <si>
    <t xml:space="preserve">CPI                                                                                                 </t>
  </si>
  <si>
    <t xml:space="preserve">소비자물가변동율                        </t>
  </si>
  <si>
    <t xml:space="preserve">D1                                                                                                  </t>
  </si>
  <si>
    <t xml:space="preserve">                                                                                                    </t>
  </si>
  <si>
    <t xml:space="preserve">EX1                                                                                                 </t>
  </si>
  <si>
    <t xml:space="preserve">야간할증                                </t>
  </si>
  <si>
    <t xml:space="preserve">EX2                                                                                                 </t>
  </si>
  <si>
    <t xml:space="preserve">작업능률 저하(야간작업)                 </t>
  </si>
  <si>
    <t xml:space="preserve">EX3                                                                                                 </t>
  </si>
  <si>
    <t xml:space="preserve">위험할증(교량작업:인도교)               </t>
  </si>
  <si>
    <t xml:space="preserve">EX4                                                                                                 </t>
  </si>
  <si>
    <t xml:space="preserve">지세별 차선할증(번화가 4차선)           </t>
  </si>
  <si>
    <t xml:space="preserve">EX51                                                                                                </t>
  </si>
  <si>
    <t xml:space="preserve">협소공간작업                            </t>
  </si>
  <si>
    <t xml:space="preserve">EX52                                                                                                </t>
  </si>
  <si>
    <t xml:space="preserve">진동,소음                               </t>
  </si>
  <si>
    <t xml:space="preserve">GB01                                                                                                </t>
  </si>
  <si>
    <t xml:space="preserve">볼트손율(24개월조임철물적용)            </t>
  </si>
  <si>
    <t xml:space="preserve">GBO2                                                                                                </t>
  </si>
  <si>
    <t xml:space="preserve">잭손율(24개월받침철물적용)              </t>
  </si>
  <si>
    <t xml:space="preserve">HPN3                                                                                                </t>
  </si>
  <si>
    <t xml:space="preserve">H-형강손료                              </t>
  </si>
  <si>
    <t xml:space="preserve">JANG_D                                                                                              </t>
  </si>
  <si>
    <t xml:space="preserve">동시굴착 범위 (복선)                    </t>
  </si>
  <si>
    <t xml:space="preserve">JANG_S                                                                                              </t>
  </si>
  <si>
    <t xml:space="preserve">병렬굴착 범위 (단선)                    </t>
  </si>
  <si>
    <t xml:space="preserve">L1                                                                                                  </t>
  </si>
  <si>
    <t xml:space="preserve">갤러리관보강길이                        </t>
  </si>
  <si>
    <t xml:space="preserve">L2                                                                                                  </t>
  </si>
  <si>
    <t xml:space="preserve">슬래브관보강길이                        </t>
  </si>
  <si>
    <t xml:space="preserve">MA100                                                                                               </t>
  </si>
  <si>
    <t xml:space="preserve">기계공사-60                             </t>
  </si>
  <si>
    <t xml:space="preserve">MA110                                                                                               </t>
  </si>
  <si>
    <t xml:space="preserve">수초-50                                 </t>
  </si>
  <si>
    <t xml:space="preserve">MA115                                                                                               </t>
  </si>
  <si>
    <t xml:space="preserve">분수-50                                 </t>
  </si>
  <si>
    <t xml:space="preserve">MA120                                                                                               </t>
  </si>
  <si>
    <t xml:space="preserve">크레인-50                               </t>
  </si>
  <si>
    <t xml:space="preserve">MA130                                                                                               </t>
  </si>
  <si>
    <t xml:space="preserve">관급자재(토목,기계,건축,전기)-90        </t>
  </si>
  <si>
    <t xml:space="preserve">NIG                                                                                                 </t>
  </si>
  <si>
    <t xml:space="preserve">야간할증(능률저하10%)                   </t>
  </si>
  <si>
    <t xml:space="preserve">NRL                                                                                                 </t>
  </si>
  <si>
    <t xml:space="preserve">야간노무비할증                          </t>
  </si>
  <si>
    <t xml:space="preserve">OT                                                                                                  </t>
  </si>
  <si>
    <t xml:space="preserve">PDH3                                                                                                </t>
  </si>
  <si>
    <t xml:space="preserve">3공구 장대할증                          </t>
  </si>
  <si>
    <t xml:space="preserve">PDH4                                                                                                </t>
  </si>
  <si>
    <t xml:space="preserve">4공구 장대할증                          </t>
  </si>
  <si>
    <t xml:space="preserve">PHH1                                                                                                </t>
  </si>
  <si>
    <t xml:space="preserve">로드헤드운전원                          </t>
  </si>
  <si>
    <t xml:space="preserve">인                                                                                                  </t>
  </si>
  <si>
    <t xml:space="preserve">Q1                                                                                                  </t>
  </si>
  <si>
    <t xml:space="preserve">R                                                                                                   </t>
  </si>
  <si>
    <t xml:space="preserve">R1                                                                                                  </t>
  </si>
  <si>
    <t xml:space="preserve">RLN                                                                                                 </t>
  </si>
  <si>
    <t xml:space="preserve">야간공사 노무비 할증                    </t>
  </si>
  <si>
    <t xml:space="preserve">RP                                                                                                  </t>
  </si>
  <si>
    <t xml:space="preserve">적용 낙찰율 실적                        </t>
  </si>
  <si>
    <t xml:space="preserve">RP1                                                                                                 </t>
  </si>
  <si>
    <t xml:space="preserve">일반공사 낙찰율                         </t>
  </si>
  <si>
    <t xml:space="preserve">RP2                                                                                                 </t>
  </si>
  <si>
    <t xml:space="preserve">사급자재 낙찰율                         </t>
  </si>
  <si>
    <t xml:space="preserve">S                                                                                                   </t>
  </si>
  <si>
    <t xml:space="preserve">SPN3                                                                                                </t>
  </si>
  <si>
    <t xml:space="preserve">S-파일손료                              </t>
  </si>
  <si>
    <t xml:space="preserve">T1                                                                                                  </t>
  </si>
  <si>
    <t xml:space="preserve">갤러리관 관두께(m)                      </t>
  </si>
  <si>
    <t xml:space="preserve">T2                                                                                                  </t>
  </si>
  <si>
    <t xml:space="preserve">슬래브관 관두께(m)                      </t>
  </si>
  <si>
    <t xml:space="preserve">TF                                                                                                  </t>
  </si>
  <si>
    <t xml:space="preserve">전체투찰율                              </t>
  </si>
  <si>
    <t xml:space="preserve">TOG100                                                                                              </t>
  </si>
  <si>
    <t xml:space="preserve">순성토운반-90                           </t>
  </si>
  <si>
    <t xml:space="preserve">ZT00010                                                                                             </t>
  </si>
  <si>
    <t xml:space="preserve">낙찰율                                  </t>
  </si>
  <si>
    <t xml:space="preserve">ZT605010                                                                                            </t>
  </si>
  <si>
    <t xml:space="preserve">병렬터널 할증                           </t>
  </si>
  <si>
    <t xml:space="preserve">ZZJEN001                                                                                            </t>
  </si>
  <si>
    <t xml:space="preserve">군작전지역노임할증                      </t>
  </si>
  <si>
    <t>중기전역변수</t>
  </si>
  <si>
    <t>QCODE</t>
  </si>
  <si>
    <t>문자</t>
  </si>
  <si>
    <t>100000000001</t>
  </si>
  <si>
    <t>QUS2WON</t>
  </si>
  <si>
    <t>환율(장비가격10만불이하)</t>
  </si>
  <si>
    <t>QUS2WON1</t>
  </si>
  <si>
    <t>환율(장비가격10만불이상)</t>
  </si>
  <si>
    <t>QYEN2WON</t>
  </si>
  <si>
    <t>환율(엔화)</t>
  </si>
  <si>
    <t>QDM2WON</t>
  </si>
  <si>
    <t>환율(마르크화)</t>
  </si>
  <si>
    <t>QSDR2WON</t>
  </si>
  <si>
    <t>환율(IMF특별인출권)</t>
  </si>
  <si>
    <t>QECU2WON</t>
  </si>
  <si>
    <t>환율(유로화)</t>
  </si>
  <si>
    <t>QEQTY1</t>
  </si>
  <si>
    <t>(SANG + JUNG + KWAN)*10^-4</t>
  </si>
  <si>
    <t>중기주간경비산출계수</t>
  </si>
  <si>
    <t>QEQTY2</t>
  </si>
  <si>
    <t>중기야간경비산출계수</t>
  </si>
  <si>
    <t>QEQTY3</t>
  </si>
  <si>
    <t>(SANG + JUNG + int(KWAN/3))*10^-4</t>
  </si>
  <si>
    <t>중기주야간경비산출계수</t>
  </si>
  <si>
    <t>QEINC2</t>
  </si>
  <si>
    <t>중기야간할증계수</t>
  </si>
  <si>
    <t>QEINC3</t>
  </si>
  <si>
    <t>중기주야간할증계수</t>
  </si>
  <si>
    <t>QDECPEQ</t>
  </si>
  <si>
    <t>경비단가소숫점</t>
  </si>
  <si>
    <t>QDECCEQ</t>
  </si>
  <si>
    <t>경비금액소숫점</t>
  </si>
  <si>
    <t>QDECEQ</t>
  </si>
  <si>
    <t>경비계금액소숫점</t>
  </si>
  <si>
    <t>QH1</t>
  </si>
  <si>
    <t>시간당노임산출계수(일반구간)</t>
  </si>
  <si>
    <t>QH2</t>
  </si>
  <si>
    <t>시간당노임산출계수(터널구간)</t>
  </si>
  <si>
    <t>QH21</t>
  </si>
  <si>
    <t>시간당노임산출계수(장대터널)</t>
  </si>
  <si>
    <t>QH31</t>
  </si>
  <si>
    <t>시간당노임산출계수(해상장비:펌프준설선)</t>
  </si>
  <si>
    <t>QH32</t>
  </si>
  <si>
    <t>시간당노임산출계수(해상장비:GRAB준설선)</t>
  </si>
  <si>
    <t>QH33</t>
  </si>
  <si>
    <t>시간당노임산출계수(해상장비:버켓준설선)</t>
  </si>
  <si>
    <t>QLINC1</t>
  </si>
  <si>
    <t>노임할증계수(일반구간:주간)</t>
  </si>
  <si>
    <t>QLINC2</t>
  </si>
  <si>
    <t>노임할증계수(일반구간:야간)</t>
  </si>
  <si>
    <t>QLINC3</t>
  </si>
  <si>
    <t>노임할증계수(일반구간:주야간)</t>
  </si>
  <si>
    <t>QLINCA</t>
  </si>
  <si>
    <t>노임할증계수(터널구간:주간)</t>
  </si>
  <si>
    <t>QLINCB</t>
  </si>
  <si>
    <t>노임할증계수(터널구간:야간)</t>
  </si>
  <si>
    <t>QLINCC</t>
  </si>
  <si>
    <t>노임할증계수(터널구간:주야간)</t>
  </si>
  <si>
    <t>QLINCD</t>
  </si>
  <si>
    <t>노임할증계수(장대터널:주간)</t>
  </si>
  <si>
    <t>QLINCE</t>
  </si>
  <si>
    <t>노임할증계수(장대터널:야간)</t>
  </si>
  <si>
    <t>QLINCF</t>
  </si>
  <si>
    <t>노임할증계수(장대터널:주야간)</t>
  </si>
  <si>
    <t>QLINCX</t>
  </si>
  <si>
    <t>노임할증계수(해상장비:주간)</t>
  </si>
  <si>
    <t>QLINCY</t>
  </si>
  <si>
    <t>노임할증계수(해상장비:야간)</t>
  </si>
  <si>
    <t>QLINCZ</t>
  </si>
  <si>
    <t>노임할증계수(해상장비:주야간)</t>
  </si>
  <si>
    <t>QDECPLA</t>
  </si>
  <si>
    <t>노임단가소숫점</t>
  </si>
  <si>
    <t>QDECCLA</t>
  </si>
  <si>
    <t>노임금액소숫점</t>
  </si>
  <si>
    <t>QDECLA</t>
  </si>
  <si>
    <t>노임계금액소숫점</t>
  </si>
  <si>
    <t>QMINC2</t>
  </si>
  <si>
    <t>재료비할증계수(야간)</t>
  </si>
  <si>
    <t>QMINC3</t>
  </si>
  <si>
    <t>재료비할증계수(주야간)</t>
  </si>
  <si>
    <t>QDECPMA</t>
  </si>
  <si>
    <t>재료비단가소숫점</t>
  </si>
  <si>
    <t>QDECCMA</t>
  </si>
  <si>
    <t>재료비금액소숫점</t>
  </si>
  <si>
    <t>QDECMA</t>
  </si>
  <si>
    <t>재료비계금액소숫점</t>
  </si>
  <si>
    <t>QVER</t>
  </si>
  <si>
    <t>QSABUN</t>
  </si>
  <si>
    <t>QDATE</t>
  </si>
  <si>
    <t>QUS2WON2</t>
  </si>
  <si>
    <t>환율(사용자 환율1)</t>
  </si>
  <si>
    <t>QUS2WON3</t>
  </si>
  <si>
    <t>환율(사용자 환율2)</t>
  </si>
  <si>
    <t>QOPtimeDecCnt</t>
  </si>
  <si>
    <t>7</t>
  </si>
  <si>
    <t>QOPtimeDecOp</t>
  </si>
  <si>
    <t>국지도 49호선 월평3교 보수보강공사 건설폐기물처리용역</t>
    <phoneticPr fontId="2" type="noConversion"/>
  </si>
  <si>
    <t>2026 년  10 월   설계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</si>
</sst>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78" formatCode="#,###;\-#,###;&quot;&quot;;@"/>
    <numFmt numFmtId="179" formatCode="#,###.000;\-#,###.000;&quot;&quot;;@"/>
    <numFmt numFmtId="180" formatCode="#,##0_);[Red]\(#,##0\)"/>
    <numFmt numFmtId="181" formatCode="&quot;(&quot;&quot;₩&quot;#,##0_ &quot;)&quot;"/>
    <numFmt numFmtId="182" formatCode="0_);[Red]\(0\)"/>
    <numFmt numFmtId="183" formatCode="* #,##0;* \-#,##0;* &quot;-&quot;;@"/>
    <numFmt numFmtId="184" formatCode="&quot;L =&quot;\ 0.00"/>
    <numFmt numFmtId="185" formatCode="[DBNum4]&quot;일금 &quot;[$-412]General&quot; 원정&quot;"/>
    <numFmt numFmtId="186" formatCode="#."/>
    <numFmt numFmtId="187" formatCode="&quot;S&quot;\ #,##0;[Red]\-&quot;S&quot;\ #,##0"/>
    <numFmt numFmtId="188" formatCode="_(* #,##0_);_(* \(#,##0\);_(* &quot;-&quot;_);_(@_)"/>
    <numFmt numFmtId="189" formatCode="_ * #,##0.00_ ;_ * \-#,##0.00_ ;_ * &quot;-&quot;_ ;_ @_ "/>
    <numFmt numFmtId="190" formatCode="@\ &quot;설계예산서&quot;"/>
    <numFmt numFmtId="191" formatCode="#,###.0;\-#,###.0;&quot;&quot;;@"/>
    <numFmt numFmtId="192" formatCode="#,##0.00####;\-#,##0.00####;@"/>
    <numFmt numFmtId="193" formatCode="#,###.00;\-#,###.00;&quot;&quot;;@"/>
  </numFmts>
  <fonts count="79">
    <font>
      <sz val="9"/>
      <color indexed="8"/>
      <name val="Arial"/>
      <family val="2"/>
    </font>
    <font>
      <sz val="9"/>
      <color indexed="8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HY헤드라인M"/>
      <family val="1"/>
      <charset val="129"/>
    </font>
    <font>
      <sz val="11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24"/>
      <name val="HY헤드라인M"/>
      <family val="1"/>
      <charset val="129"/>
    </font>
    <font>
      <b/>
      <sz val="20"/>
      <name val="HY헤드라인M"/>
      <family val="1"/>
      <charset val="129"/>
    </font>
    <font>
      <b/>
      <sz val="18"/>
      <name val="HY헤드라인M"/>
      <family val="1"/>
      <charset val="129"/>
    </font>
    <font>
      <b/>
      <sz val="10"/>
      <name val="Arial"/>
      <family val="2"/>
    </font>
    <font>
      <sz val="10"/>
      <name val="HY헤드라인M"/>
      <family val="1"/>
      <charset val="129"/>
    </font>
    <font>
      <sz val="11"/>
      <color indexed="12"/>
      <name val="HY헤드라인M"/>
      <family val="1"/>
      <charset val="129"/>
    </font>
    <font>
      <sz val="9"/>
      <name val="HY헤드라인M"/>
      <family val="1"/>
      <charset val="129"/>
    </font>
    <font>
      <b/>
      <sz val="10"/>
      <name val="HY헤드라인M"/>
      <family val="1"/>
      <charset val="129"/>
    </font>
    <font>
      <b/>
      <sz val="9"/>
      <name val="HY헤드라인M"/>
      <family val="1"/>
      <charset val="129"/>
    </font>
    <font>
      <b/>
      <sz val="10"/>
      <color indexed="8"/>
      <name val="HY헤드라인M"/>
      <family val="1"/>
      <charset val="129"/>
    </font>
    <font>
      <sz val="10"/>
      <color indexed="8"/>
      <name val="HY헤드라인M"/>
      <family val="1"/>
      <charset val="129"/>
    </font>
    <font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0"/>
      <name val="명조"/>
      <family val="3"/>
      <charset val="129"/>
    </font>
    <font>
      <b/>
      <u/>
      <sz val="16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8"/>
      <name val="¹UAAA¼"/>
      <family val="1"/>
      <charset val="129"/>
    </font>
    <font>
      <sz val="12"/>
      <name val="Arial"/>
      <family val="2"/>
    </font>
    <font>
      <sz val="10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10"/>
      <color indexed="10"/>
      <name val="HY헤드라인M"/>
      <family val="1"/>
      <charset val="129"/>
    </font>
    <font>
      <sz val="12"/>
      <name val="HY헤드라인M"/>
      <family val="1"/>
      <charset val="129"/>
    </font>
    <font>
      <b/>
      <sz val="2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.5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b/>
      <sz val="26"/>
      <name val="HY헤드라인M"/>
      <family val="1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b/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u/>
      <sz val="8"/>
      <color indexed="30"/>
      <name val="굴림"/>
      <family val="3"/>
      <charset val="129"/>
    </font>
    <font>
      <u/>
      <sz val="8"/>
      <color indexed="12"/>
      <name val="굴림"/>
      <family val="3"/>
      <charset val="129"/>
    </font>
    <font>
      <sz val="8"/>
      <color indexed="30"/>
      <name val="굴림"/>
      <family val="3"/>
      <charset val="129"/>
    </font>
    <font>
      <sz val="8"/>
      <color indexed="22"/>
      <name val="굴림"/>
      <family val="3"/>
      <charset val="129"/>
    </font>
    <font>
      <sz val="10"/>
      <color theme="1"/>
      <name val="HY헤드라인M"/>
      <family val="1"/>
      <charset val="129"/>
    </font>
    <font>
      <b/>
      <sz val="10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1"/>
      <color theme="0"/>
      <name val="HY헤드라인M"/>
      <family val="1"/>
      <charset val="129"/>
    </font>
    <font>
      <sz val="10"/>
      <color theme="0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43"/>
        <bgColor indexed="9"/>
      </patternFill>
    </fill>
    <fill>
      <patternFill patternType="solid">
        <fgColor indexed="44"/>
        <bgColor indexed="9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3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9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9" fillId="0" borderId="0" applyFont="0" applyFill="0" applyBorder="0" applyAlignment="0" applyProtection="0"/>
    <xf numFmtId="186" fontId="25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9" fillId="0" borderId="0" applyFont="0" applyFill="0" applyBorder="0" applyAlignment="0" applyProtection="0"/>
    <xf numFmtId="0" fontId="28" fillId="0" borderId="0"/>
    <xf numFmtId="0" fontId="31" fillId="0" borderId="0"/>
    <xf numFmtId="187" fontId="3" fillId="0" borderId="0" applyFill="0" applyBorder="0" applyAlignment="0"/>
    <xf numFmtId="4" fontId="25" fillId="0" borderId="0">
      <protection locked="0"/>
    </xf>
    <xf numFmtId="188" fontId="32" fillId="0" borderId="0" applyFont="0" applyFill="0" applyBorder="0" applyAlignment="0" applyProtection="0"/>
    <xf numFmtId="0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0" fontId="25" fillId="0" borderId="0">
      <protection locked="0"/>
    </xf>
    <xf numFmtId="0" fontId="3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30" fillId="0" borderId="0"/>
    <xf numFmtId="0" fontId="22" fillId="0" borderId="0"/>
    <xf numFmtId="0" fontId="25" fillId="0" borderId="0">
      <protection locked="0"/>
    </xf>
    <xf numFmtId="10" fontId="22" fillId="0" borderId="0" applyFont="0" applyFill="0" applyBorder="0" applyAlignment="0" applyProtection="0"/>
    <xf numFmtId="0" fontId="3" fillId="0" borderId="0">
      <protection locked="0"/>
    </xf>
    <xf numFmtId="9" fontId="18" fillId="2" borderId="0" applyFill="0" applyBorder="0" applyProtection="0">
      <alignment horizontal="right"/>
    </xf>
    <xf numFmtId="10" fontId="18" fillId="0" borderId="0" applyFill="0" applyBorder="0" applyProtection="0">
      <alignment horizontal="right"/>
    </xf>
    <xf numFmtId="9" fontId="1" fillId="0" borderId="0"/>
    <xf numFmtId="176" fontId="10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6" fontId="19" fillId="0" borderId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76" fontId="1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" fillId="0" borderId="0"/>
    <xf numFmtId="0" fontId="22" fillId="0" borderId="0"/>
    <xf numFmtId="0" fontId="19" fillId="0" borderId="0"/>
    <xf numFmtId="0" fontId="34" fillId="0" borderId="0"/>
    <xf numFmtId="0" fontId="19" fillId="0" borderId="0"/>
    <xf numFmtId="0" fontId="19" fillId="0" borderId="0"/>
    <xf numFmtId="0" fontId="19" fillId="0" borderId="0"/>
    <xf numFmtId="0" fontId="3" fillId="0" borderId="0">
      <alignment vertical="center"/>
    </xf>
    <xf numFmtId="0" fontId="41" fillId="0" borderId="0"/>
    <xf numFmtId="0" fontId="19" fillId="0" borderId="0"/>
    <xf numFmtId="0" fontId="42" fillId="0" borderId="0"/>
    <xf numFmtId="0" fontId="19" fillId="0" borderId="0"/>
    <xf numFmtId="0" fontId="43" fillId="0" borderId="0"/>
    <xf numFmtId="0" fontId="19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3" fillId="0" borderId="0">
      <alignment vertical="center"/>
    </xf>
    <xf numFmtId="0" fontId="44" fillId="0" borderId="0"/>
    <xf numFmtId="0" fontId="45" fillId="0" borderId="0"/>
    <xf numFmtId="0" fontId="4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7" fillId="0" borderId="0"/>
    <xf numFmtId="0" fontId="48" fillId="0" borderId="0"/>
    <xf numFmtId="0" fontId="49" fillId="0" borderId="0"/>
    <xf numFmtId="0" fontId="50" fillId="0" borderId="0"/>
    <xf numFmtId="0" fontId="22" fillId="0" borderId="0"/>
    <xf numFmtId="0" fontId="1" fillId="0" borderId="0"/>
    <xf numFmtId="0" fontId="51" fillId="0" borderId="0"/>
    <xf numFmtId="0" fontId="52" fillId="0" borderId="0"/>
    <xf numFmtId="0" fontId="53" fillId="0" borderId="0"/>
    <xf numFmtId="0" fontId="54" fillId="0" borderId="0"/>
    <xf numFmtId="0" fontId="55" fillId="0" borderId="0"/>
    <xf numFmtId="0" fontId="44" fillId="0" borderId="0"/>
    <xf numFmtId="0" fontId="57" fillId="0" borderId="0"/>
    <xf numFmtId="0" fontId="58" fillId="0" borderId="0"/>
    <xf numFmtId="0" fontId="59" fillId="0" borderId="0"/>
    <xf numFmtId="0" fontId="60" fillId="0" borderId="0"/>
    <xf numFmtId="0" fontId="6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62" fillId="0" borderId="0"/>
    <xf numFmtId="0" fontId="63" fillId="0" borderId="0"/>
    <xf numFmtId="0" fontId="64" fillId="0" borderId="0"/>
    <xf numFmtId="0" fontId="65" fillId="0" borderId="0"/>
    <xf numFmtId="0" fontId="66" fillId="0" borderId="0"/>
    <xf numFmtId="0" fontId="69" fillId="0" borderId="0"/>
    <xf numFmtId="0" fontId="1" fillId="0" borderId="0"/>
    <xf numFmtId="0" fontId="68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3" fillId="0" borderId="0"/>
    <xf numFmtId="3" fontId="20" fillId="0" borderId="1" applyFill="0" applyBorder="0" applyAlignment="0" applyProtection="0"/>
  </cellStyleXfs>
  <cellXfs count="256">
    <xf numFmtId="0" fontId="0" fillId="0" borderId="0" xfId="0"/>
    <xf numFmtId="0" fontId="5" fillId="0" borderId="0" xfId="121" applyFont="1"/>
    <xf numFmtId="0" fontId="5" fillId="0" borderId="2" xfId="121" applyFont="1" applyBorder="1"/>
    <xf numFmtId="0" fontId="5" fillId="0" borderId="0" xfId="121" applyFont="1" applyBorder="1"/>
    <xf numFmtId="0" fontId="5" fillId="0" borderId="3" xfId="121" applyFont="1" applyBorder="1"/>
    <xf numFmtId="0" fontId="7" fillId="0" borderId="2" xfId="121" applyFont="1" applyBorder="1" applyAlignment="1">
      <alignment horizontal="center"/>
    </xf>
    <xf numFmtId="0" fontId="7" fillId="0" borderId="3" xfId="121" applyFont="1" applyBorder="1" applyAlignment="1">
      <alignment horizontal="center"/>
    </xf>
    <xf numFmtId="0" fontId="8" fillId="0" borderId="2" xfId="121" applyFont="1" applyBorder="1" applyAlignment="1">
      <alignment horizontal="center"/>
    </xf>
    <xf numFmtId="0" fontId="8" fillId="0" borderId="0" xfId="121" applyFont="1" applyBorder="1" applyAlignment="1">
      <alignment horizontal="center"/>
    </xf>
    <xf numFmtId="0" fontId="8" fillId="0" borderId="3" xfId="121" applyFont="1" applyBorder="1" applyAlignment="1">
      <alignment horizontal="center"/>
    </xf>
    <xf numFmtId="0" fontId="9" fillId="0" borderId="0" xfId="121" applyFont="1" applyBorder="1" applyAlignment="1">
      <alignment horizontal="center"/>
    </xf>
    <xf numFmtId="0" fontId="5" fillId="0" borderId="2" xfId="121" applyFont="1" applyBorder="1" applyAlignment="1">
      <alignment horizontal="right"/>
    </xf>
    <xf numFmtId="0" fontId="5" fillId="0" borderId="0" xfId="121" applyFont="1" applyBorder="1" applyAlignment="1"/>
    <xf numFmtId="0" fontId="4" fillId="0" borderId="0" xfId="121" applyFont="1" applyBorder="1" applyAlignment="1">
      <alignment horizontal="right"/>
    </xf>
    <xf numFmtId="181" fontId="11" fillId="0" borderId="3" xfId="49" applyNumberFormat="1" applyFont="1" applyBorder="1" applyAlignment="1">
      <alignment horizontal="left"/>
    </xf>
    <xf numFmtId="41" fontId="12" fillId="0" borderId="0" xfId="121" applyNumberFormat="1" applyFont="1"/>
    <xf numFmtId="0" fontId="11" fillId="0" borderId="2" xfId="121" quotePrefix="1" applyFont="1" applyBorder="1" applyAlignment="1">
      <alignment horizontal="right"/>
    </xf>
    <xf numFmtId="0" fontId="11" fillId="0" borderId="0" xfId="121" applyFont="1" applyBorder="1" applyAlignment="1">
      <alignment horizontal="left"/>
    </xf>
    <xf numFmtId="0" fontId="11" fillId="0" borderId="0" xfId="121" applyFont="1" applyBorder="1" applyAlignment="1">
      <alignment horizontal="center"/>
    </xf>
    <xf numFmtId="3" fontId="13" fillId="0" borderId="0" xfId="121" applyNumberFormat="1" applyFont="1" applyBorder="1" applyAlignment="1"/>
    <xf numFmtId="0" fontId="14" fillId="0" borderId="0" xfId="121" applyFont="1" applyBorder="1" applyAlignment="1"/>
    <xf numFmtId="0" fontId="5" fillId="0" borderId="3" xfId="121" applyFont="1" applyBorder="1" applyAlignment="1">
      <alignment horizontal="left"/>
    </xf>
    <xf numFmtId="0" fontId="12" fillId="0" borderId="0" xfId="121" applyFont="1"/>
    <xf numFmtId="3" fontId="15" fillId="0" borderId="0" xfId="121" applyNumberFormat="1" applyFont="1" applyBorder="1" applyAlignment="1"/>
    <xf numFmtId="0" fontId="14" fillId="0" borderId="0" xfId="121" applyFont="1" applyBorder="1" applyAlignment="1">
      <alignment horizontal="right"/>
    </xf>
    <xf numFmtId="41" fontId="5" fillId="0" borderId="0" xfId="121" applyNumberFormat="1" applyFont="1"/>
    <xf numFmtId="0" fontId="16" fillId="0" borderId="0" xfId="121" applyFont="1" applyBorder="1" applyAlignment="1">
      <alignment horizontal="right"/>
    </xf>
    <xf numFmtId="0" fontId="13" fillId="0" borderId="0" xfId="121" applyFont="1" applyBorder="1" applyAlignment="1"/>
    <xf numFmtId="0" fontId="11" fillId="0" borderId="3" xfId="121" applyFont="1" applyBorder="1" applyAlignment="1">
      <alignment horizontal="left"/>
    </xf>
    <xf numFmtId="182" fontId="11" fillId="0" borderId="0" xfId="49" applyNumberFormat="1" applyFont="1" applyBorder="1" applyAlignment="1">
      <alignment horizontal="center"/>
    </xf>
    <xf numFmtId="0" fontId="11" fillId="0" borderId="2" xfId="121" quotePrefix="1" applyFont="1" applyBorder="1" applyAlignment="1">
      <alignment horizontal="right" vertical="center"/>
    </xf>
    <xf numFmtId="0" fontId="11" fillId="0" borderId="0" xfId="121" applyFont="1" applyBorder="1" applyAlignment="1">
      <alignment horizontal="left" vertical="center"/>
    </xf>
    <xf numFmtId="0" fontId="11" fillId="0" borderId="0" xfId="121" applyFont="1" applyBorder="1" applyAlignment="1">
      <alignment horizontal="center" vertical="center"/>
    </xf>
    <xf numFmtId="182" fontId="11" fillId="0" borderId="0" xfId="49" applyNumberFormat="1" applyFont="1" applyBorder="1" applyAlignment="1">
      <alignment horizontal="center" vertical="center"/>
    </xf>
    <xf numFmtId="3" fontId="13" fillId="0" borderId="0" xfId="121" applyNumberFormat="1" applyFont="1" applyBorder="1" applyAlignment="1">
      <alignment vertical="center"/>
    </xf>
    <xf numFmtId="0" fontId="5" fillId="0" borderId="0" xfId="121" applyFont="1" applyBorder="1" applyAlignment="1">
      <alignment vertical="center"/>
    </xf>
    <xf numFmtId="0" fontId="14" fillId="0" borderId="0" xfId="121" applyFont="1" applyBorder="1"/>
    <xf numFmtId="0" fontId="13" fillId="0" borderId="0" xfId="121" applyFont="1" applyBorder="1" applyAlignment="1">
      <alignment vertical="center"/>
    </xf>
    <xf numFmtId="0" fontId="16" fillId="0" borderId="0" xfId="121" applyFont="1" applyBorder="1"/>
    <xf numFmtId="0" fontId="17" fillId="0" borderId="3" xfId="121" applyFont="1" applyBorder="1" applyAlignment="1">
      <alignment horizontal="left"/>
    </xf>
    <xf numFmtId="183" fontId="12" fillId="0" borderId="0" xfId="49" applyNumberFormat="1" applyFont="1"/>
    <xf numFmtId="0" fontId="7" fillId="0" borderId="0" xfId="121" applyFont="1" applyBorder="1" applyAlignment="1">
      <alignment horizontal="center"/>
    </xf>
    <xf numFmtId="184" fontId="5" fillId="0" borderId="0" xfId="121" applyNumberFormat="1" applyFont="1"/>
    <xf numFmtId="185" fontId="11" fillId="0" borderId="0" xfId="49" applyNumberFormat="1" applyFont="1" applyBorder="1" applyAlignment="1">
      <alignment horizontal="left" vertical="center"/>
    </xf>
    <xf numFmtId="0" fontId="35" fillId="0" borderId="0" xfId="121" applyFont="1" applyBorder="1" applyAlignment="1">
      <alignment horizontal="center"/>
    </xf>
    <xf numFmtId="49" fontId="11" fillId="0" borderId="0" xfId="121" applyNumberFormat="1" applyFont="1" applyBorder="1" applyAlignment="1">
      <alignment horizontal="left" vertical="center" indent="1"/>
    </xf>
    <xf numFmtId="49" fontId="11" fillId="0" borderId="0" xfId="121" applyNumberFormat="1" applyFont="1" applyBorder="1" applyAlignment="1"/>
    <xf numFmtId="49" fontId="11" fillId="0" borderId="0" xfId="121" applyNumberFormat="1" applyFont="1" applyBorder="1" applyAlignment="1">
      <alignment horizontal="left"/>
    </xf>
    <xf numFmtId="0" fontId="11" fillId="0" borderId="0" xfId="121" applyFont="1" applyBorder="1" applyAlignment="1">
      <alignment horizontal="left" vertical="center" indent="1"/>
    </xf>
    <xf numFmtId="177" fontId="19" fillId="0" borderId="1" xfId="0" applyNumberFormat="1" applyFont="1" applyBorder="1" applyAlignment="1">
      <alignment vertical="center"/>
    </xf>
    <xf numFmtId="178" fontId="19" fillId="0" borderId="1" xfId="0" applyNumberFormat="1" applyFont="1" applyBorder="1" applyAlignment="1">
      <alignment vertical="center"/>
    </xf>
    <xf numFmtId="177" fontId="19" fillId="0" borderId="1" xfId="0" applyNumberFormat="1" applyFont="1" applyBorder="1" applyAlignment="1">
      <alignment horizontal="center" vertical="center"/>
    </xf>
    <xf numFmtId="179" fontId="19" fillId="0" borderId="1" xfId="0" applyNumberFormat="1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181" fontId="11" fillId="0" borderId="0" xfId="49" applyNumberFormat="1" applyFont="1" applyBorder="1" applyAlignment="1">
      <alignment horizontal="left" vertical="center"/>
    </xf>
    <xf numFmtId="180" fontId="5" fillId="0" borderId="0" xfId="121" applyNumberFormat="1" applyFont="1" applyBorder="1" applyAlignment="1">
      <alignment horizontal="right" vertical="center"/>
    </xf>
    <xf numFmtId="0" fontId="5" fillId="0" borderId="0" xfId="121" applyFont="1" applyBorder="1" applyAlignment="1">
      <alignment horizontal="left" vertical="center"/>
    </xf>
    <xf numFmtId="177" fontId="19" fillId="0" borderId="1" xfId="0" applyNumberFormat="1" applyFont="1" applyBorder="1" applyAlignment="1">
      <alignment horizontal="center" vertical="center" shrinkToFit="1"/>
    </xf>
    <xf numFmtId="49" fontId="11" fillId="0" borderId="0" xfId="121" quotePrefix="1" applyNumberFormat="1" applyFont="1" applyBorder="1" applyAlignment="1">
      <alignment horizontal="left" vertical="center" indent="1"/>
    </xf>
    <xf numFmtId="0" fontId="7" fillId="0" borderId="0" xfId="121" applyFont="1" applyBorder="1" applyAlignment="1">
      <alignment horizontal="center" vertical="center"/>
    </xf>
    <xf numFmtId="0" fontId="7" fillId="0" borderId="0" xfId="121" applyFont="1" applyBorder="1" applyAlignment="1">
      <alignment vertical="center"/>
    </xf>
    <xf numFmtId="0" fontId="13" fillId="0" borderId="2" xfId="121" quotePrefix="1" applyFont="1" applyBorder="1" applyAlignment="1">
      <alignment horizontal="right" vertical="center"/>
    </xf>
    <xf numFmtId="0" fontId="7" fillId="0" borderId="3" xfId="121" applyFont="1" applyBorder="1" applyAlignment="1">
      <alignment horizontal="center" vertical="center"/>
    </xf>
    <xf numFmtId="0" fontId="0" fillId="0" borderId="0" xfId="0" applyBorder="1"/>
    <xf numFmtId="0" fontId="5" fillId="0" borderId="4" xfId="121" applyFont="1" applyBorder="1"/>
    <xf numFmtId="49" fontId="11" fillId="0" borderId="5" xfId="121" quotePrefix="1" applyNumberFormat="1" applyFont="1" applyBorder="1" applyAlignment="1">
      <alignment horizontal="left" vertical="center" indent="1"/>
    </xf>
    <xf numFmtId="0" fontId="11" fillId="0" borderId="5" xfId="121" applyFont="1" applyBorder="1" applyAlignment="1"/>
    <xf numFmtId="0" fontId="11" fillId="0" borderId="5" xfId="121" applyFont="1" applyBorder="1" applyAlignment="1">
      <alignment horizontal="center"/>
    </xf>
    <xf numFmtId="0" fontId="13" fillId="0" borderId="5" xfId="121" applyFont="1" applyBorder="1" applyAlignment="1"/>
    <xf numFmtId="0" fontId="5" fillId="0" borderId="5" xfId="121" applyFont="1" applyBorder="1"/>
    <xf numFmtId="0" fontId="5" fillId="0" borderId="6" xfId="121" applyFont="1" applyBorder="1"/>
    <xf numFmtId="0" fontId="11" fillId="0" borderId="0" xfId="121" quotePrefix="1" applyFont="1" applyBorder="1" applyAlignment="1">
      <alignment horizontal="left" vertical="center" indent="1"/>
    </xf>
    <xf numFmtId="181" fontId="74" fillId="0" borderId="0" xfId="49" applyNumberFormat="1" applyFont="1" applyBorder="1" applyAlignment="1">
      <alignment horizontal="left" vertical="center"/>
    </xf>
    <xf numFmtId="0" fontId="75" fillId="0" borderId="0" xfId="121" applyFont="1" applyBorder="1" applyAlignment="1">
      <alignment vertical="center"/>
    </xf>
    <xf numFmtId="180" fontId="76" fillId="0" borderId="0" xfId="121" applyNumberFormat="1" applyFont="1" applyBorder="1" applyAlignment="1">
      <alignment horizontal="right" vertical="center"/>
    </xf>
    <xf numFmtId="0" fontId="76" fillId="0" borderId="0" xfId="121" applyFont="1" applyBorder="1" applyAlignment="1">
      <alignment horizontal="left" vertical="center"/>
    </xf>
    <xf numFmtId="0" fontId="75" fillId="0" borderId="0" xfId="121" applyFont="1" applyBorder="1"/>
    <xf numFmtId="180" fontId="76" fillId="0" borderId="0" xfId="121" applyNumberFormat="1" applyFont="1" applyBorder="1" applyAlignment="1">
      <alignment horizontal="right"/>
    </xf>
    <xf numFmtId="181" fontId="74" fillId="0" borderId="0" xfId="49" applyNumberFormat="1" applyFont="1" applyBorder="1" applyAlignment="1">
      <alignment horizontal="left" indent="1"/>
    </xf>
    <xf numFmtId="0" fontId="74" fillId="0" borderId="0" xfId="121" applyFont="1" applyBorder="1"/>
    <xf numFmtId="0" fontId="74" fillId="0" borderId="0" xfId="121" applyFont="1" applyBorder="1" applyAlignment="1">
      <alignment horizontal="left"/>
    </xf>
    <xf numFmtId="0" fontId="33" fillId="0" borderId="0" xfId="0" applyFont="1" applyAlignment="1">
      <alignment vertical="center"/>
    </xf>
    <xf numFmtId="177" fontId="38" fillId="0" borderId="1" xfId="0" applyNumberFormat="1" applyFont="1" applyBorder="1" applyAlignment="1">
      <alignment vertical="center"/>
    </xf>
    <xf numFmtId="177" fontId="38" fillId="0" borderId="1" xfId="0" applyNumberFormat="1" applyFont="1" applyBorder="1" applyAlignment="1">
      <alignment horizontal="center" vertical="center"/>
    </xf>
    <xf numFmtId="0" fontId="38" fillId="0" borderId="0" xfId="0" applyFont="1" applyAlignment="1">
      <alignment vertical="center"/>
    </xf>
    <xf numFmtId="178" fontId="38" fillId="0" borderId="1" xfId="0" applyNumberFormat="1" applyFont="1" applyBorder="1" applyAlignment="1">
      <alignment vertical="center"/>
    </xf>
    <xf numFmtId="177" fontId="38" fillId="0" borderId="1" xfId="0" applyNumberFormat="1" applyFont="1" applyBorder="1" applyAlignment="1">
      <alignment horizontal="center" vertical="center" wrapText="1"/>
    </xf>
    <xf numFmtId="177" fontId="19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/>
    <xf numFmtId="177" fontId="38" fillId="0" borderId="1" xfId="0" applyNumberFormat="1" applyFont="1" applyBorder="1" applyAlignment="1">
      <alignment horizontal="center" vertical="center" shrinkToFit="1"/>
    </xf>
    <xf numFmtId="0" fontId="38" fillId="0" borderId="1" xfId="0" applyFont="1" applyBorder="1" applyAlignment="1">
      <alignment vertical="center"/>
    </xf>
    <xf numFmtId="0" fontId="19" fillId="0" borderId="0" xfId="0" applyFont="1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177" fontId="40" fillId="0" borderId="1" xfId="0" applyNumberFormat="1" applyFont="1" applyBorder="1" applyAlignment="1">
      <alignment vertical="center"/>
    </xf>
    <xf numFmtId="177" fontId="40" fillId="0" borderId="1" xfId="0" applyNumberFormat="1" applyFont="1" applyBorder="1" applyAlignment="1">
      <alignment horizontal="center" vertical="center" shrinkToFit="1"/>
    </xf>
    <xf numFmtId="177" fontId="40" fillId="0" borderId="1" xfId="0" applyNumberFormat="1" applyFont="1" applyBorder="1" applyAlignment="1">
      <alignment horizontal="center" vertical="center"/>
    </xf>
    <xf numFmtId="0" fontId="40" fillId="0" borderId="1" xfId="0" applyFont="1" applyBorder="1" applyAlignment="1">
      <alignment vertical="center"/>
    </xf>
    <xf numFmtId="178" fontId="40" fillId="0" borderId="1" xfId="0" applyNumberFormat="1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179" fontId="40" fillId="0" borderId="1" xfId="0" applyNumberFormat="1" applyFont="1" applyBorder="1" applyAlignment="1">
      <alignment vertical="center"/>
    </xf>
    <xf numFmtId="0" fontId="19" fillId="0" borderId="1" xfId="0" applyFont="1" applyBorder="1" applyAlignment="1">
      <alignment horizontal="center"/>
    </xf>
    <xf numFmtId="0" fontId="19" fillId="0" borderId="0" xfId="0" applyFont="1" applyAlignment="1">
      <alignment horizontal="center"/>
    </xf>
    <xf numFmtId="180" fontId="5" fillId="0" borderId="0" xfId="49" applyNumberFormat="1" applyFont="1" applyBorder="1" applyAlignment="1">
      <alignment horizontal="right" vertical="center"/>
    </xf>
    <xf numFmtId="0" fontId="11" fillId="0" borderId="0" xfId="121" applyFont="1" applyBorder="1" applyAlignment="1">
      <alignment horizontal="right" vertical="center" indent="1"/>
    </xf>
    <xf numFmtId="0" fontId="14" fillId="0" borderId="0" xfId="121" applyFont="1" applyBorder="1" applyAlignment="1">
      <alignment horizontal="right" vertical="center" indent="1"/>
    </xf>
    <xf numFmtId="49" fontId="11" fillId="0" borderId="0" xfId="121" applyNumberFormat="1" applyFont="1" applyAlignment="1">
      <alignment horizontal="left" vertical="center" indent="1"/>
    </xf>
    <xf numFmtId="177" fontId="44" fillId="3" borderId="7" xfId="93" applyNumberFormat="1" applyFill="1" applyBorder="1" applyAlignment="1">
      <alignment horizontal="center" vertical="center"/>
    </xf>
    <xf numFmtId="177" fontId="67" fillId="0" borderId="8" xfId="75" applyNumberFormat="1" applyFont="1" applyBorder="1" applyAlignment="1">
      <alignment vertical="center"/>
    </xf>
    <xf numFmtId="177" fontId="67" fillId="0" borderId="9" xfId="75" applyNumberFormat="1" applyFont="1" applyBorder="1" applyAlignment="1">
      <alignment horizontal="center" vertical="center"/>
    </xf>
    <xf numFmtId="0" fontId="67" fillId="0" borderId="9" xfId="75" applyFont="1" applyBorder="1"/>
    <xf numFmtId="178" fontId="67" fillId="0" borderId="9" xfId="75" applyNumberFormat="1" applyFont="1" applyBorder="1" applyAlignment="1">
      <alignment vertical="center"/>
    </xf>
    <xf numFmtId="177" fontId="44" fillId="0" borderId="10" xfId="75" applyNumberFormat="1" applyBorder="1" applyAlignment="1">
      <alignment horizontal="center" vertical="center" wrapText="1"/>
    </xf>
    <xf numFmtId="177" fontId="67" fillId="0" borderId="11" xfId="75" applyNumberFormat="1" applyFont="1" applyBorder="1" applyAlignment="1">
      <alignment vertical="center"/>
    </xf>
    <xf numFmtId="177" fontId="67" fillId="0" borderId="1" xfId="75" applyNumberFormat="1" applyFont="1" applyBorder="1" applyAlignment="1">
      <alignment horizontal="center" vertical="center"/>
    </xf>
    <xf numFmtId="0" fontId="67" fillId="0" borderId="1" xfId="75" applyFont="1" applyBorder="1"/>
    <xf numFmtId="178" fontId="67" fillId="0" borderId="1" xfId="75" applyNumberFormat="1" applyFont="1" applyBorder="1" applyAlignment="1">
      <alignment vertical="center"/>
    </xf>
    <xf numFmtId="177" fontId="44" fillId="0" borderId="12" xfId="75" applyNumberFormat="1" applyBorder="1" applyAlignment="1">
      <alignment horizontal="center" vertical="center" wrapText="1"/>
    </xf>
    <xf numFmtId="177" fontId="67" fillId="0" borderId="12" xfId="75" applyNumberFormat="1" applyFont="1" applyBorder="1" applyAlignment="1">
      <alignment horizontal="center" vertical="center" wrapText="1"/>
    </xf>
    <xf numFmtId="177" fontId="44" fillId="0" borderId="11" xfId="75" applyNumberFormat="1" applyBorder="1" applyAlignment="1">
      <alignment vertical="center"/>
    </xf>
    <xf numFmtId="177" fontId="44" fillId="0" borderId="1" xfId="75" applyNumberFormat="1" applyBorder="1" applyAlignment="1">
      <alignment horizontal="center" vertical="center"/>
    </xf>
    <xf numFmtId="178" fontId="44" fillId="0" borderId="1" xfId="75" applyNumberFormat="1" applyBorder="1" applyAlignment="1">
      <alignment vertical="center"/>
    </xf>
    <xf numFmtId="177" fontId="67" fillId="0" borderId="13" xfId="75" applyNumberFormat="1" applyFont="1" applyBorder="1" applyAlignment="1">
      <alignment vertical="center"/>
    </xf>
    <xf numFmtId="177" fontId="67" fillId="0" borderId="7" xfId="75" applyNumberFormat="1" applyFont="1" applyBorder="1" applyAlignment="1">
      <alignment horizontal="center" vertical="center"/>
    </xf>
    <xf numFmtId="178" fontId="67" fillId="0" borderId="7" xfId="75" applyNumberFormat="1" applyFont="1" applyBorder="1" applyAlignment="1">
      <alignment vertical="center"/>
    </xf>
    <xf numFmtId="177" fontId="67" fillId="0" borderId="14" xfId="75" applyNumberFormat="1" applyFont="1" applyBorder="1" applyAlignment="1">
      <alignment horizontal="center" vertical="center" wrapText="1"/>
    </xf>
    <xf numFmtId="177" fontId="19" fillId="0" borderId="15" xfId="0" applyNumberFormat="1" applyFont="1" applyBorder="1" applyAlignment="1">
      <alignment vertical="center"/>
    </xf>
    <xf numFmtId="177" fontId="19" fillId="0" borderId="15" xfId="0" applyNumberFormat="1" applyFont="1" applyBorder="1" applyAlignment="1">
      <alignment horizontal="center" vertical="center" shrinkToFit="1"/>
    </xf>
    <xf numFmtId="177" fontId="19" fillId="0" borderId="15" xfId="0" applyNumberFormat="1" applyFont="1" applyBorder="1" applyAlignment="1">
      <alignment horizontal="center" vertical="center"/>
    </xf>
    <xf numFmtId="178" fontId="19" fillId="0" borderId="15" xfId="0" applyNumberFormat="1" applyFont="1" applyBorder="1" applyAlignment="1">
      <alignment vertical="center"/>
    </xf>
    <xf numFmtId="177" fontId="19" fillId="0" borderId="15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shrinkToFit="1"/>
    </xf>
    <xf numFmtId="180" fontId="77" fillId="0" borderId="0" xfId="49" applyNumberFormat="1" applyFont="1" applyBorder="1" applyAlignment="1">
      <alignment horizontal="right" vertical="center"/>
    </xf>
    <xf numFmtId="181" fontId="78" fillId="0" borderId="0" xfId="49" applyNumberFormat="1" applyFont="1" applyBorder="1" applyAlignment="1">
      <alignment horizontal="left" vertical="center"/>
    </xf>
    <xf numFmtId="177" fontId="44" fillId="0" borderId="16" xfId="75" applyNumberFormat="1" applyBorder="1" applyAlignment="1">
      <alignment vertical="center"/>
    </xf>
    <xf numFmtId="177" fontId="44" fillId="0" borderId="15" xfId="75" applyNumberFormat="1" applyBorder="1" applyAlignment="1">
      <alignment horizontal="center" vertical="center"/>
    </xf>
    <xf numFmtId="178" fontId="44" fillId="0" borderId="15" xfId="75" applyNumberFormat="1" applyBorder="1" applyAlignment="1">
      <alignment vertical="center"/>
    </xf>
    <xf numFmtId="177" fontId="44" fillId="0" borderId="17" xfId="75" applyNumberFormat="1" applyBorder="1" applyAlignment="1">
      <alignment horizontal="center" vertical="center" wrapText="1"/>
    </xf>
    <xf numFmtId="0" fontId="69" fillId="0" borderId="0" xfId="114"/>
    <xf numFmtId="177" fontId="69" fillId="3" borderId="7" xfId="114" applyNumberFormat="1" applyFill="1" applyBorder="1" applyAlignment="1">
      <alignment horizontal="center" vertical="center"/>
    </xf>
    <xf numFmtId="177" fontId="69" fillId="0" borderId="1" xfId="114" applyNumberFormat="1" applyBorder="1" applyAlignment="1">
      <alignment horizontal="center" vertical="center"/>
    </xf>
    <xf numFmtId="177" fontId="69" fillId="0" borderId="11" xfId="114" applyNumberFormat="1" applyBorder="1" applyAlignment="1">
      <alignment vertical="center"/>
    </xf>
    <xf numFmtId="177" fontId="69" fillId="0" borderId="1" xfId="114" applyNumberFormat="1" applyBorder="1" applyAlignment="1">
      <alignment vertical="center"/>
    </xf>
    <xf numFmtId="178" fontId="69" fillId="0" borderId="1" xfId="114" applyNumberFormat="1" applyBorder="1" applyAlignment="1">
      <alignment vertical="center"/>
    </xf>
    <xf numFmtId="177" fontId="69" fillId="0" borderId="12" xfId="114" applyNumberFormat="1" applyBorder="1" applyAlignment="1">
      <alignment vertical="center" wrapText="1"/>
    </xf>
    <xf numFmtId="0" fontId="70" fillId="0" borderId="0" xfId="114" applyFont="1" applyAlignment="1">
      <alignment vertical="center"/>
    </xf>
    <xf numFmtId="177" fontId="69" fillId="0" borderId="13" xfId="114" applyNumberFormat="1" applyBorder="1" applyAlignment="1">
      <alignment horizontal="center" vertical="center"/>
    </xf>
    <xf numFmtId="177" fontId="69" fillId="0" borderId="7" xfId="114" applyNumberFormat="1" applyBorder="1" applyAlignment="1">
      <alignment horizontal="center" vertical="center"/>
    </xf>
    <xf numFmtId="177" fontId="69" fillId="0" borderId="14" xfId="114" applyNumberFormat="1" applyBorder="1" applyAlignment="1">
      <alignment horizontal="center" vertical="center" wrapText="1"/>
    </xf>
    <xf numFmtId="177" fontId="69" fillId="3" borderId="18" xfId="114" applyNumberFormat="1" applyFill="1" applyBorder="1" applyAlignment="1">
      <alignment horizontal="center" vertical="center"/>
    </xf>
    <xf numFmtId="177" fontId="69" fillId="3" borderId="19" xfId="114" applyNumberFormat="1" applyFill="1" applyBorder="1" applyAlignment="1">
      <alignment horizontal="center" vertical="center"/>
    </xf>
    <xf numFmtId="177" fontId="69" fillId="3" borderId="20" xfId="114" applyNumberFormat="1" applyFill="1" applyBorder="1" applyAlignment="1">
      <alignment horizontal="center" vertical="center" wrapText="1"/>
    </xf>
    <xf numFmtId="0" fontId="69" fillId="4" borderId="1" xfId="114" applyFill="1" applyBorder="1" applyAlignment="1">
      <alignment vertical="center"/>
    </xf>
    <xf numFmtId="0" fontId="71" fillId="0" borderId="0" xfId="114" applyFont="1" applyAlignment="1">
      <alignment vertical="center"/>
    </xf>
    <xf numFmtId="177" fontId="69" fillId="0" borderId="13" xfId="114" applyNumberFormat="1" applyBorder="1" applyAlignment="1">
      <alignment vertical="center"/>
    </xf>
    <xf numFmtId="177" fontId="69" fillId="0" borderId="7" xfId="114" applyNumberFormat="1" applyBorder="1" applyAlignment="1">
      <alignment vertical="center"/>
    </xf>
    <xf numFmtId="178" fontId="69" fillId="0" borderId="7" xfId="114" applyNumberFormat="1" applyBorder="1" applyAlignment="1">
      <alignment vertical="center"/>
    </xf>
    <xf numFmtId="177" fontId="69" fillId="0" borderId="14" xfId="114" applyNumberFormat="1" applyBorder="1" applyAlignment="1">
      <alignment vertical="center" wrapText="1"/>
    </xf>
    <xf numFmtId="177" fontId="69" fillId="0" borderId="21" xfId="114" applyNumberFormat="1" applyBorder="1" applyAlignment="1">
      <alignment vertical="center"/>
    </xf>
    <xf numFmtId="177" fontId="69" fillId="0" borderId="22" xfId="114" applyNumberFormat="1" applyBorder="1" applyAlignment="1">
      <alignment vertical="center"/>
    </xf>
    <xf numFmtId="177" fontId="69" fillId="0" borderId="23" xfId="114" applyNumberFormat="1" applyBorder="1" applyAlignment="1">
      <alignment vertical="center" wrapText="1"/>
    </xf>
    <xf numFmtId="178" fontId="69" fillId="0" borderId="22" xfId="114" applyNumberFormat="1" applyBorder="1" applyAlignment="1">
      <alignment vertical="center"/>
    </xf>
    <xf numFmtId="178" fontId="69" fillId="0" borderId="24" xfId="114" applyNumberFormat="1" applyBorder="1" applyAlignment="1">
      <alignment vertical="center"/>
    </xf>
    <xf numFmtId="0" fontId="69" fillId="0" borderId="2" xfId="114" applyBorder="1"/>
    <xf numFmtId="191" fontId="69" fillId="0" borderId="22" xfId="114" applyNumberFormat="1" applyBorder="1" applyAlignment="1">
      <alignment vertical="center"/>
    </xf>
    <xf numFmtId="191" fontId="69" fillId="0" borderId="23" xfId="114" applyNumberFormat="1" applyBorder="1" applyAlignment="1">
      <alignment vertical="center" wrapText="1"/>
    </xf>
    <xf numFmtId="0" fontId="69" fillId="0" borderId="21" xfId="114" applyBorder="1" applyAlignment="1">
      <alignment vertical="center"/>
    </xf>
    <xf numFmtId="0" fontId="69" fillId="0" borderId="22" xfId="114" applyBorder="1" applyAlignment="1">
      <alignment vertical="center"/>
    </xf>
    <xf numFmtId="0" fontId="72" fillId="0" borderId="1" xfId="114" applyFont="1" applyBorder="1" applyAlignment="1">
      <alignment vertical="center"/>
    </xf>
    <xf numFmtId="192" fontId="69" fillId="5" borderId="1" xfId="114" applyNumberFormat="1" applyFill="1" applyBorder="1" applyAlignment="1">
      <alignment vertical="center"/>
    </xf>
    <xf numFmtId="0" fontId="69" fillId="6" borderId="1" xfId="114" applyFill="1" applyBorder="1" applyAlignment="1">
      <alignment vertical="center"/>
    </xf>
    <xf numFmtId="0" fontId="73" fillId="0" borderId="1" xfId="114" applyFont="1" applyBorder="1" applyAlignment="1">
      <alignment vertical="center"/>
    </xf>
    <xf numFmtId="191" fontId="69" fillId="0" borderId="25" xfId="114" applyNumberFormat="1" applyBorder="1" applyAlignment="1">
      <alignment vertical="center"/>
    </xf>
    <xf numFmtId="191" fontId="69" fillId="0" borderId="26" xfId="114" applyNumberFormat="1" applyBorder="1" applyAlignment="1">
      <alignment vertical="center" wrapText="1"/>
    </xf>
    <xf numFmtId="191" fontId="69" fillId="0" borderId="15" xfId="114" applyNumberFormat="1" applyBorder="1" applyAlignment="1">
      <alignment vertical="center"/>
    </xf>
    <xf numFmtId="191" fontId="69" fillId="0" borderId="17" xfId="114" applyNumberFormat="1" applyBorder="1" applyAlignment="1">
      <alignment vertical="center" wrapText="1"/>
    </xf>
    <xf numFmtId="177" fontId="69" fillId="0" borderId="27" xfId="114" applyNumberFormat="1" applyBorder="1" applyAlignment="1">
      <alignment vertical="center"/>
    </xf>
    <xf numFmtId="177" fontId="69" fillId="0" borderId="28" xfId="114" applyNumberFormat="1" applyBorder="1" applyAlignment="1">
      <alignment vertical="center" wrapText="1"/>
    </xf>
    <xf numFmtId="177" fontId="69" fillId="0" borderId="29" xfId="114" applyNumberFormat="1" applyBorder="1" applyAlignment="1">
      <alignment vertical="center"/>
    </xf>
    <xf numFmtId="0" fontId="69" fillId="0" borderId="0" xfId="114" applyAlignment="1">
      <alignment vertical="center"/>
    </xf>
    <xf numFmtId="177" fontId="69" fillId="3" borderId="30" xfId="114" applyNumberFormat="1" applyFill="1" applyBorder="1" applyAlignment="1">
      <alignment horizontal="center" vertical="center"/>
    </xf>
    <xf numFmtId="178" fontId="69" fillId="0" borderId="0" xfId="114" applyNumberFormat="1" applyAlignment="1">
      <alignment vertical="center"/>
    </xf>
    <xf numFmtId="191" fontId="69" fillId="0" borderId="0" xfId="114" applyNumberFormat="1" applyAlignment="1">
      <alignment vertical="center"/>
    </xf>
    <xf numFmtId="193" fontId="69" fillId="0" borderId="0" xfId="114" applyNumberFormat="1" applyAlignment="1">
      <alignment vertical="center"/>
    </xf>
    <xf numFmtId="193" fontId="69" fillId="0" borderId="1" xfId="114" applyNumberFormat="1" applyBorder="1" applyAlignment="1">
      <alignment vertical="center"/>
    </xf>
    <xf numFmtId="191" fontId="69" fillId="0" borderId="1" xfId="114" applyNumberFormat="1" applyBorder="1" applyAlignment="1">
      <alignment vertical="center"/>
    </xf>
    <xf numFmtId="193" fontId="69" fillId="0" borderId="7" xfId="114" applyNumberFormat="1" applyBorder="1" applyAlignment="1">
      <alignment vertical="center"/>
    </xf>
    <xf numFmtId="191" fontId="69" fillId="0" borderId="7" xfId="114" applyNumberFormat="1" applyBorder="1" applyAlignment="1">
      <alignment vertical="center"/>
    </xf>
    <xf numFmtId="179" fontId="69" fillId="0" borderId="1" xfId="114" applyNumberFormat="1" applyBorder="1" applyAlignment="1">
      <alignment vertical="center"/>
    </xf>
    <xf numFmtId="179" fontId="69" fillId="0" borderId="7" xfId="114" applyNumberFormat="1" applyBorder="1" applyAlignment="1">
      <alignment vertical="center"/>
    </xf>
    <xf numFmtId="177" fontId="69" fillId="3" borderId="19" xfId="114" applyNumberFormat="1" applyFill="1" applyBorder="1" applyAlignment="1">
      <alignment horizontal="center" vertical="center" wrapText="1"/>
    </xf>
    <xf numFmtId="177" fontId="69" fillId="3" borderId="20" xfId="114" applyNumberFormat="1" applyFill="1" applyBorder="1" applyAlignment="1">
      <alignment horizontal="center" vertical="center"/>
    </xf>
    <xf numFmtId="177" fontId="69" fillId="0" borderId="1" xfId="114" applyNumberFormat="1" applyBorder="1" applyAlignment="1">
      <alignment vertical="center" wrapText="1"/>
    </xf>
    <xf numFmtId="177" fontId="69" fillId="0" borderId="12" xfId="114" applyNumberFormat="1" applyBorder="1" applyAlignment="1">
      <alignment vertical="center"/>
    </xf>
    <xf numFmtId="177" fontId="69" fillId="0" borderId="7" xfId="114" applyNumberFormat="1" applyBorder="1" applyAlignment="1">
      <alignment vertical="center" wrapText="1"/>
    </xf>
    <xf numFmtId="177" fontId="69" fillId="0" borderId="14" xfId="114" applyNumberFormat="1" applyBorder="1" applyAlignment="1">
      <alignment vertical="center"/>
    </xf>
    <xf numFmtId="0" fontId="69" fillId="0" borderId="1" xfId="114" applyBorder="1" applyAlignment="1">
      <alignment vertical="center"/>
    </xf>
    <xf numFmtId="177" fontId="69" fillId="0" borderId="12" xfId="114" applyNumberFormat="1" applyBorder="1" applyAlignment="1">
      <alignment horizontal="center" vertical="center" wrapText="1"/>
    </xf>
    <xf numFmtId="180" fontId="5" fillId="0" borderId="0" xfId="49" applyNumberFormat="1" applyFont="1" applyBorder="1" applyAlignment="1">
      <alignment horizontal="right" vertical="center"/>
    </xf>
    <xf numFmtId="0" fontId="4" fillId="0" borderId="0" xfId="121" applyFont="1" applyBorder="1" applyAlignment="1">
      <alignment horizontal="left" vertical="center"/>
    </xf>
    <xf numFmtId="0" fontId="5" fillId="0" borderId="31" xfId="121" applyFont="1" applyBorder="1" applyAlignment="1">
      <alignment vertical="center"/>
    </xf>
    <xf numFmtId="0" fontId="5" fillId="0" borderId="32" xfId="121" applyFont="1" applyBorder="1" applyAlignment="1">
      <alignment vertical="center"/>
    </xf>
    <xf numFmtId="0" fontId="5" fillId="0" borderId="33" xfId="121" applyFont="1" applyBorder="1" applyAlignment="1">
      <alignment vertical="center"/>
    </xf>
    <xf numFmtId="0" fontId="5" fillId="0" borderId="34" xfId="121" applyFont="1" applyBorder="1" applyAlignment="1">
      <alignment vertical="center"/>
    </xf>
    <xf numFmtId="0" fontId="11" fillId="0" borderId="0" xfId="121" applyFont="1" applyBorder="1" applyAlignment="1">
      <alignment horizontal="left"/>
    </xf>
    <xf numFmtId="0" fontId="5" fillId="0" borderId="35" xfId="121" applyFont="1" applyBorder="1" applyAlignment="1">
      <alignment vertical="center" textRotation="255"/>
    </xf>
    <xf numFmtId="0" fontId="5" fillId="0" borderId="15" xfId="121" applyFont="1" applyBorder="1" applyAlignment="1">
      <alignment vertical="center" textRotation="255"/>
    </xf>
    <xf numFmtId="190" fontId="56" fillId="0" borderId="0" xfId="121" applyNumberFormat="1" applyFont="1" applyBorder="1" applyAlignment="1">
      <alignment horizontal="center" vertical="center" shrinkToFit="1"/>
    </xf>
    <xf numFmtId="0" fontId="4" fillId="0" borderId="0" xfId="121" applyFont="1" applyBorder="1" applyAlignment="1">
      <alignment horizontal="left" vertical="center" indent="1"/>
    </xf>
    <xf numFmtId="0" fontId="5" fillId="0" borderId="31" xfId="121" applyFont="1" applyBorder="1" applyAlignment="1">
      <alignment horizontal="center" vertical="center"/>
    </xf>
    <xf numFmtId="0" fontId="5" fillId="0" borderId="32" xfId="121" applyFont="1" applyBorder="1" applyAlignment="1">
      <alignment horizontal="center" vertical="center"/>
    </xf>
    <xf numFmtId="0" fontId="5" fillId="0" borderId="33" xfId="121" applyFont="1" applyBorder="1" applyAlignment="1">
      <alignment horizontal="center" vertical="center"/>
    </xf>
    <xf numFmtId="0" fontId="5" fillId="0" borderId="34" xfId="121" applyFont="1" applyBorder="1" applyAlignment="1">
      <alignment horizontal="center" vertical="center"/>
    </xf>
    <xf numFmtId="0" fontId="5" fillId="0" borderId="36" xfId="121" applyFont="1" applyBorder="1" applyAlignment="1">
      <alignment vertical="center" textRotation="255"/>
    </xf>
    <xf numFmtId="0" fontId="5" fillId="0" borderId="17" xfId="121" applyFont="1" applyBorder="1" applyAlignment="1">
      <alignment vertical="center" textRotation="255"/>
    </xf>
    <xf numFmtId="0" fontId="6" fillId="0" borderId="2" xfId="121" applyFont="1" applyBorder="1"/>
    <xf numFmtId="0" fontId="6" fillId="0" borderId="0" xfId="121" applyFont="1" applyBorder="1"/>
    <xf numFmtId="0" fontId="36" fillId="0" borderId="0" xfId="121" applyFont="1" applyBorder="1" applyAlignment="1">
      <alignment horizontal="right" indent="2"/>
    </xf>
    <xf numFmtId="0" fontId="36" fillId="0" borderId="3" xfId="121" applyFont="1" applyBorder="1" applyAlignment="1">
      <alignment horizontal="right" indent="2"/>
    </xf>
    <xf numFmtId="0" fontId="5" fillId="0" borderId="37" xfId="121" applyFont="1" applyBorder="1" applyAlignment="1">
      <alignment horizontal="center" vertical="center"/>
    </xf>
    <xf numFmtId="0" fontId="5" fillId="0" borderId="38" xfId="121" applyFont="1" applyBorder="1" applyAlignment="1">
      <alignment horizontal="center" vertical="center"/>
    </xf>
    <xf numFmtId="0" fontId="5" fillId="0" borderId="39" xfId="121" applyFont="1" applyBorder="1" applyAlignment="1">
      <alignment horizontal="center" vertical="center"/>
    </xf>
    <xf numFmtId="0" fontId="5" fillId="0" borderId="40" xfId="121" applyFont="1" applyBorder="1" applyAlignment="1">
      <alignment horizontal="center" vertical="center"/>
    </xf>
    <xf numFmtId="0" fontId="36" fillId="0" borderId="31" xfId="121" applyFont="1" applyBorder="1" applyAlignment="1">
      <alignment horizontal="center" vertical="center" wrapText="1"/>
    </xf>
    <xf numFmtId="0" fontId="36" fillId="0" borderId="32" xfId="121" applyFont="1" applyBorder="1" applyAlignment="1">
      <alignment horizontal="center" vertical="center" wrapText="1"/>
    </xf>
    <xf numFmtId="0" fontId="36" fillId="0" borderId="33" xfId="121" applyFont="1" applyBorder="1" applyAlignment="1">
      <alignment horizontal="center" vertical="center" wrapText="1"/>
    </xf>
    <xf numFmtId="0" fontId="36" fillId="0" borderId="34" xfId="121" applyFont="1" applyBorder="1" applyAlignment="1">
      <alignment horizontal="center" vertical="center" wrapText="1"/>
    </xf>
    <xf numFmtId="0" fontId="5" fillId="0" borderId="31" xfId="121" applyFont="1" applyBorder="1"/>
    <xf numFmtId="0" fontId="5" fillId="0" borderId="32" xfId="121" applyFont="1" applyBorder="1"/>
    <xf numFmtId="0" fontId="5" fillId="0" borderId="33" xfId="121" applyFont="1" applyBorder="1"/>
    <xf numFmtId="0" fontId="5" fillId="0" borderId="34" xfId="121" applyFont="1" applyBorder="1"/>
    <xf numFmtId="0" fontId="11" fillId="0" borderId="0" xfId="121" applyFont="1" applyBorder="1" applyAlignment="1">
      <alignment horizontal="right" vertical="center" indent="1"/>
    </xf>
    <xf numFmtId="0" fontId="17" fillId="0" borderId="0" xfId="121" applyFont="1" applyBorder="1" applyAlignment="1">
      <alignment horizontal="right" vertical="center" indent="1"/>
    </xf>
    <xf numFmtId="0" fontId="7" fillId="0" borderId="0" xfId="121" applyFont="1" applyBorder="1" applyAlignment="1">
      <alignment horizontal="center" vertical="center"/>
    </xf>
    <xf numFmtId="0" fontId="75" fillId="0" borderId="0" xfId="121" applyFont="1" applyBorder="1" applyAlignment="1">
      <alignment horizontal="right" vertical="center"/>
    </xf>
    <xf numFmtId="180" fontId="76" fillId="0" borderId="0" xfId="49" applyNumberFormat="1" applyFont="1" applyBorder="1" applyAlignment="1">
      <alignment horizontal="right" vertical="center"/>
    </xf>
    <xf numFmtId="0" fontId="78" fillId="0" borderId="0" xfId="121" applyFont="1" applyAlignment="1">
      <alignment horizontal="right" vertical="center" indent="1"/>
    </xf>
    <xf numFmtId="180" fontId="77" fillId="0" borderId="0" xfId="49" applyNumberFormat="1" applyFont="1" applyBorder="1" applyAlignment="1">
      <alignment horizontal="right" vertical="center"/>
    </xf>
    <xf numFmtId="0" fontId="37" fillId="0" borderId="40" xfId="0" applyFont="1" applyBorder="1" applyAlignment="1">
      <alignment horizontal="center" vertical="center"/>
    </xf>
    <xf numFmtId="177" fontId="44" fillId="3" borderId="8" xfId="93" applyNumberFormat="1" applyFill="1" applyBorder="1" applyAlignment="1">
      <alignment horizontal="center" vertical="center"/>
    </xf>
    <xf numFmtId="177" fontId="44" fillId="3" borderId="13" xfId="93" applyNumberFormat="1" applyFill="1" applyBorder="1" applyAlignment="1">
      <alignment horizontal="center" vertical="center"/>
    </xf>
    <xf numFmtId="177" fontId="44" fillId="3" borderId="9" xfId="93" applyNumberFormat="1" applyFill="1" applyBorder="1" applyAlignment="1">
      <alignment horizontal="center" vertical="center"/>
    </xf>
    <xf numFmtId="177" fontId="44" fillId="3" borderId="7" xfId="93" applyNumberFormat="1" applyFill="1" applyBorder="1" applyAlignment="1">
      <alignment horizontal="center" vertical="center"/>
    </xf>
    <xf numFmtId="177" fontId="44" fillId="3" borderId="10" xfId="93" applyNumberFormat="1" applyFill="1" applyBorder="1" applyAlignment="1">
      <alignment horizontal="center" vertical="center" wrapText="1"/>
    </xf>
    <xf numFmtId="177" fontId="44" fillId="3" borderId="14" xfId="93" applyNumberFormat="1" applyFill="1" applyBorder="1" applyAlignment="1">
      <alignment horizontal="center" vertical="center" wrapText="1"/>
    </xf>
    <xf numFmtId="177" fontId="69" fillId="3" borderId="9" xfId="114" applyNumberFormat="1" applyFill="1" applyBorder="1" applyAlignment="1">
      <alignment horizontal="center" vertical="center"/>
    </xf>
    <xf numFmtId="177" fontId="69" fillId="3" borderId="10" xfId="114" applyNumberFormat="1" applyFill="1" applyBorder="1" applyAlignment="1">
      <alignment horizontal="center" vertical="center" wrapText="1"/>
    </xf>
    <xf numFmtId="177" fontId="69" fillId="3" borderId="14" xfId="114" applyNumberFormat="1" applyFill="1" applyBorder="1" applyAlignment="1">
      <alignment horizontal="center" vertical="center" wrapText="1"/>
    </xf>
    <xf numFmtId="177" fontId="69" fillId="3" borderId="8" xfId="114" applyNumberFormat="1" applyFill="1" applyBorder="1" applyAlignment="1">
      <alignment horizontal="center" vertical="center"/>
    </xf>
    <xf numFmtId="177" fontId="69" fillId="3" borderId="13" xfId="114" applyNumberFormat="1" applyFill="1" applyBorder="1" applyAlignment="1">
      <alignment horizontal="center" vertical="center"/>
    </xf>
    <xf numFmtId="177" fontId="69" fillId="3" borderId="7" xfId="114" applyNumberFormat="1" applyFill="1" applyBorder="1" applyAlignment="1">
      <alignment horizontal="center" vertical="center"/>
    </xf>
    <xf numFmtId="0" fontId="69" fillId="0" borderId="0" xfId="114"/>
    <xf numFmtId="177" fontId="69" fillId="3" borderId="10" xfId="114" applyNumberFormat="1" applyFill="1" applyBorder="1" applyAlignment="1">
      <alignment horizontal="center" vertical="center"/>
    </xf>
    <xf numFmtId="177" fontId="69" fillId="3" borderId="14" xfId="114" applyNumberFormat="1" applyFill="1" applyBorder="1" applyAlignment="1">
      <alignment horizontal="center" vertical="center"/>
    </xf>
  </cellXfs>
  <cellStyles count="123">
    <cellStyle name="_인원계획표 " xfId="1" xr:uid="{00000000-0005-0000-0000-000000000000}"/>
    <cellStyle name="_인원계획표 _적격 " xfId="2" xr:uid="{00000000-0005-0000-0000-000001000000}"/>
    <cellStyle name="_입찰표지 " xfId="3" xr:uid="{00000000-0005-0000-0000-000002000000}"/>
    <cellStyle name="_적격 " xfId="4" xr:uid="{00000000-0005-0000-0000-000003000000}"/>
    <cellStyle name="_적격(화산) " xfId="5" xr:uid="{00000000-0005-0000-0000-000004000000}"/>
    <cellStyle name="¤@?e_TEST-1 " xfId="6" xr:uid="{00000000-0005-0000-0000-000005000000}"/>
    <cellStyle name="A¨­￠￢￠O [0]_INQUIRY ￠?￥i¨u¡AAⓒ￢Aⓒª " xfId="7" xr:uid="{00000000-0005-0000-0000-000006000000}"/>
    <cellStyle name="A¨­￠￢￠O_INQUIRY ￠?￥i¨u¡AAⓒ￢Aⓒª " xfId="8" xr:uid="{00000000-0005-0000-0000-000007000000}"/>
    <cellStyle name="AeE­ [0]_ 2ÆAAþº° " xfId="9" xr:uid="{00000000-0005-0000-0000-000008000000}"/>
    <cellStyle name="ÅëÈ­ [0]_º»¼± ±æ¾î±úºÎ ¼ö·® Áý°èÇ¥ " xfId="10" xr:uid="{00000000-0005-0000-0000-000009000000}"/>
    <cellStyle name="AeE­ [0]_º≫¼± ±æ¾i±uºI ¼o·R Ay°eC￥ " xfId="11" xr:uid="{00000000-0005-0000-0000-00000A000000}"/>
    <cellStyle name="AeE­_ 2ÆAAþº° " xfId="12" xr:uid="{00000000-0005-0000-0000-00000B000000}"/>
    <cellStyle name="ÅëÈ­_º»¼± ±æ¾î±úºÎ ¼ö·® Áý°èÇ¥ " xfId="13" xr:uid="{00000000-0005-0000-0000-00000C000000}"/>
    <cellStyle name="AeE­_º≫¼± ±æ¾i±uºI ¼o·R Ay°eC￥ " xfId="14" xr:uid="{00000000-0005-0000-0000-00000D000000}"/>
    <cellStyle name="Aee¡ⓒ " xfId="15" xr:uid="{00000000-0005-0000-0000-00000E000000}"/>
    <cellStyle name="AeE¡ⓒ [0]_INQUIRY ￠?￥i¨u¡AAⓒ￢Aⓒª " xfId="16" xr:uid="{00000000-0005-0000-0000-00000F000000}"/>
    <cellStyle name="AeE¡ⓒ_INQUIRY ￠?￥i¨u¡AAⓒ￢Aⓒª " xfId="17" xr:uid="{00000000-0005-0000-0000-000010000000}"/>
    <cellStyle name="AÞ¸¶ [0]_ 2ÆAAþº° " xfId="18" xr:uid="{00000000-0005-0000-0000-000011000000}"/>
    <cellStyle name="ÄÞ¸¶ [0]_º»¼± ±æ¾î±úºÎ ¼ö·® Áý°èÇ¥ " xfId="19" xr:uid="{00000000-0005-0000-0000-000012000000}"/>
    <cellStyle name="AÞ¸¶ [0]_º≫¼± ±æ¾i±uºI ¼o·R Ay°eC￥ " xfId="20" xr:uid="{00000000-0005-0000-0000-000013000000}"/>
    <cellStyle name="AÞ¸¶_ 2ÆAAþº° " xfId="21" xr:uid="{00000000-0005-0000-0000-000014000000}"/>
    <cellStyle name="ÄÞ¸¶_º»¼± ±æ¾î±úºÎ ¼ö·® Áý°èÇ¥ " xfId="22" xr:uid="{00000000-0005-0000-0000-000015000000}"/>
    <cellStyle name="AÞ¸¶_º≫¼± ±æ¾i±uºI ¼o·R Ay°eC￥ " xfId="23" xr:uid="{00000000-0005-0000-0000-000016000000}"/>
    <cellStyle name="C¡IA¨ª_¡ic¨u¡A¨￢I¨￢¡Æ AN¡Æe " xfId="24" xr:uid="{00000000-0005-0000-0000-000017000000}"/>
    <cellStyle name="C￥AØ_  FAB AIA¤  " xfId="25" xr:uid="{00000000-0005-0000-0000-000018000000}"/>
    <cellStyle name="Calc Currency (0)" xfId="26" xr:uid="{00000000-0005-0000-0000-000019000000}"/>
    <cellStyle name="Comma" xfId="27" xr:uid="{00000000-0005-0000-0000-00001A000000}"/>
    <cellStyle name="Comma [0]" xfId="28" xr:uid="{00000000-0005-0000-0000-00001B000000}"/>
    <cellStyle name="Comma_ SG&amp;A Bridge " xfId="29" xr:uid="{00000000-0005-0000-0000-00001C000000}"/>
    <cellStyle name="Comma0" xfId="30" xr:uid="{00000000-0005-0000-0000-00001D000000}"/>
    <cellStyle name="Currency" xfId="31" xr:uid="{00000000-0005-0000-0000-00001E000000}"/>
    <cellStyle name="Currency [0]" xfId="32" xr:uid="{00000000-0005-0000-0000-00001F000000}"/>
    <cellStyle name="Currency [ﺜ]_P&amp;L_laroux" xfId="33" xr:uid="{00000000-0005-0000-0000-000020000000}"/>
    <cellStyle name="Currency_ SG&amp;A Bridge " xfId="34" xr:uid="{00000000-0005-0000-0000-000021000000}"/>
    <cellStyle name="Currency0" xfId="35" xr:uid="{00000000-0005-0000-0000-000022000000}"/>
    <cellStyle name="Currency1" xfId="36" xr:uid="{00000000-0005-0000-0000-000023000000}"/>
    <cellStyle name="Normal_ SG&amp;A Bridge " xfId="37" xr:uid="{00000000-0005-0000-0000-000024000000}"/>
    <cellStyle name="Percent" xfId="38" xr:uid="{00000000-0005-0000-0000-000025000000}"/>
    <cellStyle name="Percent [2]" xfId="39" xr:uid="{00000000-0005-0000-0000-000026000000}"/>
    <cellStyle name="Percent_(구)궁촌교(물량깨기)" xfId="40" xr:uid="{00000000-0005-0000-0000-000027000000}"/>
    <cellStyle name="백분율 [0]" xfId="41" xr:uid="{00000000-0005-0000-0000-000028000000}"/>
    <cellStyle name="백분율 [2]" xfId="42" xr:uid="{00000000-0005-0000-0000-000029000000}"/>
    <cellStyle name="백분율 2" xfId="43" xr:uid="{00000000-0005-0000-0000-00002A000000}"/>
    <cellStyle name="쉼표 [0] 2" xfId="44" xr:uid="{00000000-0005-0000-0000-00002B000000}"/>
    <cellStyle name="쉼표 [0] 2 2" xfId="45" xr:uid="{00000000-0005-0000-0000-00002C000000}"/>
    <cellStyle name="쉼표 [0] 2 3" xfId="46" xr:uid="{00000000-0005-0000-0000-00002D000000}"/>
    <cellStyle name="쉼표 [0] 2 4" xfId="47" xr:uid="{00000000-0005-0000-0000-00002E000000}"/>
    <cellStyle name="쉼표 [0] 2 5" xfId="48" xr:uid="{00000000-0005-0000-0000-00002F000000}"/>
    <cellStyle name="쉼표 [0] 3" xfId="49" xr:uid="{00000000-0005-0000-0000-000030000000}"/>
    <cellStyle name="쉼표 [0] 4" xfId="50" xr:uid="{00000000-0005-0000-0000-000031000000}"/>
    <cellStyle name="쉼표 [0] 5" xfId="51" xr:uid="{00000000-0005-0000-0000-000032000000}"/>
    <cellStyle name="쉼표 [0] 7" xfId="52" xr:uid="{00000000-0005-0000-0000-000033000000}"/>
    <cellStyle name="쉼표 [0] 8" xfId="53" xr:uid="{00000000-0005-0000-0000-000034000000}"/>
    <cellStyle name="콤마 [0]_  종  합  " xfId="54" xr:uid="{00000000-0005-0000-0000-000035000000}"/>
    <cellStyle name="콤마_  종  합  " xfId="55" xr:uid="{00000000-0005-0000-0000-000036000000}"/>
    <cellStyle name="표준" xfId="0" builtinId="0"/>
    <cellStyle name="표준 10" xfId="56" xr:uid="{00000000-0005-0000-0000-000038000000}"/>
    <cellStyle name="표준 11" xfId="57" xr:uid="{00000000-0005-0000-0000-000039000000}"/>
    <cellStyle name="표준 12" xfId="58" xr:uid="{00000000-0005-0000-0000-00003A000000}"/>
    <cellStyle name="표준 13" xfId="59" xr:uid="{00000000-0005-0000-0000-00003B000000}"/>
    <cellStyle name="표준 13 2" xfId="60" xr:uid="{00000000-0005-0000-0000-00003C000000}"/>
    <cellStyle name="표준 14" xfId="61" xr:uid="{00000000-0005-0000-0000-00003D000000}"/>
    <cellStyle name="표준 15" xfId="62" xr:uid="{00000000-0005-0000-0000-00003E000000}"/>
    <cellStyle name="표준 16" xfId="63" xr:uid="{00000000-0005-0000-0000-00003F000000}"/>
    <cellStyle name="표준 17" xfId="64" xr:uid="{00000000-0005-0000-0000-000040000000}"/>
    <cellStyle name="표준 17 2" xfId="65" xr:uid="{00000000-0005-0000-0000-000041000000}"/>
    <cellStyle name="표준 18" xfId="66" xr:uid="{00000000-0005-0000-0000-000042000000}"/>
    <cellStyle name="표준 18 2" xfId="67" xr:uid="{00000000-0005-0000-0000-000043000000}"/>
    <cellStyle name="표준 19" xfId="68" xr:uid="{00000000-0005-0000-0000-000044000000}"/>
    <cellStyle name="표준 19 2" xfId="69" xr:uid="{00000000-0005-0000-0000-000045000000}"/>
    <cellStyle name="표준 2" xfId="70" xr:uid="{00000000-0005-0000-0000-000046000000}"/>
    <cellStyle name="표준 2 2" xfId="71" xr:uid="{00000000-0005-0000-0000-000047000000}"/>
    <cellStyle name="표준 2 3" xfId="72" xr:uid="{00000000-0005-0000-0000-000048000000}"/>
    <cellStyle name="표준 2 4" xfId="73" xr:uid="{00000000-0005-0000-0000-000049000000}"/>
    <cellStyle name="표준 2_국도24호선 개벼리교외 2개교" xfId="74" xr:uid="{00000000-0005-0000-0000-00004A000000}"/>
    <cellStyle name="표준 20" xfId="75" xr:uid="{00000000-0005-0000-0000-00004B000000}"/>
    <cellStyle name="표준 21" xfId="76" xr:uid="{00000000-0005-0000-0000-00004C000000}"/>
    <cellStyle name="표준 21 2" xfId="77" xr:uid="{00000000-0005-0000-0000-00004D000000}"/>
    <cellStyle name="표준 22" xfId="78" xr:uid="{00000000-0005-0000-0000-00004E000000}"/>
    <cellStyle name="표준 23" xfId="79" xr:uid="{00000000-0005-0000-0000-00004F000000}"/>
    <cellStyle name="표준 24" xfId="80" xr:uid="{00000000-0005-0000-0000-000050000000}"/>
    <cellStyle name="표준 25" xfId="81" xr:uid="{00000000-0005-0000-0000-000051000000}"/>
    <cellStyle name="표준 26" xfId="82" xr:uid="{00000000-0005-0000-0000-000052000000}"/>
    <cellStyle name="표준 27" xfId="83" xr:uid="{00000000-0005-0000-0000-000053000000}"/>
    <cellStyle name="표준 28" xfId="84" xr:uid="{00000000-0005-0000-0000-000054000000}"/>
    <cellStyle name="표준 29" xfId="85" xr:uid="{00000000-0005-0000-0000-000055000000}"/>
    <cellStyle name="표준 3" xfId="86" xr:uid="{00000000-0005-0000-0000-000056000000}"/>
    <cellStyle name="표준 3 2" xfId="87" xr:uid="{00000000-0005-0000-0000-000057000000}"/>
    <cellStyle name="표준 30" xfId="88" xr:uid="{00000000-0005-0000-0000-000058000000}"/>
    <cellStyle name="표준 31" xfId="89" xr:uid="{00000000-0005-0000-0000-000059000000}"/>
    <cellStyle name="표준 32" xfId="90" xr:uid="{00000000-0005-0000-0000-00005A000000}"/>
    <cellStyle name="표준 33" xfId="91" xr:uid="{00000000-0005-0000-0000-00005B000000}"/>
    <cellStyle name="표준 34" xfId="92" xr:uid="{00000000-0005-0000-0000-00005C000000}"/>
    <cellStyle name="표준 34 2" xfId="93" xr:uid="{00000000-0005-0000-0000-00005D000000}"/>
    <cellStyle name="표준 35" xfId="94" xr:uid="{00000000-0005-0000-0000-00005E000000}"/>
    <cellStyle name="표준 36" xfId="95" xr:uid="{00000000-0005-0000-0000-00005F000000}"/>
    <cellStyle name="표준 37" xfId="96" xr:uid="{00000000-0005-0000-0000-000060000000}"/>
    <cellStyle name="표준 38" xfId="97" xr:uid="{00000000-0005-0000-0000-000061000000}"/>
    <cellStyle name="표준 39" xfId="98" xr:uid="{00000000-0005-0000-0000-000062000000}"/>
    <cellStyle name="표준 4" xfId="99" xr:uid="{00000000-0005-0000-0000-000063000000}"/>
    <cellStyle name="표준 4 2" xfId="100" xr:uid="{00000000-0005-0000-0000-000064000000}"/>
    <cellStyle name="표준 4 3" xfId="101" xr:uid="{00000000-0005-0000-0000-000065000000}"/>
    <cellStyle name="표준 4 4" xfId="102" xr:uid="{00000000-0005-0000-0000-000066000000}"/>
    <cellStyle name="표준 4 5" xfId="103" xr:uid="{00000000-0005-0000-0000-000067000000}"/>
    <cellStyle name="표준 4 6" xfId="104" xr:uid="{00000000-0005-0000-0000-000068000000}"/>
    <cellStyle name="표준 4 7" xfId="105" xr:uid="{00000000-0005-0000-0000-000069000000}"/>
    <cellStyle name="표준 4 8" xfId="106" xr:uid="{00000000-0005-0000-0000-00006A000000}"/>
    <cellStyle name="표준 4 9" xfId="107" xr:uid="{00000000-0005-0000-0000-00006B000000}"/>
    <cellStyle name="표준 4_복사본 국도21호선 공덕대교(하) 보수공사설계서-240" xfId="108" xr:uid="{00000000-0005-0000-0000-00006C000000}"/>
    <cellStyle name="표준 40" xfId="109" xr:uid="{00000000-0005-0000-0000-00006D000000}"/>
    <cellStyle name="표준 41" xfId="110" xr:uid="{00000000-0005-0000-0000-00006E000000}"/>
    <cellStyle name="표준 42" xfId="111" xr:uid="{00000000-0005-0000-0000-00006F000000}"/>
    <cellStyle name="표준 43" xfId="112" xr:uid="{00000000-0005-0000-0000-000070000000}"/>
    <cellStyle name="표준 44" xfId="113" xr:uid="{00000000-0005-0000-0000-000071000000}"/>
    <cellStyle name="표준 45" xfId="114" xr:uid="{00000000-0005-0000-0000-000072000000}"/>
    <cellStyle name="표준 5" xfId="115" xr:uid="{00000000-0005-0000-0000-000073000000}"/>
    <cellStyle name="표준 50" xfId="116" xr:uid="{00000000-0005-0000-0000-000074000000}"/>
    <cellStyle name="표준 6" xfId="117" xr:uid="{00000000-0005-0000-0000-000075000000}"/>
    <cellStyle name="표준 7" xfId="118" xr:uid="{00000000-0005-0000-0000-000076000000}"/>
    <cellStyle name="표준 8" xfId="119" xr:uid="{00000000-0005-0000-0000-000077000000}"/>
    <cellStyle name="표준 9" xfId="120" xr:uid="{00000000-0005-0000-0000-000078000000}"/>
    <cellStyle name="표준_예산내역서" xfId="121" xr:uid="{00000000-0005-0000-0000-000079000000}"/>
    <cellStyle name="표준1" xfId="122" xr:uid="{00000000-0005-0000-0000-00007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externalLink" Target="externalLinks/externalLink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485775</xdr:colOff>
      <xdr:row>10</xdr:row>
      <xdr:rowOff>28575</xdr:rowOff>
    </xdr:from>
    <xdr:to>
      <xdr:col>31</xdr:col>
      <xdr:colOff>514350</xdr:colOff>
      <xdr:row>12</xdr:row>
      <xdr:rowOff>28575</xdr:rowOff>
    </xdr:to>
    <xdr:pic>
      <xdr:nvPicPr>
        <xdr:cNvPr id="7043" name="_x144667352" descr="EMB00000ccc15df">
          <a:extLst>
            <a:ext uri="{FF2B5EF4-FFF2-40B4-BE49-F238E27FC236}">
              <a16:creationId xmlns:a16="http://schemas.microsoft.com/office/drawing/2014/main" id="{9767A122-307F-4FE8-A09C-5286833D4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83" t="12376" r="552979" b="575186"/>
        <a:stretch>
          <a:fillRect/>
        </a:stretch>
      </xdr:blipFill>
      <xdr:spPr bwMode="auto">
        <a:xfrm>
          <a:off x="19754850" y="3190875"/>
          <a:ext cx="6381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1333;&#49440;\&#51473;&#48512;&#45236;&#47449;6&#44277;\DB\700\740\742\&#44396;&#51312;&#44160;&#53664;&#49436;\&#52384;&#44540;%20&#44277;&#49324;&#48708;%20&#45824;&#48708;&#543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4788;&#51109;&#48324;\&#50724;&#54588;&#49828;\MASA\CAL_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0857;&#49440;\d\PROJECT\&#45824;&#51204;&#44288;&#51200;\99&#44288;&#5120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4788;\C\project\&#44417;&#49888;&#44368;\&#49688;&#47049;\GOOMI\DOHWA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w\2012&#45380;%20&#50857;&#50669;\WINDOWS\Local%20Settings\Temporary%20Internet%20Files\Content.IE5\O1QV4PYF\&#44204;&#51201;FORM(&#50672;&#45824;&#49352;&#48337;&#50896;)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증감"/>
      <sheetName val="철근 공사비 대비표"/>
      <sheetName val="예가표"/>
      <sheetName val="일위대가"/>
      <sheetName val="터파기및재료"/>
      <sheetName val="집계표"/>
      <sheetName val="Sheet1"/>
      <sheetName val="70%"/>
      <sheetName val="내역(중앙)"/>
      <sheetName val="내역(창신)"/>
      <sheetName val="입찰안"/>
      <sheetName val="내역서"/>
      <sheetName val="Sheet3"/>
      <sheetName val="단면 (2)"/>
      <sheetName val="4)유동표"/>
      <sheetName val="총괄"/>
      <sheetName val="전도금 현금 정산서"/>
      <sheetName val="관리청구(미+본)"/>
      <sheetName val="XL4Poppy"/>
      <sheetName val=" 총괄표"/>
      <sheetName val="공사비집계"/>
      <sheetName val="내역서(총)"/>
      <sheetName val="금액내역서"/>
      <sheetName val="제출내역 (2)"/>
      <sheetName val="원가계산서구조조정"/>
      <sheetName val="BID"/>
      <sheetName val="P-산#1-1(WOWA1)"/>
      <sheetName val="기계경비(시간당)"/>
      <sheetName val="램머"/>
      <sheetName val="실행철강하도"/>
      <sheetName val="3.하중계산"/>
      <sheetName val="(C)원내역"/>
      <sheetName val="날개벽(TYPE1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_1"/>
      <sheetName val="LD"/>
      <sheetName val="FD"/>
      <sheetName val="#REF"/>
      <sheetName val="Sheet1"/>
      <sheetName val="13LPMC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개요"/>
      <sheetName val="기준자료"/>
      <sheetName val="LX"/>
      <sheetName val="단위세대"/>
      <sheetName val="부하집계"/>
      <sheetName val="동공용"/>
      <sheetName val="부대복리"/>
      <sheetName val="비상.동력"/>
      <sheetName val="주차장"/>
      <sheetName val="상가"/>
      <sheetName val="세로내간선"/>
      <sheetName val="세로외간선"/>
      <sheetName val="비상일반"/>
      <sheetName val="세동별비상"/>
      <sheetName val="TR"/>
      <sheetName val="GEN"/>
      <sheetName val="BATT"/>
      <sheetName val="SS수배전"/>
      <sheetName val="약식단락"/>
      <sheetName val="단락"/>
      <sheetName val="Z자료"/>
      <sheetName val="Loss"/>
      <sheetName val="시설기준"/>
      <sheetName val="약전닥트"/>
      <sheetName val="전력사다리"/>
      <sheetName val="약전닥트 (2)"/>
      <sheetName val="Tel"/>
      <sheetName val="PA"/>
      <sheetName val="TV"/>
      <sheetName val="접지"/>
      <sheetName val="FA설치계획"/>
      <sheetName val="FA설치명세"/>
      <sheetName val="Sheet15"/>
      <sheetName val="Sheet16"/>
      <sheetName val="건축부하"/>
      <sheetName val="#REF"/>
      <sheetName val="LD"/>
      <sheetName val="FD"/>
      <sheetName val="처리단락"/>
      <sheetName val="일지-H"/>
      <sheetName val="99관저"/>
      <sheetName val="김포IO"/>
      <sheetName val="통신사다리"/>
      <sheetName val="MESH접"/>
      <sheetName val="배기"/>
      <sheetName val="선강도"/>
      <sheetName val="설계명세서"/>
      <sheetName val="IMPEADENCE MAP 취수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ITEM"/>
      <sheetName val="INPUT"/>
      <sheetName val="설계조건"/>
      <sheetName val="날개벽(TYPE3)"/>
      <sheetName val="ABUT수량-A1"/>
      <sheetName val="종배수관"/>
      <sheetName val="용산1(해보)"/>
      <sheetName val="Sheet17"/>
      <sheetName val="내역서"/>
      <sheetName val="수안보-MBR1"/>
      <sheetName val="우각부보강"/>
      <sheetName val="정부노임단가"/>
      <sheetName val="기둥(원형)"/>
      <sheetName val="기초공"/>
      <sheetName val="조명시설"/>
      <sheetName val="과천MAIN"/>
      <sheetName val="000000"/>
      <sheetName val="현황"/>
      <sheetName val="일반공사"/>
      <sheetName val="시점교대"/>
      <sheetName val="1호맨홀토공"/>
      <sheetName val="공사비예산서(토목분)"/>
      <sheetName val="터파기및재료"/>
      <sheetName val="Sheet1 _2_"/>
      <sheetName val="백호우계수"/>
      <sheetName val="부대내역"/>
      <sheetName val="날개벽수량표"/>
      <sheetName val="6PILE  (돌출)"/>
      <sheetName val="대로근거"/>
      <sheetName val="기둥"/>
      <sheetName val="J형측구단위수량"/>
      <sheetName val="2.단면가정"/>
      <sheetName val="4.말뚝설계"/>
      <sheetName val="1.설계조건"/>
      <sheetName val="교각계산"/>
      <sheetName val="U-TYPE(1)"/>
      <sheetName val="원형1호맨홀토공수량"/>
      <sheetName val="차액보증"/>
      <sheetName val="사용성검토"/>
      <sheetName val="수량산출"/>
      <sheetName val="지급자재"/>
      <sheetName val="예정(3)"/>
      <sheetName val="동원(3)"/>
      <sheetName val="[_x0001__x000c__x000c__x0000__x0007__x0000__x0000__x0000_Ƞ࿙_x0000__x0000__x0001__x0000__x0003__x0002__x0014__x0003_"/>
      <sheetName val="바닥판"/>
      <sheetName val="JUCK"/>
      <sheetName val="XL4Poppy"/>
      <sheetName val="사급자재"/>
      <sheetName val="단면 (2)"/>
      <sheetName val="경영상태"/>
      <sheetName val="국공유지및사유지"/>
      <sheetName val="DATE"/>
      <sheetName val="노임단가"/>
      <sheetName val="#REF"/>
      <sheetName val="역T형"/>
      <sheetName val="교대(A1-A2)"/>
      <sheetName val="SLAB&quot;1&quot;"/>
      <sheetName val="재료"/>
      <sheetName val="DOHWA03"/>
      <sheetName val="IC1집계"/>
      <sheetName val="IC1목포시방향"/>
      <sheetName val="IC1목포시방향OUT"/>
      <sheetName val="IC1압해도방향"/>
      <sheetName val="IC1압해도방향OUT"/>
      <sheetName val="Baby일위대가"/>
      <sheetName val="물가시세"/>
      <sheetName val="노임"/>
      <sheetName val="직노"/>
      <sheetName val="배지거총재료집계표"/>
      <sheetName val="IW-LIST"/>
      <sheetName val="단위중량"/>
      <sheetName val="토목검측서"/>
      <sheetName val="당초"/>
      <sheetName val="L형옹벽단위수량(35)"/>
      <sheetName val="총괄내역서"/>
      <sheetName val="실행철강하도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횡배수관수량집계"/>
      <sheetName val="횡배수관기초"/>
      <sheetName val="VXXXXX"/>
      <sheetName val="날개벽"/>
      <sheetName val="암거단위-1련"/>
      <sheetName val="guard(mac)"/>
      <sheetName val="수질정화시설"/>
      <sheetName val="경비_원본"/>
      <sheetName val="관급자재"/>
      <sheetName val="5Strand-장기처짐PCI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일반수량총괄집계"/>
      <sheetName val="맨홀수량산출"/>
      <sheetName val="마산방향"/>
      <sheetName val="진주방향"/>
      <sheetName val="견적"/>
      <sheetName val="정부노임"/>
      <sheetName val="자재목록"/>
      <sheetName val="단가"/>
      <sheetName val="입력"/>
      <sheetName val="몰탈단가"/>
      <sheetName val="CRUDE RE-bar"/>
      <sheetName val="토공(우물통,기타) "/>
      <sheetName val="09년실적"/>
      <sheetName val="일위대가"/>
      <sheetName val="일위"/>
      <sheetName val="제품단가명세표"/>
      <sheetName val="BID"/>
      <sheetName val="금액내역서"/>
      <sheetName val="단면치수"/>
      <sheetName val="코드표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SLAB"/>
      <sheetName val="부하(성남)"/>
      <sheetName val="중기일위대가"/>
      <sheetName val="ilch"/>
      <sheetName val="연결관암거"/>
      <sheetName val="예가표"/>
      <sheetName val="아스팔트 포장총괄집계표"/>
      <sheetName val="실행대비"/>
      <sheetName val="배수공수량총집계"/>
      <sheetName val="TYPE-A"/>
      <sheetName val="배"/>
      <sheetName val="3BL공동구 수량"/>
      <sheetName val="도장수량"/>
      <sheetName val="금융비용"/>
      <sheetName val="수량집계"/>
      <sheetName val="배수공"/>
      <sheetName val="일위대가목록"/>
      <sheetName val="일반맨홀수량집계"/>
      <sheetName val="LOPCAL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 refreshError="1"/>
      <sheetData sheetId="204" refreshError="1"/>
      <sheetData sheetId="20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산출조서"/>
      <sheetName val="인건비산출근거"/>
      <sheetName val="내역서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2"/>
  <sheetViews>
    <sheetView tabSelected="1" view="pageBreakPreview" zoomScaleNormal="100" zoomScaleSheetLayoutView="100" workbookViewId="0">
      <selection activeCell="I4" sqref="I4:Q4"/>
    </sheetView>
  </sheetViews>
  <sheetFormatPr defaultRowHeight="13.5"/>
  <cols>
    <col min="1" max="1" width="4.7109375" style="1" customWidth="1"/>
    <col min="2" max="2" width="9.42578125" style="1" customWidth="1"/>
    <col min="3" max="3" width="10.7109375" style="1" customWidth="1"/>
    <col min="4" max="4" width="7.42578125" style="1" customWidth="1"/>
    <col min="5" max="5" width="4.85546875" style="1" customWidth="1"/>
    <col min="6" max="6" width="12.28515625" style="1" customWidth="1"/>
    <col min="7" max="7" width="11.28515625" style="1" customWidth="1"/>
    <col min="8" max="8" width="4.85546875" style="1" customWidth="1"/>
    <col min="9" max="10" width="11.28515625" style="1" customWidth="1"/>
    <col min="11" max="11" width="4.85546875" style="1" customWidth="1"/>
    <col min="12" max="12" width="14.28515625" style="1" customWidth="1"/>
    <col min="13" max="13" width="8.28515625" style="1" customWidth="1"/>
    <col min="14" max="14" width="4.85546875" style="1" customWidth="1"/>
    <col min="15" max="16" width="11.28515625" style="1" customWidth="1"/>
    <col min="17" max="17" width="4.85546875" style="1" customWidth="1"/>
    <col min="18" max="18" width="9.140625" style="1"/>
    <col min="19" max="19" width="20.7109375" style="1" bestFit="1" customWidth="1"/>
    <col min="20" max="20" width="19.85546875" style="1" bestFit="1" customWidth="1"/>
    <col min="21" max="16384" width="9.140625" style="1"/>
  </cols>
  <sheetData>
    <row r="1" spans="1:23" ht="45" customHeight="1">
      <c r="A1" s="221" t="s">
        <v>417</v>
      </c>
      <c r="B1" s="222"/>
      <c r="C1" s="222"/>
      <c r="D1" s="212"/>
      <c r="E1" s="207" t="s">
        <v>19</v>
      </c>
      <c r="F1" s="225"/>
      <c r="G1" s="226"/>
      <c r="H1" s="207" t="s">
        <v>34</v>
      </c>
      <c r="I1" s="229"/>
      <c r="J1" s="230"/>
      <c r="K1" s="207" t="s">
        <v>35</v>
      </c>
      <c r="L1" s="211"/>
      <c r="M1" s="212"/>
      <c r="N1" s="207" t="s">
        <v>20</v>
      </c>
      <c r="O1" s="202"/>
      <c r="P1" s="203"/>
      <c r="Q1" s="215" t="s">
        <v>21</v>
      </c>
    </row>
    <row r="2" spans="1:23" ht="45" customHeight="1">
      <c r="A2" s="223"/>
      <c r="B2" s="224"/>
      <c r="C2" s="224"/>
      <c r="D2" s="214"/>
      <c r="E2" s="208"/>
      <c r="F2" s="227"/>
      <c r="G2" s="228"/>
      <c r="H2" s="208"/>
      <c r="I2" s="231"/>
      <c r="J2" s="232"/>
      <c r="K2" s="208"/>
      <c r="L2" s="213"/>
      <c r="M2" s="214"/>
      <c r="N2" s="208"/>
      <c r="O2" s="204"/>
      <c r="P2" s="205"/>
      <c r="Q2" s="216"/>
    </row>
    <row r="3" spans="1:23" ht="21" customHeight="1">
      <c r="A3" s="2"/>
      <c r="B3" s="3"/>
      <c r="C3" s="3"/>
      <c r="D3" s="3"/>
      <c r="E3" s="3"/>
      <c r="F3" s="63"/>
      <c r="G3" s="3"/>
      <c r="H3" s="3"/>
      <c r="I3" s="3"/>
      <c r="J3" s="3"/>
      <c r="K3" s="3"/>
      <c r="L3" s="3"/>
      <c r="M3" s="3"/>
      <c r="N3" s="3"/>
      <c r="O3" s="3"/>
      <c r="P3" s="3"/>
      <c r="Q3" s="4"/>
    </row>
    <row r="4" spans="1:23" ht="21" customHeight="1">
      <c r="A4" s="217" t="s">
        <v>54</v>
      </c>
      <c r="B4" s="218"/>
      <c r="C4" s="218"/>
      <c r="D4" s="3"/>
      <c r="E4" s="3"/>
      <c r="F4" s="3"/>
      <c r="G4" s="3"/>
      <c r="H4" s="3"/>
      <c r="I4" s="219" t="s">
        <v>66</v>
      </c>
      <c r="J4" s="219"/>
      <c r="K4" s="219"/>
      <c r="L4" s="219"/>
      <c r="M4" s="219"/>
      <c r="N4" s="219"/>
      <c r="O4" s="219"/>
      <c r="P4" s="219"/>
      <c r="Q4" s="220"/>
    </row>
    <row r="5" spans="1:23" ht="25.5" customHeight="1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4"/>
    </row>
    <row r="6" spans="1:23" ht="9.9499999999999993" customHeight="1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4"/>
    </row>
    <row r="7" spans="1:23" ht="21" customHeight="1">
      <c r="A7" s="5"/>
      <c r="B7" s="209" t="s">
        <v>416</v>
      </c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6"/>
    </row>
    <row r="8" spans="1:23" ht="21" customHeight="1">
      <c r="A8" s="5"/>
      <c r="B8" s="209"/>
      <c r="C8" s="209"/>
      <c r="D8" s="209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6"/>
    </row>
    <row r="9" spans="1:23" ht="9.9499999999999993" customHeight="1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9"/>
    </row>
    <row r="10" spans="1:23" ht="30" customHeight="1">
      <c r="A10" s="2"/>
      <c r="B10" s="3"/>
      <c r="C10" s="3"/>
      <c r="D10" s="3"/>
      <c r="E10" s="10"/>
      <c r="F10" s="10"/>
      <c r="G10" s="10"/>
      <c r="H10" s="10"/>
      <c r="I10" s="10"/>
      <c r="J10" s="10"/>
      <c r="K10" s="10"/>
      <c r="L10" s="10"/>
      <c r="M10" s="10"/>
      <c r="N10" s="3"/>
      <c r="O10" s="3"/>
      <c r="P10" s="3"/>
      <c r="Q10" s="4"/>
      <c r="T10"/>
      <c r="W10"/>
    </row>
    <row r="11" spans="1:23" ht="30" customHeight="1">
      <c r="A11" s="2"/>
      <c r="B11" s="3"/>
      <c r="C11" s="3"/>
      <c r="D11" s="3"/>
      <c r="E11" s="10"/>
      <c r="F11" s="10"/>
      <c r="G11" s="10"/>
      <c r="H11" s="10"/>
      <c r="I11" s="10"/>
      <c r="J11" s="10"/>
      <c r="K11" s="10"/>
      <c r="L11" s="10"/>
      <c r="M11" s="10"/>
      <c r="N11" s="3"/>
      <c r="O11" s="3"/>
      <c r="P11" s="3"/>
      <c r="Q11" s="4"/>
      <c r="T11"/>
      <c r="W11"/>
    </row>
    <row r="12" spans="1:23" ht="21" customHeight="1">
      <c r="A12" s="11"/>
      <c r="B12" s="201" t="s">
        <v>43</v>
      </c>
      <c r="C12" s="201"/>
      <c r="D12" s="201"/>
      <c r="E12" s="12"/>
      <c r="F12" s="12"/>
      <c r="G12" s="12"/>
      <c r="H12" s="12"/>
      <c r="I12" s="13"/>
      <c r="J12" s="210" t="s">
        <v>44</v>
      </c>
      <c r="K12" s="210"/>
      <c r="L12" s="210"/>
      <c r="M12" s="105"/>
      <c r="N12" s="200">
        <f>N14+N20</f>
        <v>13673000</v>
      </c>
      <c r="O12" s="200"/>
      <c r="P12" s="54" t="s">
        <v>22</v>
      </c>
      <c r="Q12" s="14"/>
      <c r="S12" s="15"/>
    </row>
    <row r="13" spans="1:23" ht="6" customHeight="1">
      <c r="A13" s="16"/>
      <c r="B13" s="206"/>
      <c r="C13" s="206"/>
      <c r="D13" s="18"/>
      <c r="E13" s="18"/>
      <c r="F13" s="19"/>
      <c r="G13" s="19"/>
      <c r="H13" s="12"/>
      <c r="I13" s="20"/>
      <c r="J13" s="107"/>
      <c r="K13" s="107"/>
      <c r="L13" s="107"/>
      <c r="M13" s="55"/>
      <c r="N13" s="55"/>
      <c r="O13" s="55"/>
      <c r="P13" s="56"/>
      <c r="Q13" s="21"/>
      <c r="S13" s="22"/>
    </row>
    <row r="14" spans="1:23" ht="21" customHeight="1">
      <c r="A14" s="16"/>
      <c r="B14" s="108" t="s">
        <v>60</v>
      </c>
      <c r="C14" s="46"/>
      <c r="D14" s="44"/>
      <c r="E14" s="18"/>
      <c r="F14" s="19"/>
      <c r="G14" s="23"/>
      <c r="H14" s="12"/>
      <c r="I14" s="24"/>
      <c r="J14" s="233" t="s">
        <v>23</v>
      </c>
      <c r="K14" s="233"/>
      <c r="L14" s="233"/>
      <c r="M14" s="105"/>
      <c r="N14" s="200">
        <f>N16+N18</f>
        <v>13673000</v>
      </c>
      <c r="O14" s="200"/>
      <c r="P14" s="54" t="s">
        <v>22</v>
      </c>
      <c r="Q14" s="14"/>
      <c r="S14" s="15"/>
      <c r="T14" s="25"/>
    </row>
    <row r="15" spans="1:23" ht="6" customHeight="1">
      <c r="A15" s="16"/>
      <c r="B15" s="108"/>
      <c r="C15" s="47"/>
      <c r="D15" s="44"/>
      <c r="E15" s="18"/>
      <c r="F15" s="19"/>
      <c r="G15" s="19"/>
      <c r="H15" s="12"/>
      <c r="I15" s="20"/>
      <c r="J15" s="106"/>
      <c r="K15" s="106"/>
      <c r="L15" s="106"/>
      <c r="M15" s="55"/>
      <c r="N15" s="55"/>
      <c r="O15" s="55"/>
      <c r="P15" s="56"/>
      <c r="Q15" s="21"/>
      <c r="S15" s="22"/>
    </row>
    <row r="16" spans="1:23" ht="21" customHeight="1">
      <c r="A16" s="16"/>
      <c r="B16" s="108" t="s">
        <v>59</v>
      </c>
      <c r="C16" s="46"/>
      <c r="D16" s="44"/>
      <c r="E16" s="18"/>
      <c r="F16" s="19"/>
      <c r="G16" s="19"/>
      <c r="H16" s="12"/>
      <c r="I16" s="26"/>
      <c r="J16" s="234" t="s">
        <v>24</v>
      </c>
      <c r="K16" s="234"/>
      <c r="L16" s="234"/>
      <c r="M16" s="105"/>
      <c r="N16" s="200">
        <f>내역서!F15</f>
        <v>12430000</v>
      </c>
      <c r="O16" s="200"/>
      <c r="P16" s="54" t="s">
        <v>22</v>
      </c>
      <c r="Q16" s="14"/>
      <c r="S16" s="15"/>
    </row>
    <row r="17" spans="1:19" ht="6" customHeight="1">
      <c r="A17" s="16"/>
      <c r="B17" s="45"/>
      <c r="C17" s="47"/>
      <c r="D17" s="44"/>
      <c r="E17" s="18"/>
      <c r="F17" s="19"/>
      <c r="G17" s="27"/>
      <c r="H17" s="12"/>
      <c r="I17" s="20"/>
      <c r="J17" s="106"/>
      <c r="K17" s="106"/>
      <c r="L17" s="106"/>
      <c r="M17" s="55"/>
      <c r="N17" s="55"/>
      <c r="O17" s="55"/>
      <c r="P17" s="31"/>
      <c r="Q17" s="28"/>
      <c r="S17" s="15"/>
    </row>
    <row r="18" spans="1:19" ht="21" customHeight="1">
      <c r="A18" s="16"/>
      <c r="B18" s="108"/>
      <c r="C18" s="46"/>
      <c r="D18" s="44"/>
      <c r="E18" s="18"/>
      <c r="F18" s="19"/>
      <c r="G18" s="23"/>
      <c r="H18" s="12"/>
      <c r="I18" s="26"/>
      <c r="J18" s="234" t="s">
        <v>25</v>
      </c>
      <c r="K18" s="234"/>
      <c r="L18" s="234"/>
      <c r="M18" s="105"/>
      <c r="N18" s="200">
        <f>내역서!F16</f>
        <v>1243000</v>
      </c>
      <c r="O18" s="200"/>
      <c r="P18" s="54" t="s">
        <v>22</v>
      </c>
      <c r="Q18" s="14"/>
      <c r="S18" s="15"/>
    </row>
    <row r="19" spans="1:19" ht="6" customHeight="1">
      <c r="A19" s="16"/>
      <c r="B19" s="48"/>
      <c r="C19" s="17"/>
      <c r="D19" s="18"/>
      <c r="E19" s="29"/>
      <c r="F19" s="19"/>
      <c r="G19" s="19"/>
      <c r="H19" s="12"/>
      <c r="I19" s="20"/>
      <c r="J19" s="106"/>
      <c r="K19" s="106"/>
      <c r="L19" s="106"/>
      <c r="M19" s="55"/>
      <c r="N19" s="55"/>
      <c r="O19" s="55"/>
      <c r="P19" s="31"/>
      <c r="Q19" s="28"/>
      <c r="S19" s="15"/>
    </row>
    <row r="20" spans="1:19" ht="21" customHeight="1">
      <c r="A20" s="16"/>
      <c r="B20" s="45"/>
      <c r="C20" s="46"/>
      <c r="D20" s="44"/>
      <c r="E20" s="18"/>
      <c r="F20" s="27"/>
      <c r="G20" s="19"/>
      <c r="H20" s="12"/>
      <c r="I20" s="26"/>
      <c r="J20" s="238" t="s">
        <v>31</v>
      </c>
      <c r="K20" s="238"/>
      <c r="L20" s="238"/>
      <c r="M20" s="134"/>
      <c r="N20" s="239"/>
      <c r="O20" s="239"/>
      <c r="P20" s="135" t="s">
        <v>22</v>
      </c>
      <c r="Q20" s="14"/>
      <c r="S20" s="15"/>
    </row>
    <row r="21" spans="1:19" ht="6" customHeight="1">
      <c r="A21" s="30"/>
      <c r="B21" s="48"/>
      <c r="C21" s="31"/>
      <c r="D21" s="32"/>
      <c r="E21" s="33"/>
      <c r="F21" s="34"/>
      <c r="G21" s="34"/>
      <c r="H21" s="35"/>
      <c r="I21" s="36"/>
      <c r="J21" s="73"/>
      <c r="K21" s="73"/>
      <c r="L21" s="73"/>
      <c r="M21" s="74"/>
      <c r="N21" s="74"/>
      <c r="O21" s="74"/>
      <c r="P21" s="75"/>
      <c r="Q21" s="28"/>
      <c r="S21" s="15"/>
    </row>
    <row r="22" spans="1:19" ht="21" customHeight="1">
      <c r="A22" s="30"/>
      <c r="B22" s="201" t="s">
        <v>42</v>
      </c>
      <c r="C22" s="201"/>
      <c r="D22" s="201"/>
      <c r="E22" s="18"/>
      <c r="F22" s="19"/>
      <c r="G22" s="34"/>
      <c r="H22" s="35"/>
      <c r="I22" s="26"/>
      <c r="J22" s="236"/>
      <c r="K22" s="236"/>
      <c r="L22" s="236"/>
      <c r="M22" s="237"/>
      <c r="N22" s="237"/>
      <c r="O22" s="237"/>
      <c r="P22" s="72"/>
      <c r="Q22" s="14"/>
      <c r="S22" s="15"/>
    </row>
    <row r="23" spans="1:19" ht="6" customHeight="1">
      <c r="A23" s="30"/>
      <c r="B23" s="48"/>
      <c r="C23" s="17"/>
      <c r="D23" s="18"/>
      <c r="E23" s="18"/>
      <c r="F23" s="19"/>
      <c r="G23" s="34"/>
      <c r="H23" s="35"/>
      <c r="I23" s="36"/>
      <c r="J23" s="76"/>
      <c r="K23" s="76"/>
      <c r="L23" s="76"/>
      <c r="M23" s="77"/>
      <c r="N23" s="77"/>
      <c r="O23" s="77"/>
      <c r="P23" s="78"/>
      <c r="Q23" s="28"/>
      <c r="S23" s="15"/>
    </row>
    <row r="24" spans="1:19" ht="27" customHeight="1">
      <c r="A24" s="30"/>
      <c r="B24" s="45" t="s">
        <v>67</v>
      </c>
      <c r="C24" s="46"/>
      <c r="D24" s="44"/>
      <c r="E24" s="18"/>
      <c r="F24" s="19"/>
      <c r="G24" s="37"/>
      <c r="H24" s="35"/>
      <c r="I24" s="38"/>
      <c r="J24" s="76"/>
      <c r="K24" s="79"/>
      <c r="L24" s="79"/>
      <c r="M24" s="79"/>
      <c r="N24" s="79"/>
      <c r="O24" s="79"/>
      <c r="P24" s="80"/>
      <c r="Q24" s="39"/>
      <c r="S24" s="40"/>
    </row>
    <row r="25" spans="1:19" ht="6" customHeight="1">
      <c r="A25" s="5"/>
      <c r="B25" s="45"/>
      <c r="C25" s="47"/>
      <c r="D25" s="44"/>
      <c r="E25" s="18"/>
      <c r="F25" s="19"/>
      <c r="G25" s="60"/>
      <c r="H25" s="60"/>
      <c r="I25" s="60"/>
      <c r="J25" s="60"/>
      <c r="K25" s="60"/>
      <c r="L25" s="60"/>
      <c r="M25" s="60"/>
      <c r="N25" s="60"/>
      <c r="O25" s="60"/>
      <c r="P25" s="41"/>
      <c r="Q25" s="6"/>
    </row>
    <row r="26" spans="1:19" ht="21" customHeight="1">
      <c r="A26" s="5"/>
      <c r="B26" s="58"/>
      <c r="C26" s="46"/>
      <c r="D26" s="44"/>
      <c r="E26" s="18"/>
      <c r="F26" s="19"/>
      <c r="G26" s="60"/>
      <c r="H26" s="60"/>
      <c r="I26" s="60"/>
      <c r="J26" s="60"/>
      <c r="K26" s="60"/>
      <c r="L26" s="60"/>
      <c r="M26" s="60"/>
      <c r="N26" s="60"/>
      <c r="O26" s="60"/>
      <c r="P26" s="41"/>
      <c r="Q26" s="6"/>
    </row>
    <row r="27" spans="1:19" ht="6" customHeight="1">
      <c r="A27" s="5"/>
      <c r="B27" s="45"/>
      <c r="C27" s="46"/>
      <c r="D27" s="235" t="s">
        <v>65</v>
      </c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60"/>
      <c r="P27" s="41"/>
      <c r="Q27" s="6"/>
    </row>
    <row r="28" spans="1:19" ht="26.1" customHeight="1">
      <c r="A28" s="61"/>
      <c r="B28" s="71"/>
      <c r="C28" s="17"/>
      <c r="D28" s="235"/>
      <c r="E28" s="235"/>
      <c r="F28" s="235"/>
      <c r="G28" s="235"/>
      <c r="H28" s="235"/>
      <c r="I28" s="235"/>
      <c r="J28" s="235"/>
      <c r="K28" s="235"/>
      <c r="L28" s="235"/>
      <c r="M28" s="235"/>
      <c r="N28" s="235"/>
      <c r="O28" s="59"/>
      <c r="P28" s="59"/>
      <c r="Q28" s="62"/>
    </row>
    <row r="29" spans="1:19" ht="14.25" thickBot="1">
      <c r="A29" s="64"/>
      <c r="B29" s="65"/>
      <c r="C29" s="66"/>
      <c r="D29" s="67"/>
      <c r="E29" s="67"/>
      <c r="F29" s="68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70"/>
    </row>
    <row r="31" spans="1:19">
      <c r="D31" s="42"/>
      <c r="E31" s="42"/>
      <c r="F31" s="42"/>
      <c r="K31" s="43"/>
      <c r="L31" s="43"/>
      <c r="M31" s="43"/>
      <c r="N31" s="43"/>
      <c r="O31" s="43"/>
    </row>
    <row r="32" spans="1:19">
      <c r="D32" s="42"/>
      <c r="E32" s="42"/>
      <c r="F32" s="42"/>
      <c r="K32" s="43"/>
      <c r="L32" s="43"/>
      <c r="M32" s="43"/>
      <c r="N32" s="43"/>
      <c r="O32" s="43"/>
      <c r="P32" s="43"/>
      <c r="Q32" s="43"/>
      <c r="R32" s="43"/>
      <c r="S32" s="43"/>
    </row>
  </sheetData>
  <mergeCells count="29">
    <mergeCell ref="D27:N28"/>
    <mergeCell ref="J22:L22"/>
    <mergeCell ref="M22:O22"/>
    <mergeCell ref="J18:L18"/>
    <mergeCell ref="J20:L20"/>
    <mergeCell ref="N20:O20"/>
    <mergeCell ref="N18:O18"/>
    <mergeCell ref="Q1:Q2"/>
    <mergeCell ref="A4:C4"/>
    <mergeCell ref="I4:Q4"/>
    <mergeCell ref="A1:D2"/>
    <mergeCell ref="E1:E2"/>
    <mergeCell ref="F1:G2"/>
    <mergeCell ref="H1:H2"/>
    <mergeCell ref="I1:J2"/>
    <mergeCell ref="N12:O12"/>
    <mergeCell ref="N16:O16"/>
    <mergeCell ref="B22:D22"/>
    <mergeCell ref="O1:P2"/>
    <mergeCell ref="B13:C13"/>
    <mergeCell ref="N1:N2"/>
    <mergeCell ref="B7:P8"/>
    <mergeCell ref="B12:D12"/>
    <mergeCell ref="J12:L12"/>
    <mergeCell ref="K1:K2"/>
    <mergeCell ref="L1:M2"/>
    <mergeCell ref="N14:O14"/>
    <mergeCell ref="J14:L14"/>
    <mergeCell ref="J16:L16"/>
  </mergeCells>
  <phoneticPr fontId="2" type="noConversion"/>
  <printOptions horizontalCentered="1"/>
  <pageMargins left="0.82677165354330717" right="0.43" top="0.67" bottom="0.54" header="0.39370078740157483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59"/>
  <sheetViews>
    <sheetView view="pageBreakPreview" topLeftCell="A10" zoomScale="110" zoomScaleNormal="100" zoomScaleSheetLayoutView="110" workbookViewId="0">
      <selection activeCell="K12" sqref="K12"/>
    </sheetView>
  </sheetViews>
  <sheetFormatPr defaultRowHeight="11.25"/>
  <cols>
    <col min="1" max="1" width="22.28515625" style="88" customWidth="1"/>
    <col min="2" max="2" width="15" style="93" customWidth="1"/>
    <col min="3" max="3" width="7.28515625" style="94" customWidth="1"/>
    <col min="4" max="4" width="4" style="94" customWidth="1"/>
    <col min="5" max="5" width="12.7109375" style="88" customWidth="1"/>
    <col min="6" max="6" width="13.7109375" style="88" customWidth="1"/>
    <col min="7" max="7" width="12.28515625" style="88" customWidth="1"/>
    <col min="8" max="8" width="13.7109375" style="88" customWidth="1"/>
    <col min="9" max="9" width="12.28515625" style="88" customWidth="1"/>
    <col min="10" max="10" width="12.7109375" style="88" customWidth="1"/>
    <col min="11" max="12" width="12.28515625" style="88" customWidth="1"/>
    <col min="13" max="13" width="8.7109375" style="104" customWidth="1"/>
    <col min="14" max="14" width="1.140625" style="90" customWidth="1"/>
    <col min="15" max="16384" width="9.140625" style="90"/>
  </cols>
  <sheetData>
    <row r="1" spans="1:13" s="81" customFormat="1" ht="43.5" customHeight="1" thickBot="1">
      <c r="A1" s="240" t="s">
        <v>26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</row>
    <row r="2" spans="1:13" s="81" customFormat="1" ht="30" customHeight="1">
      <c r="A2" s="241" t="s">
        <v>4</v>
      </c>
      <c r="B2" s="243" t="s">
        <v>12</v>
      </c>
      <c r="C2" s="243" t="s">
        <v>13</v>
      </c>
      <c r="D2" s="243" t="s">
        <v>10</v>
      </c>
      <c r="E2" s="243" t="s">
        <v>38</v>
      </c>
      <c r="F2" s="243" t="s">
        <v>18</v>
      </c>
      <c r="G2" s="243" t="s">
        <v>14</v>
      </c>
      <c r="H2" s="243" t="s">
        <v>18</v>
      </c>
      <c r="I2" s="243" t="s">
        <v>11</v>
      </c>
      <c r="J2" s="243" t="s">
        <v>18</v>
      </c>
      <c r="K2" s="243" t="s">
        <v>37</v>
      </c>
      <c r="L2" s="243" t="s">
        <v>18</v>
      </c>
      <c r="M2" s="245" t="s">
        <v>6</v>
      </c>
    </row>
    <row r="3" spans="1:13" s="81" customFormat="1" ht="30" customHeight="1" thickBot="1">
      <c r="A3" s="242" t="s">
        <v>18</v>
      </c>
      <c r="B3" s="244" t="s">
        <v>18</v>
      </c>
      <c r="C3" s="244" t="s">
        <v>18</v>
      </c>
      <c r="D3" s="244" t="s">
        <v>18</v>
      </c>
      <c r="E3" s="109" t="s">
        <v>5</v>
      </c>
      <c r="F3" s="109" t="s">
        <v>2</v>
      </c>
      <c r="G3" s="109" t="s">
        <v>5</v>
      </c>
      <c r="H3" s="109" t="s">
        <v>2</v>
      </c>
      <c r="I3" s="109" t="s">
        <v>5</v>
      </c>
      <c r="J3" s="109" t="s">
        <v>2</v>
      </c>
      <c r="K3" s="109" t="s">
        <v>5</v>
      </c>
      <c r="L3" s="109" t="s">
        <v>2</v>
      </c>
      <c r="M3" s="246" t="s">
        <v>18</v>
      </c>
    </row>
    <row r="4" spans="1:13" s="84" customFormat="1" ht="30" customHeight="1">
      <c r="A4" s="110" t="s">
        <v>61</v>
      </c>
      <c r="B4" s="111"/>
      <c r="C4" s="111">
        <v>1</v>
      </c>
      <c r="D4" s="111" t="s">
        <v>16</v>
      </c>
      <c r="E4" s="112"/>
      <c r="F4" s="113">
        <f>F17</f>
        <v>13673000</v>
      </c>
      <c r="G4" s="112"/>
      <c r="H4" s="113"/>
      <c r="I4" s="112"/>
      <c r="J4" s="113"/>
      <c r="K4" s="112"/>
      <c r="L4" s="113"/>
      <c r="M4" s="114" t="s">
        <v>18</v>
      </c>
    </row>
    <row r="5" spans="1:13" s="84" customFormat="1" ht="30" customHeight="1">
      <c r="A5" s="115"/>
      <c r="B5" s="116"/>
      <c r="C5" s="116"/>
      <c r="D5" s="116"/>
      <c r="E5" s="117"/>
      <c r="F5" s="118"/>
      <c r="G5" s="117"/>
      <c r="H5" s="118"/>
      <c r="I5" s="117"/>
      <c r="J5" s="118"/>
      <c r="K5" s="117"/>
      <c r="L5" s="118"/>
      <c r="M5" s="119"/>
    </row>
    <row r="6" spans="1:13" s="88" customFormat="1" ht="30" customHeight="1">
      <c r="A6" s="143" t="s">
        <v>48</v>
      </c>
      <c r="B6" s="142" t="s">
        <v>18</v>
      </c>
      <c r="C6" s="142">
        <v>1</v>
      </c>
      <c r="D6" s="142" t="s">
        <v>16</v>
      </c>
      <c r="E6" s="140"/>
      <c r="F6" s="145">
        <v>12430000</v>
      </c>
      <c r="G6" s="140"/>
      <c r="H6" s="145">
        <v>817528</v>
      </c>
      <c r="I6" s="140"/>
      <c r="J6" s="145">
        <v>1598152</v>
      </c>
      <c r="K6" s="140"/>
      <c r="L6" s="145">
        <v>10014320</v>
      </c>
      <c r="M6" s="199" t="s">
        <v>18</v>
      </c>
    </row>
    <row r="7" spans="1:13" s="88" customFormat="1" ht="30" customHeight="1">
      <c r="A7" s="143" t="s">
        <v>56</v>
      </c>
      <c r="B7" s="142" t="s">
        <v>68</v>
      </c>
      <c r="C7" s="142">
        <v>125.1</v>
      </c>
      <c r="D7" s="142" t="s">
        <v>45</v>
      </c>
      <c r="E7" s="145">
        <v>23698</v>
      </c>
      <c r="F7" s="145">
        <v>2964618</v>
      </c>
      <c r="G7" s="145">
        <v>6535</v>
      </c>
      <c r="H7" s="145">
        <v>817528</v>
      </c>
      <c r="I7" s="145">
        <v>12775</v>
      </c>
      <c r="J7" s="145">
        <v>1598152</v>
      </c>
      <c r="K7" s="145">
        <v>4388</v>
      </c>
      <c r="L7" s="145">
        <v>548938</v>
      </c>
      <c r="M7" s="199" t="s">
        <v>39</v>
      </c>
    </row>
    <row r="8" spans="1:13" s="88" customFormat="1" ht="30" customHeight="1">
      <c r="A8" s="143" t="s">
        <v>57</v>
      </c>
      <c r="B8" s="142" t="s">
        <v>55</v>
      </c>
      <c r="C8" s="142">
        <v>294</v>
      </c>
      <c r="D8" s="142" t="s">
        <v>51</v>
      </c>
      <c r="E8" s="145">
        <v>32166</v>
      </c>
      <c r="F8" s="145">
        <v>9456804</v>
      </c>
      <c r="G8" s="145">
        <v>0</v>
      </c>
      <c r="H8" s="145">
        <v>0</v>
      </c>
      <c r="I8" s="145">
        <v>0</v>
      </c>
      <c r="J8" s="145">
        <v>0</v>
      </c>
      <c r="K8" s="145">
        <v>32166</v>
      </c>
      <c r="L8" s="145">
        <v>9456804</v>
      </c>
      <c r="M8" s="199" t="s">
        <v>40</v>
      </c>
    </row>
    <row r="9" spans="1:13" s="88" customFormat="1" ht="30" customHeight="1">
      <c r="A9" s="143" t="s">
        <v>58</v>
      </c>
      <c r="B9" s="142" t="s">
        <v>47</v>
      </c>
      <c r="C9" s="142">
        <v>1</v>
      </c>
      <c r="D9" s="142" t="s">
        <v>16</v>
      </c>
      <c r="E9" s="145">
        <v>8578</v>
      </c>
      <c r="F9" s="145">
        <v>8578</v>
      </c>
      <c r="G9" s="145">
        <v>0</v>
      </c>
      <c r="H9" s="145">
        <v>0</v>
      </c>
      <c r="I9" s="145">
        <v>0</v>
      </c>
      <c r="J9" s="145">
        <v>0</v>
      </c>
      <c r="K9" s="145">
        <v>8578</v>
      </c>
      <c r="L9" s="145">
        <v>8578</v>
      </c>
      <c r="M9" s="199" t="s">
        <v>52</v>
      </c>
    </row>
    <row r="10" spans="1:13" s="88" customFormat="1" ht="30" customHeight="1">
      <c r="A10" s="136"/>
      <c r="B10" s="137"/>
      <c r="C10" s="137"/>
      <c r="D10" s="137"/>
      <c r="E10" s="138"/>
      <c r="F10" s="138"/>
      <c r="G10" s="138"/>
      <c r="H10" s="138"/>
      <c r="I10" s="138"/>
      <c r="J10" s="138"/>
      <c r="K10" s="138"/>
      <c r="L10" s="138"/>
      <c r="M10" s="139"/>
    </row>
    <row r="11" spans="1:13" s="88" customFormat="1" ht="30" customHeight="1">
      <c r="A11" s="121"/>
      <c r="B11" s="122"/>
      <c r="C11" s="122"/>
      <c r="D11" s="122"/>
      <c r="E11" s="123"/>
      <c r="F11" s="123"/>
      <c r="G11" s="123"/>
      <c r="H11" s="123"/>
      <c r="I11" s="123"/>
      <c r="J11" s="123"/>
      <c r="K11" s="123"/>
      <c r="L11" s="123"/>
      <c r="M11" s="119"/>
    </row>
    <row r="12" spans="1:13" s="84" customFormat="1" ht="30" customHeight="1">
      <c r="A12" s="121"/>
      <c r="B12" s="122"/>
      <c r="C12" s="122"/>
      <c r="D12" s="122"/>
      <c r="E12" s="122"/>
      <c r="F12" s="123"/>
      <c r="G12" s="122"/>
      <c r="H12" s="123"/>
      <c r="I12" s="122"/>
      <c r="J12" s="123"/>
      <c r="K12" s="122"/>
      <c r="L12" s="123"/>
      <c r="M12" s="119" t="s">
        <v>18</v>
      </c>
    </row>
    <row r="13" spans="1:13" s="88" customFormat="1" ht="30" customHeight="1">
      <c r="A13" s="121"/>
      <c r="B13" s="122"/>
      <c r="C13" s="122"/>
      <c r="D13" s="122"/>
      <c r="E13" s="123"/>
      <c r="F13" s="123"/>
      <c r="G13" s="123"/>
      <c r="H13" s="123"/>
      <c r="I13" s="123"/>
      <c r="J13" s="123"/>
      <c r="K13" s="123"/>
      <c r="L13" s="123"/>
      <c r="M13" s="119"/>
    </row>
    <row r="14" spans="1:13" s="84" customFormat="1" ht="30" customHeight="1">
      <c r="A14" s="121"/>
      <c r="B14" s="122"/>
      <c r="C14" s="122"/>
      <c r="D14" s="122"/>
      <c r="E14" s="122"/>
      <c r="F14" s="123"/>
      <c r="G14" s="122"/>
      <c r="H14" s="123"/>
      <c r="I14" s="122"/>
      <c r="J14" s="123"/>
      <c r="K14" s="122"/>
      <c r="L14" s="123"/>
      <c r="M14" s="119" t="s">
        <v>18</v>
      </c>
    </row>
    <row r="15" spans="1:13" s="88" customFormat="1" ht="30" customHeight="1">
      <c r="A15" s="115" t="s">
        <v>62</v>
      </c>
      <c r="B15" s="116"/>
      <c r="C15" s="116">
        <v>1</v>
      </c>
      <c r="D15" s="116" t="s">
        <v>16</v>
      </c>
      <c r="E15" s="118"/>
      <c r="F15" s="118">
        <f>F6</f>
        <v>12430000</v>
      </c>
      <c r="G15" s="118"/>
      <c r="H15" s="118"/>
      <c r="I15" s="118"/>
      <c r="J15" s="118"/>
      <c r="K15" s="118"/>
      <c r="L15" s="118"/>
      <c r="M15" s="120"/>
    </row>
    <row r="16" spans="1:13" s="84" customFormat="1" ht="30" customHeight="1">
      <c r="A16" s="115" t="s">
        <v>63</v>
      </c>
      <c r="B16" s="116"/>
      <c r="C16" s="116">
        <v>1</v>
      </c>
      <c r="D16" s="116" t="s">
        <v>16</v>
      </c>
      <c r="E16" s="118"/>
      <c r="F16" s="118">
        <f>INT(F15*0.1)</f>
        <v>1243000</v>
      </c>
      <c r="G16" s="116"/>
      <c r="H16" s="118"/>
      <c r="I16" s="116"/>
      <c r="J16" s="118"/>
      <c r="K16" s="116"/>
      <c r="L16" s="118"/>
      <c r="M16" s="120"/>
    </row>
    <row r="17" spans="1:13" s="84" customFormat="1" ht="30" customHeight="1" thickBot="1">
      <c r="A17" s="124" t="s">
        <v>64</v>
      </c>
      <c r="B17" s="125" t="s">
        <v>18</v>
      </c>
      <c r="C17" s="125">
        <v>1</v>
      </c>
      <c r="D17" s="125" t="s">
        <v>16</v>
      </c>
      <c r="E17" s="125"/>
      <c r="F17" s="126">
        <f>F15+F16</f>
        <v>13673000</v>
      </c>
      <c r="G17" s="125"/>
      <c r="H17" s="126"/>
      <c r="I17" s="125"/>
      <c r="J17" s="126"/>
      <c r="K17" s="125"/>
      <c r="L17" s="126"/>
      <c r="M17" s="127"/>
    </row>
    <row r="18" spans="1:13" s="88" customFormat="1" ht="20.100000000000001" customHeight="1">
      <c r="A18" s="128"/>
      <c r="B18" s="129"/>
      <c r="C18" s="130"/>
      <c r="D18" s="130"/>
      <c r="E18" s="131"/>
      <c r="F18" s="131"/>
      <c r="G18" s="131"/>
      <c r="H18" s="131"/>
      <c r="I18" s="131"/>
      <c r="J18" s="131"/>
      <c r="K18" s="131"/>
      <c r="L18" s="131"/>
      <c r="M18" s="132"/>
    </row>
    <row r="19" spans="1:13" s="88" customFormat="1" ht="20.100000000000001" customHeight="1">
      <c r="A19" s="49"/>
      <c r="B19" s="57"/>
      <c r="C19" s="51"/>
      <c r="D19" s="51"/>
      <c r="E19" s="50"/>
      <c r="F19" s="50"/>
      <c r="G19" s="50"/>
      <c r="H19" s="50"/>
      <c r="I19" s="50"/>
      <c r="J19" s="50"/>
      <c r="K19" s="50"/>
      <c r="L19" s="50"/>
      <c r="M19" s="87"/>
    </row>
    <row r="20" spans="1:13" s="88" customFormat="1" ht="20.100000000000001" customHeight="1">
      <c r="A20" s="49"/>
      <c r="B20" s="57"/>
      <c r="C20" s="51"/>
      <c r="D20" s="51"/>
      <c r="E20" s="50"/>
      <c r="F20" s="50"/>
      <c r="G20" s="50"/>
      <c r="H20" s="50"/>
      <c r="I20" s="50"/>
      <c r="J20" s="50"/>
      <c r="K20" s="50"/>
      <c r="L20" s="50"/>
      <c r="M20" s="87"/>
    </row>
    <row r="21" spans="1:13" s="88" customFormat="1" ht="20.100000000000001" customHeight="1">
      <c r="A21" s="49"/>
      <c r="B21" s="57"/>
      <c r="C21" s="51"/>
      <c r="D21" s="51"/>
      <c r="E21" s="50"/>
      <c r="F21" s="50"/>
      <c r="G21" s="50"/>
      <c r="H21" s="50"/>
      <c r="I21" s="50"/>
      <c r="J21" s="50"/>
      <c r="K21" s="50"/>
      <c r="L21" s="50"/>
      <c r="M21" s="87"/>
    </row>
    <row r="22" spans="1:13" s="88" customFormat="1" ht="20.100000000000001" customHeight="1">
      <c r="A22" s="49"/>
      <c r="B22" s="57"/>
      <c r="C22" s="51"/>
      <c r="D22" s="51"/>
      <c r="E22" s="50"/>
      <c r="F22" s="50"/>
      <c r="G22" s="50"/>
      <c r="H22" s="50"/>
      <c r="I22" s="50"/>
      <c r="J22" s="50"/>
      <c r="K22" s="50"/>
      <c r="L22" s="50"/>
      <c r="M22" s="87"/>
    </row>
    <row r="23" spans="1:13" s="88" customFormat="1" ht="20.100000000000001" customHeight="1">
      <c r="A23" s="49"/>
      <c r="B23" s="57"/>
      <c r="C23" s="51"/>
      <c r="D23" s="51"/>
      <c r="E23" s="50"/>
      <c r="F23" s="50"/>
      <c r="G23" s="50"/>
      <c r="H23" s="50"/>
      <c r="I23" s="50"/>
      <c r="J23" s="50"/>
      <c r="K23" s="50"/>
      <c r="L23" s="50"/>
      <c r="M23" s="87"/>
    </row>
    <row r="24" spans="1:13" s="88" customFormat="1" ht="20.100000000000001" customHeight="1">
      <c r="A24" s="49"/>
      <c r="B24" s="57"/>
      <c r="C24" s="51"/>
      <c r="D24" s="51"/>
      <c r="E24" s="50"/>
      <c r="F24" s="50"/>
      <c r="G24" s="50"/>
      <c r="H24" s="50"/>
      <c r="I24" s="50"/>
      <c r="J24" s="50"/>
      <c r="K24" s="50"/>
      <c r="L24" s="50"/>
      <c r="M24" s="87"/>
    </row>
    <row r="25" spans="1:13" s="88" customFormat="1" ht="20.100000000000001" customHeight="1">
      <c r="A25" s="49"/>
      <c r="B25" s="57"/>
      <c r="C25" s="51"/>
      <c r="D25" s="51"/>
      <c r="E25" s="50"/>
      <c r="F25" s="50"/>
      <c r="G25" s="50"/>
      <c r="H25" s="50"/>
      <c r="I25" s="50"/>
      <c r="J25" s="50"/>
      <c r="K25" s="50"/>
      <c r="L25" s="50"/>
      <c r="M25" s="87"/>
    </row>
    <row r="26" spans="1:13" s="88" customFormat="1" ht="20.100000000000001" customHeight="1">
      <c r="A26" s="49"/>
      <c r="B26" s="57"/>
      <c r="C26" s="51"/>
      <c r="D26" s="51"/>
      <c r="E26" s="50"/>
      <c r="F26" s="50"/>
      <c r="G26" s="50"/>
      <c r="H26" s="50"/>
      <c r="I26" s="50"/>
      <c r="J26" s="50"/>
      <c r="K26" s="50"/>
      <c r="L26" s="50"/>
      <c r="M26" s="87"/>
    </row>
    <row r="27" spans="1:13" s="88" customFormat="1" ht="20.100000000000001" customHeight="1">
      <c r="A27" s="49"/>
      <c r="B27" s="57"/>
      <c r="C27" s="51"/>
      <c r="D27" s="51"/>
      <c r="E27" s="50"/>
      <c r="F27" s="50"/>
      <c r="G27" s="50"/>
      <c r="H27" s="50"/>
      <c r="I27" s="50"/>
      <c r="J27" s="50"/>
      <c r="K27" s="50"/>
      <c r="L27" s="50"/>
      <c r="M27" s="87"/>
    </row>
    <row r="28" spans="1:13" s="88" customFormat="1" ht="20.100000000000001" customHeight="1">
      <c r="A28" s="49"/>
      <c r="B28" s="57"/>
      <c r="C28" s="51"/>
      <c r="D28" s="51"/>
      <c r="E28" s="50"/>
      <c r="F28" s="50"/>
      <c r="G28" s="50"/>
      <c r="H28" s="50"/>
      <c r="I28" s="50"/>
      <c r="J28" s="50"/>
      <c r="K28" s="50"/>
      <c r="L28" s="50"/>
      <c r="M28" s="87"/>
    </row>
    <row r="29" spans="1:13" s="88" customFormat="1" ht="20.100000000000001" customHeight="1">
      <c r="A29" s="49"/>
      <c r="B29" s="57"/>
      <c r="C29" s="51"/>
      <c r="D29" s="51"/>
      <c r="E29" s="50"/>
      <c r="F29" s="50"/>
      <c r="G29" s="50"/>
      <c r="H29" s="50"/>
      <c r="I29" s="50"/>
      <c r="J29" s="50"/>
      <c r="K29" s="50"/>
      <c r="L29" s="50"/>
      <c r="M29" s="87"/>
    </row>
    <row r="30" spans="1:13" s="88" customFormat="1" ht="20.100000000000001" customHeight="1">
      <c r="A30" s="49"/>
      <c r="B30" s="57"/>
      <c r="C30" s="51"/>
      <c r="D30" s="51"/>
      <c r="E30" s="50"/>
      <c r="F30" s="50"/>
      <c r="G30" s="50"/>
      <c r="H30" s="50"/>
      <c r="I30" s="50"/>
      <c r="J30" s="50"/>
      <c r="K30" s="50"/>
      <c r="L30" s="50"/>
      <c r="M30" s="87"/>
    </row>
    <row r="31" spans="1:13" s="88" customFormat="1" ht="20.100000000000001" customHeight="1">
      <c r="A31" s="49"/>
      <c r="B31" s="57"/>
      <c r="C31" s="51"/>
      <c r="D31" s="51"/>
      <c r="E31" s="50"/>
      <c r="F31" s="50"/>
      <c r="G31" s="50"/>
      <c r="H31" s="50"/>
      <c r="I31" s="50"/>
      <c r="J31" s="50"/>
      <c r="K31" s="50"/>
      <c r="L31" s="50"/>
      <c r="M31" s="87"/>
    </row>
    <row r="32" spans="1:13" s="84" customFormat="1" ht="20.100000000000001" customHeight="1">
      <c r="A32" s="82"/>
      <c r="B32" s="91"/>
      <c r="C32" s="83"/>
      <c r="D32" s="83"/>
      <c r="E32" s="92"/>
      <c r="F32" s="85"/>
      <c r="G32" s="92"/>
      <c r="H32" s="85"/>
      <c r="I32" s="92"/>
      <c r="J32" s="85"/>
      <c r="K32" s="92"/>
      <c r="L32" s="85"/>
      <c r="M32" s="86"/>
    </row>
    <row r="33" spans="1:13" s="88" customFormat="1" ht="20.100000000000001" customHeight="1">
      <c r="A33" s="49"/>
      <c r="B33" s="57"/>
      <c r="C33" s="51"/>
      <c r="D33" s="51"/>
      <c r="E33" s="50"/>
      <c r="F33" s="50"/>
      <c r="G33" s="50"/>
      <c r="H33" s="50"/>
      <c r="I33" s="50"/>
      <c r="J33" s="50"/>
      <c r="K33" s="50"/>
      <c r="L33" s="50"/>
      <c r="M33" s="87"/>
    </row>
    <row r="34" spans="1:13" s="88" customFormat="1" ht="20.100000000000001" customHeight="1">
      <c r="A34" s="49"/>
      <c r="B34" s="57"/>
      <c r="C34" s="51"/>
      <c r="D34" s="51"/>
      <c r="E34" s="50"/>
      <c r="F34" s="50"/>
      <c r="G34" s="50"/>
      <c r="H34" s="50"/>
      <c r="I34" s="50"/>
      <c r="J34" s="50"/>
      <c r="K34" s="50"/>
      <c r="L34" s="50"/>
      <c r="M34" s="87"/>
    </row>
    <row r="35" spans="1:13" s="88" customFormat="1" ht="20.100000000000001" customHeight="1">
      <c r="A35" s="49"/>
      <c r="B35" s="57"/>
      <c r="C35" s="51"/>
      <c r="D35" s="51"/>
      <c r="E35" s="50"/>
      <c r="F35" s="50"/>
      <c r="G35" s="50"/>
      <c r="H35" s="50"/>
      <c r="I35" s="50"/>
      <c r="J35" s="50"/>
      <c r="K35" s="50"/>
      <c r="L35" s="50"/>
      <c r="M35" s="87"/>
    </row>
    <row r="36" spans="1:13" s="88" customFormat="1" ht="20.100000000000001" customHeight="1">
      <c r="A36" s="49"/>
      <c r="B36" s="57"/>
      <c r="C36" s="51"/>
      <c r="D36" s="51"/>
      <c r="E36" s="50"/>
      <c r="F36" s="50"/>
      <c r="G36" s="50"/>
      <c r="H36" s="50"/>
      <c r="I36" s="50"/>
      <c r="J36" s="50"/>
      <c r="K36" s="50"/>
      <c r="L36" s="50"/>
      <c r="M36" s="87"/>
    </row>
    <row r="37" spans="1:13" s="88" customFormat="1" ht="20.100000000000001" customHeight="1">
      <c r="A37" s="49"/>
      <c r="B37" s="57"/>
      <c r="C37" s="51"/>
      <c r="D37" s="51"/>
      <c r="E37" s="50"/>
      <c r="F37" s="50"/>
      <c r="G37" s="50"/>
      <c r="H37" s="50"/>
      <c r="I37" s="50"/>
      <c r="J37" s="50"/>
      <c r="K37" s="50"/>
      <c r="L37" s="50"/>
      <c r="M37" s="87"/>
    </row>
    <row r="38" spans="1:13" s="88" customFormat="1" ht="20.100000000000001" customHeight="1">
      <c r="A38" s="49"/>
      <c r="B38" s="57"/>
      <c r="C38" s="51"/>
      <c r="D38" s="51"/>
      <c r="E38" s="50"/>
      <c r="F38" s="50"/>
      <c r="G38" s="50"/>
      <c r="H38" s="50"/>
      <c r="I38" s="50"/>
      <c r="J38" s="50"/>
      <c r="K38" s="50"/>
      <c r="L38" s="50"/>
      <c r="M38" s="87"/>
    </row>
    <row r="39" spans="1:13" s="88" customFormat="1" ht="20.100000000000001" customHeight="1">
      <c r="A39" s="49"/>
      <c r="B39" s="57"/>
      <c r="C39" s="51"/>
      <c r="D39" s="51"/>
      <c r="E39" s="50"/>
      <c r="F39" s="50"/>
      <c r="G39" s="50"/>
      <c r="H39" s="50"/>
      <c r="I39" s="50"/>
      <c r="J39" s="50"/>
      <c r="K39" s="50"/>
      <c r="L39" s="50"/>
      <c r="M39" s="87"/>
    </row>
    <row r="40" spans="1:13" s="88" customFormat="1" ht="20.100000000000001" customHeight="1">
      <c r="A40" s="49"/>
      <c r="B40" s="57"/>
      <c r="C40" s="51"/>
      <c r="D40" s="51"/>
      <c r="E40" s="50"/>
      <c r="F40" s="50"/>
      <c r="G40" s="50"/>
      <c r="H40" s="50"/>
      <c r="I40" s="50"/>
      <c r="J40" s="50"/>
      <c r="K40" s="50"/>
      <c r="L40" s="50"/>
      <c r="M40" s="87"/>
    </row>
    <row r="41" spans="1:13" s="88" customFormat="1" ht="20.100000000000001" customHeight="1">
      <c r="A41" s="49"/>
      <c r="B41" s="57"/>
      <c r="C41" s="51"/>
      <c r="D41" s="51"/>
      <c r="E41" s="50"/>
      <c r="F41" s="50"/>
      <c r="G41" s="50"/>
      <c r="H41" s="50"/>
      <c r="I41" s="50"/>
      <c r="J41" s="50"/>
      <c r="K41" s="50"/>
      <c r="L41" s="50"/>
      <c r="M41" s="87"/>
    </row>
    <row r="42" spans="1:13" s="88" customFormat="1" ht="20.100000000000001" customHeight="1">
      <c r="A42" s="49"/>
      <c r="B42" s="57"/>
      <c r="C42" s="51"/>
      <c r="D42" s="51"/>
      <c r="E42" s="50"/>
      <c r="F42" s="50"/>
      <c r="G42" s="51"/>
      <c r="H42" s="50"/>
      <c r="I42" s="51"/>
      <c r="J42" s="50"/>
      <c r="K42" s="51"/>
      <c r="L42" s="50"/>
      <c r="M42" s="87"/>
    </row>
    <row r="43" spans="1:13" s="88" customFormat="1" ht="20.100000000000001" customHeight="1">
      <c r="A43" s="49"/>
      <c r="B43" s="57"/>
      <c r="C43" s="51"/>
      <c r="D43" s="51"/>
      <c r="E43" s="50"/>
      <c r="F43" s="50"/>
      <c r="G43" s="51"/>
      <c r="H43" s="50"/>
      <c r="I43" s="51"/>
      <c r="J43" s="50"/>
      <c r="K43" s="51"/>
      <c r="L43" s="50"/>
      <c r="M43" s="87"/>
    </row>
    <row r="44" spans="1:13" s="88" customFormat="1" ht="20.100000000000001" customHeight="1">
      <c r="A44" s="51"/>
      <c r="B44" s="57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87"/>
    </row>
    <row r="45" spans="1:13" s="88" customFormat="1" ht="20.100000000000001" customHeight="1">
      <c r="A45" s="51"/>
      <c r="B45" s="57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87"/>
    </row>
    <row r="46" spans="1:13" s="84" customFormat="1" ht="20.100000000000001" customHeight="1">
      <c r="A46" s="82"/>
      <c r="B46" s="91"/>
      <c r="C46" s="83"/>
      <c r="D46" s="83"/>
      <c r="E46" s="92"/>
      <c r="F46" s="85"/>
      <c r="G46" s="92"/>
      <c r="H46" s="85"/>
      <c r="I46" s="92"/>
      <c r="J46" s="85"/>
      <c r="K46" s="92"/>
      <c r="L46" s="85"/>
      <c r="M46" s="86"/>
    </row>
    <row r="47" spans="1:13" s="88" customFormat="1" ht="20.100000000000001" customHeight="1">
      <c r="A47" s="49"/>
      <c r="B47" s="57"/>
      <c r="C47" s="51"/>
      <c r="D47" s="51"/>
      <c r="E47" s="50"/>
      <c r="F47" s="50"/>
      <c r="G47" s="50"/>
      <c r="H47" s="50"/>
      <c r="I47" s="50"/>
      <c r="J47" s="50"/>
      <c r="K47" s="50"/>
      <c r="L47" s="50"/>
      <c r="M47" s="87"/>
    </row>
    <row r="48" spans="1:13" s="88" customFormat="1" ht="20.100000000000001" customHeight="1">
      <c r="A48" s="49"/>
      <c r="B48" s="57"/>
      <c r="C48" s="51"/>
      <c r="D48" s="51"/>
      <c r="E48" s="50"/>
      <c r="F48" s="50"/>
      <c r="G48" s="50"/>
      <c r="H48" s="50"/>
      <c r="I48" s="50"/>
      <c r="J48" s="50"/>
      <c r="K48" s="50"/>
      <c r="L48" s="50"/>
      <c r="M48" s="87"/>
    </row>
    <row r="49" spans="1:13" s="88" customFormat="1" ht="20.100000000000001" customHeight="1">
      <c r="A49" s="49"/>
      <c r="B49" s="57"/>
      <c r="C49" s="51"/>
      <c r="D49" s="51"/>
      <c r="E49" s="50"/>
      <c r="F49" s="50"/>
      <c r="G49" s="50"/>
      <c r="H49" s="50"/>
      <c r="I49" s="50"/>
      <c r="J49" s="50"/>
      <c r="K49" s="50"/>
      <c r="L49" s="50"/>
      <c r="M49" s="87"/>
    </row>
    <row r="50" spans="1:13" s="88" customFormat="1" ht="20.100000000000001" customHeight="1">
      <c r="A50" s="49"/>
      <c r="B50" s="57"/>
      <c r="C50" s="51"/>
      <c r="D50" s="51"/>
      <c r="E50" s="50"/>
      <c r="F50" s="50"/>
      <c r="G50" s="50"/>
      <c r="H50" s="50"/>
      <c r="I50" s="50"/>
      <c r="J50" s="50"/>
      <c r="K50" s="50"/>
      <c r="L50" s="50"/>
      <c r="M50" s="87"/>
    </row>
    <row r="51" spans="1:13" s="88" customFormat="1" ht="20.100000000000001" customHeight="1">
      <c r="A51" s="49"/>
      <c r="B51" s="57"/>
      <c r="C51" s="51"/>
      <c r="D51" s="51"/>
      <c r="E51" s="50"/>
      <c r="F51" s="50"/>
      <c r="G51" s="50"/>
      <c r="H51" s="50"/>
      <c r="I51" s="50"/>
      <c r="J51" s="50"/>
      <c r="K51" s="50"/>
      <c r="L51" s="50"/>
      <c r="M51" s="87"/>
    </row>
    <row r="52" spans="1:13" s="88" customFormat="1" ht="20.100000000000001" customHeight="1">
      <c r="A52" s="49"/>
      <c r="B52" s="57"/>
      <c r="C52" s="51"/>
      <c r="D52" s="51"/>
      <c r="E52" s="50"/>
      <c r="F52" s="50"/>
      <c r="G52" s="50"/>
      <c r="H52" s="50"/>
      <c r="I52" s="50"/>
      <c r="J52" s="50"/>
      <c r="K52" s="50"/>
      <c r="L52" s="50"/>
      <c r="M52" s="87"/>
    </row>
    <row r="53" spans="1:13" s="88" customFormat="1" ht="20.100000000000001" customHeight="1">
      <c r="A53" s="49"/>
      <c r="B53" s="57"/>
      <c r="C53" s="51"/>
      <c r="D53" s="51"/>
      <c r="E53" s="50"/>
      <c r="F53" s="50"/>
      <c r="G53" s="50"/>
      <c r="H53" s="50"/>
      <c r="I53" s="50"/>
      <c r="J53" s="50"/>
      <c r="K53" s="50"/>
      <c r="L53" s="50"/>
      <c r="M53" s="87"/>
    </row>
    <row r="54" spans="1:13" s="88" customFormat="1" ht="20.100000000000001" customHeight="1">
      <c r="A54" s="49"/>
      <c r="B54" s="57"/>
      <c r="C54" s="51"/>
      <c r="D54" s="51"/>
      <c r="E54" s="50"/>
      <c r="F54" s="50"/>
      <c r="G54" s="50"/>
      <c r="H54" s="50"/>
      <c r="I54" s="50"/>
      <c r="J54" s="50"/>
      <c r="K54" s="50"/>
      <c r="L54" s="50"/>
      <c r="M54" s="87"/>
    </row>
    <row r="55" spans="1:13" s="88" customFormat="1" ht="20.100000000000001" customHeight="1">
      <c r="A55" s="49"/>
      <c r="B55" s="57"/>
      <c r="C55" s="51"/>
      <c r="D55" s="51"/>
      <c r="E55" s="50"/>
      <c r="F55" s="50"/>
      <c r="G55" s="50"/>
      <c r="H55" s="50"/>
      <c r="I55" s="50"/>
      <c r="J55" s="50"/>
      <c r="K55" s="50"/>
      <c r="L55" s="50"/>
      <c r="M55" s="87"/>
    </row>
    <row r="56" spans="1:13" s="88" customFormat="1" ht="20.100000000000001" customHeight="1">
      <c r="A56" s="49"/>
      <c r="B56" s="57"/>
      <c r="C56" s="51"/>
      <c r="D56" s="51"/>
      <c r="E56" s="50"/>
      <c r="F56" s="50"/>
      <c r="G56" s="50"/>
      <c r="H56" s="50"/>
      <c r="I56" s="50"/>
      <c r="J56" s="50"/>
      <c r="K56" s="50"/>
      <c r="L56" s="50"/>
      <c r="M56" s="87"/>
    </row>
    <row r="57" spans="1:13" s="88" customFormat="1" ht="20.100000000000001" customHeight="1">
      <c r="A57" s="49"/>
      <c r="B57" s="57"/>
      <c r="C57" s="51"/>
      <c r="D57" s="51"/>
      <c r="E57" s="50"/>
      <c r="F57" s="50"/>
      <c r="G57" s="50"/>
      <c r="H57" s="50"/>
      <c r="I57" s="50"/>
      <c r="J57" s="50"/>
      <c r="K57" s="50"/>
      <c r="L57" s="50"/>
      <c r="M57" s="87"/>
    </row>
    <row r="58" spans="1:13" s="88" customFormat="1" ht="20.100000000000001" customHeight="1">
      <c r="A58" s="49"/>
      <c r="B58" s="57"/>
      <c r="C58" s="51"/>
      <c r="D58" s="51"/>
      <c r="E58" s="50"/>
      <c r="F58" s="50"/>
      <c r="G58" s="50"/>
      <c r="H58" s="50"/>
      <c r="I58" s="50"/>
      <c r="J58" s="50"/>
      <c r="K58" s="50"/>
      <c r="L58" s="50"/>
      <c r="M58" s="87"/>
    </row>
    <row r="59" spans="1:13" s="88" customFormat="1" ht="20.100000000000001" customHeight="1">
      <c r="A59" s="49"/>
      <c r="B59" s="57"/>
      <c r="C59" s="51"/>
      <c r="D59" s="51"/>
      <c r="E59" s="50"/>
      <c r="F59" s="50"/>
      <c r="G59" s="50"/>
      <c r="H59" s="50"/>
      <c r="I59" s="50"/>
      <c r="J59" s="50"/>
      <c r="K59" s="50"/>
      <c r="L59" s="50"/>
      <c r="M59" s="87"/>
    </row>
    <row r="60" spans="1:13" s="88" customFormat="1" ht="20.100000000000001" customHeight="1">
      <c r="A60" s="49"/>
      <c r="B60" s="57"/>
      <c r="C60" s="51"/>
      <c r="D60" s="51"/>
      <c r="E60" s="50"/>
      <c r="F60" s="50"/>
      <c r="G60" s="50"/>
      <c r="H60" s="50"/>
      <c r="I60" s="50"/>
      <c r="J60" s="50"/>
      <c r="K60" s="50"/>
      <c r="L60" s="50"/>
      <c r="M60" s="87"/>
    </row>
    <row r="61" spans="1:13" s="88" customFormat="1" ht="20.100000000000001" customHeight="1">
      <c r="A61" s="49"/>
      <c r="B61" s="57"/>
      <c r="C61" s="51"/>
      <c r="D61" s="51"/>
      <c r="E61" s="50"/>
      <c r="F61" s="50"/>
      <c r="G61" s="50"/>
      <c r="H61" s="50"/>
      <c r="I61" s="50"/>
      <c r="J61" s="50"/>
      <c r="K61" s="50"/>
      <c r="L61" s="50"/>
      <c r="M61" s="87"/>
    </row>
    <row r="62" spans="1:13" s="88" customFormat="1" ht="20.100000000000001" customHeight="1">
      <c r="A62" s="49"/>
      <c r="B62" s="57"/>
      <c r="C62" s="51"/>
      <c r="D62" s="51"/>
      <c r="E62" s="50"/>
      <c r="F62" s="50"/>
      <c r="G62" s="50"/>
      <c r="H62" s="50"/>
      <c r="I62" s="50"/>
      <c r="J62" s="50"/>
      <c r="K62" s="50"/>
      <c r="L62" s="50"/>
      <c r="M62" s="87"/>
    </row>
    <row r="63" spans="1:13" s="88" customFormat="1" ht="20.100000000000001" customHeight="1">
      <c r="A63" s="49"/>
      <c r="B63" s="57"/>
      <c r="C63" s="51"/>
      <c r="D63" s="51"/>
      <c r="E63" s="50"/>
      <c r="F63" s="50"/>
      <c r="G63" s="50"/>
      <c r="H63" s="50"/>
      <c r="I63" s="50"/>
      <c r="J63" s="50"/>
      <c r="K63" s="50"/>
      <c r="L63" s="50"/>
      <c r="M63" s="87"/>
    </row>
    <row r="64" spans="1:13" s="88" customFormat="1" ht="20.100000000000001" customHeight="1">
      <c r="A64" s="49"/>
      <c r="B64" s="57"/>
      <c r="C64" s="51"/>
      <c r="D64" s="51"/>
      <c r="E64" s="50"/>
      <c r="F64" s="50"/>
      <c r="G64" s="50"/>
      <c r="H64" s="50"/>
      <c r="I64" s="50"/>
      <c r="J64" s="50"/>
      <c r="K64" s="50"/>
      <c r="L64" s="50"/>
      <c r="M64" s="87"/>
    </row>
    <row r="65" spans="1:13" s="88" customFormat="1" ht="20.100000000000001" customHeight="1">
      <c r="A65" s="49"/>
      <c r="B65" s="57"/>
      <c r="C65" s="51"/>
      <c r="D65" s="51"/>
      <c r="E65" s="50"/>
      <c r="F65" s="50"/>
      <c r="G65" s="50"/>
      <c r="H65" s="50"/>
      <c r="I65" s="50"/>
      <c r="J65" s="50"/>
      <c r="K65" s="50"/>
      <c r="L65" s="50"/>
      <c r="M65" s="87"/>
    </row>
    <row r="66" spans="1:13" s="88" customFormat="1" ht="20.100000000000001" customHeight="1">
      <c r="A66" s="49"/>
      <c r="B66" s="57"/>
      <c r="C66" s="51"/>
      <c r="D66" s="51"/>
      <c r="E66" s="50"/>
      <c r="F66" s="50"/>
      <c r="G66" s="50"/>
      <c r="H66" s="50"/>
      <c r="I66" s="50"/>
      <c r="J66" s="50"/>
      <c r="K66" s="50"/>
      <c r="L66" s="50"/>
      <c r="M66" s="87"/>
    </row>
    <row r="67" spans="1:13" s="88" customFormat="1" ht="20.100000000000001" customHeight="1">
      <c r="A67" s="49"/>
      <c r="B67" s="57"/>
      <c r="C67" s="51"/>
      <c r="D67" s="51"/>
      <c r="E67" s="50"/>
      <c r="F67" s="50"/>
      <c r="G67" s="50"/>
      <c r="H67" s="50"/>
      <c r="I67" s="50"/>
      <c r="J67" s="50"/>
      <c r="K67" s="50"/>
      <c r="L67" s="50"/>
      <c r="M67" s="87"/>
    </row>
    <row r="68" spans="1:13" s="88" customFormat="1" ht="20.100000000000001" customHeight="1">
      <c r="A68" s="49"/>
      <c r="B68" s="57"/>
      <c r="C68" s="51"/>
      <c r="D68" s="51"/>
      <c r="E68" s="50"/>
      <c r="F68" s="50"/>
      <c r="G68" s="50"/>
      <c r="H68" s="50"/>
      <c r="I68" s="50"/>
      <c r="J68" s="50"/>
      <c r="K68" s="50"/>
      <c r="L68" s="50"/>
      <c r="M68" s="87"/>
    </row>
    <row r="69" spans="1:13" s="88" customFormat="1" ht="20.100000000000001" customHeight="1">
      <c r="A69" s="49"/>
      <c r="B69" s="57"/>
      <c r="C69" s="51"/>
      <c r="D69" s="51"/>
      <c r="E69" s="50"/>
      <c r="F69" s="50"/>
      <c r="G69" s="50"/>
      <c r="H69" s="50"/>
      <c r="I69" s="50"/>
      <c r="J69" s="50"/>
      <c r="K69" s="50"/>
      <c r="L69" s="50"/>
      <c r="M69" s="87"/>
    </row>
    <row r="70" spans="1:13" s="84" customFormat="1" ht="20.100000000000001" customHeight="1">
      <c r="A70" s="82"/>
      <c r="B70" s="91"/>
      <c r="C70" s="83"/>
      <c r="D70" s="83"/>
      <c r="E70" s="92"/>
      <c r="F70" s="85"/>
      <c r="G70" s="92"/>
      <c r="H70" s="85"/>
      <c r="I70" s="92"/>
      <c r="J70" s="85"/>
      <c r="K70" s="92"/>
      <c r="L70" s="85"/>
      <c r="M70" s="86"/>
    </row>
    <row r="71" spans="1:13" s="88" customFormat="1" ht="20.100000000000001" customHeight="1">
      <c r="A71" s="49"/>
      <c r="B71" s="57"/>
      <c r="C71" s="51"/>
      <c r="D71" s="51"/>
      <c r="E71" s="50"/>
      <c r="F71" s="50"/>
      <c r="G71" s="50"/>
      <c r="H71" s="50"/>
      <c r="I71" s="52"/>
      <c r="J71" s="50"/>
      <c r="K71" s="52"/>
      <c r="L71" s="50"/>
      <c r="M71" s="87"/>
    </row>
    <row r="72" spans="1:13" s="88" customFormat="1" ht="20.100000000000001" customHeight="1">
      <c r="A72" s="49"/>
      <c r="B72" s="57"/>
      <c r="C72" s="51"/>
      <c r="D72" s="51"/>
      <c r="E72" s="50"/>
      <c r="F72" s="50"/>
      <c r="G72" s="50"/>
      <c r="H72" s="50"/>
      <c r="I72" s="52"/>
      <c r="J72" s="50"/>
      <c r="K72" s="52"/>
      <c r="L72" s="50"/>
      <c r="M72" s="87"/>
    </row>
    <row r="73" spans="1:13" s="88" customFormat="1" ht="20.100000000000001" customHeight="1">
      <c r="A73" s="49"/>
      <c r="B73" s="57"/>
      <c r="C73" s="51"/>
      <c r="D73" s="51"/>
      <c r="E73" s="50"/>
      <c r="F73" s="50"/>
      <c r="G73" s="50"/>
      <c r="H73" s="50"/>
      <c r="I73" s="52"/>
      <c r="J73" s="50"/>
      <c r="K73" s="52"/>
      <c r="L73" s="50"/>
      <c r="M73" s="87"/>
    </row>
    <row r="74" spans="1:13" s="88" customFormat="1" ht="20.100000000000001" customHeight="1">
      <c r="A74" s="49"/>
      <c r="B74" s="57"/>
      <c r="C74" s="51"/>
      <c r="D74" s="51"/>
      <c r="E74" s="50"/>
      <c r="F74" s="50"/>
      <c r="G74" s="50"/>
      <c r="H74" s="50"/>
      <c r="I74" s="52"/>
      <c r="J74" s="50"/>
      <c r="K74" s="52"/>
      <c r="L74" s="50"/>
      <c r="M74" s="87"/>
    </row>
    <row r="75" spans="1:13" s="88" customFormat="1" ht="20.100000000000001" customHeight="1">
      <c r="A75" s="49"/>
      <c r="B75" s="57"/>
      <c r="C75" s="51"/>
      <c r="D75" s="51"/>
      <c r="E75" s="50"/>
      <c r="F75" s="50"/>
      <c r="G75" s="50"/>
      <c r="H75" s="50"/>
      <c r="I75" s="52"/>
      <c r="J75" s="50"/>
      <c r="K75" s="52"/>
      <c r="L75" s="50"/>
      <c r="M75" s="87"/>
    </row>
    <row r="76" spans="1:13" s="88" customFormat="1" ht="20.100000000000001" customHeight="1">
      <c r="A76" s="49"/>
      <c r="B76" s="57"/>
      <c r="C76" s="51"/>
      <c r="D76" s="51"/>
      <c r="E76" s="50"/>
      <c r="F76" s="50"/>
      <c r="G76" s="50"/>
      <c r="H76" s="50"/>
      <c r="I76" s="52"/>
      <c r="J76" s="50"/>
      <c r="K76" s="52"/>
      <c r="L76" s="50"/>
      <c r="M76" s="87"/>
    </row>
    <row r="77" spans="1:13" s="88" customFormat="1" ht="20.100000000000001" customHeight="1">
      <c r="A77" s="49"/>
      <c r="B77" s="57"/>
      <c r="C77" s="51"/>
      <c r="D77" s="51"/>
      <c r="E77" s="50"/>
      <c r="F77" s="50"/>
      <c r="G77" s="50"/>
      <c r="H77" s="50"/>
      <c r="I77" s="52"/>
      <c r="J77" s="50"/>
      <c r="K77" s="52"/>
      <c r="L77" s="50"/>
      <c r="M77" s="87"/>
    </row>
    <row r="78" spans="1:13" s="88" customFormat="1" ht="20.100000000000001" customHeight="1">
      <c r="A78" s="49"/>
      <c r="B78" s="57"/>
      <c r="C78" s="51"/>
      <c r="D78" s="51"/>
      <c r="E78" s="50"/>
      <c r="F78" s="50"/>
      <c r="G78" s="50"/>
      <c r="H78" s="50"/>
      <c r="I78" s="52"/>
      <c r="J78" s="50"/>
      <c r="K78" s="52"/>
      <c r="L78" s="50"/>
      <c r="M78" s="87"/>
    </row>
    <row r="79" spans="1:13" s="88" customFormat="1" ht="20.100000000000001" customHeight="1">
      <c r="A79" s="49"/>
      <c r="B79" s="57"/>
      <c r="C79" s="51"/>
      <c r="D79" s="51"/>
      <c r="E79" s="50"/>
      <c r="F79" s="50"/>
      <c r="G79" s="51"/>
      <c r="H79" s="50"/>
      <c r="I79" s="51"/>
      <c r="J79" s="50"/>
      <c r="K79" s="51"/>
      <c r="L79" s="50"/>
      <c r="M79" s="87"/>
    </row>
    <row r="80" spans="1:13" s="88" customFormat="1" ht="20.100000000000001" customHeight="1">
      <c r="A80" s="49"/>
      <c r="B80" s="57"/>
      <c r="C80" s="51"/>
      <c r="D80" s="51"/>
      <c r="E80" s="50"/>
      <c r="F80" s="50"/>
      <c r="G80" s="51"/>
      <c r="H80" s="50"/>
      <c r="I80" s="51"/>
      <c r="J80" s="50"/>
      <c r="K80" s="51"/>
      <c r="L80" s="50"/>
      <c r="M80" s="87"/>
    </row>
    <row r="81" spans="1:13" s="88" customFormat="1" ht="20.100000000000001" customHeight="1">
      <c r="A81" s="49"/>
      <c r="B81" s="57"/>
      <c r="C81" s="51"/>
      <c r="D81" s="51"/>
      <c r="E81" s="50"/>
      <c r="F81" s="50"/>
      <c r="G81" s="51"/>
      <c r="H81" s="50"/>
      <c r="I81" s="51"/>
      <c r="J81" s="50"/>
      <c r="K81" s="51"/>
      <c r="L81" s="50"/>
      <c r="M81" s="87"/>
    </row>
    <row r="82" spans="1:13" s="88" customFormat="1" ht="20.100000000000001" customHeight="1">
      <c r="A82" s="49"/>
      <c r="B82" s="57"/>
      <c r="C82" s="51"/>
      <c r="D82" s="51"/>
      <c r="E82" s="50"/>
      <c r="F82" s="50"/>
      <c r="G82" s="51"/>
      <c r="H82" s="50"/>
      <c r="I82" s="51"/>
      <c r="J82" s="50"/>
      <c r="K82" s="51"/>
      <c r="L82" s="50"/>
      <c r="M82" s="87"/>
    </row>
    <row r="83" spans="1:13" s="88" customFormat="1" ht="20.100000000000001" customHeight="1">
      <c r="A83" s="49"/>
      <c r="B83" s="57"/>
      <c r="C83" s="51"/>
      <c r="D83" s="51"/>
      <c r="E83" s="50"/>
      <c r="F83" s="50"/>
      <c r="G83" s="51"/>
      <c r="H83" s="50"/>
      <c r="I83" s="51"/>
      <c r="J83" s="50"/>
      <c r="K83" s="51"/>
      <c r="L83" s="50"/>
      <c r="M83" s="87"/>
    </row>
    <row r="84" spans="1:13" s="88" customFormat="1" ht="20.100000000000001" customHeight="1">
      <c r="A84" s="49"/>
      <c r="B84" s="57"/>
      <c r="C84" s="51"/>
      <c r="D84" s="51"/>
      <c r="E84" s="50"/>
      <c r="F84" s="50"/>
      <c r="G84" s="51"/>
      <c r="H84" s="50"/>
      <c r="I84" s="51"/>
      <c r="J84" s="50"/>
      <c r="K84" s="51"/>
      <c r="L84" s="50"/>
      <c r="M84" s="87"/>
    </row>
    <row r="85" spans="1:13" s="88" customFormat="1" ht="20.100000000000001" customHeight="1">
      <c r="A85" s="49"/>
      <c r="B85" s="57"/>
      <c r="C85" s="51"/>
      <c r="D85" s="51"/>
      <c r="E85" s="50"/>
      <c r="F85" s="50"/>
      <c r="G85" s="51"/>
      <c r="H85" s="50"/>
      <c r="I85" s="51"/>
      <c r="J85" s="50"/>
      <c r="K85" s="51"/>
      <c r="L85" s="50"/>
      <c r="M85" s="87"/>
    </row>
    <row r="86" spans="1:13" s="88" customFormat="1" ht="20.100000000000001" customHeight="1">
      <c r="A86" s="49"/>
      <c r="B86" s="57"/>
      <c r="C86" s="51"/>
      <c r="D86" s="51"/>
      <c r="E86" s="50"/>
      <c r="F86" s="50"/>
      <c r="G86" s="51"/>
      <c r="H86" s="50"/>
      <c r="I86" s="51"/>
      <c r="J86" s="50"/>
      <c r="K86" s="51"/>
      <c r="L86" s="50"/>
      <c r="M86" s="87"/>
    </row>
    <row r="87" spans="1:13" s="88" customFormat="1" ht="20.100000000000001" customHeight="1">
      <c r="A87" s="49"/>
      <c r="B87" s="57"/>
      <c r="C87" s="51"/>
      <c r="D87" s="51"/>
      <c r="E87" s="50"/>
      <c r="F87" s="50"/>
      <c r="G87" s="51"/>
      <c r="H87" s="50"/>
      <c r="I87" s="51"/>
      <c r="J87" s="50"/>
      <c r="K87" s="51"/>
      <c r="L87" s="50"/>
      <c r="M87" s="87"/>
    </row>
    <row r="88" spans="1:13" s="88" customFormat="1" ht="20.100000000000001" customHeight="1">
      <c r="A88" s="49"/>
      <c r="B88" s="57"/>
      <c r="C88" s="51"/>
      <c r="D88" s="51"/>
      <c r="E88" s="50"/>
      <c r="F88" s="50"/>
      <c r="G88" s="51"/>
      <c r="H88" s="50"/>
      <c r="I88" s="51"/>
      <c r="J88" s="50"/>
      <c r="K88" s="51"/>
      <c r="L88" s="50"/>
      <c r="M88" s="87"/>
    </row>
    <row r="89" spans="1:13" s="88" customFormat="1" ht="20.100000000000001" customHeight="1">
      <c r="A89" s="49"/>
      <c r="B89" s="57"/>
      <c r="C89" s="51"/>
      <c r="D89" s="51"/>
      <c r="E89" s="50"/>
      <c r="F89" s="50"/>
      <c r="G89" s="51"/>
      <c r="H89" s="50"/>
      <c r="I89" s="51"/>
      <c r="J89" s="50"/>
      <c r="K89" s="51"/>
      <c r="L89" s="50"/>
      <c r="M89" s="87"/>
    </row>
    <row r="90" spans="1:13" s="88" customFormat="1" ht="20.100000000000001" customHeight="1">
      <c r="A90" s="49"/>
      <c r="B90" s="57"/>
      <c r="C90" s="51"/>
      <c r="D90" s="51"/>
      <c r="E90" s="50"/>
      <c r="F90" s="50"/>
      <c r="G90" s="51"/>
      <c r="H90" s="50"/>
      <c r="I90" s="51"/>
      <c r="J90" s="50"/>
      <c r="K90" s="51"/>
      <c r="L90" s="50"/>
      <c r="M90" s="87"/>
    </row>
    <row r="91" spans="1:13" s="88" customFormat="1" ht="20.100000000000001" customHeight="1">
      <c r="A91" s="49"/>
      <c r="B91" s="57"/>
      <c r="C91" s="51"/>
      <c r="D91" s="51"/>
      <c r="E91" s="50"/>
      <c r="F91" s="50"/>
      <c r="G91" s="51"/>
      <c r="H91" s="50"/>
      <c r="I91" s="51"/>
      <c r="J91" s="50"/>
      <c r="K91" s="51"/>
      <c r="L91" s="50"/>
      <c r="M91" s="87"/>
    </row>
    <row r="92" spans="1:13" s="88" customFormat="1" ht="20.100000000000001" customHeight="1">
      <c r="A92" s="49"/>
      <c r="B92" s="57"/>
      <c r="C92" s="51"/>
      <c r="D92" s="51"/>
      <c r="E92" s="50"/>
      <c r="F92" s="50"/>
      <c r="G92" s="51"/>
      <c r="H92" s="50"/>
      <c r="I92" s="51"/>
      <c r="J92" s="50"/>
      <c r="K92" s="51"/>
      <c r="L92" s="50"/>
      <c r="M92" s="87"/>
    </row>
    <row r="93" spans="1:13" s="88" customFormat="1" ht="20.100000000000001" customHeight="1">
      <c r="A93" s="49"/>
      <c r="B93" s="57"/>
      <c r="C93" s="51"/>
      <c r="D93" s="51"/>
      <c r="E93" s="50"/>
      <c r="F93" s="50"/>
      <c r="G93" s="51"/>
      <c r="H93" s="50"/>
      <c r="I93" s="51"/>
      <c r="J93" s="50"/>
      <c r="K93" s="51"/>
      <c r="L93" s="50"/>
      <c r="M93" s="87"/>
    </row>
    <row r="94" spans="1:13" s="88" customFormat="1" ht="20.100000000000001" customHeight="1">
      <c r="A94" s="49"/>
      <c r="B94" s="57"/>
      <c r="C94" s="51"/>
      <c r="D94" s="51"/>
      <c r="E94" s="50"/>
      <c r="F94" s="50"/>
      <c r="G94" s="51"/>
      <c r="H94" s="50"/>
      <c r="I94" s="51"/>
      <c r="J94" s="50"/>
      <c r="K94" s="51"/>
      <c r="L94" s="50"/>
      <c r="M94" s="87"/>
    </row>
    <row r="95" spans="1:13" s="88" customFormat="1" ht="20.100000000000001" customHeight="1">
      <c r="A95" s="49"/>
      <c r="B95" s="57"/>
      <c r="C95" s="51"/>
      <c r="D95" s="51"/>
      <c r="E95" s="50"/>
      <c r="F95" s="50"/>
      <c r="G95" s="51"/>
      <c r="H95" s="50"/>
      <c r="I95" s="51"/>
      <c r="J95" s="50"/>
      <c r="K95" s="51"/>
      <c r="L95" s="50"/>
      <c r="M95" s="87"/>
    </row>
    <row r="96" spans="1:13" s="88" customFormat="1" ht="20.100000000000001" customHeight="1">
      <c r="A96" s="51"/>
      <c r="B96" s="57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87"/>
    </row>
    <row r="97" spans="1:13" s="88" customFormat="1" ht="20.100000000000001" customHeight="1">
      <c r="A97" s="49"/>
      <c r="B97" s="57"/>
      <c r="C97" s="51"/>
      <c r="D97" s="51"/>
      <c r="E97" s="50"/>
      <c r="F97" s="50"/>
      <c r="G97" s="50"/>
      <c r="H97" s="50"/>
      <c r="I97" s="52"/>
      <c r="J97" s="50"/>
      <c r="K97" s="52"/>
      <c r="L97" s="50"/>
      <c r="M97" s="87"/>
    </row>
    <row r="98" spans="1:13" s="88" customFormat="1" ht="20.100000000000001" customHeight="1">
      <c r="A98" s="49"/>
      <c r="B98" s="57"/>
      <c r="C98" s="51"/>
      <c r="D98" s="51"/>
      <c r="E98" s="50"/>
      <c r="F98" s="50"/>
      <c r="G98" s="51"/>
      <c r="H98" s="50"/>
      <c r="I98" s="51"/>
      <c r="J98" s="50"/>
      <c r="K98" s="51"/>
      <c r="L98" s="50"/>
      <c r="M98" s="87"/>
    </row>
    <row r="99" spans="1:13" s="88" customFormat="1" ht="20.100000000000001" customHeight="1">
      <c r="A99" s="51"/>
      <c r="B99" s="57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87"/>
    </row>
    <row r="100" spans="1:13" s="88" customFormat="1" ht="20.100000000000001" customHeight="1">
      <c r="A100" s="53"/>
      <c r="B100" s="133"/>
      <c r="C100" s="89"/>
      <c r="D100" s="89"/>
      <c r="E100" s="53"/>
      <c r="F100" s="53"/>
      <c r="G100" s="53"/>
      <c r="H100" s="53"/>
      <c r="I100" s="53"/>
      <c r="J100" s="53"/>
      <c r="K100" s="53"/>
      <c r="L100" s="53"/>
      <c r="M100" s="89"/>
    </row>
    <row r="101" spans="1:13" s="88" customFormat="1" ht="20.100000000000001" customHeight="1">
      <c r="A101" s="53"/>
      <c r="B101" s="133"/>
      <c r="C101" s="89"/>
      <c r="D101" s="89"/>
      <c r="E101" s="53"/>
      <c r="F101" s="53"/>
      <c r="G101" s="53"/>
      <c r="H101" s="53"/>
      <c r="I101" s="53"/>
      <c r="J101" s="53"/>
      <c r="K101" s="53"/>
      <c r="L101" s="53"/>
      <c r="M101" s="89"/>
    </row>
    <row r="102" spans="1:13" s="88" customFormat="1" ht="20.100000000000001" customHeight="1">
      <c r="A102" s="53"/>
      <c r="B102" s="133"/>
      <c r="C102" s="89"/>
      <c r="D102" s="89"/>
      <c r="E102" s="53"/>
      <c r="F102" s="53"/>
      <c r="G102" s="53"/>
      <c r="H102" s="53"/>
      <c r="I102" s="53"/>
      <c r="J102" s="53"/>
      <c r="K102" s="53"/>
      <c r="L102" s="53"/>
      <c r="M102" s="89"/>
    </row>
    <row r="103" spans="1:13" s="88" customFormat="1" ht="20.100000000000001" customHeight="1">
      <c r="B103" s="93"/>
      <c r="C103" s="94"/>
      <c r="D103" s="94"/>
      <c r="M103" s="94"/>
    </row>
    <row r="104" spans="1:13" s="88" customFormat="1" ht="20.100000000000001" customHeight="1">
      <c r="B104" s="93"/>
      <c r="C104" s="94"/>
      <c r="D104" s="94"/>
      <c r="M104" s="94"/>
    </row>
    <row r="105" spans="1:13" s="88" customFormat="1" ht="20.100000000000001" customHeight="1">
      <c r="B105" s="93"/>
      <c r="C105" s="94"/>
      <c r="D105" s="94"/>
      <c r="M105" s="94"/>
    </row>
    <row r="106" spans="1:13" s="88" customFormat="1" ht="20.100000000000001" customHeight="1">
      <c r="B106" s="93"/>
      <c r="C106" s="94"/>
      <c r="D106" s="94"/>
      <c r="M106" s="94"/>
    </row>
    <row r="107" spans="1:13" s="88" customFormat="1" ht="20.100000000000001" customHeight="1">
      <c r="B107" s="93"/>
      <c r="C107" s="94"/>
      <c r="D107" s="94"/>
      <c r="M107" s="94"/>
    </row>
    <row r="108" spans="1:13" s="88" customFormat="1" ht="20.100000000000001" customHeight="1">
      <c r="B108" s="93"/>
      <c r="C108" s="94"/>
      <c r="D108" s="94"/>
      <c r="M108" s="94"/>
    </row>
    <row r="109" spans="1:13" s="88" customFormat="1" ht="20.100000000000001" customHeight="1">
      <c r="B109" s="93"/>
      <c r="C109" s="94"/>
      <c r="D109" s="94"/>
      <c r="M109" s="94"/>
    </row>
    <row r="110" spans="1:13" s="88" customFormat="1" ht="20.100000000000001" customHeight="1">
      <c r="B110" s="93"/>
      <c r="C110" s="94"/>
      <c r="D110" s="94"/>
      <c r="M110" s="94"/>
    </row>
    <row r="111" spans="1:13" s="88" customFormat="1" ht="20.100000000000001" customHeight="1">
      <c r="B111" s="93"/>
      <c r="C111" s="94"/>
      <c r="D111" s="94"/>
      <c r="M111" s="94"/>
    </row>
    <row r="112" spans="1:13" s="88" customFormat="1" ht="20.100000000000001" customHeight="1">
      <c r="B112" s="93"/>
      <c r="C112" s="94"/>
      <c r="D112" s="94"/>
      <c r="M112" s="94"/>
    </row>
    <row r="113" spans="2:13" s="88" customFormat="1" ht="20.100000000000001" customHeight="1">
      <c r="B113" s="93"/>
      <c r="C113" s="94"/>
      <c r="D113" s="94"/>
      <c r="M113" s="94"/>
    </row>
    <row r="114" spans="2:13" s="88" customFormat="1" ht="20.100000000000001" customHeight="1">
      <c r="B114" s="93"/>
      <c r="C114" s="94"/>
      <c r="D114" s="94"/>
      <c r="M114" s="94"/>
    </row>
    <row r="115" spans="2:13" s="88" customFormat="1" ht="20.100000000000001" customHeight="1">
      <c r="B115" s="93"/>
      <c r="C115" s="94"/>
      <c r="D115" s="94"/>
      <c r="M115" s="94"/>
    </row>
    <row r="116" spans="2:13" s="88" customFormat="1" ht="20.100000000000001" customHeight="1">
      <c r="B116" s="93"/>
      <c r="C116" s="94"/>
      <c r="D116" s="94"/>
      <c r="M116" s="94"/>
    </row>
    <row r="117" spans="2:13" s="88" customFormat="1" ht="20.100000000000001" customHeight="1">
      <c r="B117" s="93"/>
      <c r="C117" s="94"/>
      <c r="D117" s="94"/>
      <c r="M117" s="94"/>
    </row>
    <row r="118" spans="2:13" s="88" customFormat="1" ht="20.100000000000001" customHeight="1">
      <c r="B118" s="93"/>
      <c r="C118" s="94"/>
      <c r="D118" s="94"/>
      <c r="M118" s="94"/>
    </row>
    <row r="119" spans="2:13" s="88" customFormat="1" ht="20.100000000000001" customHeight="1">
      <c r="B119" s="93"/>
      <c r="C119" s="94"/>
      <c r="D119" s="94"/>
      <c r="M119" s="94"/>
    </row>
    <row r="120" spans="2:13" s="88" customFormat="1" ht="20.100000000000001" customHeight="1">
      <c r="B120" s="93"/>
      <c r="C120" s="94"/>
      <c r="D120" s="94"/>
      <c r="M120" s="94"/>
    </row>
    <row r="121" spans="2:13" s="88" customFormat="1" ht="20.100000000000001" customHeight="1">
      <c r="B121" s="93"/>
      <c r="C121" s="94"/>
      <c r="D121" s="94"/>
      <c r="M121" s="94"/>
    </row>
    <row r="122" spans="2:13" s="88" customFormat="1" ht="20.100000000000001" customHeight="1">
      <c r="B122" s="93"/>
      <c r="C122" s="94"/>
      <c r="D122" s="94"/>
      <c r="M122" s="94"/>
    </row>
    <row r="123" spans="2:13" s="88" customFormat="1" ht="20.100000000000001" customHeight="1">
      <c r="B123" s="93"/>
      <c r="C123" s="94"/>
      <c r="D123" s="94"/>
      <c r="M123" s="94"/>
    </row>
    <row r="124" spans="2:13" s="88" customFormat="1" ht="20.100000000000001" customHeight="1">
      <c r="B124" s="93"/>
      <c r="C124" s="94"/>
      <c r="D124" s="94"/>
      <c r="M124" s="94"/>
    </row>
    <row r="125" spans="2:13" s="88" customFormat="1" ht="20.100000000000001" customHeight="1">
      <c r="B125" s="93"/>
      <c r="C125" s="94"/>
      <c r="D125" s="94"/>
      <c r="M125" s="94"/>
    </row>
    <row r="126" spans="2:13" s="88" customFormat="1" ht="20.100000000000001" customHeight="1">
      <c r="B126" s="93"/>
      <c r="C126" s="94"/>
      <c r="D126" s="94"/>
      <c r="M126" s="94"/>
    </row>
    <row r="127" spans="2:13" s="88" customFormat="1" ht="20.100000000000001" customHeight="1">
      <c r="B127" s="93"/>
      <c r="C127" s="94"/>
      <c r="D127" s="94"/>
      <c r="M127" s="94"/>
    </row>
    <row r="128" spans="2:13" s="88" customFormat="1" ht="20.100000000000001" customHeight="1">
      <c r="B128" s="93"/>
      <c r="C128" s="94"/>
      <c r="D128" s="94"/>
      <c r="M128" s="94"/>
    </row>
    <row r="129" spans="2:13" s="88" customFormat="1" ht="20.100000000000001" customHeight="1">
      <c r="B129" s="93"/>
      <c r="C129" s="94"/>
      <c r="D129" s="94"/>
      <c r="M129" s="94"/>
    </row>
    <row r="130" spans="2:13" s="88" customFormat="1" ht="20.100000000000001" customHeight="1">
      <c r="B130" s="93"/>
      <c r="C130" s="94"/>
      <c r="D130" s="94"/>
      <c r="M130" s="94"/>
    </row>
    <row r="131" spans="2:13" s="88" customFormat="1" ht="20.100000000000001" customHeight="1">
      <c r="B131" s="93"/>
      <c r="C131" s="94"/>
      <c r="D131" s="94"/>
      <c r="M131" s="94"/>
    </row>
    <row r="132" spans="2:13" s="88" customFormat="1" ht="20.100000000000001" customHeight="1">
      <c r="B132" s="93"/>
      <c r="C132" s="94"/>
      <c r="D132" s="94"/>
      <c r="M132" s="94"/>
    </row>
    <row r="133" spans="2:13" s="88" customFormat="1" ht="20.100000000000001" customHeight="1">
      <c r="B133" s="93"/>
      <c r="C133" s="94"/>
      <c r="D133" s="94"/>
      <c r="M133" s="94"/>
    </row>
    <row r="134" spans="2:13" s="88" customFormat="1" ht="20.100000000000001" customHeight="1">
      <c r="B134" s="93"/>
      <c r="C134" s="94"/>
      <c r="D134" s="94"/>
      <c r="M134" s="94"/>
    </row>
    <row r="135" spans="2:13" s="88" customFormat="1" ht="20.100000000000001" customHeight="1">
      <c r="B135" s="93"/>
      <c r="C135" s="94"/>
      <c r="D135" s="94"/>
      <c r="M135" s="94"/>
    </row>
    <row r="136" spans="2:13" s="88" customFormat="1" ht="20.100000000000001" customHeight="1">
      <c r="B136" s="93"/>
      <c r="C136" s="94"/>
      <c r="D136" s="94"/>
      <c r="M136" s="94"/>
    </row>
    <row r="137" spans="2:13" s="88" customFormat="1" ht="20.100000000000001" customHeight="1">
      <c r="B137" s="93"/>
      <c r="C137" s="94"/>
      <c r="D137" s="94"/>
      <c r="M137" s="94"/>
    </row>
    <row r="138" spans="2:13" s="88" customFormat="1" ht="20.100000000000001" customHeight="1">
      <c r="B138" s="93"/>
      <c r="C138" s="94"/>
      <c r="D138" s="94"/>
      <c r="M138" s="94"/>
    </row>
    <row r="139" spans="2:13" s="88" customFormat="1" ht="20.100000000000001" customHeight="1">
      <c r="B139" s="93"/>
      <c r="C139" s="94"/>
      <c r="D139" s="94"/>
      <c r="M139" s="94"/>
    </row>
    <row r="140" spans="2:13" s="88" customFormat="1" ht="20.100000000000001" customHeight="1">
      <c r="B140" s="93"/>
      <c r="C140" s="94"/>
      <c r="D140" s="94"/>
      <c r="M140" s="94"/>
    </row>
    <row r="141" spans="2:13" s="88" customFormat="1" ht="20.100000000000001" customHeight="1">
      <c r="B141" s="93"/>
      <c r="C141" s="94"/>
      <c r="D141" s="94"/>
      <c r="M141" s="94"/>
    </row>
    <row r="142" spans="2:13" s="88" customFormat="1" ht="20.100000000000001" customHeight="1">
      <c r="B142" s="93"/>
      <c r="C142" s="94"/>
      <c r="D142" s="94"/>
      <c r="M142" s="94"/>
    </row>
    <row r="143" spans="2:13" s="88" customFormat="1" ht="20.100000000000001" customHeight="1">
      <c r="B143" s="93"/>
      <c r="C143" s="94"/>
      <c r="D143" s="94"/>
      <c r="M143" s="94"/>
    </row>
    <row r="144" spans="2:13" s="88" customFormat="1" ht="20.100000000000001" customHeight="1">
      <c r="B144" s="93"/>
      <c r="C144" s="94"/>
      <c r="D144" s="94"/>
      <c r="M144" s="94"/>
    </row>
    <row r="145" spans="2:13" s="88" customFormat="1" ht="20.100000000000001" customHeight="1">
      <c r="B145" s="93"/>
      <c r="C145" s="94"/>
      <c r="D145" s="94"/>
      <c r="M145" s="94"/>
    </row>
    <row r="146" spans="2:13" s="88" customFormat="1" ht="20.100000000000001" customHeight="1">
      <c r="B146" s="93"/>
      <c r="C146" s="94"/>
      <c r="D146" s="94"/>
      <c r="M146" s="94"/>
    </row>
    <row r="147" spans="2:13" s="88" customFormat="1" ht="20.100000000000001" customHeight="1">
      <c r="B147" s="93"/>
      <c r="C147" s="94"/>
      <c r="D147" s="94"/>
      <c r="M147" s="94"/>
    </row>
    <row r="148" spans="2:13" s="88" customFormat="1" ht="20.100000000000001" customHeight="1">
      <c r="B148" s="93"/>
      <c r="C148" s="94"/>
      <c r="D148" s="94"/>
      <c r="M148" s="94"/>
    </row>
    <row r="149" spans="2:13" s="88" customFormat="1" ht="20.100000000000001" customHeight="1">
      <c r="B149" s="93"/>
      <c r="C149" s="94"/>
      <c r="D149" s="94"/>
      <c r="M149" s="94"/>
    </row>
    <row r="150" spans="2:13" s="88" customFormat="1" ht="20.100000000000001" customHeight="1">
      <c r="B150" s="93"/>
      <c r="C150" s="94"/>
      <c r="D150" s="94"/>
      <c r="M150" s="94"/>
    </row>
    <row r="151" spans="2:13" s="88" customFormat="1" ht="20.100000000000001" customHeight="1">
      <c r="B151" s="93"/>
      <c r="C151" s="94"/>
      <c r="D151" s="94"/>
      <c r="M151" s="94"/>
    </row>
    <row r="152" spans="2:13" s="88" customFormat="1" ht="20.100000000000001" customHeight="1">
      <c r="B152" s="93"/>
      <c r="C152" s="94"/>
      <c r="D152" s="94"/>
      <c r="M152" s="94"/>
    </row>
    <row r="153" spans="2:13" s="88" customFormat="1" ht="20.100000000000001" customHeight="1">
      <c r="B153" s="93"/>
      <c r="C153" s="94"/>
      <c r="D153" s="94"/>
      <c r="M153" s="94"/>
    </row>
    <row r="154" spans="2:13" s="88" customFormat="1" ht="20.100000000000001" customHeight="1">
      <c r="B154" s="93"/>
      <c r="C154" s="94"/>
      <c r="D154" s="94"/>
      <c r="M154" s="94"/>
    </row>
    <row r="155" spans="2:13" s="88" customFormat="1" ht="20.100000000000001" customHeight="1">
      <c r="B155" s="93"/>
      <c r="C155" s="94"/>
      <c r="D155" s="94"/>
      <c r="M155" s="94"/>
    </row>
    <row r="156" spans="2:13" s="88" customFormat="1" ht="20.100000000000001" customHeight="1">
      <c r="B156" s="93"/>
      <c r="C156" s="94"/>
      <c r="D156" s="94"/>
      <c r="M156" s="94"/>
    </row>
    <row r="157" spans="2:13" s="88" customFormat="1" ht="20.100000000000001" customHeight="1">
      <c r="B157" s="93"/>
      <c r="C157" s="94"/>
      <c r="D157" s="94"/>
      <c r="M157" s="94"/>
    </row>
    <row r="158" spans="2:13" s="88" customFormat="1" ht="20.100000000000001" customHeight="1">
      <c r="B158" s="93"/>
      <c r="C158" s="94"/>
      <c r="D158" s="94"/>
      <c r="M158" s="94"/>
    </row>
    <row r="159" spans="2:13" s="88" customFormat="1" ht="20.100000000000001" customHeight="1">
      <c r="B159" s="93"/>
      <c r="C159" s="94"/>
      <c r="D159" s="94"/>
      <c r="M159" s="94"/>
    </row>
    <row r="160" spans="2:13" s="88" customFormat="1" ht="20.100000000000001" customHeight="1">
      <c r="B160" s="93"/>
      <c r="C160" s="94"/>
      <c r="D160" s="94"/>
      <c r="M160" s="94"/>
    </row>
    <row r="161" spans="1:13" s="88" customFormat="1" ht="20.100000000000001" customHeight="1">
      <c r="B161" s="93"/>
      <c r="C161" s="94"/>
      <c r="D161" s="94"/>
      <c r="M161" s="94"/>
    </row>
    <row r="162" spans="1:13" s="88" customFormat="1" ht="20.100000000000001" customHeight="1">
      <c r="B162" s="93"/>
      <c r="C162" s="94"/>
      <c r="D162" s="94"/>
      <c r="M162" s="94"/>
    </row>
    <row r="163" spans="1:13" s="88" customFormat="1" ht="20.100000000000001" customHeight="1">
      <c r="B163" s="93"/>
      <c r="C163" s="94"/>
      <c r="D163" s="94"/>
      <c r="M163" s="94"/>
    </row>
    <row r="164" spans="1:13" s="88" customFormat="1" ht="20.100000000000001" customHeight="1">
      <c r="A164" s="49"/>
      <c r="B164" s="57"/>
      <c r="C164" s="51"/>
      <c r="D164" s="51"/>
      <c r="E164" s="50"/>
      <c r="F164" s="50"/>
      <c r="G164" s="51"/>
      <c r="H164" s="50"/>
      <c r="I164" s="51"/>
      <c r="J164" s="50"/>
      <c r="K164" s="51"/>
      <c r="L164" s="50"/>
      <c r="M164" s="87"/>
    </row>
    <row r="165" spans="1:13" s="88" customFormat="1" ht="20.100000000000001" customHeight="1">
      <c r="A165" s="49"/>
      <c r="B165" s="57"/>
      <c r="C165" s="51"/>
      <c r="D165" s="51"/>
      <c r="E165" s="50"/>
      <c r="F165" s="50"/>
      <c r="G165" s="51"/>
      <c r="H165" s="50"/>
      <c r="I165" s="51"/>
      <c r="J165" s="50"/>
      <c r="K165" s="51"/>
      <c r="L165" s="50"/>
      <c r="M165" s="87"/>
    </row>
    <row r="166" spans="1:13" s="88" customFormat="1" ht="20.100000000000001" customHeight="1">
      <c r="A166" s="49"/>
      <c r="B166" s="57"/>
      <c r="C166" s="51"/>
      <c r="D166" s="51"/>
      <c r="E166" s="50"/>
      <c r="F166" s="50"/>
      <c r="G166" s="51"/>
      <c r="H166" s="50"/>
      <c r="I166" s="51"/>
      <c r="J166" s="50"/>
      <c r="K166" s="51"/>
      <c r="L166" s="50"/>
      <c r="M166" s="87"/>
    </row>
    <row r="167" spans="1:13" s="88" customFormat="1" ht="20.100000000000001" customHeight="1">
      <c r="A167" s="49"/>
      <c r="B167" s="57"/>
      <c r="C167" s="51"/>
      <c r="D167" s="51"/>
      <c r="E167" s="50"/>
      <c r="F167" s="50"/>
      <c r="G167" s="51"/>
      <c r="H167" s="50"/>
      <c r="I167" s="51"/>
      <c r="J167" s="50"/>
      <c r="K167" s="51"/>
      <c r="L167" s="50"/>
      <c r="M167" s="87"/>
    </row>
    <row r="168" spans="1:13" s="88" customFormat="1" ht="20.100000000000001" customHeight="1">
      <c r="A168" s="49"/>
      <c r="B168" s="57"/>
      <c r="C168" s="51"/>
      <c r="D168" s="51"/>
      <c r="E168" s="50"/>
      <c r="F168" s="50"/>
      <c r="G168" s="51"/>
      <c r="H168" s="50"/>
      <c r="I168" s="51"/>
      <c r="J168" s="50"/>
      <c r="K168" s="51"/>
      <c r="L168" s="50"/>
      <c r="M168" s="87"/>
    </row>
    <row r="169" spans="1:13" s="88" customFormat="1" ht="20.100000000000001" customHeight="1">
      <c r="A169" s="49"/>
      <c r="B169" s="57"/>
      <c r="C169" s="51"/>
      <c r="D169" s="51"/>
      <c r="E169" s="50"/>
      <c r="F169" s="50"/>
      <c r="G169" s="51"/>
      <c r="H169" s="50"/>
      <c r="I169" s="51"/>
      <c r="J169" s="50"/>
      <c r="K169" s="51"/>
      <c r="L169" s="50"/>
      <c r="M169" s="87"/>
    </row>
    <row r="170" spans="1:13" s="88" customFormat="1" ht="20.100000000000001" customHeight="1">
      <c r="A170" s="49"/>
      <c r="B170" s="57"/>
      <c r="C170" s="51"/>
      <c r="D170" s="51"/>
      <c r="E170" s="50"/>
      <c r="F170" s="50"/>
      <c r="G170" s="51"/>
      <c r="H170" s="50"/>
      <c r="I170" s="51"/>
      <c r="J170" s="50"/>
      <c r="K170" s="51"/>
      <c r="L170" s="50"/>
      <c r="M170" s="87"/>
    </row>
    <row r="171" spans="1:13" s="88" customFormat="1" ht="20.100000000000001" customHeight="1">
      <c r="A171" s="49"/>
      <c r="B171" s="57"/>
      <c r="C171" s="51"/>
      <c r="D171" s="51"/>
      <c r="E171" s="50"/>
      <c r="F171" s="50"/>
      <c r="G171" s="51"/>
      <c r="H171" s="50"/>
      <c r="I171" s="51"/>
      <c r="J171" s="50"/>
      <c r="K171" s="51"/>
      <c r="L171" s="50"/>
      <c r="M171" s="87"/>
    </row>
    <row r="172" spans="1:13" s="88" customFormat="1" ht="20.100000000000001" customHeight="1">
      <c r="A172" s="49"/>
      <c r="B172" s="57"/>
      <c r="C172" s="51"/>
      <c r="D172" s="51"/>
      <c r="E172" s="50"/>
      <c r="F172" s="50"/>
      <c r="G172" s="51"/>
      <c r="H172" s="50"/>
      <c r="I172" s="51"/>
      <c r="J172" s="50"/>
      <c r="K172" s="51"/>
      <c r="L172" s="50"/>
      <c r="M172" s="87"/>
    </row>
    <row r="173" spans="1:13" s="88" customFormat="1" ht="20.100000000000001" customHeight="1">
      <c r="A173" s="49"/>
      <c r="B173" s="57"/>
      <c r="C173" s="51"/>
      <c r="D173" s="51"/>
      <c r="E173" s="50"/>
      <c r="F173" s="50"/>
      <c r="G173" s="51"/>
      <c r="H173" s="50"/>
      <c r="I173" s="51"/>
      <c r="J173" s="50"/>
      <c r="K173" s="51"/>
      <c r="L173" s="50"/>
      <c r="M173" s="87"/>
    </row>
    <row r="174" spans="1:13" s="88" customFormat="1" ht="20.100000000000001" customHeight="1">
      <c r="A174" s="49"/>
      <c r="B174" s="57"/>
      <c r="C174" s="51"/>
      <c r="D174" s="51"/>
      <c r="E174" s="50"/>
      <c r="F174" s="50"/>
      <c r="G174" s="51"/>
      <c r="H174" s="50"/>
      <c r="I174" s="51"/>
      <c r="J174" s="50"/>
      <c r="K174" s="51"/>
      <c r="L174" s="50"/>
      <c r="M174" s="87"/>
    </row>
    <row r="175" spans="1:13" s="88" customFormat="1" ht="20.100000000000001" customHeight="1">
      <c r="A175" s="49"/>
      <c r="B175" s="57"/>
      <c r="C175" s="51"/>
      <c r="D175" s="51"/>
      <c r="E175" s="50"/>
      <c r="F175" s="50"/>
      <c r="G175" s="51"/>
      <c r="H175" s="50"/>
      <c r="I175" s="51"/>
      <c r="J175" s="50"/>
      <c r="K175" s="51"/>
      <c r="L175" s="50"/>
      <c r="M175" s="87"/>
    </row>
    <row r="176" spans="1:13" s="88" customFormat="1" ht="20.100000000000001" customHeight="1">
      <c r="A176" s="49"/>
      <c r="B176" s="57"/>
      <c r="C176" s="51"/>
      <c r="D176" s="51"/>
      <c r="E176" s="50"/>
      <c r="F176" s="50"/>
      <c r="G176" s="51"/>
      <c r="H176" s="50"/>
      <c r="I176" s="51"/>
      <c r="J176" s="50"/>
      <c r="K176" s="51"/>
      <c r="L176" s="50"/>
      <c r="M176" s="87"/>
    </row>
    <row r="177" spans="1:13" s="88" customFormat="1" ht="20.100000000000001" customHeight="1">
      <c r="A177" s="49"/>
      <c r="B177" s="57"/>
      <c r="C177" s="51"/>
      <c r="D177" s="51"/>
      <c r="E177" s="50"/>
      <c r="F177" s="50"/>
      <c r="G177" s="51"/>
      <c r="H177" s="50"/>
      <c r="I177" s="51"/>
      <c r="J177" s="50"/>
      <c r="K177" s="51"/>
      <c r="L177" s="50"/>
      <c r="M177" s="87"/>
    </row>
    <row r="178" spans="1:13" s="88" customFormat="1" ht="20.100000000000001" customHeight="1">
      <c r="A178" s="49"/>
      <c r="B178" s="57"/>
      <c r="C178" s="51"/>
      <c r="D178" s="51"/>
      <c r="E178" s="50"/>
      <c r="F178" s="50"/>
      <c r="G178" s="51"/>
      <c r="H178" s="50"/>
      <c r="I178" s="51"/>
      <c r="J178" s="50"/>
      <c r="K178" s="51"/>
      <c r="L178" s="50"/>
      <c r="M178" s="87"/>
    </row>
    <row r="179" spans="1:13" s="88" customFormat="1" ht="20.100000000000001" customHeight="1">
      <c r="A179" s="49"/>
      <c r="B179" s="57"/>
      <c r="C179" s="51"/>
      <c r="D179" s="51"/>
      <c r="E179" s="50"/>
      <c r="F179" s="50"/>
      <c r="G179" s="51"/>
      <c r="H179" s="50"/>
      <c r="I179" s="51"/>
      <c r="J179" s="50"/>
      <c r="K179" s="51"/>
      <c r="L179" s="50"/>
      <c r="M179" s="87"/>
    </row>
    <row r="180" spans="1:13" s="88" customFormat="1" ht="20.100000000000001" customHeight="1">
      <c r="A180" s="49"/>
      <c r="B180" s="57"/>
      <c r="C180" s="51"/>
      <c r="D180" s="51"/>
      <c r="E180" s="53"/>
      <c r="F180" s="50"/>
      <c r="G180" s="53"/>
      <c r="H180" s="50"/>
      <c r="I180" s="53"/>
      <c r="J180" s="50"/>
      <c r="K180" s="53"/>
      <c r="L180" s="50"/>
      <c r="M180" s="87"/>
    </row>
    <row r="181" spans="1:13" s="88" customFormat="1" ht="20.100000000000001" customHeight="1">
      <c r="A181" s="49"/>
      <c r="B181" s="57"/>
      <c r="C181" s="51"/>
      <c r="D181" s="51"/>
      <c r="E181" s="50"/>
      <c r="F181" s="50"/>
      <c r="G181" s="50"/>
      <c r="H181" s="50"/>
      <c r="I181" s="50"/>
      <c r="J181" s="50"/>
      <c r="K181" s="50"/>
      <c r="L181" s="50"/>
      <c r="M181" s="89"/>
    </row>
    <row r="182" spans="1:13" s="88" customFormat="1" ht="20.100000000000001" customHeight="1">
      <c r="A182" s="49"/>
      <c r="B182" s="57"/>
      <c r="C182" s="51"/>
      <c r="D182" s="51"/>
      <c r="E182" s="50"/>
      <c r="F182" s="50"/>
      <c r="G182" s="50"/>
      <c r="H182" s="50"/>
      <c r="I182" s="50"/>
      <c r="J182" s="50"/>
      <c r="K182" s="50"/>
      <c r="L182" s="50"/>
      <c r="M182" s="89"/>
    </row>
    <row r="183" spans="1:13" s="88" customFormat="1" ht="20.100000000000001" customHeight="1">
      <c r="A183" s="49"/>
      <c r="B183" s="57"/>
      <c r="C183" s="51"/>
      <c r="D183" s="51"/>
      <c r="E183" s="53"/>
      <c r="F183" s="50"/>
      <c r="G183" s="53"/>
      <c r="H183" s="50"/>
      <c r="I183" s="53"/>
      <c r="J183" s="50"/>
      <c r="K183" s="53"/>
      <c r="L183" s="50"/>
      <c r="M183" s="87"/>
    </row>
    <row r="184" spans="1:13" s="88" customFormat="1" ht="20.100000000000001" customHeight="1">
      <c r="A184" s="49"/>
      <c r="B184" s="57"/>
      <c r="C184" s="51"/>
      <c r="D184" s="51"/>
      <c r="E184" s="50"/>
      <c r="F184" s="50"/>
      <c r="G184" s="50"/>
      <c r="H184" s="50"/>
      <c r="I184" s="50"/>
      <c r="J184" s="50"/>
      <c r="K184" s="50"/>
      <c r="L184" s="50"/>
      <c r="M184" s="89"/>
    </row>
    <row r="185" spans="1:13" s="88" customFormat="1" ht="20.100000000000001" customHeight="1">
      <c r="A185" s="49"/>
      <c r="B185" s="57"/>
      <c r="C185" s="51"/>
      <c r="D185" s="51"/>
      <c r="E185" s="50"/>
      <c r="F185" s="50"/>
      <c r="G185" s="50"/>
      <c r="H185" s="50"/>
      <c r="I185" s="50"/>
      <c r="J185" s="50"/>
      <c r="K185" s="50"/>
      <c r="L185" s="50"/>
      <c r="M185" s="89"/>
    </row>
    <row r="186" spans="1:13" s="88" customFormat="1" ht="20.100000000000001" customHeight="1">
      <c r="A186" s="49"/>
      <c r="B186" s="57"/>
      <c r="C186" s="51"/>
      <c r="D186" s="51"/>
      <c r="E186" s="50"/>
      <c r="F186" s="50"/>
      <c r="G186" s="50"/>
      <c r="H186" s="50"/>
      <c r="I186" s="50"/>
      <c r="J186" s="50"/>
      <c r="K186" s="50"/>
      <c r="L186" s="50"/>
      <c r="M186" s="89"/>
    </row>
    <row r="187" spans="1:13" s="88" customFormat="1" ht="20.100000000000001" customHeight="1">
      <c r="A187" s="49"/>
      <c r="B187" s="57"/>
      <c r="C187" s="51"/>
      <c r="D187" s="51"/>
      <c r="E187" s="50"/>
      <c r="F187" s="50"/>
      <c r="G187" s="50"/>
      <c r="H187" s="50"/>
      <c r="I187" s="50"/>
      <c r="J187" s="50"/>
      <c r="K187" s="50"/>
      <c r="L187" s="50"/>
      <c r="M187" s="89"/>
    </row>
    <row r="188" spans="1:13" s="88" customFormat="1" ht="20.100000000000001" customHeight="1">
      <c r="A188" s="49"/>
      <c r="B188" s="57"/>
      <c r="C188" s="51"/>
      <c r="D188" s="51"/>
      <c r="E188" s="50"/>
      <c r="F188" s="50"/>
      <c r="G188" s="50"/>
      <c r="H188" s="50"/>
      <c r="I188" s="50"/>
      <c r="J188" s="50"/>
      <c r="K188" s="50"/>
      <c r="L188" s="50"/>
      <c r="M188" s="89"/>
    </row>
    <row r="189" spans="1:13" s="88" customFormat="1" ht="20.100000000000001" customHeight="1">
      <c r="A189" s="49"/>
      <c r="B189" s="57"/>
      <c r="C189" s="51"/>
      <c r="D189" s="51"/>
      <c r="E189" s="50"/>
      <c r="F189" s="50"/>
      <c r="G189" s="50"/>
      <c r="H189" s="50"/>
      <c r="I189" s="50"/>
      <c r="J189" s="50"/>
      <c r="K189" s="50"/>
      <c r="L189" s="50"/>
      <c r="M189" s="89"/>
    </row>
    <row r="190" spans="1:13" s="88" customFormat="1" ht="20.100000000000001" customHeight="1">
      <c r="A190" s="49"/>
      <c r="B190" s="57"/>
      <c r="C190" s="51"/>
      <c r="D190" s="51"/>
      <c r="E190" s="50"/>
      <c r="F190" s="50"/>
      <c r="G190" s="50"/>
      <c r="H190" s="50"/>
      <c r="I190" s="50"/>
      <c r="J190" s="50"/>
      <c r="K190" s="50"/>
      <c r="L190" s="50"/>
      <c r="M190" s="89"/>
    </row>
    <row r="191" spans="1:13" s="88" customFormat="1" ht="20.100000000000001" customHeight="1">
      <c r="A191" s="49"/>
      <c r="B191" s="57"/>
      <c r="C191" s="51"/>
      <c r="D191" s="51"/>
      <c r="E191" s="50"/>
      <c r="F191" s="50"/>
      <c r="G191" s="50"/>
      <c r="H191" s="50"/>
      <c r="I191" s="50"/>
      <c r="J191" s="50"/>
      <c r="K191" s="50"/>
      <c r="L191" s="50"/>
      <c r="M191" s="89"/>
    </row>
    <row r="192" spans="1:13" s="88" customFormat="1" ht="20.100000000000001" customHeight="1">
      <c r="A192" s="49"/>
      <c r="B192" s="57"/>
      <c r="C192" s="51"/>
      <c r="D192" s="51"/>
      <c r="E192" s="50"/>
      <c r="F192" s="50"/>
      <c r="G192" s="50"/>
      <c r="H192" s="50"/>
      <c r="I192" s="50"/>
      <c r="J192" s="50"/>
      <c r="K192" s="50"/>
      <c r="L192" s="50"/>
      <c r="M192" s="89"/>
    </row>
    <row r="193" spans="1:13" s="88" customFormat="1" ht="20.100000000000001" customHeight="1">
      <c r="A193" s="49"/>
      <c r="B193" s="57"/>
      <c r="C193" s="51"/>
      <c r="D193" s="51"/>
      <c r="E193" s="50"/>
      <c r="F193" s="50"/>
      <c r="G193" s="50"/>
      <c r="H193" s="50"/>
      <c r="I193" s="50"/>
      <c r="J193" s="50"/>
      <c r="K193" s="50"/>
      <c r="L193" s="50"/>
      <c r="M193" s="89"/>
    </row>
    <row r="194" spans="1:13" s="88" customFormat="1" ht="20.100000000000001" customHeight="1">
      <c r="A194" s="49"/>
      <c r="B194" s="57"/>
      <c r="C194" s="51"/>
      <c r="D194" s="51"/>
      <c r="E194" s="50"/>
      <c r="F194" s="50"/>
      <c r="G194" s="50"/>
      <c r="H194" s="50"/>
      <c r="I194" s="50"/>
      <c r="J194" s="50"/>
      <c r="K194" s="50"/>
      <c r="L194" s="50"/>
      <c r="M194" s="89"/>
    </row>
    <row r="195" spans="1:13" s="88" customFormat="1" ht="20.100000000000001" customHeight="1">
      <c r="A195" s="49"/>
      <c r="B195" s="57"/>
      <c r="C195" s="51"/>
      <c r="D195" s="51"/>
      <c r="E195" s="50"/>
      <c r="F195" s="50"/>
      <c r="G195" s="50"/>
      <c r="H195" s="50"/>
      <c r="I195" s="50"/>
      <c r="J195" s="50"/>
      <c r="K195" s="50"/>
      <c r="L195" s="50"/>
      <c r="M195" s="89"/>
    </row>
    <row r="196" spans="1:13" s="88" customFormat="1" ht="20.100000000000001" customHeight="1">
      <c r="A196" s="49"/>
      <c r="B196" s="57"/>
      <c r="C196" s="51"/>
      <c r="D196" s="51"/>
      <c r="E196" s="50"/>
      <c r="F196" s="50"/>
      <c r="G196" s="50"/>
      <c r="H196" s="50"/>
      <c r="I196" s="50"/>
      <c r="J196" s="50"/>
      <c r="K196" s="50"/>
      <c r="L196" s="50"/>
      <c r="M196" s="89"/>
    </row>
    <row r="197" spans="1:13" s="88" customFormat="1" ht="20.100000000000001" customHeight="1">
      <c r="A197" s="49"/>
      <c r="B197" s="57"/>
      <c r="C197" s="51"/>
      <c r="D197" s="51"/>
      <c r="E197" s="50"/>
      <c r="F197" s="50"/>
      <c r="G197" s="50"/>
      <c r="H197" s="50"/>
      <c r="I197" s="50"/>
      <c r="J197" s="50"/>
      <c r="K197" s="50"/>
      <c r="L197" s="50"/>
      <c r="M197" s="89"/>
    </row>
    <row r="198" spans="1:13" s="88" customFormat="1" ht="20.100000000000001" customHeight="1">
      <c r="A198" s="49"/>
      <c r="B198" s="57"/>
      <c r="C198" s="51"/>
      <c r="D198" s="51"/>
      <c r="E198" s="50"/>
      <c r="F198" s="50"/>
      <c r="G198" s="50"/>
      <c r="H198" s="50"/>
      <c r="I198" s="50"/>
      <c r="J198" s="50"/>
      <c r="K198" s="50"/>
      <c r="L198" s="50"/>
      <c r="M198" s="89"/>
    </row>
    <row r="199" spans="1:13" s="88" customFormat="1" ht="20.100000000000001" customHeight="1">
      <c r="A199" s="49"/>
      <c r="B199" s="57"/>
      <c r="C199" s="51"/>
      <c r="D199" s="51"/>
      <c r="E199" s="50"/>
      <c r="F199" s="50"/>
      <c r="G199" s="50"/>
      <c r="H199" s="50"/>
      <c r="I199" s="50"/>
      <c r="J199" s="50"/>
      <c r="K199" s="50"/>
      <c r="L199" s="50"/>
      <c r="M199" s="89"/>
    </row>
    <row r="200" spans="1:13" s="88" customFormat="1" ht="20.100000000000001" customHeight="1">
      <c r="A200" s="49"/>
      <c r="B200" s="57"/>
      <c r="C200" s="51"/>
      <c r="D200" s="51"/>
      <c r="E200" s="50"/>
      <c r="F200" s="50"/>
      <c r="G200" s="50"/>
      <c r="H200" s="50"/>
      <c r="I200" s="50"/>
      <c r="J200" s="50"/>
      <c r="K200" s="50"/>
      <c r="L200" s="50"/>
      <c r="M200" s="89"/>
    </row>
    <row r="201" spans="1:13" s="88" customFormat="1" ht="20.100000000000001" customHeight="1">
      <c r="A201" s="49"/>
      <c r="B201" s="57"/>
      <c r="C201" s="51"/>
      <c r="D201" s="51"/>
      <c r="E201" s="50"/>
      <c r="F201" s="50"/>
      <c r="G201" s="50"/>
      <c r="H201" s="50"/>
      <c r="I201" s="50"/>
      <c r="J201" s="50"/>
      <c r="K201" s="50"/>
      <c r="L201" s="50"/>
      <c r="M201" s="89"/>
    </row>
    <row r="202" spans="1:13" s="88" customFormat="1" ht="20.100000000000001" customHeight="1">
      <c r="A202" s="49"/>
      <c r="B202" s="57"/>
      <c r="C202" s="51"/>
      <c r="D202" s="51"/>
      <c r="E202" s="50"/>
      <c r="F202" s="50"/>
      <c r="G202" s="50"/>
      <c r="H202" s="50"/>
      <c r="I202" s="50"/>
      <c r="J202" s="50"/>
      <c r="K202" s="50"/>
      <c r="L202" s="50"/>
      <c r="M202" s="89"/>
    </row>
    <row r="203" spans="1:13" s="88" customFormat="1" ht="20.100000000000001" customHeight="1">
      <c r="A203" s="49"/>
      <c r="B203" s="57"/>
      <c r="C203" s="51"/>
      <c r="D203" s="51"/>
      <c r="E203" s="50"/>
      <c r="F203" s="50"/>
      <c r="G203" s="50"/>
      <c r="H203" s="50"/>
      <c r="I203" s="50"/>
      <c r="J203" s="50"/>
      <c r="K203" s="50"/>
      <c r="L203" s="50"/>
      <c r="M203" s="89"/>
    </row>
    <row r="204" spans="1:13" s="88" customFormat="1" ht="20.100000000000001" customHeight="1">
      <c r="A204" s="49"/>
      <c r="B204" s="57"/>
      <c r="C204" s="51"/>
      <c r="D204" s="51"/>
      <c r="E204" s="53"/>
      <c r="F204" s="50"/>
      <c r="G204" s="53"/>
      <c r="H204" s="50"/>
      <c r="I204" s="53"/>
      <c r="J204" s="50"/>
      <c r="K204" s="53"/>
      <c r="L204" s="50"/>
      <c r="M204" s="87"/>
    </row>
    <row r="205" spans="1:13" s="88" customFormat="1" ht="20.100000000000001" customHeight="1">
      <c r="A205" s="49"/>
      <c r="B205" s="57"/>
      <c r="C205" s="51"/>
      <c r="D205" s="51"/>
      <c r="E205" s="50"/>
      <c r="F205" s="50"/>
      <c r="G205" s="50"/>
      <c r="H205" s="50"/>
      <c r="I205" s="52"/>
      <c r="J205" s="50"/>
      <c r="K205" s="52"/>
      <c r="L205" s="50"/>
      <c r="M205" s="87"/>
    </row>
    <row r="206" spans="1:13" s="88" customFormat="1" ht="20.100000000000001" customHeight="1">
      <c r="A206" s="49"/>
      <c r="B206" s="57"/>
      <c r="C206" s="51"/>
      <c r="D206" s="51"/>
      <c r="E206" s="50"/>
      <c r="F206" s="50"/>
      <c r="G206" s="50"/>
      <c r="H206" s="50"/>
      <c r="I206" s="52"/>
      <c r="J206" s="50"/>
      <c r="K206" s="52"/>
      <c r="L206" s="50"/>
      <c r="M206" s="87"/>
    </row>
    <row r="207" spans="1:13" s="88" customFormat="1" ht="20.100000000000001" customHeight="1">
      <c r="A207" s="49"/>
      <c r="B207" s="57"/>
      <c r="C207" s="51"/>
      <c r="D207" s="51"/>
      <c r="E207" s="50"/>
      <c r="F207" s="50"/>
      <c r="G207" s="51"/>
      <c r="H207" s="50"/>
      <c r="I207" s="51"/>
      <c r="J207" s="50"/>
      <c r="K207" s="51"/>
      <c r="L207" s="50"/>
      <c r="M207" s="87"/>
    </row>
    <row r="208" spans="1:13" s="88" customFormat="1" ht="20.100000000000001" customHeight="1">
      <c r="A208" s="49"/>
      <c r="B208" s="57"/>
      <c r="C208" s="51"/>
      <c r="D208" s="51"/>
      <c r="E208" s="50"/>
      <c r="F208" s="50"/>
      <c r="G208" s="51"/>
      <c r="H208" s="50"/>
      <c r="I208" s="51"/>
      <c r="J208" s="50"/>
      <c r="K208" s="51"/>
      <c r="L208" s="50"/>
      <c r="M208" s="87"/>
    </row>
    <row r="209" spans="1:13" s="88" customFormat="1" ht="20.100000000000001" customHeight="1">
      <c r="A209" s="49"/>
      <c r="B209" s="57"/>
      <c r="C209" s="51"/>
      <c r="D209" s="51"/>
      <c r="E209" s="53"/>
      <c r="F209" s="50"/>
      <c r="G209" s="53"/>
      <c r="H209" s="50"/>
      <c r="I209" s="53"/>
      <c r="J209" s="50"/>
      <c r="K209" s="53"/>
      <c r="L209" s="50"/>
      <c r="M209" s="87"/>
    </row>
    <row r="210" spans="1:13" s="88" customFormat="1" ht="20.100000000000001" customHeight="1">
      <c r="A210" s="49"/>
      <c r="B210" s="57"/>
      <c r="C210" s="51"/>
      <c r="D210" s="51"/>
      <c r="E210" s="50"/>
      <c r="F210" s="50"/>
      <c r="G210" s="50"/>
      <c r="H210" s="50"/>
      <c r="I210" s="52"/>
      <c r="J210" s="50"/>
      <c r="K210" s="52"/>
      <c r="L210" s="50"/>
      <c r="M210" s="87"/>
    </row>
    <row r="211" spans="1:13" s="88" customFormat="1" ht="20.100000000000001" customHeight="1">
      <c r="A211" s="49"/>
      <c r="B211" s="57"/>
      <c r="C211" s="51"/>
      <c r="D211" s="51"/>
      <c r="E211" s="50"/>
      <c r="F211" s="50"/>
      <c r="G211" s="51"/>
      <c r="H211" s="50"/>
      <c r="I211" s="51"/>
      <c r="J211" s="50"/>
      <c r="K211" s="51"/>
      <c r="L211" s="50"/>
      <c r="M211" s="87"/>
    </row>
    <row r="212" spans="1:13" s="88" customFormat="1" ht="20.100000000000001" customHeight="1">
      <c r="A212" s="49"/>
      <c r="B212" s="57"/>
      <c r="C212" s="51"/>
      <c r="D212" s="51"/>
      <c r="E212" s="50"/>
      <c r="F212" s="50"/>
      <c r="G212" s="51"/>
      <c r="H212" s="50"/>
      <c r="I212" s="51"/>
      <c r="J212" s="50"/>
      <c r="K212" s="51"/>
      <c r="L212" s="50"/>
      <c r="M212" s="87"/>
    </row>
    <row r="213" spans="1:13" s="88" customFormat="1" ht="20.100000000000001" customHeight="1">
      <c r="A213" s="51"/>
      <c r="B213" s="57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87"/>
    </row>
    <row r="214" spans="1:13" s="81" customFormat="1" ht="20.100000000000001" customHeight="1">
      <c r="A214" s="49"/>
      <c r="B214" s="57"/>
      <c r="C214" s="51"/>
      <c r="D214" s="51"/>
      <c r="E214" s="50"/>
      <c r="F214" s="50"/>
      <c r="G214" s="50"/>
      <c r="H214" s="50"/>
      <c r="I214" s="50"/>
      <c r="J214" s="50"/>
      <c r="K214" s="50"/>
      <c r="L214" s="50"/>
      <c r="M214" s="87"/>
    </row>
    <row r="215" spans="1:13" s="81" customFormat="1" ht="20.100000000000001" customHeight="1">
      <c r="A215" s="49"/>
      <c r="B215" s="57"/>
      <c r="C215" s="51"/>
      <c r="D215" s="51"/>
      <c r="E215" s="50"/>
      <c r="F215" s="50"/>
      <c r="G215" s="50"/>
      <c r="H215" s="50"/>
      <c r="I215" s="50"/>
      <c r="J215" s="50"/>
      <c r="K215" s="50"/>
      <c r="L215" s="50"/>
      <c r="M215" s="87"/>
    </row>
    <row r="216" spans="1:13" s="81" customFormat="1" ht="20.100000000000001" customHeight="1">
      <c r="A216" s="49"/>
      <c r="B216" s="57"/>
      <c r="C216" s="51"/>
      <c r="D216" s="51"/>
      <c r="E216" s="50"/>
      <c r="F216" s="50"/>
      <c r="G216" s="50"/>
      <c r="H216" s="50"/>
      <c r="I216" s="50"/>
      <c r="J216" s="50"/>
      <c r="K216" s="50"/>
      <c r="L216" s="50"/>
      <c r="M216" s="87"/>
    </row>
    <row r="217" spans="1:13" s="81" customFormat="1" ht="20.100000000000001" customHeight="1">
      <c r="A217" s="49"/>
      <c r="B217" s="57"/>
      <c r="C217" s="51"/>
      <c r="D217" s="51"/>
      <c r="E217" s="50"/>
      <c r="F217" s="50"/>
      <c r="G217" s="50"/>
      <c r="H217" s="50"/>
      <c r="I217" s="50"/>
      <c r="J217" s="50"/>
      <c r="K217" s="50"/>
      <c r="L217" s="50"/>
      <c r="M217" s="87"/>
    </row>
    <row r="218" spans="1:13" s="81" customFormat="1" ht="20.100000000000001" customHeight="1">
      <c r="A218" s="49"/>
      <c r="B218" s="57"/>
      <c r="C218" s="51"/>
      <c r="D218" s="51"/>
      <c r="E218" s="50"/>
      <c r="F218" s="50"/>
      <c r="G218" s="50"/>
      <c r="H218" s="50"/>
      <c r="I218" s="50"/>
      <c r="J218" s="50"/>
      <c r="K218" s="50"/>
      <c r="L218" s="50"/>
      <c r="M218" s="87"/>
    </row>
    <row r="219" spans="1:13" s="81" customFormat="1" ht="20.100000000000001" customHeight="1">
      <c r="A219" s="49"/>
      <c r="B219" s="57"/>
      <c r="C219" s="51"/>
      <c r="D219" s="51"/>
      <c r="E219" s="50"/>
      <c r="F219" s="50"/>
      <c r="G219" s="50"/>
      <c r="H219" s="50"/>
      <c r="I219" s="50"/>
      <c r="J219" s="50"/>
      <c r="K219" s="50"/>
      <c r="L219" s="50"/>
      <c r="M219" s="87"/>
    </row>
    <row r="220" spans="1:13" s="81" customFormat="1" ht="20.100000000000001" customHeight="1">
      <c r="A220" s="49"/>
      <c r="B220" s="57"/>
      <c r="C220" s="51"/>
      <c r="D220" s="51"/>
      <c r="E220" s="50"/>
      <c r="F220" s="50"/>
      <c r="G220" s="50"/>
      <c r="H220" s="50"/>
      <c r="I220" s="50"/>
      <c r="J220" s="50"/>
      <c r="K220" s="50"/>
      <c r="L220" s="50"/>
      <c r="M220" s="87"/>
    </row>
    <row r="221" spans="1:13" s="81" customFormat="1" ht="20.100000000000001" customHeight="1">
      <c r="A221" s="49"/>
      <c r="B221" s="57"/>
      <c r="C221" s="51"/>
      <c r="D221" s="51"/>
      <c r="E221" s="50"/>
      <c r="F221" s="50"/>
      <c r="G221" s="50"/>
      <c r="H221" s="50"/>
      <c r="I221" s="50"/>
      <c r="J221" s="50"/>
      <c r="K221" s="50"/>
      <c r="L221" s="50"/>
      <c r="M221" s="87"/>
    </row>
    <row r="222" spans="1:13" s="81" customFormat="1" ht="20.100000000000001" customHeight="1">
      <c r="A222" s="49"/>
      <c r="B222" s="57"/>
      <c r="C222" s="51"/>
      <c r="D222" s="51"/>
      <c r="E222" s="50"/>
      <c r="F222" s="50"/>
      <c r="G222" s="50"/>
      <c r="H222" s="50"/>
      <c r="I222" s="50"/>
      <c r="J222" s="50"/>
      <c r="K222" s="50"/>
      <c r="L222" s="50"/>
      <c r="M222" s="87"/>
    </row>
    <row r="223" spans="1:13" s="81" customFormat="1" ht="20.100000000000001" customHeight="1">
      <c r="A223" s="49"/>
      <c r="B223" s="57"/>
      <c r="C223" s="51"/>
      <c r="D223" s="51"/>
      <c r="E223" s="50"/>
      <c r="F223" s="50"/>
      <c r="G223" s="50"/>
      <c r="H223" s="50"/>
      <c r="I223" s="50"/>
      <c r="J223" s="50"/>
      <c r="K223" s="50"/>
      <c r="L223" s="50"/>
      <c r="M223" s="87"/>
    </row>
    <row r="224" spans="1:13" s="81" customFormat="1" ht="20.100000000000001" customHeight="1">
      <c r="A224" s="49"/>
      <c r="B224" s="57"/>
      <c r="C224" s="51"/>
      <c r="D224" s="51"/>
      <c r="E224" s="50"/>
      <c r="F224" s="50"/>
      <c r="G224" s="50"/>
      <c r="H224" s="50"/>
      <c r="I224" s="50"/>
      <c r="J224" s="50"/>
      <c r="K224" s="50"/>
      <c r="L224" s="50"/>
      <c r="M224" s="87"/>
    </row>
    <row r="225" spans="1:13" s="81" customFormat="1" ht="20.100000000000001" customHeight="1">
      <c r="A225" s="49"/>
      <c r="B225" s="57"/>
      <c r="C225" s="51"/>
      <c r="D225" s="51"/>
      <c r="E225" s="50"/>
      <c r="F225" s="50"/>
      <c r="G225" s="50"/>
      <c r="H225" s="50"/>
      <c r="I225" s="50"/>
      <c r="J225" s="50"/>
      <c r="K225" s="50"/>
      <c r="L225" s="50"/>
      <c r="M225" s="87"/>
    </row>
    <row r="226" spans="1:13" s="81" customFormat="1" ht="20.100000000000001" customHeight="1">
      <c r="A226" s="49"/>
      <c r="B226" s="57"/>
      <c r="C226" s="51"/>
      <c r="D226" s="51"/>
      <c r="E226" s="50"/>
      <c r="F226" s="50"/>
      <c r="G226" s="50"/>
      <c r="H226" s="50"/>
      <c r="I226" s="50"/>
      <c r="J226" s="50"/>
      <c r="K226" s="50"/>
      <c r="L226" s="50"/>
      <c r="M226" s="87"/>
    </row>
    <row r="227" spans="1:13" s="81" customFormat="1" ht="20.100000000000001" customHeight="1">
      <c r="A227" s="49"/>
      <c r="B227" s="57"/>
      <c r="C227" s="51"/>
      <c r="D227" s="51"/>
      <c r="E227" s="50"/>
      <c r="F227" s="50"/>
      <c r="G227" s="50"/>
      <c r="H227" s="50"/>
      <c r="I227" s="50"/>
      <c r="J227" s="50"/>
      <c r="K227" s="50"/>
      <c r="L227" s="50"/>
      <c r="M227" s="87"/>
    </row>
    <row r="228" spans="1:13" s="81" customFormat="1" ht="20.100000000000001" customHeight="1">
      <c r="A228" s="49"/>
      <c r="B228" s="57"/>
      <c r="C228" s="51"/>
      <c r="D228" s="51"/>
      <c r="E228" s="50"/>
      <c r="F228" s="50"/>
      <c r="G228" s="50"/>
      <c r="H228" s="50"/>
      <c r="I228" s="50"/>
      <c r="J228" s="50"/>
      <c r="K228" s="50"/>
      <c r="L228" s="50"/>
      <c r="M228" s="87"/>
    </row>
    <row r="229" spans="1:13" s="81" customFormat="1" ht="20.100000000000001" customHeight="1">
      <c r="A229" s="49"/>
      <c r="B229" s="57"/>
      <c r="C229" s="51"/>
      <c r="D229" s="51"/>
      <c r="E229" s="50"/>
      <c r="F229" s="50"/>
      <c r="G229" s="50"/>
      <c r="H229" s="50"/>
      <c r="I229" s="50"/>
      <c r="J229" s="50"/>
      <c r="K229" s="50"/>
      <c r="L229" s="50"/>
      <c r="M229" s="87"/>
    </row>
    <row r="230" spans="1:13" s="81" customFormat="1" ht="20.100000000000001" customHeight="1">
      <c r="A230" s="49"/>
      <c r="B230" s="57"/>
      <c r="C230" s="51"/>
      <c r="D230" s="51"/>
      <c r="E230" s="50"/>
      <c r="F230" s="50"/>
      <c r="G230" s="50"/>
      <c r="H230" s="50"/>
      <c r="I230" s="50"/>
      <c r="J230" s="50"/>
      <c r="K230" s="50"/>
      <c r="L230" s="50"/>
      <c r="M230" s="87"/>
    </row>
    <row r="231" spans="1:13" s="81" customFormat="1" ht="20.100000000000001" customHeight="1">
      <c r="A231" s="49"/>
      <c r="B231" s="57"/>
      <c r="C231" s="51"/>
      <c r="D231" s="51"/>
      <c r="E231" s="50"/>
      <c r="F231" s="50"/>
      <c r="G231" s="50"/>
      <c r="H231" s="50"/>
      <c r="I231" s="50"/>
      <c r="J231" s="50"/>
      <c r="K231" s="50"/>
      <c r="L231" s="50"/>
      <c r="M231" s="87"/>
    </row>
    <row r="232" spans="1:13" s="81" customFormat="1" ht="20.100000000000001" customHeight="1">
      <c r="A232" s="49"/>
      <c r="B232" s="57"/>
      <c r="C232" s="51"/>
      <c r="D232" s="51"/>
      <c r="E232" s="50"/>
      <c r="F232" s="50"/>
      <c r="G232" s="50"/>
      <c r="H232" s="50"/>
      <c r="I232" s="50"/>
      <c r="J232" s="50"/>
      <c r="K232" s="50"/>
      <c r="L232" s="50"/>
      <c r="M232" s="87"/>
    </row>
    <row r="233" spans="1:13" s="81" customFormat="1" ht="20.100000000000001" customHeight="1">
      <c r="A233" s="49"/>
      <c r="B233" s="57"/>
      <c r="C233" s="51"/>
      <c r="D233" s="51"/>
      <c r="E233" s="50"/>
      <c r="F233" s="50"/>
      <c r="G233" s="50"/>
      <c r="H233" s="50"/>
      <c r="I233" s="50"/>
      <c r="J233" s="50"/>
      <c r="K233" s="50"/>
      <c r="L233" s="50"/>
      <c r="M233" s="87"/>
    </row>
    <row r="234" spans="1:13" s="81" customFormat="1" ht="20.100000000000001" customHeight="1">
      <c r="A234" s="49"/>
      <c r="B234" s="57"/>
      <c r="C234" s="51"/>
      <c r="D234" s="51"/>
      <c r="E234" s="50"/>
      <c r="F234" s="50"/>
      <c r="G234" s="50"/>
      <c r="H234" s="50"/>
      <c r="I234" s="50"/>
      <c r="J234" s="50"/>
      <c r="K234" s="50"/>
      <c r="L234" s="50"/>
      <c r="M234" s="87"/>
    </row>
    <row r="235" spans="1:13" s="81" customFormat="1" ht="20.100000000000001" customHeight="1">
      <c r="A235" s="49"/>
      <c r="B235" s="57"/>
      <c r="C235" s="51"/>
      <c r="D235" s="51"/>
      <c r="E235" s="50"/>
      <c r="F235" s="50"/>
      <c r="G235" s="50"/>
      <c r="H235" s="50"/>
      <c r="I235" s="50"/>
      <c r="J235" s="50"/>
      <c r="K235" s="50"/>
      <c r="L235" s="50"/>
      <c r="M235" s="87"/>
    </row>
    <row r="236" spans="1:13" s="81" customFormat="1" ht="20.100000000000001" customHeight="1">
      <c r="A236" s="49"/>
      <c r="B236" s="57"/>
      <c r="C236" s="51"/>
      <c r="D236" s="51"/>
      <c r="E236" s="50"/>
      <c r="F236" s="50"/>
      <c r="G236" s="50"/>
      <c r="H236" s="50"/>
      <c r="I236" s="50"/>
      <c r="J236" s="50"/>
      <c r="K236" s="50"/>
      <c r="L236" s="50"/>
      <c r="M236" s="87"/>
    </row>
    <row r="237" spans="1:13" s="95" customFormat="1" ht="20.100000000000001" customHeight="1">
      <c r="A237" s="82"/>
      <c r="B237" s="91"/>
      <c r="C237" s="83"/>
      <c r="D237" s="83"/>
      <c r="E237" s="92"/>
      <c r="F237" s="85"/>
      <c r="G237" s="92"/>
      <c r="H237" s="85"/>
      <c r="I237" s="92"/>
      <c r="J237" s="85"/>
      <c r="K237" s="92"/>
      <c r="L237" s="85"/>
      <c r="M237" s="86"/>
    </row>
    <row r="238" spans="1:13" s="81" customFormat="1" ht="20.100000000000001" customHeight="1">
      <c r="A238" s="49"/>
      <c r="B238" s="57"/>
      <c r="C238" s="51"/>
      <c r="D238" s="51"/>
      <c r="E238" s="50"/>
      <c r="F238" s="50"/>
      <c r="G238" s="50"/>
      <c r="H238" s="50"/>
      <c r="I238" s="52"/>
      <c r="J238" s="50"/>
      <c r="K238" s="52"/>
      <c r="L238" s="50"/>
      <c r="M238" s="87"/>
    </row>
    <row r="239" spans="1:13" s="81" customFormat="1" ht="20.100000000000001" customHeight="1">
      <c r="A239" s="49"/>
      <c r="B239" s="57"/>
      <c r="C239" s="51"/>
      <c r="D239" s="51"/>
      <c r="E239" s="50"/>
      <c r="F239" s="50"/>
      <c r="G239" s="51"/>
      <c r="H239" s="50"/>
      <c r="I239" s="51"/>
      <c r="J239" s="50"/>
      <c r="K239" s="51"/>
      <c r="L239" s="50"/>
      <c r="M239" s="87"/>
    </row>
    <row r="240" spans="1:13" s="81" customFormat="1" ht="20.100000000000001" customHeight="1">
      <c r="A240" s="49"/>
      <c r="B240" s="57"/>
      <c r="C240" s="51"/>
      <c r="D240" s="51"/>
      <c r="E240" s="50"/>
      <c r="F240" s="50"/>
      <c r="G240" s="51"/>
      <c r="H240" s="50"/>
      <c r="I240" s="51"/>
      <c r="J240" s="50"/>
      <c r="K240" s="51"/>
      <c r="L240" s="50"/>
      <c r="M240" s="87"/>
    </row>
    <row r="241" spans="1:13" s="81" customFormat="1" ht="20.100000000000001" customHeight="1">
      <c r="A241" s="49"/>
      <c r="B241" s="57"/>
      <c r="C241" s="51"/>
      <c r="D241" s="51"/>
      <c r="E241" s="53"/>
      <c r="F241" s="50"/>
      <c r="G241" s="53"/>
      <c r="H241" s="50"/>
      <c r="I241" s="53"/>
      <c r="J241" s="50"/>
      <c r="K241" s="53"/>
      <c r="L241" s="50"/>
      <c r="M241" s="89"/>
    </row>
    <row r="242" spans="1:13" s="81" customFormat="1" ht="20.100000000000001" customHeight="1">
      <c r="A242" s="49"/>
      <c r="B242" s="57"/>
      <c r="C242" s="51"/>
      <c r="D242" s="51"/>
      <c r="E242" s="50"/>
      <c r="F242" s="50"/>
      <c r="G242" s="50"/>
      <c r="H242" s="50"/>
      <c r="I242" s="52"/>
      <c r="J242" s="50"/>
      <c r="K242" s="52"/>
      <c r="L242" s="50"/>
      <c r="M242" s="89"/>
    </row>
    <row r="243" spans="1:13" s="81" customFormat="1" ht="20.100000000000001" customHeight="1">
      <c r="A243" s="49"/>
      <c r="B243" s="57"/>
      <c r="C243" s="51"/>
      <c r="D243" s="51"/>
      <c r="E243" s="50"/>
      <c r="F243" s="50"/>
      <c r="G243" s="50"/>
      <c r="H243" s="50"/>
      <c r="I243" s="52"/>
      <c r="J243" s="50"/>
      <c r="K243" s="52"/>
      <c r="L243" s="50"/>
      <c r="M243" s="89"/>
    </row>
    <row r="244" spans="1:13" s="81" customFormat="1" ht="20.100000000000001" customHeight="1">
      <c r="A244" s="49"/>
      <c r="B244" s="57"/>
      <c r="C244" s="51"/>
      <c r="D244" s="51"/>
      <c r="E244" s="50"/>
      <c r="F244" s="50"/>
      <c r="G244" s="50"/>
      <c r="H244" s="50"/>
      <c r="I244" s="50"/>
      <c r="J244" s="50"/>
      <c r="K244" s="50"/>
      <c r="L244" s="50"/>
      <c r="M244" s="89"/>
    </row>
    <row r="245" spans="1:13" s="81" customFormat="1" ht="20.100000000000001" customHeight="1">
      <c r="A245" s="51"/>
      <c r="B245" s="57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89"/>
    </row>
    <row r="246" spans="1:13" s="81" customFormat="1" ht="20.100000000000001" customHeight="1">
      <c r="A246" s="49"/>
      <c r="B246" s="57"/>
      <c r="C246" s="51"/>
      <c r="D246" s="51"/>
      <c r="E246" s="53"/>
      <c r="F246" s="50"/>
      <c r="G246" s="53"/>
      <c r="H246" s="50"/>
      <c r="I246" s="53"/>
      <c r="J246" s="50"/>
      <c r="K246" s="53"/>
      <c r="L246" s="50"/>
      <c r="M246" s="89"/>
    </row>
    <row r="247" spans="1:13" s="81" customFormat="1" ht="20.100000000000001" customHeight="1">
      <c r="A247" s="49"/>
      <c r="B247" s="57"/>
      <c r="C247" s="51"/>
      <c r="D247" s="51"/>
      <c r="E247" s="50"/>
      <c r="F247" s="50"/>
      <c r="G247" s="50"/>
      <c r="H247" s="50"/>
      <c r="I247" s="50"/>
      <c r="J247" s="50"/>
      <c r="K247" s="50"/>
      <c r="L247" s="50"/>
      <c r="M247" s="89"/>
    </row>
    <row r="248" spans="1:13" s="81" customFormat="1" ht="20.100000000000001" customHeight="1">
      <c r="A248" s="49"/>
      <c r="B248" s="57"/>
      <c r="C248" s="51"/>
      <c r="D248" s="51"/>
      <c r="E248" s="50"/>
      <c r="F248" s="50"/>
      <c r="G248" s="50"/>
      <c r="H248" s="50"/>
      <c r="I248" s="50"/>
      <c r="J248" s="50"/>
      <c r="K248" s="50"/>
      <c r="L248" s="50"/>
      <c r="M248" s="89"/>
    </row>
    <row r="249" spans="1:13" s="81" customFormat="1" ht="20.100000000000001" customHeight="1">
      <c r="A249" s="49"/>
      <c r="B249" s="57"/>
      <c r="C249" s="51"/>
      <c r="D249" s="51"/>
      <c r="E249" s="50"/>
      <c r="F249" s="50"/>
      <c r="G249" s="50"/>
      <c r="H249" s="50"/>
      <c r="I249" s="50"/>
      <c r="J249" s="50"/>
      <c r="K249" s="50"/>
      <c r="L249" s="50"/>
      <c r="M249" s="89"/>
    </row>
    <row r="250" spans="1:13" s="81" customFormat="1" ht="20.100000000000001" customHeight="1">
      <c r="A250" s="49"/>
      <c r="B250" s="57"/>
      <c r="C250" s="51"/>
      <c r="D250" s="51"/>
      <c r="E250" s="50"/>
      <c r="F250" s="50"/>
      <c r="G250" s="50"/>
      <c r="H250" s="50"/>
      <c r="I250" s="50"/>
      <c r="J250" s="50"/>
      <c r="K250" s="50"/>
      <c r="L250" s="50"/>
      <c r="M250" s="89"/>
    </row>
    <row r="251" spans="1:13" s="81" customFormat="1" ht="20.100000000000001" customHeight="1">
      <c r="A251" s="49"/>
      <c r="B251" s="57"/>
      <c r="C251" s="51"/>
      <c r="D251" s="51"/>
      <c r="E251" s="50"/>
      <c r="F251" s="50"/>
      <c r="G251" s="50"/>
      <c r="H251" s="50"/>
      <c r="I251" s="50"/>
      <c r="J251" s="50"/>
      <c r="K251" s="50"/>
      <c r="L251" s="50"/>
      <c r="M251" s="89"/>
    </row>
    <row r="252" spans="1:13" s="81" customFormat="1" ht="20.100000000000001" customHeight="1">
      <c r="A252" s="49"/>
      <c r="B252" s="57"/>
      <c r="C252" s="51"/>
      <c r="D252" s="51"/>
      <c r="E252" s="50"/>
      <c r="F252" s="50"/>
      <c r="G252" s="50"/>
      <c r="H252" s="50"/>
      <c r="I252" s="50"/>
      <c r="J252" s="50"/>
      <c r="K252" s="50"/>
      <c r="L252" s="50"/>
      <c r="M252" s="89"/>
    </row>
    <row r="253" spans="1:13" s="81" customFormat="1" ht="20.100000000000001" customHeight="1">
      <c r="A253" s="49"/>
      <c r="B253" s="57"/>
      <c r="C253" s="51"/>
      <c r="D253" s="51"/>
      <c r="E253" s="50"/>
      <c r="F253" s="50"/>
      <c r="G253" s="50"/>
      <c r="H253" s="50"/>
      <c r="I253" s="50"/>
      <c r="J253" s="50"/>
      <c r="K253" s="50"/>
      <c r="L253" s="50"/>
      <c r="M253" s="89"/>
    </row>
    <row r="254" spans="1:13" s="81" customFormat="1" ht="20.100000000000001" customHeight="1">
      <c r="A254" s="51"/>
      <c r="B254" s="57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89"/>
    </row>
    <row r="255" spans="1:13" s="81" customFormat="1" ht="20.100000000000001" customHeight="1">
      <c r="A255" s="49"/>
      <c r="B255" s="57"/>
      <c r="C255" s="51"/>
      <c r="D255" s="51"/>
      <c r="E255" s="53"/>
      <c r="F255" s="50"/>
      <c r="G255" s="53"/>
      <c r="H255" s="50"/>
      <c r="I255" s="53"/>
      <c r="J255" s="50"/>
      <c r="K255" s="53"/>
      <c r="L255" s="50"/>
      <c r="M255" s="89"/>
    </row>
    <row r="256" spans="1:13" s="81" customFormat="1" ht="20.100000000000001" customHeight="1">
      <c r="A256" s="49"/>
      <c r="B256" s="57"/>
      <c r="C256" s="51"/>
      <c r="D256" s="51"/>
      <c r="E256" s="50"/>
      <c r="F256" s="50"/>
      <c r="G256" s="50"/>
      <c r="H256" s="50"/>
      <c r="I256" s="50"/>
      <c r="J256" s="50"/>
      <c r="K256" s="50"/>
      <c r="L256" s="50"/>
      <c r="M256" s="89"/>
    </row>
    <row r="257" spans="1:13" s="81" customFormat="1" ht="20.100000000000001" customHeight="1">
      <c r="A257" s="49"/>
      <c r="B257" s="57"/>
      <c r="C257" s="51"/>
      <c r="D257" s="51"/>
      <c r="E257" s="50"/>
      <c r="F257" s="50"/>
      <c r="G257" s="50"/>
      <c r="H257" s="50"/>
      <c r="I257" s="50"/>
      <c r="J257" s="50"/>
      <c r="K257" s="50"/>
      <c r="L257" s="50"/>
      <c r="M257" s="89"/>
    </row>
    <row r="258" spans="1:13" s="81" customFormat="1" ht="20.100000000000001" customHeight="1">
      <c r="A258" s="49"/>
      <c r="B258" s="57"/>
      <c r="C258" s="51"/>
      <c r="D258" s="51"/>
      <c r="E258" s="50"/>
      <c r="F258" s="50"/>
      <c r="G258" s="50"/>
      <c r="H258" s="50"/>
      <c r="I258" s="50"/>
      <c r="J258" s="50"/>
      <c r="K258" s="50"/>
      <c r="L258" s="50"/>
      <c r="M258" s="89"/>
    </row>
    <row r="259" spans="1:13" s="81" customFormat="1" ht="20.100000000000001" customHeight="1">
      <c r="A259" s="49"/>
      <c r="B259" s="57"/>
      <c r="C259" s="51"/>
      <c r="D259" s="51"/>
      <c r="E259" s="50"/>
      <c r="F259" s="50"/>
      <c r="G259" s="50"/>
      <c r="H259" s="50"/>
      <c r="I259" s="50"/>
      <c r="J259" s="50"/>
      <c r="K259" s="50"/>
      <c r="L259" s="50"/>
      <c r="M259" s="89"/>
    </row>
    <row r="260" spans="1:13" s="81" customFormat="1" ht="20.100000000000001" customHeight="1">
      <c r="A260" s="49"/>
      <c r="B260" s="57"/>
      <c r="C260" s="51"/>
      <c r="D260" s="51"/>
      <c r="E260" s="50"/>
      <c r="F260" s="50"/>
      <c r="G260" s="50"/>
      <c r="H260" s="50"/>
      <c r="I260" s="50"/>
      <c r="J260" s="50"/>
      <c r="K260" s="50"/>
      <c r="L260" s="50"/>
      <c r="M260" s="89"/>
    </row>
    <row r="261" spans="1:13" s="81" customFormat="1" ht="20.100000000000001" customHeight="1">
      <c r="A261" s="49"/>
      <c r="B261" s="57"/>
      <c r="C261" s="51"/>
      <c r="D261" s="51"/>
      <c r="E261" s="50"/>
      <c r="F261" s="50"/>
      <c r="G261" s="50"/>
      <c r="H261" s="50"/>
      <c r="I261" s="50"/>
      <c r="J261" s="50"/>
      <c r="K261" s="50"/>
      <c r="L261" s="50"/>
      <c r="M261" s="89"/>
    </row>
    <row r="262" spans="1:13" s="81" customFormat="1" ht="20.100000000000001" customHeight="1">
      <c r="A262" s="49"/>
      <c r="B262" s="57"/>
      <c r="C262" s="51"/>
      <c r="D262" s="51"/>
      <c r="E262" s="50"/>
      <c r="F262" s="50"/>
      <c r="G262" s="50"/>
      <c r="H262" s="50"/>
      <c r="I262" s="50"/>
      <c r="J262" s="50"/>
      <c r="K262" s="50"/>
      <c r="L262" s="50"/>
      <c r="M262" s="89"/>
    </row>
    <row r="263" spans="1:13" s="81" customFormat="1" ht="20.100000000000001" customHeight="1">
      <c r="A263" s="49"/>
      <c r="B263" s="57"/>
      <c r="C263" s="51"/>
      <c r="D263" s="51"/>
      <c r="E263" s="50"/>
      <c r="F263" s="50"/>
      <c r="G263" s="50"/>
      <c r="H263" s="50"/>
      <c r="I263" s="50"/>
      <c r="J263" s="50"/>
      <c r="K263" s="50"/>
      <c r="L263" s="50"/>
      <c r="M263" s="89"/>
    </row>
    <row r="264" spans="1:13" s="81" customFormat="1" ht="20.100000000000001" customHeight="1">
      <c r="A264" s="96"/>
      <c r="B264" s="97"/>
      <c r="C264" s="98"/>
      <c r="D264" s="98"/>
      <c r="E264" s="99"/>
      <c r="F264" s="100"/>
      <c r="G264" s="99"/>
      <c r="H264" s="100"/>
      <c r="I264" s="99"/>
      <c r="J264" s="100"/>
      <c r="K264" s="99"/>
      <c r="L264" s="100"/>
      <c r="M264" s="89"/>
    </row>
    <row r="265" spans="1:13" s="81" customFormat="1" ht="20.100000000000001" customHeight="1">
      <c r="A265" s="96"/>
      <c r="B265" s="97"/>
      <c r="C265" s="98"/>
      <c r="D265" s="98"/>
      <c r="E265" s="100"/>
      <c r="F265" s="100"/>
      <c r="G265" s="100"/>
      <c r="H265" s="100"/>
      <c r="I265" s="100"/>
      <c r="J265" s="100"/>
      <c r="K265" s="100"/>
      <c r="L265" s="100"/>
      <c r="M265" s="89"/>
    </row>
    <row r="266" spans="1:13" s="81" customFormat="1" ht="20.100000000000001" customHeight="1">
      <c r="A266" s="96"/>
      <c r="B266" s="97"/>
      <c r="C266" s="98"/>
      <c r="D266" s="98"/>
      <c r="E266" s="100"/>
      <c r="F266" s="100"/>
      <c r="G266" s="100"/>
      <c r="H266" s="100"/>
      <c r="I266" s="100"/>
      <c r="J266" s="100"/>
      <c r="K266" s="100"/>
      <c r="L266" s="100"/>
      <c r="M266" s="89"/>
    </row>
    <row r="267" spans="1:13" s="81" customFormat="1" ht="20.100000000000001" customHeight="1">
      <c r="A267" s="96"/>
      <c r="B267" s="97"/>
      <c r="C267" s="98"/>
      <c r="D267" s="98"/>
      <c r="E267" s="100"/>
      <c r="F267" s="100"/>
      <c r="G267" s="100"/>
      <c r="H267" s="100"/>
      <c r="I267" s="100"/>
      <c r="J267" s="100"/>
      <c r="K267" s="100"/>
      <c r="L267" s="100"/>
      <c r="M267" s="89"/>
    </row>
    <row r="268" spans="1:13" s="81" customFormat="1" ht="20.100000000000001" customHeight="1">
      <c r="A268" s="96"/>
      <c r="B268" s="97"/>
      <c r="C268" s="98"/>
      <c r="D268" s="98"/>
      <c r="E268" s="100"/>
      <c r="F268" s="100"/>
      <c r="G268" s="100"/>
      <c r="H268" s="100"/>
      <c r="I268" s="100"/>
      <c r="J268" s="100"/>
      <c r="K268" s="100"/>
      <c r="L268" s="100"/>
      <c r="M268" s="101"/>
    </row>
    <row r="269" spans="1:13" s="81" customFormat="1" ht="20.100000000000001" customHeight="1">
      <c r="A269" s="96"/>
      <c r="B269" s="97"/>
      <c r="C269" s="98"/>
      <c r="D269" s="98"/>
      <c r="E269" s="100"/>
      <c r="F269" s="100"/>
      <c r="G269" s="100"/>
      <c r="H269" s="100"/>
      <c r="I269" s="100"/>
      <c r="J269" s="100"/>
      <c r="K269" s="100"/>
      <c r="L269" s="100"/>
      <c r="M269" s="101"/>
    </row>
    <row r="270" spans="1:13" s="81" customFormat="1" ht="20.100000000000001" customHeight="1">
      <c r="A270" s="96"/>
      <c r="B270" s="97"/>
      <c r="C270" s="98"/>
      <c r="D270" s="98"/>
      <c r="E270" s="100"/>
      <c r="F270" s="100"/>
      <c r="G270" s="100"/>
      <c r="H270" s="100"/>
      <c r="I270" s="100"/>
      <c r="J270" s="100"/>
      <c r="K270" s="100"/>
      <c r="L270" s="100"/>
      <c r="M270" s="101"/>
    </row>
    <row r="271" spans="1:13" s="81" customFormat="1" ht="20.100000000000001" customHeight="1">
      <c r="A271" s="96"/>
      <c r="B271" s="97"/>
      <c r="C271" s="98"/>
      <c r="D271" s="98"/>
      <c r="E271" s="100"/>
      <c r="F271" s="100"/>
      <c r="G271" s="100"/>
      <c r="H271" s="100"/>
      <c r="I271" s="100"/>
      <c r="J271" s="100"/>
      <c r="K271" s="100"/>
      <c r="L271" s="100"/>
      <c r="M271" s="101"/>
    </row>
    <row r="272" spans="1:13" s="81" customFormat="1" ht="20.100000000000001" customHeight="1">
      <c r="A272" s="96"/>
      <c r="B272" s="97"/>
      <c r="C272" s="98"/>
      <c r="D272" s="98"/>
      <c r="E272" s="100"/>
      <c r="F272" s="100"/>
      <c r="G272" s="100"/>
      <c r="H272" s="100"/>
      <c r="I272" s="100"/>
      <c r="J272" s="100"/>
      <c r="K272" s="100"/>
      <c r="L272" s="100"/>
      <c r="M272" s="101"/>
    </row>
    <row r="273" spans="1:13" s="81" customFormat="1" ht="20.100000000000001" customHeight="1">
      <c r="A273" s="96"/>
      <c r="B273" s="97"/>
      <c r="C273" s="98"/>
      <c r="D273" s="98"/>
      <c r="E273" s="100"/>
      <c r="F273" s="100"/>
      <c r="G273" s="100"/>
      <c r="H273" s="100"/>
      <c r="I273" s="100"/>
      <c r="J273" s="100"/>
      <c r="K273" s="100"/>
      <c r="L273" s="100"/>
      <c r="M273" s="101"/>
    </row>
    <row r="274" spans="1:13" s="81" customFormat="1" ht="20.100000000000001" customHeight="1">
      <c r="A274" s="96"/>
      <c r="B274" s="97"/>
      <c r="C274" s="98"/>
      <c r="D274" s="98"/>
      <c r="E274" s="100"/>
      <c r="F274" s="100"/>
      <c r="G274" s="100"/>
      <c r="H274" s="100"/>
      <c r="I274" s="100"/>
      <c r="J274" s="100"/>
      <c r="K274" s="100"/>
      <c r="L274" s="100"/>
      <c r="M274" s="101"/>
    </row>
    <row r="275" spans="1:13" s="81" customFormat="1" ht="20.100000000000001" customHeight="1">
      <c r="A275" s="96"/>
      <c r="B275" s="97"/>
      <c r="C275" s="98"/>
      <c r="D275" s="98"/>
      <c r="E275" s="100"/>
      <c r="F275" s="100"/>
      <c r="G275" s="100"/>
      <c r="H275" s="100"/>
      <c r="I275" s="100"/>
      <c r="J275" s="100"/>
      <c r="K275" s="100"/>
      <c r="L275" s="100"/>
      <c r="M275" s="101"/>
    </row>
    <row r="276" spans="1:13" s="81" customFormat="1" ht="20.100000000000001" customHeight="1">
      <c r="A276" s="96"/>
      <c r="B276" s="97"/>
      <c r="C276" s="98"/>
      <c r="D276" s="98"/>
      <c r="E276" s="100"/>
      <c r="F276" s="100"/>
      <c r="G276" s="100"/>
      <c r="H276" s="100"/>
      <c r="I276" s="100"/>
      <c r="J276" s="100"/>
      <c r="K276" s="100"/>
      <c r="L276" s="100"/>
      <c r="M276" s="101"/>
    </row>
    <row r="277" spans="1:13" s="81" customFormat="1" ht="20.100000000000001" customHeight="1">
      <c r="A277" s="96"/>
      <c r="B277" s="97"/>
      <c r="C277" s="98"/>
      <c r="D277" s="98"/>
      <c r="E277" s="100"/>
      <c r="F277" s="100"/>
      <c r="G277" s="100"/>
      <c r="H277" s="100"/>
      <c r="I277" s="100"/>
      <c r="J277" s="100"/>
      <c r="K277" s="100"/>
      <c r="L277" s="100"/>
      <c r="M277" s="101"/>
    </row>
    <row r="278" spans="1:13" s="81" customFormat="1" ht="20.100000000000001" customHeight="1">
      <c r="A278" s="96"/>
      <c r="B278" s="97"/>
      <c r="C278" s="98"/>
      <c r="D278" s="98"/>
      <c r="E278" s="100"/>
      <c r="F278" s="100"/>
      <c r="G278" s="100"/>
      <c r="H278" s="100"/>
      <c r="I278" s="100"/>
      <c r="J278" s="100"/>
      <c r="K278" s="100"/>
      <c r="L278" s="100"/>
      <c r="M278" s="101"/>
    </row>
    <row r="279" spans="1:13" s="81" customFormat="1" ht="20.100000000000001" customHeight="1">
      <c r="A279" s="96"/>
      <c r="B279" s="97"/>
      <c r="C279" s="98"/>
      <c r="D279" s="98"/>
      <c r="E279" s="100"/>
      <c r="F279" s="100"/>
      <c r="G279" s="100"/>
      <c r="H279" s="100"/>
      <c r="I279" s="100"/>
      <c r="J279" s="100"/>
      <c r="K279" s="100"/>
      <c r="L279" s="100"/>
      <c r="M279" s="101"/>
    </row>
    <row r="280" spans="1:13" s="81" customFormat="1" ht="20.100000000000001" customHeight="1">
      <c r="A280" s="96"/>
      <c r="B280" s="97"/>
      <c r="C280" s="98"/>
      <c r="D280" s="98"/>
      <c r="E280" s="100"/>
      <c r="F280" s="100"/>
      <c r="G280" s="100"/>
      <c r="H280" s="100"/>
      <c r="I280" s="100"/>
      <c r="J280" s="100"/>
      <c r="K280" s="100"/>
      <c r="L280" s="100"/>
      <c r="M280" s="101"/>
    </row>
    <row r="281" spans="1:13" s="81" customFormat="1" ht="20.100000000000001" customHeight="1">
      <c r="A281" s="96"/>
      <c r="B281" s="97"/>
      <c r="C281" s="98"/>
      <c r="D281" s="98"/>
      <c r="E281" s="100"/>
      <c r="F281" s="100"/>
      <c r="G281" s="100"/>
      <c r="H281" s="100"/>
      <c r="I281" s="100"/>
      <c r="J281" s="100"/>
      <c r="K281" s="100"/>
      <c r="L281" s="100"/>
      <c r="M281" s="101"/>
    </row>
    <row r="282" spans="1:13" s="81" customFormat="1" ht="20.100000000000001" customHeight="1">
      <c r="A282" s="96"/>
      <c r="B282" s="97"/>
      <c r="C282" s="98"/>
      <c r="D282" s="98"/>
      <c r="E282" s="100"/>
      <c r="F282" s="100"/>
      <c r="G282" s="100"/>
      <c r="H282" s="100"/>
      <c r="I282" s="100"/>
      <c r="J282" s="100"/>
      <c r="K282" s="100"/>
      <c r="L282" s="100"/>
      <c r="M282" s="101"/>
    </row>
    <row r="283" spans="1:13" s="81" customFormat="1" ht="20.100000000000001" customHeight="1">
      <c r="A283" s="96"/>
      <c r="B283" s="97"/>
      <c r="C283" s="98"/>
      <c r="D283" s="98"/>
      <c r="E283" s="100"/>
      <c r="F283" s="100"/>
      <c r="G283" s="100"/>
      <c r="H283" s="100"/>
      <c r="I283" s="100"/>
      <c r="J283" s="100"/>
      <c r="K283" s="100"/>
      <c r="L283" s="100"/>
      <c r="M283" s="101"/>
    </row>
    <row r="284" spans="1:13" s="81" customFormat="1" ht="20.100000000000001" customHeight="1">
      <c r="A284" s="96"/>
      <c r="B284" s="97"/>
      <c r="C284" s="98"/>
      <c r="D284" s="98"/>
      <c r="E284" s="100"/>
      <c r="F284" s="100"/>
      <c r="G284" s="100"/>
      <c r="H284" s="100"/>
      <c r="I284" s="100"/>
      <c r="J284" s="100"/>
      <c r="K284" s="100"/>
      <c r="L284" s="100"/>
      <c r="M284" s="101"/>
    </row>
    <row r="285" spans="1:13" s="81" customFormat="1" ht="20.100000000000001" customHeight="1">
      <c r="A285" s="96"/>
      <c r="B285" s="97"/>
      <c r="C285" s="98"/>
      <c r="D285" s="98"/>
      <c r="E285" s="100"/>
      <c r="F285" s="100"/>
      <c r="G285" s="100"/>
      <c r="H285" s="100"/>
      <c r="I285" s="100"/>
      <c r="J285" s="100"/>
      <c r="K285" s="100"/>
      <c r="L285" s="100"/>
      <c r="M285" s="101"/>
    </row>
    <row r="286" spans="1:13" s="81" customFormat="1" ht="20.100000000000001" customHeight="1">
      <c r="A286" s="96"/>
      <c r="B286" s="97"/>
      <c r="C286" s="98"/>
      <c r="D286" s="98"/>
      <c r="E286" s="100"/>
      <c r="F286" s="100"/>
      <c r="G286" s="100"/>
      <c r="H286" s="100"/>
      <c r="I286" s="100"/>
      <c r="J286" s="100"/>
      <c r="K286" s="100"/>
      <c r="L286" s="100"/>
      <c r="M286" s="101"/>
    </row>
    <row r="287" spans="1:13" s="81" customFormat="1" ht="20.100000000000001" customHeight="1">
      <c r="A287" s="96"/>
      <c r="B287" s="97"/>
      <c r="C287" s="98"/>
      <c r="D287" s="98"/>
      <c r="E287" s="100"/>
      <c r="F287" s="100"/>
      <c r="G287" s="100"/>
      <c r="H287" s="100"/>
      <c r="I287" s="100"/>
      <c r="J287" s="100"/>
      <c r="K287" s="100"/>
      <c r="L287" s="100"/>
      <c r="M287" s="101"/>
    </row>
    <row r="288" spans="1:13" s="81" customFormat="1" ht="20.100000000000001" customHeight="1">
      <c r="A288" s="96"/>
      <c r="B288" s="97"/>
      <c r="C288" s="98"/>
      <c r="D288" s="98"/>
      <c r="E288" s="99"/>
      <c r="F288" s="100"/>
      <c r="G288" s="99"/>
      <c r="H288" s="100"/>
      <c r="I288" s="99"/>
      <c r="J288" s="100"/>
      <c r="K288" s="99"/>
      <c r="L288" s="100"/>
      <c r="M288" s="101"/>
    </row>
    <row r="289" spans="1:13" s="81" customFormat="1" ht="20.100000000000001" customHeight="1">
      <c r="A289" s="96"/>
      <c r="B289" s="97"/>
      <c r="C289" s="98"/>
      <c r="D289" s="98"/>
      <c r="E289" s="100"/>
      <c r="F289" s="100"/>
      <c r="G289" s="102"/>
      <c r="H289" s="100"/>
      <c r="I289" s="102"/>
      <c r="J289" s="100"/>
      <c r="K289" s="102"/>
      <c r="L289" s="100"/>
      <c r="M289" s="101"/>
    </row>
    <row r="290" spans="1:13" s="81" customFormat="1" ht="20.100000000000001" customHeight="1">
      <c r="A290" s="96"/>
      <c r="B290" s="97"/>
      <c r="C290" s="98"/>
      <c r="D290" s="98"/>
      <c r="E290" s="100"/>
      <c r="F290" s="100"/>
      <c r="G290" s="102"/>
      <c r="H290" s="100"/>
      <c r="I290" s="102"/>
      <c r="J290" s="100"/>
      <c r="K290" s="102"/>
      <c r="L290" s="100"/>
      <c r="M290" s="101"/>
    </row>
    <row r="291" spans="1:13" s="81" customFormat="1" ht="20.100000000000001" customHeight="1">
      <c r="A291" s="96"/>
      <c r="B291" s="97"/>
      <c r="C291" s="98"/>
      <c r="D291" s="98"/>
      <c r="E291" s="100"/>
      <c r="F291" s="100"/>
      <c r="G291" s="98"/>
      <c r="H291" s="100"/>
      <c r="I291" s="98"/>
      <c r="J291" s="100"/>
      <c r="K291" s="98"/>
      <c r="L291" s="100"/>
      <c r="M291" s="101"/>
    </row>
    <row r="292" spans="1:13" s="81" customFormat="1" ht="20.100000000000001" customHeight="1">
      <c r="A292" s="96"/>
      <c r="B292" s="97"/>
      <c r="C292" s="98"/>
      <c r="D292" s="98"/>
      <c r="E292" s="100"/>
      <c r="F292" s="100"/>
      <c r="G292" s="98"/>
      <c r="H292" s="100"/>
      <c r="I292" s="98"/>
      <c r="J292" s="100"/>
      <c r="K292" s="98"/>
      <c r="L292" s="100"/>
      <c r="M292" s="101"/>
    </row>
    <row r="293" spans="1:13" s="88" customFormat="1" ht="20.100000000000001" customHeight="1">
      <c r="A293" s="49"/>
      <c r="B293" s="57"/>
      <c r="C293" s="51"/>
      <c r="D293" s="51"/>
      <c r="E293" s="50"/>
      <c r="F293" s="50"/>
      <c r="G293" s="50"/>
      <c r="H293" s="50"/>
      <c r="I293" s="50"/>
      <c r="J293" s="50"/>
      <c r="K293" s="50"/>
      <c r="L293" s="50"/>
      <c r="M293" s="89"/>
    </row>
    <row r="294" spans="1:13" s="88" customFormat="1" ht="20.100000000000001" customHeight="1">
      <c r="A294" s="49"/>
      <c r="B294" s="57"/>
      <c r="C294" s="51"/>
      <c r="D294" s="51"/>
      <c r="E294" s="50"/>
      <c r="F294" s="50"/>
      <c r="G294" s="50"/>
      <c r="H294" s="50"/>
      <c r="I294" s="50"/>
      <c r="J294" s="50"/>
      <c r="K294" s="50"/>
      <c r="L294" s="50"/>
      <c r="M294" s="89"/>
    </row>
    <row r="295" spans="1:13" s="88" customFormat="1" ht="20.100000000000001" customHeight="1">
      <c r="A295" s="51"/>
      <c r="B295" s="57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89"/>
    </row>
    <row r="296" spans="1:13" s="88" customFormat="1" ht="20.100000000000001" customHeight="1">
      <c r="A296" s="49"/>
      <c r="B296" s="57"/>
      <c r="C296" s="51"/>
      <c r="D296" s="51"/>
      <c r="E296" s="53"/>
      <c r="F296" s="50"/>
      <c r="G296" s="53"/>
      <c r="H296" s="50"/>
      <c r="I296" s="53"/>
      <c r="J296" s="50"/>
      <c r="K296" s="53"/>
      <c r="L296" s="50"/>
      <c r="M296" s="89"/>
    </row>
    <row r="297" spans="1:13" s="88" customFormat="1" ht="20.100000000000001" customHeight="1">
      <c r="A297" s="49"/>
      <c r="B297" s="57"/>
      <c r="C297" s="51"/>
      <c r="D297" s="51"/>
      <c r="E297" s="50"/>
      <c r="F297" s="50"/>
      <c r="G297" s="51"/>
      <c r="H297" s="50"/>
      <c r="I297" s="51"/>
      <c r="J297" s="50"/>
      <c r="K297" s="51"/>
      <c r="L297" s="50"/>
      <c r="M297" s="89"/>
    </row>
    <row r="298" spans="1:13" s="88" customFormat="1" ht="20.100000000000001" customHeight="1">
      <c r="A298" s="49"/>
      <c r="B298" s="57"/>
      <c r="C298" s="51"/>
      <c r="D298" s="51"/>
      <c r="E298" s="50"/>
      <c r="F298" s="50"/>
      <c r="G298" s="51"/>
      <c r="H298" s="50"/>
      <c r="I298" s="51"/>
      <c r="J298" s="50"/>
      <c r="K298" s="51"/>
      <c r="L298" s="50"/>
      <c r="M298" s="89"/>
    </row>
    <row r="299" spans="1:13" s="88" customFormat="1" ht="20.100000000000001" customHeight="1">
      <c r="A299" s="49"/>
      <c r="B299" s="57"/>
      <c r="C299" s="51"/>
      <c r="D299" s="51"/>
      <c r="E299" s="50"/>
      <c r="F299" s="50"/>
      <c r="G299" s="51"/>
      <c r="H299" s="50"/>
      <c r="I299" s="51"/>
      <c r="J299" s="50"/>
      <c r="K299" s="51"/>
      <c r="L299" s="50"/>
      <c r="M299" s="89"/>
    </row>
    <row r="300" spans="1:13" s="88" customFormat="1" ht="20.100000000000001" customHeight="1">
      <c r="A300" s="49"/>
      <c r="B300" s="57"/>
      <c r="C300" s="51"/>
      <c r="D300" s="51"/>
      <c r="E300" s="50"/>
      <c r="F300" s="50"/>
      <c r="G300" s="51"/>
      <c r="H300" s="50"/>
      <c r="I300" s="51"/>
      <c r="J300" s="50"/>
      <c r="K300" s="51"/>
      <c r="L300" s="50"/>
      <c r="M300" s="89"/>
    </row>
    <row r="301" spans="1:13" s="88" customFormat="1" ht="20.100000000000001" customHeight="1">
      <c r="A301" s="49"/>
      <c r="B301" s="57"/>
      <c r="C301" s="51"/>
      <c r="D301" s="51"/>
      <c r="E301" s="50"/>
      <c r="F301" s="50"/>
      <c r="G301" s="51"/>
      <c r="H301" s="50"/>
      <c r="I301" s="51"/>
      <c r="J301" s="50"/>
      <c r="K301" s="51"/>
      <c r="L301" s="50"/>
      <c r="M301" s="89"/>
    </row>
    <row r="302" spans="1:13" s="88" customFormat="1" ht="20.100000000000001" customHeight="1">
      <c r="A302" s="49"/>
      <c r="B302" s="57"/>
      <c r="C302" s="51"/>
      <c r="D302" s="51"/>
      <c r="E302" s="50"/>
      <c r="F302" s="50"/>
      <c r="G302" s="51"/>
      <c r="H302" s="50"/>
      <c r="I302" s="51"/>
      <c r="J302" s="50"/>
      <c r="K302" s="51"/>
      <c r="L302" s="50"/>
      <c r="M302" s="89"/>
    </row>
    <row r="303" spans="1:13" s="88" customFormat="1" ht="20.100000000000001" customHeight="1">
      <c r="A303" s="49"/>
      <c r="B303" s="57"/>
      <c r="C303" s="51"/>
      <c r="D303" s="51"/>
      <c r="E303" s="50"/>
      <c r="F303" s="50"/>
      <c r="G303" s="51"/>
      <c r="H303" s="50"/>
      <c r="I303" s="51"/>
      <c r="J303" s="50"/>
      <c r="K303" s="51"/>
      <c r="L303" s="50"/>
      <c r="M303" s="89"/>
    </row>
    <row r="304" spans="1:13" s="88" customFormat="1" ht="20.100000000000001" customHeight="1">
      <c r="A304" s="49"/>
      <c r="B304" s="57"/>
      <c r="C304" s="51"/>
      <c r="D304" s="51"/>
      <c r="E304" s="50"/>
      <c r="F304" s="50"/>
      <c r="G304" s="51"/>
      <c r="H304" s="50"/>
      <c r="I304" s="51"/>
      <c r="J304" s="50"/>
      <c r="K304" s="51"/>
      <c r="L304" s="50"/>
      <c r="M304" s="89"/>
    </row>
    <row r="305" spans="1:13" s="88" customFormat="1" ht="20.100000000000001" customHeight="1">
      <c r="A305" s="49"/>
      <c r="B305" s="57"/>
      <c r="C305" s="51"/>
      <c r="D305" s="51"/>
      <c r="E305" s="50"/>
      <c r="F305" s="50"/>
      <c r="G305" s="51"/>
      <c r="H305" s="50"/>
      <c r="I305" s="51"/>
      <c r="J305" s="50"/>
      <c r="K305" s="51"/>
      <c r="L305" s="50"/>
      <c r="M305" s="89"/>
    </row>
    <row r="306" spans="1:13" s="88" customFormat="1" ht="20.100000000000001" customHeight="1">
      <c r="A306" s="49"/>
      <c r="B306" s="57"/>
      <c r="C306" s="51"/>
      <c r="D306" s="51"/>
      <c r="E306" s="50"/>
      <c r="F306" s="50"/>
      <c r="G306" s="51"/>
      <c r="H306" s="50"/>
      <c r="I306" s="51"/>
      <c r="J306" s="50"/>
      <c r="K306" s="51"/>
      <c r="L306" s="50"/>
      <c r="M306" s="89"/>
    </row>
    <row r="307" spans="1:13" s="88" customFormat="1" ht="20.100000000000001" customHeight="1">
      <c r="A307" s="49"/>
      <c r="B307" s="57"/>
      <c r="C307" s="51"/>
      <c r="D307" s="51"/>
      <c r="E307" s="50"/>
      <c r="F307" s="50"/>
      <c r="G307" s="50"/>
      <c r="H307" s="50"/>
      <c r="I307" s="50"/>
      <c r="J307" s="50"/>
      <c r="K307" s="50"/>
      <c r="L307" s="50"/>
      <c r="M307" s="89"/>
    </row>
    <row r="308" spans="1:13" s="88" customFormat="1" ht="20.100000000000001" customHeight="1">
      <c r="A308" s="49"/>
      <c r="B308" s="57"/>
      <c r="C308" s="51"/>
      <c r="D308" s="51"/>
      <c r="E308" s="50"/>
      <c r="F308" s="50"/>
      <c r="G308" s="51"/>
      <c r="H308" s="50"/>
      <c r="I308" s="51"/>
      <c r="J308" s="50"/>
      <c r="K308" s="51"/>
      <c r="L308" s="50"/>
      <c r="M308" s="89"/>
    </row>
    <row r="309" spans="1:13" s="88" customFormat="1" ht="20.100000000000001" customHeight="1">
      <c r="A309" s="49"/>
      <c r="B309" s="57"/>
      <c r="C309" s="51"/>
      <c r="D309" s="51"/>
      <c r="E309" s="50"/>
      <c r="F309" s="50"/>
      <c r="G309" s="50"/>
      <c r="H309" s="50"/>
      <c r="I309" s="50"/>
      <c r="J309" s="50"/>
      <c r="K309" s="50"/>
      <c r="L309" s="50"/>
      <c r="M309" s="89"/>
    </row>
    <row r="310" spans="1:13" s="88" customFormat="1" ht="20.100000000000001" customHeight="1">
      <c r="A310" s="49"/>
      <c r="B310" s="57"/>
      <c r="C310" s="51"/>
      <c r="D310" s="51"/>
      <c r="E310" s="50"/>
      <c r="F310" s="50"/>
      <c r="G310" s="51"/>
      <c r="H310" s="50"/>
      <c r="I310" s="51"/>
      <c r="J310" s="50"/>
      <c r="K310" s="51"/>
      <c r="L310" s="50"/>
      <c r="M310" s="89"/>
    </row>
    <row r="311" spans="1:13" s="88" customFormat="1" ht="20.100000000000001" customHeight="1">
      <c r="A311" s="49"/>
      <c r="B311" s="57"/>
      <c r="C311" s="51"/>
      <c r="D311" s="51"/>
      <c r="E311" s="50"/>
      <c r="F311" s="50"/>
      <c r="G311" s="50"/>
      <c r="H311" s="50"/>
      <c r="I311" s="50"/>
      <c r="J311" s="50"/>
      <c r="K311" s="50"/>
      <c r="L311" s="50"/>
      <c r="M311" s="89"/>
    </row>
    <row r="312" spans="1:13" s="88" customFormat="1" ht="20.100000000000001" customHeight="1">
      <c r="A312" s="49"/>
      <c r="B312" s="57"/>
      <c r="C312" s="51"/>
      <c r="D312" s="51"/>
      <c r="E312" s="50"/>
      <c r="F312" s="50"/>
      <c r="G312" s="51"/>
      <c r="H312" s="50"/>
      <c r="I312" s="51"/>
      <c r="J312" s="50"/>
      <c r="K312" s="51"/>
      <c r="L312" s="50"/>
      <c r="M312" s="89"/>
    </row>
    <row r="313" spans="1:13" s="88" customFormat="1" ht="20.100000000000001" customHeight="1">
      <c r="A313" s="49"/>
      <c r="B313" s="57"/>
      <c r="C313" s="51"/>
      <c r="D313" s="51"/>
      <c r="E313" s="50"/>
      <c r="F313" s="50"/>
      <c r="G313" s="50"/>
      <c r="H313" s="50"/>
      <c r="I313" s="50"/>
      <c r="J313" s="50"/>
      <c r="K313" s="50"/>
      <c r="L313" s="50"/>
      <c r="M313" s="89"/>
    </row>
    <row r="314" spans="1:13" s="88" customFormat="1" ht="20.100000000000001" customHeight="1">
      <c r="A314" s="49"/>
      <c r="B314" s="57"/>
      <c r="C314" s="51"/>
      <c r="D314" s="51"/>
      <c r="E314" s="50"/>
      <c r="F314" s="50"/>
      <c r="G314" s="50"/>
      <c r="H314" s="50"/>
      <c r="I314" s="50"/>
      <c r="J314" s="50"/>
      <c r="K314" s="50"/>
      <c r="L314" s="50"/>
      <c r="M314" s="89"/>
    </row>
    <row r="315" spans="1:13" s="88" customFormat="1" ht="20.100000000000001" customHeight="1">
      <c r="A315" s="49"/>
      <c r="B315" s="57"/>
      <c r="C315" s="51"/>
      <c r="D315" s="51"/>
      <c r="E315" s="50"/>
      <c r="F315" s="50"/>
      <c r="G315" s="50"/>
      <c r="H315" s="50"/>
      <c r="I315" s="50"/>
      <c r="J315" s="50"/>
      <c r="K315" s="50"/>
      <c r="L315" s="50"/>
      <c r="M315" s="89"/>
    </row>
    <row r="316" spans="1:13" s="88" customFormat="1" ht="20.100000000000001" customHeight="1">
      <c r="A316" s="49"/>
      <c r="B316" s="57"/>
      <c r="C316" s="51"/>
      <c r="D316" s="51"/>
      <c r="E316" s="50"/>
      <c r="F316" s="50"/>
      <c r="G316" s="50"/>
      <c r="H316" s="50"/>
      <c r="I316" s="50"/>
      <c r="J316" s="50"/>
      <c r="K316" s="50"/>
      <c r="L316" s="50"/>
      <c r="M316" s="89"/>
    </row>
    <row r="317" spans="1:13" s="88" customFormat="1" ht="20.100000000000001" customHeight="1">
      <c r="A317" s="49"/>
      <c r="B317" s="57"/>
      <c r="C317" s="51"/>
      <c r="D317" s="51"/>
      <c r="E317" s="50"/>
      <c r="F317" s="50"/>
      <c r="G317" s="51"/>
      <c r="H317" s="50"/>
      <c r="I317" s="51"/>
      <c r="J317" s="50"/>
      <c r="K317" s="51"/>
      <c r="L317" s="50"/>
      <c r="M317" s="89"/>
    </row>
    <row r="318" spans="1:13" s="88" customFormat="1" ht="20.100000000000001" customHeight="1">
      <c r="A318" s="49"/>
      <c r="B318" s="57"/>
      <c r="C318" s="51"/>
      <c r="D318" s="51"/>
      <c r="E318" s="50"/>
      <c r="F318" s="50"/>
      <c r="G318" s="50"/>
      <c r="H318" s="50"/>
      <c r="I318" s="50"/>
      <c r="J318" s="50"/>
      <c r="K318" s="50"/>
      <c r="L318" s="50"/>
      <c r="M318" s="89"/>
    </row>
    <row r="319" spans="1:13" s="88" customFormat="1" ht="20.100000000000001" customHeight="1">
      <c r="A319" s="51"/>
      <c r="B319" s="57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89"/>
    </row>
    <row r="320" spans="1:13" s="88" customFormat="1" ht="20.100000000000001" customHeight="1">
      <c r="A320" s="49"/>
      <c r="B320" s="57"/>
      <c r="C320" s="51"/>
      <c r="D320" s="51"/>
      <c r="E320" s="53"/>
      <c r="F320" s="50"/>
      <c r="G320" s="53"/>
      <c r="H320" s="50"/>
      <c r="I320" s="53"/>
      <c r="J320" s="50"/>
      <c r="K320" s="53"/>
      <c r="L320" s="50"/>
      <c r="M320" s="89"/>
    </row>
    <row r="321" spans="1:13" s="88" customFormat="1" ht="20.100000000000001" customHeight="1">
      <c r="A321" s="49"/>
      <c r="B321" s="57"/>
      <c r="C321" s="51"/>
      <c r="D321" s="51"/>
      <c r="E321" s="50"/>
      <c r="F321" s="50"/>
      <c r="G321" s="50"/>
      <c r="H321" s="50"/>
      <c r="I321" s="50"/>
      <c r="J321" s="50"/>
      <c r="K321" s="50"/>
      <c r="L321" s="50"/>
      <c r="M321" s="89"/>
    </row>
    <row r="322" spans="1:13" s="88" customFormat="1" ht="20.100000000000001" customHeight="1">
      <c r="A322" s="49"/>
      <c r="B322" s="57"/>
      <c r="C322" s="51"/>
      <c r="D322" s="51"/>
      <c r="E322" s="50"/>
      <c r="F322" s="50"/>
      <c r="G322" s="50"/>
      <c r="H322" s="50"/>
      <c r="I322" s="50"/>
      <c r="J322" s="50"/>
      <c r="K322" s="50"/>
      <c r="L322" s="50"/>
      <c r="M322" s="89"/>
    </row>
    <row r="323" spans="1:13" s="88" customFormat="1" ht="20.100000000000001" customHeight="1">
      <c r="A323" s="49"/>
      <c r="B323" s="57"/>
      <c r="C323" s="51"/>
      <c r="D323" s="51"/>
      <c r="E323" s="50"/>
      <c r="F323" s="50"/>
      <c r="G323" s="50"/>
      <c r="H323" s="50"/>
      <c r="I323" s="50"/>
      <c r="J323" s="50"/>
      <c r="K323" s="50"/>
      <c r="L323" s="50"/>
      <c r="M323" s="89"/>
    </row>
    <row r="324" spans="1:13" s="88" customFormat="1" ht="20.100000000000001" customHeight="1">
      <c r="A324" s="49"/>
      <c r="B324" s="57"/>
      <c r="C324" s="51"/>
      <c r="D324" s="51"/>
      <c r="E324" s="50"/>
      <c r="F324" s="50"/>
      <c r="G324" s="50"/>
      <c r="H324" s="50"/>
      <c r="I324" s="50"/>
      <c r="J324" s="50"/>
      <c r="K324" s="50"/>
      <c r="L324" s="50"/>
      <c r="M324" s="89"/>
    </row>
    <row r="325" spans="1:13" s="88" customFormat="1" ht="20.100000000000001" customHeight="1">
      <c r="A325" s="49"/>
      <c r="B325" s="57"/>
      <c r="C325" s="51"/>
      <c r="D325" s="51"/>
      <c r="E325" s="50"/>
      <c r="F325" s="50"/>
      <c r="G325" s="50"/>
      <c r="H325" s="50"/>
      <c r="I325" s="50"/>
      <c r="J325" s="50"/>
      <c r="K325" s="50"/>
      <c r="L325" s="50"/>
      <c r="M325" s="89"/>
    </row>
    <row r="326" spans="1:13" s="88" customFormat="1" ht="20.100000000000001" customHeight="1">
      <c r="A326" s="49"/>
      <c r="B326" s="57"/>
      <c r="C326" s="51"/>
      <c r="D326" s="51"/>
      <c r="E326" s="50"/>
      <c r="F326" s="50"/>
      <c r="G326" s="50"/>
      <c r="H326" s="50"/>
      <c r="I326" s="50"/>
      <c r="J326" s="50"/>
      <c r="K326" s="50"/>
      <c r="L326" s="50"/>
      <c r="M326" s="89"/>
    </row>
    <row r="327" spans="1:13" s="88" customFormat="1" ht="20.100000000000001" customHeight="1">
      <c r="A327" s="49"/>
      <c r="B327" s="57"/>
      <c r="C327" s="51"/>
      <c r="D327" s="51"/>
      <c r="E327" s="50"/>
      <c r="F327" s="50"/>
      <c r="G327" s="50"/>
      <c r="H327" s="50"/>
      <c r="I327" s="50"/>
      <c r="J327" s="50"/>
      <c r="K327" s="50"/>
      <c r="L327" s="50"/>
      <c r="M327" s="89"/>
    </row>
    <row r="328" spans="1:13" s="88" customFormat="1" ht="20.100000000000001" customHeight="1">
      <c r="A328" s="49"/>
      <c r="B328" s="57"/>
      <c r="C328" s="51"/>
      <c r="D328" s="51"/>
      <c r="E328" s="50"/>
      <c r="F328" s="50"/>
      <c r="G328" s="50"/>
      <c r="H328" s="50"/>
      <c r="I328" s="50"/>
      <c r="J328" s="50"/>
      <c r="K328" s="50"/>
      <c r="L328" s="50"/>
      <c r="M328" s="89"/>
    </row>
    <row r="329" spans="1:13" s="88" customFormat="1" ht="20.100000000000001" customHeight="1">
      <c r="A329" s="51"/>
      <c r="B329" s="57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89"/>
    </row>
    <row r="330" spans="1:13" s="88" customFormat="1" ht="20.100000000000001" customHeight="1">
      <c r="A330" s="49"/>
      <c r="B330" s="57"/>
      <c r="C330" s="51"/>
      <c r="D330" s="51"/>
      <c r="E330" s="53"/>
      <c r="F330" s="50"/>
      <c r="G330" s="53"/>
      <c r="H330" s="50"/>
      <c r="I330" s="53"/>
      <c r="J330" s="50"/>
      <c r="K330" s="53"/>
      <c r="L330" s="50"/>
      <c r="M330" s="89"/>
    </row>
    <row r="331" spans="1:13" s="88" customFormat="1" ht="20.100000000000001" customHeight="1">
      <c r="A331" s="49"/>
      <c r="B331" s="57"/>
      <c r="C331" s="51"/>
      <c r="D331" s="51"/>
      <c r="E331" s="50"/>
      <c r="F331" s="50"/>
      <c r="G331" s="50"/>
      <c r="H331" s="50"/>
      <c r="I331" s="52"/>
      <c r="J331" s="50"/>
      <c r="K331" s="52"/>
      <c r="L331" s="50"/>
      <c r="M331" s="89"/>
    </row>
    <row r="332" spans="1:13" s="88" customFormat="1" ht="20.100000000000001" customHeight="1">
      <c r="A332" s="49"/>
      <c r="B332" s="57"/>
      <c r="C332" s="51"/>
      <c r="D332" s="51"/>
      <c r="E332" s="50"/>
      <c r="F332" s="50"/>
      <c r="G332" s="50"/>
      <c r="H332" s="50"/>
      <c r="I332" s="52"/>
      <c r="J332" s="50"/>
      <c r="K332" s="52"/>
      <c r="L332" s="50"/>
      <c r="M332" s="89"/>
    </row>
    <row r="333" spans="1:13" s="88" customFormat="1" ht="20.100000000000001" customHeight="1">
      <c r="A333" s="49"/>
      <c r="B333" s="57"/>
      <c r="C333" s="51"/>
      <c r="D333" s="51"/>
      <c r="E333" s="50"/>
      <c r="F333" s="50"/>
      <c r="G333" s="50"/>
      <c r="H333" s="50"/>
      <c r="I333" s="52"/>
      <c r="J333" s="50"/>
      <c r="K333" s="52"/>
      <c r="L333" s="50"/>
      <c r="M333" s="89"/>
    </row>
    <row r="334" spans="1:13" s="88" customFormat="1" ht="20.100000000000001" customHeight="1">
      <c r="A334" s="49"/>
      <c r="B334" s="57"/>
      <c r="C334" s="51"/>
      <c r="D334" s="51"/>
      <c r="E334" s="50"/>
      <c r="F334" s="50"/>
      <c r="G334" s="50"/>
      <c r="H334" s="50"/>
      <c r="I334" s="52"/>
      <c r="J334" s="50"/>
      <c r="K334" s="52"/>
      <c r="L334" s="50"/>
      <c r="M334" s="89"/>
    </row>
    <row r="335" spans="1:13" s="88" customFormat="1" ht="20.100000000000001" customHeight="1">
      <c r="A335" s="49"/>
      <c r="B335" s="57"/>
      <c r="C335" s="51"/>
      <c r="D335" s="51"/>
      <c r="E335" s="50"/>
      <c r="F335" s="50"/>
      <c r="G335" s="50"/>
      <c r="H335" s="50"/>
      <c r="I335" s="52"/>
      <c r="J335" s="50"/>
      <c r="K335" s="52"/>
      <c r="L335" s="50"/>
      <c r="M335" s="89"/>
    </row>
    <row r="336" spans="1:13" s="88" customFormat="1" ht="20.100000000000001" customHeight="1">
      <c r="A336" s="49"/>
      <c r="B336" s="57"/>
      <c r="C336" s="51"/>
      <c r="D336" s="51"/>
      <c r="E336" s="50"/>
      <c r="F336" s="50"/>
      <c r="G336" s="50"/>
      <c r="H336" s="50"/>
      <c r="I336" s="52"/>
      <c r="J336" s="50"/>
      <c r="K336" s="52"/>
      <c r="L336" s="50"/>
      <c r="M336" s="89"/>
    </row>
    <row r="337" spans="1:13" s="88" customFormat="1" ht="20.100000000000001" customHeight="1">
      <c r="A337" s="49"/>
      <c r="B337" s="57"/>
      <c r="C337" s="51"/>
      <c r="D337" s="51"/>
      <c r="E337" s="50"/>
      <c r="F337" s="50"/>
      <c r="G337" s="50"/>
      <c r="H337" s="50"/>
      <c r="I337" s="52"/>
      <c r="J337" s="50"/>
      <c r="K337" s="52"/>
      <c r="L337" s="50"/>
      <c r="M337" s="89"/>
    </row>
    <row r="338" spans="1:13" s="88" customFormat="1" ht="20.100000000000001" customHeight="1">
      <c r="A338" s="49"/>
      <c r="B338" s="57"/>
      <c r="C338" s="51"/>
      <c r="D338" s="51"/>
      <c r="E338" s="50"/>
      <c r="F338" s="50"/>
      <c r="G338" s="50"/>
      <c r="H338" s="50"/>
      <c r="I338" s="52"/>
      <c r="J338" s="50"/>
      <c r="K338" s="52"/>
      <c r="L338" s="50"/>
      <c r="M338" s="89"/>
    </row>
    <row r="339" spans="1:13" s="88" customFormat="1" ht="20.100000000000001" customHeight="1">
      <c r="A339" s="51"/>
      <c r="B339" s="57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89"/>
    </row>
    <row r="340" spans="1:13" s="88" customFormat="1" ht="20.100000000000001" customHeight="1">
      <c r="A340" s="49"/>
      <c r="B340" s="57"/>
      <c r="C340" s="51"/>
      <c r="D340" s="51"/>
      <c r="E340" s="53"/>
      <c r="F340" s="50"/>
      <c r="G340" s="53"/>
      <c r="H340" s="50"/>
      <c r="I340" s="53"/>
      <c r="J340" s="50"/>
      <c r="K340" s="53"/>
      <c r="L340" s="50"/>
      <c r="M340" s="89"/>
    </row>
    <row r="341" spans="1:13" s="88" customFormat="1" ht="20.100000000000001" customHeight="1">
      <c r="A341" s="49"/>
      <c r="B341" s="57"/>
      <c r="C341" s="51"/>
      <c r="D341" s="51"/>
      <c r="E341" s="50"/>
      <c r="F341" s="50"/>
      <c r="G341" s="50"/>
      <c r="H341" s="50"/>
      <c r="I341" s="50"/>
      <c r="J341" s="50"/>
      <c r="K341" s="50"/>
      <c r="L341" s="50"/>
      <c r="M341" s="89"/>
    </row>
    <row r="342" spans="1:13" s="88" customFormat="1" ht="20.100000000000001" customHeight="1">
      <c r="A342" s="49"/>
      <c r="B342" s="57"/>
      <c r="C342" s="51"/>
      <c r="D342" s="51"/>
      <c r="E342" s="50"/>
      <c r="F342" s="50"/>
      <c r="G342" s="50"/>
      <c r="H342" s="50"/>
      <c r="I342" s="50"/>
      <c r="J342" s="50"/>
      <c r="K342" s="50"/>
      <c r="L342" s="50"/>
      <c r="M342" s="89"/>
    </row>
    <row r="343" spans="1:13" s="88" customFormat="1" ht="20.100000000000001" customHeight="1">
      <c r="A343" s="49"/>
      <c r="B343" s="57"/>
      <c r="C343" s="51"/>
      <c r="D343" s="51"/>
      <c r="E343" s="50"/>
      <c r="F343" s="50"/>
      <c r="G343" s="50"/>
      <c r="H343" s="50"/>
      <c r="I343" s="50"/>
      <c r="J343" s="50"/>
      <c r="K343" s="50"/>
      <c r="L343" s="50"/>
      <c r="M343" s="89"/>
    </row>
    <row r="344" spans="1:13" s="88" customFormat="1" ht="20.100000000000001" customHeight="1">
      <c r="A344" s="51"/>
      <c r="B344" s="57"/>
      <c r="C344" s="51"/>
      <c r="D344" s="51"/>
      <c r="E344" s="51"/>
      <c r="F344" s="51"/>
      <c r="G344" s="51"/>
      <c r="H344" s="51"/>
      <c r="I344" s="51"/>
      <c r="J344" s="51"/>
      <c r="K344" s="51"/>
      <c r="L344" s="51"/>
      <c r="M344" s="51"/>
    </row>
    <row r="345" spans="1:13" s="88" customFormat="1" ht="20.100000000000001" customHeight="1">
      <c r="A345" s="49"/>
      <c r="B345" s="57"/>
      <c r="C345" s="51"/>
      <c r="D345" s="51"/>
      <c r="E345" s="53"/>
      <c r="F345" s="50"/>
      <c r="G345" s="53"/>
      <c r="H345" s="50"/>
      <c r="I345" s="53"/>
      <c r="J345" s="50"/>
      <c r="K345" s="53"/>
      <c r="L345" s="50"/>
      <c r="M345" s="51"/>
    </row>
    <row r="346" spans="1:13" s="88" customFormat="1" ht="20.100000000000001" customHeight="1">
      <c r="A346" s="49"/>
      <c r="B346" s="57"/>
      <c r="C346" s="51"/>
      <c r="D346" s="51"/>
      <c r="E346" s="50"/>
      <c r="F346" s="50"/>
      <c r="G346" s="50"/>
      <c r="H346" s="50"/>
      <c r="I346" s="52"/>
      <c r="J346" s="50"/>
      <c r="K346" s="52"/>
      <c r="L346" s="50"/>
      <c r="M346" s="51"/>
    </row>
    <row r="347" spans="1:13" s="88" customFormat="1" ht="20.100000000000001" customHeight="1">
      <c r="A347" s="49"/>
      <c r="B347" s="57"/>
      <c r="C347" s="51"/>
      <c r="D347" s="51"/>
      <c r="E347" s="50"/>
      <c r="F347" s="50"/>
      <c r="G347" s="50"/>
      <c r="H347" s="50"/>
      <c r="I347" s="52"/>
      <c r="J347" s="50"/>
      <c r="K347" s="52"/>
      <c r="L347" s="50"/>
      <c r="M347" s="51"/>
    </row>
    <row r="348" spans="1:13" s="88" customFormat="1" ht="20.100000000000001" customHeight="1">
      <c r="A348" s="49"/>
      <c r="B348" s="57"/>
      <c r="C348" s="51"/>
      <c r="D348" s="51"/>
      <c r="E348" s="50"/>
      <c r="F348" s="50"/>
      <c r="G348" s="50"/>
      <c r="H348" s="50"/>
      <c r="I348" s="52"/>
      <c r="J348" s="50"/>
      <c r="K348" s="52"/>
      <c r="L348" s="50"/>
      <c r="M348" s="51"/>
    </row>
    <row r="349" spans="1:13" s="88" customFormat="1" ht="20.100000000000001" customHeight="1">
      <c r="A349" s="49"/>
      <c r="B349" s="57"/>
      <c r="C349" s="51"/>
      <c r="D349" s="51"/>
      <c r="E349" s="50"/>
      <c r="F349" s="50"/>
      <c r="G349" s="50"/>
      <c r="H349" s="50"/>
      <c r="I349" s="52"/>
      <c r="J349" s="50"/>
      <c r="K349" s="52"/>
      <c r="L349" s="50"/>
      <c r="M349" s="51"/>
    </row>
    <row r="350" spans="1:13" s="88" customFormat="1" ht="20.100000000000001" customHeight="1">
      <c r="A350" s="49"/>
      <c r="B350" s="57"/>
      <c r="C350" s="51"/>
      <c r="D350" s="51"/>
      <c r="E350" s="50"/>
      <c r="F350" s="50"/>
      <c r="G350" s="50"/>
      <c r="H350" s="50"/>
      <c r="I350" s="52"/>
      <c r="J350" s="50"/>
      <c r="K350" s="52"/>
      <c r="L350" s="50"/>
      <c r="M350" s="51"/>
    </row>
    <row r="351" spans="1:13" ht="20.100000000000001" customHeight="1">
      <c r="A351" s="49"/>
      <c r="B351" s="57"/>
      <c r="C351" s="51"/>
      <c r="D351" s="51"/>
      <c r="E351" s="50"/>
      <c r="F351" s="50"/>
      <c r="G351" s="50"/>
      <c r="H351" s="50"/>
      <c r="I351" s="52"/>
      <c r="J351" s="50"/>
      <c r="K351" s="52"/>
      <c r="L351" s="50"/>
      <c r="M351" s="51"/>
    </row>
    <row r="352" spans="1:13" ht="20.100000000000001" customHeight="1">
      <c r="A352" s="49"/>
      <c r="B352" s="57"/>
      <c r="C352" s="51"/>
      <c r="D352" s="51"/>
      <c r="E352" s="50"/>
      <c r="F352" s="50"/>
      <c r="G352" s="50"/>
      <c r="H352" s="50"/>
      <c r="I352" s="52"/>
      <c r="J352" s="50"/>
      <c r="K352" s="52"/>
      <c r="L352" s="50"/>
      <c r="M352" s="51"/>
    </row>
    <row r="353" spans="1:13" ht="20.100000000000001" customHeight="1">
      <c r="A353" s="49"/>
      <c r="B353" s="57"/>
      <c r="C353" s="51"/>
      <c r="D353" s="51"/>
      <c r="E353" s="50"/>
      <c r="F353" s="50"/>
      <c r="G353" s="50"/>
      <c r="H353" s="50"/>
      <c r="I353" s="52"/>
      <c r="J353" s="50"/>
      <c r="K353" s="52"/>
      <c r="L353" s="50"/>
      <c r="M353" s="51"/>
    </row>
    <row r="354" spans="1:13" ht="20.100000000000001" customHeight="1">
      <c r="A354" s="49"/>
      <c r="B354" s="57"/>
      <c r="C354" s="51"/>
      <c r="D354" s="51"/>
      <c r="E354" s="50"/>
      <c r="F354" s="50"/>
      <c r="G354" s="50"/>
      <c r="H354" s="50"/>
      <c r="I354" s="52"/>
      <c r="J354" s="50"/>
      <c r="K354" s="52"/>
      <c r="L354" s="50"/>
      <c r="M354" s="51"/>
    </row>
    <row r="355" spans="1:13" ht="20.100000000000001" customHeight="1">
      <c r="A355" s="49"/>
      <c r="B355" s="57"/>
      <c r="C355" s="51"/>
      <c r="D355" s="51"/>
      <c r="E355" s="50"/>
      <c r="F355" s="50"/>
      <c r="G355" s="50"/>
      <c r="H355" s="50"/>
      <c r="I355" s="52"/>
      <c r="J355" s="50"/>
      <c r="K355" s="52"/>
      <c r="L355" s="50"/>
      <c r="M355" s="51"/>
    </row>
    <row r="356" spans="1:13" ht="20.100000000000001" customHeight="1">
      <c r="A356" s="49"/>
      <c r="B356" s="57"/>
      <c r="C356" s="51"/>
      <c r="D356" s="51"/>
      <c r="E356" s="50"/>
      <c r="F356" s="50"/>
      <c r="G356" s="51"/>
      <c r="H356" s="50"/>
      <c r="I356" s="51"/>
      <c r="J356" s="50"/>
      <c r="K356" s="51"/>
      <c r="L356" s="50"/>
      <c r="M356" s="103"/>
    </row>
    <row r="357" spans="1:13" ht="20.100000000000001" customHeight="1">
      <c r="A357" s="49"/>
      <c r="B357" s="57"/>
      <c r="C357" s="51"/>
      <c r="D357" s="51"/>
      <c r="E357" s="50"/>
      <c r="F357" s="50"/>
      <c r="G357" s="51"/>
      <c r="H357" s="50"/>
      <c r="I357" s="51"/>
      <c r="J357" s="50"/>
      <c r="K357" s="51"/>
      <c r="L357" s="50"/>
      <c r="M357" s="103"/>
    </row>
    <row r="358" spans="1:13" ht="20.100000000000001" customHeight="1">
      <c r="A358" s="49"/>
      <c r="B358" s="57"/>
      <c r="C358" s="51"/>
      <c r="D358" s="51"/>
      <c r="E358" s="50"/>
      <c r="F358" s="50"/>
      <c r="G358" s="51"/>
      <c r="H358" s="50"/>
      <c r="I358" s="51"/>
      <c r="J358" s="50"/>
      <c r="K358" s="51"/>
      <c r="L358" s="50"/>
      <c r="M358" s="103"/>
    </row>
    <row r="359" spans="1:13" ht="20.100000000000001" customHeight="1"/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2" type="noConversion"/>
  <pageMargins left="0.65" right="0.41" top="0.78740157480314965" bottom="0.61" header="0.51181102362204722" footer="0.48"/>
  <pageSetup paperSize="9" scale="9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I8"/>
  <sheetViews>
    <sheetView workbookViewId="0">
      <selection activeCell="M7" sqref="A4:M7"/>
    </sheetView>
  </sheetViews>
  <sheetFormatPr defaultRowHeight="18.399999999999999" customHeight="1"/>
  <cols>
    <col min="1" max="1" width="21.42578125" style="140" customWidth="1"/>
    <col min="2" max="2" width="17.140625" style="140" customWidth="1"/>
    <col min="3" max="3" width="6.85546875" style="140" customWidth="1"/>
    <col min="4" max="4" width="4.28515625" style="140" customWidth="1"/>
    <col min="5" max="12" width="11.140625" style="140" customWidth="1"/>
    <col min="13" max="13" width="8.5703125" style="140" customWidth="1"/>
    <col min="14" max="59" width="0" style="140" hidden="1" customWidth="1"/>
    <col min="60" max="16384" width="9.140625" style="140"/>
  </cols>
  <sheetData>
    <row r="1" spans="1:61" ht="18.399999999999999" customHeight="1" thickBot="1">
      <c r="A1" s="140" t="s">
        <v>41</v>
      </c>
    </row>
    <row r="2" spans="1:61" ht="18.399999999999999" customHeight="1">
      <c r="A2" s="250" t="s">
        <v>4</v>
      </c>
      <c r="B2" s="247" t="s">
        <v>12</v>
      </c>
      <c r="C2" s="247" t="s">
        <v>13</v>
      </c>
      <c r="D2" s="247" t="s">
        <v>10</v>
      </c>
      <c r="E2" s="247" t="s">
        <v>17</v>
      </c>
      <c r="F2" s="247" t="s">
        <v>18</v>
      </c>
      <c r="G2" s="247" t="s">
        <v>14</v>
      </c>
      <c r="H2" s="247" t="s">
        <v>18</v>
      </c>
      <c r="I2" s="247" t="s">
        <v>11</v>
      </c>
      <c r="J2" s="247" t="s">
        <v>18</v>
      </c>
      <c r="K2" s="247" t="s">
        <v>1</v>
      </c>
      <c r="L2" s="247" t="s">
        <v>18</v>
      </c>
      <c r="M2" s="248" t="s">
        <v>6</v>
      </c>
    </row>
    <row r="3" spans="1:61" ht="18.399999999999999" customHeight="1" thickBot="1">
      <c r="A3" s="251" t="s">
        <v>18</v>
      </c>
      <c r="B3" s="252" t="s">
        <v>18</v>
      </c>
      <c r="C3" s="252" t="s">
        <v>18</v>
      </c>
      <c r="D3" s="252" t="s">
        <v>18</v>
      </c>
      <c r="E3" s="141" t="s">
        <v>5</v>
      </c>
      <c r="F3" s="141" t="s">
        <v>2</v>
      </c>
      <c r="G3" s="141" t="s">
        <v>5</v>
      </c>
      <c r="H3" s="141" t="s">
        <v>2</v>
      </c>
      <c r="I3" s="141" t="s">
        <v>5</v>
      </c>
      <c r="J3" s="141" t="s">
        <v>2</v>
      </c>
      <c r="K3" s="141" t="s">
        <v>5</v>
      </c>
      <c r="L3" s="141" t="s">
        <v>2</v>
      </c>
      <c r="M3" s="249" t="s">
        <v>18</v>
      </c>
      <c r="S3" s="142" t="s">
        <v>8</v>
      </c>
      <c r="T3" s="142" t="s">
        <v>15</v>
      </c>
      <c r="U3" s="142" t="s">
        <v>9</v>
      </c>
      <c r="V3" s="142" t="s">
        <v>3</v>
      </c>
      <c r="W3" s="142" t="s">
        <v>0</v>
      </c>
      <c r="X3" s="142" t="s">
        <v>7</v>
      </c>
      <c r="Y3" s="142" t="s">
        <v>36</v>
      </c>
    </row>
    <row r="4" spans="1:61" ht="18.399999999999999" customHeight="1">
      <c r="A4" s="143" t="s">
        <v>48</v>
      </c>
      <c r="B4" s="144" t="s">
        <v>18</v>
      </c>
      <c r="C4" s="144">
        <v>1</v>
      </c>
      <c r="D4" s="144" t="s">
        <v>16</v>
      </c>
      <c r="F4" s="145">
        <f>H4+J4+L4</f>
        <v>12430000</v>
      </c>
      <c r="H4" s="145">
        <f>TRUNC(H5+H6+H7,0)</f>
        <v>817528</v>
      </c>
      <c r="J4" s="145">
        <f>TRUNC(J5+J6+J7,0)</f>
        <v>1598152</v>
      </c>
      <c r="L4" s="145">
        <f>TRUNC(L5+L6+L7,0)</f>
        <v>10014320</v>
      </c>
      <c r="M4" s="146" t="s">
        <v>18</v>
      </c>
      <c r="N4" s="140" t="s">
        <v>18</v>
      </c>
      <c r="O4" s="140" t="s">
        <v>53</v>
      </c>
    </row>
    <row r="5" spans="1:61" ht="18.399999999999999" customHeight="1">
      <c r="A5" s="143" t="s">
        <v>49</v>
      </c>
      <c r="B5" s="144" t="s">
        <v>68</v>
      </c>
      <c r="C5" s="144">
        <v>125.1</v>
      </c>
      <c r="D5" s="144" t="s">
        <v>45</v>
      </c>
      <c r="E5" s="145">
        <f>G5+I5+K5</f>
        <v>23698</v>
      </c>
      <c r="F5" s="145">
        <f>H5+J5+L5</f>
        <v>2964618</v>
      </c>
      <c r="G5" s="145">
        <f>일위대가목록!F3</f>
        <v>6535</v>
      </c>
      <c r="H5" s="145">
        <f>TRUNC(G5*C5,0)</f>
        <v>817528</v>
      </c>
      <c r="I5" s="145">
        <f>일위대가목록!G3</f>
        <v>12775</v>
      </c>
      <c r="J5" s="145">
        <f>TRUNC(I5*C5,0)</f>
        <v>1598152</v>
      </c>
      <c r="K5" s="145">
        <f>일위대가목록!H3</f>
        <v>4388</v>
      </c>
      <c r="L5" s="145">
        <f>TRUNC(K5*C5,0)</f>
        <v>548938</v>
      </c>
      <c r="M5" s="146" t="s">
        <v>39</v>
      </c>
      <c r="N5" s="140" t="s">
        <v>18</v>
      </c>
      <c r="P5" s="140" t="s">
        <v>27</v>
      </c>
      <c r="Q5" s="140" t="s">
        <v>18</v>
      </c>
      <c r="R5" s="140" t="s">
        <v>69</v>
      </c>
      <c r="T5" s="140" t="s">
        <v>33</v>
      </c>
      <c r="BI5" s="147" t="str">
        <f>HYPERLINK("#일위대가목록!A3","SRECYCYLE3 →")</f>
        <v>SRECYCYLE3 →</v>
      </c>
    </row>
    <row r="6" spans="1:61" ht="18.399999999999999" customHeight="1">
      <c r="A6" s="143" t="s">
        <v>50</v>
      </c>
      <c r="B6" s="144" t="s">
        <v>55</v>
      </c>
      <c r="C6" s="144">
        <v>294</v>
      </c>
      <c r="D6" s="144" t="s">
        <v>51</v>
      </c>
      <c r="E6" s="145">
        <f>G6+I6+K6</f>
        <v>32166</v>
      </c>
      <c r="F6" s="145">
        <f>H6+J6+L6</f>
        <v>9456804</v>
      </c>
      <c r="G6" s="145">
        <f>일위대가목록!F4</f>
        <v>0</v>
      </c>
      <c r="H6" s="145">
        <f>TRUNC(G6*C6,0)</f>
        <v>0</v>
      </c>
      <c r="I6" s="145">
        <f>일위대가목록!G4</f>
        <v>0</v>
      </c>
      <c r="J6" s="145">
        <f>TRUNC(I6*C6,0)</f>
        <v>0</v>
      </c>
      <c r="K6" s="145">
        <f>일위대가목록!H4</f>
        <v>32166</v>
      </c>
      <c r="L6" s="145">
        <f>TRUNC(K6*C6,0)</f>
        <v>9456804</v>
      </c>
      <c r="M6" s="146" t="s">
        <v>40</v>
      </c>
      <c r="N6" s="140" t="s">
        <v>18</v>
      </c>
      <c r="P6" s="140" t="s">
        <v>28</v>
      </c>
      <c r="Q6" s="140" t="s">
        <v>18</v>
      </c>
      <c r="R6" s="140" t="s">
        <v>70</v>
      </c>
      <c r="T6" s="140" t="s">
        <v>33</v>
      </c>
      <c r="BI6" s="147" t="str">
        <f>HYPERLINK("#일위대가목록!A4","SD80014 →")</f>
        <v>SD80014 →</v>
      </c>
    </row>
    <row r="7" spans="1:61" ht="18.399999999999999" customHeight="1">
      <c r="A7" s="143" t="s">
        <v>46</v>
      </c>
      <c r="B7" s="144" t="s">
        <v>47</v>
      </c>
      <c r="C7" s="144">
        <v>1</v>
      </c>
      <c r="D7" s="144" t="s">
        <v>16</v>
      </c>
      <c r="E7" s="145">
        <f>G7+I7+K7</f>
        <v>8578</v>
      </c>
      <c r="F7" s="145">
        <f>H7+J7+L7</f>
        <v>8578</v>
      </c>
      <c r="G7" s="145">
        <f>경비!D4</f>
        <v>0</v>
      </c>
      <c r="H7" s="145">
        <f>TRUNC(G7*C7,0)</f>
        <v>0</v>
      </c>
      <c r="I7" s="145">
        <f>경비!E4</f>
        <v>0</v>
      </c>
      <c r="J7" s="145">
        <f>TRUNC(I7*C7,0)</f>
        <v>0</v>
      </c>
      <c r="K7" s="145">
        <f>경비!F4</f>
        <v>8578</v>
      </c>
      <c r="L7" s="145">
        <f>TRUNC(K7*C7,0)</f>
        <v>8578</v>
      </c>
      <c r="M7" s="146" t="s">
        <v>52</v>
      </c>
      <c r="N7" s="140" t="s">
        <v>18</v>
      </c>
      <c r="P7" s="140" t="s">
        <v>29</v>
      </c>
      <c r="Q7" s="140" t="s">
        <v>18</v>
      </c>
      <c r="R7" s="140" t="s">
        <v>52</v>
      </c>
      <c r="BI7" s="147" t="str">
        <f>HYPERLINK("#경비!A4","GSD4003 →")</f>
        <v>GSD4003 →</v>
      </c>
    </row>
    <row r="8" spans="1:61" ht="18.399999999999999" customHeight="1" thickBot="1">
      <c r="A8" s="148"/>
      <c r="B8" s="149"/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150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4"/>
  <sheetViews>
    <sheetView workbookViewId="0">
      <selection activeCell="G25" sqref="G25"/>
    </sheetView>
  </sheetViews>
  <sheetFormatPr defaultRowHeight="18.399999999999999" customHeight="1"/>
  <cols>
    <col min="1" max="1" width="21.42578125" style="140" customWidth="1"/>
    <col min="2" max="2" width="17.140625" style="140" customWidth="1"/>
    <col min="3" max="3" width="6.85546875" style="140" customWidth="1"/>
    <col min="4" max="4" width="4.28515625" style="140" customWidth="1"/>
    <col min="5" max="8" width="11.140625" style="140" customWidth="1"/>
    <col min="9" max="9" width="8.5703125" style="140" customWidth="1"/>
    <col min="10" max="23" width="0" style="140" hidden="1" customWidth="1"/>
    <col min="24" max="16384" width="9.140625" style="140"/>
  </cols>
  <sheetData>
    <row r="1" spans="1:27" ht="18.399999999999999" customHeight="1" thickBot="1">
      <c r="A1" s="140" t="s">
        <v>71</v>
      </c>
    </row>
    <row r="2" spans="1:27" ht="18.399999999999999" customHeight="1" thickBot="1">
      <c r="A2" s="151" t="s">
        <v>4</v>
      </c>
      <c r="B2" s="152" t="s">
        <v>72</v>
      </c>
      <c r="C2" s="152" t="s">
        <v>73</v>
      </c>
      <c r="D2" s="152" t="s">
        <v>74</v>
      </c>
      <c r="E2" s="152" t="s">
        <v>17</v>
      </c>
      <c r="F2" s="152" t="s">
        <v>14</v>
      </c>
      <c r="G2" s="152" t="s">
        <v>11</v>
      </c>
      <c r="H2" s="152" t="s">
        <v>1</v>
      </c>
      <c r="I2" s="153" t="s">
        <v>6</v>
      </c>
      <c r="T2" s="142" t="s">
        <v>75</v>
      </c>
      <c r="U2" s="142" t="s">
        <v>76</v>
      </c>
      <c r="V2" s="142" t="s">
        <v>37</v>
      </c>
      <c r="W2" s="142" t="s">
        <v>38</v>
      </c>
      <c r="Y2" s="142" t="s">
        <v>77</v>
      </c>
    </row>
    <row r="3" spans="1:27" ht="18.399999999999999" customHeight="1">
      <c r="A3" s="143" t="s">
        <v>78</v>
      </c>
      <c r="B3" s="144" t="s">
        <v>68</v>
      </c>
      <c r="C3" s="144">
        <v>1</v>
      </c>
      <c r="D3" s="144" t="s">
        <v>45</v>
      </c>
      <c r="E3" s="145">
        <f>F3+G3+H3</f>
        <v>23698</v>
      </c>
      <c r="F3" s="145">
        <f>일위대가_산근!C4</f>
        <v>6535</v>
      </c>
      <c r="G3" s="145">
        <f>일위대가_산근!D4</f>
        <v>12775</v>
      </c>
      <c r="H3" s="145">
        <f>일위대가_산근!E4</f>
        <v>4388</v>
      </c>
      <c r="I3" s="146" t="s">
        <v>18</v>
      </c>
      <c r="J3" s="140" t="s">
        <v>18</v>
      </c>
      <c r="K3" s="140" t="s">
        <v>69</v>
      </c>
      <c r="L3" s="140" t="s">
        <v>33</v>
      </c>
      <c r="T3" s="145">
        <v>6535</v>
      </c>
      <c r="U3" s="145">
        <v>12775</v>
      </c>
      <c r="V3" s="145">
        <v>4388</v>
      </c>
      <c r="W3" s="145">
        <v>23698</v>
      </c>
      <c r="Y3" s="154" t="b">
        <f>EXACT($E3,$W3)</f>
        <v>1</v>
      </c>
      <c r="AA3" s="155" t="str">
        <f>HYPERLINK("#일위대가_산근!A4","SRECYCYLE3 →")</f>
        <v>SRECYCYLE3 →</v>
      </c>
    </row>
    <row r="4" spans="1:27" ht="18.399999999999999" customHeight="1" thickBot="1">
      <c r="A4" s="156" t="s">
        <v>79</v>
      </c>
      <c r="B4" s="157" t="s">
        <v>55</v>
      </c>
      <c r="C4" s="157">
        <v>1</v>
      </c>
      <c r="D4" s="157" t="s">
        <v>51</v>
      </c>
      <c r="E4" s="158">
        <f>F4+G4+H4</f>
        <v>32166</v>
      </c>
      <c r="F4" s="158">
        <f>일위대가_산근!C46</f>
        <v>0</v>
      </c>
      <c r="G4" s="158">
        <f>일위대가_산근!D46</f>
        <v>0</v>
      </c>
      <c r="H4" s="158">
        <f>일위대가_산근!E46</f>
        <v>32166</v>
      </c>
      <c r="I4" s="159" t="s">
        <v>18</v>
      </c>
      <c r="J4" s="140" t="s">
        <v>18</v>
      </c>
      <c r="K4" s="140" t="s">
        <v>70</v>
      </c>
      <c r="L4" s="140" t="s">
        <v>33</v>
      </c>
      <c r="T4" s="145">
        <v>0</v>
      </c>
      <c r="U4" s="145">
        <v>0</v>
      </c>
      <c r="V4" s="145">
        <v>32166</v>
      </c>
      <c r="W4" s="145">
        <v>32166</v>
      </c>
      <c r="Y4" s="154" t="b">
        <f>EXACT($E4,$W4)</f>
        <v>1</v>
      </c>
      <c r="AA4" s="155" t="str">
        <f>HYPERLINK("#일위대가_산근!A46","SD80014 →")</f>
        <v>SD80014 →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"/>
  <sheetViews>
    <sheetView workbookViewId="0">
      <selection activeCell="B2" sqref="B2:B3"/>
    </sheetView>
  </sheetViews>
  <sheetFormatPr defaultRowHeight="18.399999999999999" customHeight="1"/>
  <cols>
    <col min="1" max="1" width="21.42578125" style="140" customWidth="1"/>
    <col min="2" max="2" width="17.140625" style="140" customWidth="1"/>
    <col min="3" max="3" width="6.85546875" style="140" customWidth="1"/>
    <col min="4" max="4" width="4.28515625" style="140" customWidth="1"/>
    <col min="5" max="12" width="11.140625" style="140" customWidth="1"/>
    <col min="13" max="13" width="8.5703125" style="140" customWidth="1"/>
    <col min="14" max="59" width="0" style="140" hidden="1" customWidth="1"/>
    <col min="60" max="16384" width="9.140625" style="140"/>
  </cols>
  <sheetData>
    <row r="1" spans="1:25" ht="18.399999999999999" customHeight="1" thickBot="1">
      <c r="A1" s="140" t="s">
        <v>80</v>
      </c>
    </row>
    <row r="2" spans="1:25" ht="18.399999999999999" customHeight="1">
      <c r="A2" s="250" t="s">
        <v>4</v>
      </c>
      <c r="B2" s="247" t="s">
        <v>12</v>
      </c>
      <c r="C2" s="247" t="s">
        <v>13</v>
      </c>
      <c r="D2" s="247" t="s">
        <v>10</v>
      </c>
      <c r="E2" s="247" t="s">
        <v>17</v>
      </c>
      <c r="F2" s="247" t="s">
        <v>18</v>
      </c>
      <c r="G2" s="247" t="s">
        <v>14</v>
      </c>
      <c r="H2" s="247" t="s">
        <v>18</v>
      </c>
      <c r="I2" s="247" t="s">
        <v>11</v>
      </c>
      <c r="J2" s="247" t="s">
        <v>18</v>
      </c>
      <c r="K2" s="247" t="s">
        <v>1</v>
      </c>
      <c r="L2" s="247" t="s">
        <v>18</v>
      </c>
      <c r="M2" s="248" t="s">
        <v>6</v>
      </c>
    </row>
    <row r="3" spans="1:25" ht="18.399999999999999" customHeight="1" thickBot="1">
      <c r="A3" s="251" t="s">
        <v>18</v>
      </c>
      <c r="B3" s="252" t="s">
        <v>18</v>
      </c>
      <c r="C3" s="252" t="s">
        <v>18</v>
      </c>
      <c r="D3" s="252" t="s">
        <v>18</v>
      </c>
      <c r="E3" s="141" t="s">
        <v>5</v>
      </c>
      <c r="F3" s="141" t="s">
        <v>2</v>
      </c>
      <c r="G3" s="141" t="s">
        <v>5</v>
      </c>
      <c r="H3" s="141" t="s">
        <v>2</v>
      </c>
      <c r="I3" s="141" t="s">
        <v>5</v>
      </c>
      <c r="J3" s="141" t="s">
        <v>2</v>
      </c>
      <c r="K3" s="141" t="s">
        <v>5</v>
      </c>
      <c r="L3" s="141" t="s">
        <v>2</v>
      </c>
      <c r="M3" s="249" t="s">
        <v>18</v>
      </c>
      <c r="S3" s="142" t="s">
        <v>8</v>
      </c>
      <c r="T3" s="142" t="s">
        <v>15</v>
      </c>
      <c r="U3" s="142" t="s">
        <v>9</v>
      </c>
      <c r="V3" s="142" t="s">
        <v>3</v>
      </c>
      <c r="W3" s="142" t="s">
        <v>0</v>
      </c>
      <c r="X3" s="142" t="s">
        <v>7</v>
      </c>
      <c r="Y3" s="142" t="s">
        <v>36</v>
      </c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62"/>
  <sheetViews>
    <sheetView workbookViewId="0">
      <selection activeCell="B2" sqref="B2:B3"/>
    </sheetView>
  </sheetViews>
  <sheetFormatPr defaultRowHeight="18.399999999999999" customHeight="1"/>
  <cols>
    <col min="1" max="1" width="55.7109375" style="140" customWidth="1"/>
    <col min="2" max="2" width="9.42578125" style="140" customWidth="1"/>
    <col min="3" max="6" width="8.5703125" style="140" customWidth="1"/>
    <col min="7" max="23" width="0" style="140" hidden="1" customWidth="1"/>
    <col min="24" max="16384" width="9.140625" style="140"/>
  </cols>
  <sheetData>
    <row r="1" spans="1:33" ht="18.399999999999999" customHeight="1" thickBot="1">
      <c r="A1" s="140" t="s">
        <v>81</v>
      </c>
    </row>
    <row r="2" spans="1:33" ht="18.399999999999999" customHeight="1" thickBot="1">
      <c r="A2" s="151" t="s">
        <v>82</v>
      </c>
      <c r="B2" s="152" t="s">
        <v>17</v>
      </c>
      <c r="C2" s="152" t="s">
        <v>14</v>
      </c>
      <c r="D2" s="152" t="s">
        <v>11</v>
      </c>
      <c r="E2" s="152" t="s">
        <v>1</v>
      </c>
      <c r="F2" s="153" t="s">
        <v>6</v>
      </c>
    </row>
    <row r="3" spans="1:33" ht="18.399999999999999" customHeight="1">
      <c r="A3" s="160"/>
      <c r="B3" s="161"/>
      <c r="C3" s="161"/>
      <c r="D3" s="161"/>
      <c r="E3" s="161"/>
      <c r="F3" s="162"/>
      <c r="AA3" s="253" t="s">
        <v>83</v>
      </c>
      <c r="AB3" s="253"/>
      <c r="AC3" s="253"/>
      <c r="AD3" s="253"/>
      <c r="AE3" s="253"/>
      <c r="AF3" s="253"/>
      <c r="AG3" s="253"/>
    </row>
    <row r="4" spans="1:33" ht="18.399999999999999" customHeight="1" thickBot="1">
      <c r="A4" s="160" t="s">
        <v>84</v>
      </c>
      <c r="B4" s="163">
        <f>$B44</f>
        <v>23698</v>
      </c>
      <c r="C4" s="163">
        <f>$C44</f>
        <v>6535</v>
      </c>
      <c r="D4" s="163">
        <f>$D44</f>
        <v>12775</v>
      </c>
      <c r="E4" s="163">
        <f>$E44</f>
        <v>4388</v>
      </c>
      <c r="F4" s="162" t="s">
        <v>18</v>
      </c>
      <c r="G4" s="140" t="s">
        <v>18</v>
      </c>
      <c r="H4" s="140" t="s">
        <v>69</v>
      </c>
      <c r="K4" s="140">
        <v>1</v>
      </c>
      <c r="Y4" s="154" t="b">
        <f>EXACT($Z4,$B44)</f>
        <v>1</v>
      </c>
      <c r="Z4" s="164">
        <v>23698</v>
      </c>
      <c r="AA4" s="253" t="s">
        <v>85</v>
      </c>
      <c r="AB4" s="253"/>
      <c r="AC4" s="253"/>
      <c r="AD4" s="253"/>
      <c r="AE4" s="253"/>
      <c r="AF4" s="253"/>
      <c r="AG4" s="253"/>
    </row>
    <row r="5" spans="1:33" ht="18.399999999999999" customHeight="1">
      <c r="A5" s="165"/>
      <c r="B5" s="161"/>
      <c r="C5" s="161"/>
      <c r="D5" s="161"/>
      <c r="E5" s="161"/>
      <c r="F5" s="162"/>
    </row>
    <row r="6" spans="1:33" ht="18.399999999999999" customHeight="1">
      <c r="A6" s="160" t="s">
        <v>18</v>
      </c>
      <c r="B6" s="161"/>
      <c r="C6" s="161"/>
      <c r="D6" s="161"/>
      <c r="E6" s="161"/>
      <c r="F6" s="162"/>
      <c r="G6" s="140" t="s">
        <v>18</v>
      </c>
      <c r="I6" s="140" t="s">
        <v>27</v>
      </c>
      <c r="J6" s="140" t="s">
        <v>18</v>
      </c>
      <c r="K6" s="140" t="s">
        <v>33</v>
      </c>
    </row>
    <row r="7" spans="1:33" ht="18.399999999999999" customHeight="1">
      <c r="A7" s="160" t="s">
        <v>86</v>
      </c>
      <c r="B7" s="166"/>
      <c r="C7" s="166"/>
      <c r="D7" s="166"/>
      <c r="E7" s="166"/>
      <c r="F7" s="167"/>
      <c r="K7" s="161" t="s">
        <v>87</v>
      </c>
    </row>
    <row r="8" spans="1:33" ht="18.399999999999999" customHeight="1">
      <c r="A8" s="160" t="s">
        <v>18</v>
      </c>
      <c r="B8" s="166"/>
      <c r="C8" s="166"/>
      <c r="D8" s="166"/>
      <c r="E8" s="166"/>
      <c r="F8" s="167"/>
      <c r="K8" s="161" t="s">
        <v>18</v>
      </c>
    </row>
    <row r="9" spans="1:33" ht="18.399999999999999" customHeight="1">
      <c r="A9" s="160" t="s">
        <v>88</v>
      </c>
      <c r="B9" s="166"/>
      <c r="C9" s="166"/>
      <c r="D9" s="166"/>
      <c r="E9" s="166"/>
      <c r="F9" s="167"/>
      <c r="K9" s="161" t="s">
        <v>89</v>
      </c>
    </row>
    <row r="10" spans="1:33" ht="18.399999999999999" customHeight="1">
      <c r="A10" s="160" t="s">
        <v>90</v>
      </c>
      <c r="B10" s="166"/>
      <c r="C10" s="166"/>
      <c r="D10" s="166"/>
      <c r="E10" s="166"/>
      <c r="F10" s="167"/>
      <c r="K10" s="161" t="s">
        <v>91</v>
      </c>
    </row>
    <row r="11" spans="1:33" ht="18.399999999999999" customHeight="1">
      <c r="A11" s="160" t="s">
        <v>18</v>
      </c>
      <c r="B11" s="166"/>
      <c r="C11" s="166"/>
      <c r="D11" s="166"/>
      <c r="E11" s="166"/>
      <c r="F11" s="167"/>
      <c r="K11" s="161" t="s">
        <v>18</v>
      </c>
    </row>
    <row r="12" spans="1:33" ht="18.399999999999999" customHeight="1">
      <c r="A12" s="160" t="s">
        <v>92</v>
      </c>
      <c r="B12" s="166"/>
      <c r="C12" s="166"/>
      <c r="D12" s="166"/>
      <c r="E12" s="166"/>
      <c r="F12" s="167"/>
      <c r="K12" s="161" t="s">
        <v>93</v>
      </c>
    </row>
    <row r="13" spans="1:33" ht="18.399999999999999" customHeight="1">
      <c r="A13" s="160" t="s">
        <v>18</v>
      </c>
      <c r="B13" s="166"/>
      <c r="C13" s="166"/>
      <c r="D13" s="166"/>
      <c r="E13" s="166"/>
      <c r="F13" s="167"/>
      <c r="K13" s="161" t="s">
        <v>18</v>
      </c>
    </row>
    <row r="14" spans="1:33" ht="18.399999999999999" customHeight="1">
      <c r="A14" s="160" t="s">
        <v>18</v>
      </c>
      <c r="B14" s="166"/>
      <c r="C14" s="166"/>
      <c r="D14" s="166"/>
      <c r="E14" s="166"/>
      <c r="F14" s="167"/>
      <c r="K14" s="161" t="s">
        <v>18</v>
      </c>
    </row>
    <row r="15" spans="1:33" ht="18.399999999999999" customHeight="1">
      <c r="A15" s="160" t="s">
        <v>94</v>
      </c>
      <c r="B15" s="166"/>
      <c r="C15" s="166"/>
      <c r="D15" s="166"/>
      <c r="E15" s="166"/>
      <c r="F15" s="167"/>
      <c r="K15" s="161" t="s">
        <v>95</v>
      </c>
    </row>
    <row r="16" spans="1:33" ht="18.399999999999999" customHeight="1">
      <c r="A16" s="160" t="s">
        <v>18</v>
      </c>
      <c r="B16" s="166"/>
      <c r="C16" s="166"/>
      <c r="D16" s="166"/>
      <c r="E16" s="166"/>
      <c r="F16" s="167"/>
      <c r="K16" s="161" t="s">
        <v>18</v>
      </c>
    </row>
    <row r="17" spans="1:46" ht="18.399999999999999" customHeight="1">
      <c r="A17" s="168" t="str">
        <f>CONCATENATE("   L=",TEXT($AB17,"#,##0.00"),",   E=",TEXT($AF17,"#,##0.0"),",  F=",TEXT($AJ17,"#,##0.00"),",  Eo=",TEXT($AN17,"#,##0.00"),",  K=",TEXT($AR17,"#,##0.00"))</f>
        <v xml:space="preserve">   L=30.00,   E=0.9,  F=0.62,  Eo=0.35,  K=0.55</v>
      </c>
      <c r="B17" s="166"/>
      <c r="C17" s="166"/>
      <c r="D17" s="166"/>
      <c r="E17" s="166"/>
      <c r="F17" s="167"/>
      <c r="K17" s="169" t="str">
        <f>SUBSTITUTE(SUBSTITUTE(SUBSTITUTE(SUBSTITUTE(SUBSTITUTE(SUBSTITUTE("   L= 30,   E= 0.9,  F= 0.62,  Eo= 0.35,  K= 0.55","30",TEXT($AB17,"#,##0"),1),"0.9",TEXT($AF17,"#,##0.0"),1),"0.62",TEXT($AJ17,"#,##0.00"),1),"0.35",TEXT($AN17,"#,##0.00"),1),"0.55",TEXT($AR17,"#,##0.00"),1),"_x001D_","'")</f>
        <v xml:space="preserve">   L= 30,   E= 0.9,  F= 0.62,  Eo= 0.35,  K= 0.55</v>
      </c>
      <c r="AA17" s="170" t="s">
        <v>96</v>
      </c>
      <c r="AB17" s="171">
        <v>30</v>
      </c>
      <c r="AC17" s="170" t="s">
        <v>96</v>
      </c>
      <c r="AD17" s="154">
        <f>$AB17</f>
        <v>30</v>
      </c>
      <c r="AE17" s="170" t="s">
        <v>97</v>
      </c>
      <c r="AF17" s="171">
        <v>0.9</v>
      </c>
      <c r="AG17" s="170" t="s">
        <v>97</v>
      </c>
      <c r="AH17" s="154">
        <f>$AF17</f>
        <v>0.9</v>
      </c>
      <c r="AI17" s="170" t="s">
        <v>98</v>
      </c>
      <c r="AJ17" s="171">
        <v>0.62</v>
      </c>
      <c r="AK17" s="170" t="s">
        <v>98</v>
      </c>
      <c r="AL17" s="154">
        <f>$AJ17</f>
        <v>0.62</v>
      </c>
      <c r="AM17" s="170" t="s">
        <v>99</v>
      </c>
      <c r="AN17" s="171">
        <v>0.35</v>
      </c>
      <c r="AO17" s="170" t="s">
        <v>99</v>
      </c>
      <c r="AP17" s="154">
        <f>$AN17</f>
        <v>0.35</v>
      </c>
      <c r="AQ17" s="170" t="s">
        <v>100</v>
      </c>
      <c r="AR17" s="171">
        <v>0.55000000000000004</v>
      </c>
      <c r="AS17" s="170" t="s">
        <v>100</v>
      </c>
      <c r="AT17" s="154">
        <f>$AR17</f>
        <v>0.55000000000000004</v>
      </c>
    </row>
    <row r="18" spans="1:46" ht="18.399999999999999" customHeight="1">
      <c r="A18" s="160" t="s">
        <v>18</v>
      </c>
      <c r="B18" s="166"/>
      <c r="C18" s="166"/>
      <c r="D18" s="166"/>
      <c r="E18" s="166"/>
      <c r="F18" s="167"/>
      <c r="K18" s="161" t="s">
        <v>18</v>
      </c>
    </row>
    <row r="19" spans="1:46" ht="18.399999999999999" customHeight="1">
      <c r="A19" s="168" t="str">
        <f>CONCATENATE("   Q = 15*1.625/2.3 =",TEXT($AF19,"#,##0.00"))</f>
        <v xml:space="preserve">   Q = 15*1.625/2.3 =10.60</v>
      </c>
      <c r="B19" s="166">
        <f>SUM($C19,$D19,$E19)</f>
        <v>0</v>
      </c>
      <c r="C19" s="166"/>
      <c r="D19" s="166"/>
      <c r="E19" s="166"/>
      <c r="F19" s="167"/>
      <c r="K19" s="161" t="s">
        <v>101</v>
      </c>
      <c r="AA19" s="170" t="s">
        <v>102</v>
      </c>
      <c r="AB19" s="172">
        <f>ROUND(15*1.625/2.3,2)</f>
        <v>10.6</v>
      </c>
      <c r="AC19" s="170" t="s">
        <v>103</v>
      </c>
      <c r="AD19" s="154">
        <f>$AB19</f>
        <v>10.6</v>
      </c>
      <c r="AE19" s="170" t="s">
        <v>104</v>
      </c>
      <c r="AF19" s="172">
        <f>ROUND(ROUND(15*1.625/2.3,2),2)</f>
        <v>10.6</v>
      </c>
      <c r="AG19" s="170" t="s">
        <v>105</v>
      </c>
      <c r="AH19" s="154">
        <f>$AF19</f>
        <v>10.6</v>
      </c>
    </row>
    <row r="20" spans="1:46" ht="18.399999999999999" customHeight="1">
      <c r="A20" s="160" t="s">
        <v>18</v>
      </c>
      <c r="B20" s="166"/>
      <c r="C20" s="166"/>
      <c r="D20" s="166"/>
      <c r="E20" s="166"/>
      <c r="F20" s="167"/>
      <c r="K20" s="161" t="s">
        <v>18</v>
      </c>
    </row>
    <row r="21" spans="1:46" ht="18.399999999999999" customHeight="1">
      <c r="A21" s="168" t="str">
        <f>CONCATENATE("   N = Q/(0.7*K) =",TEXT($AF21,"#,##0.00"))</f>
        <v xml:space="preserve">   N = Q/(0.7*K) =27.53</v>
      </c>
      <c r="B21" s="166">
        <f>SUM($C21,$D21,$E21)</f>
        <v>0</v>
      </c>
      <c r="C21" s="166"/>
      <c r="D21" s="166"/>
      <c r="E21" s="166"/>
      <c r="F21" s="167"/>
      <c r="K21" s="161" t="s">
        <v>106</v>
      </c>
      <c r="AA21" s="170" t="s">
        <v>107</v>
      </c>
      <c r="AB21" s="172">
        <f>ROUND($AD19/(0.7*$AT17),2)</f>
        <v>27.53</v>
      </c>
      <c r="AC21" s="170" t="s">
        <v>108</v>
      </c>
      <c r="AD21" s="154">
        <f>$AB21</f>
        <v>27.53</v>
      </c>
      <c r="AE21" s="170" t="s">
        <v>109</v>
      </c>
      <c r="AF21" s="172">
        <f>ROUND(ROUND($AD19/(0.7*$AT17),2),2)</f>
        <v>27.53</v>
      </c>
      <c r="AG21" s="170" t="s">
        <v>110</v>
      </c>
      <c r="AH21" s="154">
        <f>$AF21</f>
        <v>27.53</v>
      </c>
    </row>
    <row r="22" spans="1:46" ht="18.399999999999999" customHeight="1">
      <c r="A22" s="160" t="s">
        <v>18</v>
      </c>
      <c r="B22" s="166"/>
      <c r="C22" s="166"/>
      <c r="D22" s="166"/>
      <c r="E22" s="166"/>
      <c r="F22" s="167"/>
      <c r="K22" s="161" t="s">
        <v>18</v>
      </c>
    </row>
    <row r="23" spans="1:46" ht="18.399999999999999" customHeight="1">
      <c r="A23" s="168" t="str">
        <f>CONCATENATE("   T1 = (18*N)/(60*Eo) =",TEXT($AF23,"#,##0.00"))</f>
        <v xml:space="preserve">   T1 = (18*N)/(60*Eo) =23.60</v>
      </c>
      <c r="B23" s="166">
        <f>SUM($C23,$D23,$E23)</f>
        <v>0</v>
      </c>
      <c r="C23" s="166"/>
      <c r="D23" s="166"/>
      <c r="E23" s="166"/>
      <c r="F23" s="167"/>
      <c r="K23" s="161" t="s">
        <v>111</v>
      </c>
      <c r="AA23" s="170" t="s">
        <v>112</v>
      </c>
      <c r="AB23" s="172">
        <f>ROUND((18*$AD21)/(60*$AP17),2)</f>
        <v>23.6</v>
      </c>
      <c r="AC23" s="170" t="s">
        <v>113</v>
      </c>
      <c r="AD23" s="154">
        <f>$AB23</f>
        <v>23.6</v>
      </c>
      <c r="AE23" s="170" t="s">
        <v>114</v>
      </c>
      <c r="AF23" s="172">
        <f>ROUND(ROUND((18*$AD21)/(60*$AP17),2),2)</f>
        <v>23.6</v>
      </c>
      <c r="AG23" s="170" t="s">
        <v>115</v>
      </c>
      <c r="AH23" s="154">
        <f>$AF23</f>
        <v>23.6</v>
      </c>
    </row>
    <row r="24" spans="1:46" ht="18.399999999999999" customHeight="1">
      <c r="A24" s="160" t="s">
        <v>18</v>
      </c>
      <c r="B24" s="166"/>
      <c r="C24" s="166"/>
      <c r="D24" s="166"/>
      <c r="E24" s="166"/>
      <c r="F24" s="167"/>
      <c r="K24" s="161" t="s">
        <v>18</v>
      </c>
    </row>
    <row r="25" spans="1:46" ht="18.399999999999999" customHeight="1">
      <c r="A25" s="168" t="str">
        <f>CONCATENATE("   T2 = (L/35)*60 =",TEXT($AF25,"#,##0.00"))</f>
        <v xml:space="preserve">   T2 = (L/35)*60 =51.43</v>
      </c>
      <c r="B25" s="166">
        <f>SUM($C25,$D25,$E25)</f>
        <v>0</v>
      </c>
      <c r="C25" s="166"/>
      <c r="D25" s="166"/>
      <c r="E25" s="166"/>
      <c r="F25" s="167"/>
      <c r="K25" s="161" t="s">
        <v>116</v>
      </c>
      <c r="AA25" s="170" t="s">
        <v>117</v>
      </c>
      <c r="AB25" s="172">
        <f>ROUND(($AD17/35)*60,2)</f>
        <v>51.43</v>
      </c>
      <c r="AC25" s="170" t="s">
        <v>118</v>
      </c>
      <c r="AD25" s="154">
        <f>$AB25</f>
        <v>51.43</v>
      </c>
      <c r="AE25" s="170" t="s">
        <v>119</v>
      </c>
      <c r="AF25" s="172">
        <f>ROUND(ROUND(($AD17/35)*60,2),2)</f>
        <v>51.43</v>
      </c>
      <c r="AG25" s="170" t="s">
        <v>120</v>
      </c>
      <c r="AH25" s="154">
        <f>$AF25</f>
        <v>51.43</v>
      </c>
    </row>
    <row r="26" spans="1:46" ht="18.399999999999999" customHeight="1">
      <c r="A26" s="160" t="s">
        <v>18</v>
      </c>
      <c r="B26" s="166"/>
      <c r="C26" s="166"/>
      <c r="D26" s="166"/>
      <c r="E26" s="166"/>
      <c r="F26" s="167"/>
      <c r="K26" s="161" t="s">
        <v>18</v>
      </c>
    </row>
    <row r="27" spans="1:46" ht="18.399999999999999" customHeight="1">
      <c r="A27" s="168" t="str">
        <f>CONCATENATE("   T3=",TEXT($AB27,"#,##0.0"),",  T4=",TEXT($AF27,"#,##0.00"),",  T5=",TEXT($AJ27,"#,##0.00"))</f>
        <v xml:space="preserve">   T3=0.8,  T4=0.42,  T5=0.50</v>
      </c>
      <c r="B27" s="166"/>
      <c r="C27" s="166"/>
      <c r="D27" s="166"/>
      <c r="E27" s="166"/>
      <c r="F27" s="167"/>
      <c r="K27" s="169" t="str">
        <f>SUBSTITUTE(SUBSTITUTE(SUBSTITUTE(SUBSTITUTE("   T3 = 0.8,  T4 = 0.42,  T5 = 0.50","0.8",TEXT($AB27,"#,##0.0"),1),"0.42",TEXT($AF27,"#,##0.00"),1),"0.50",TEXT($AJ27,"#,##0.00"),1),"_x001D_","'")</f>
        <v xml:space="preserve">   T3 = 0.8,  T4 = 0.42,  T5 = 0.50</v>
      </c>
      <c r="AA27" s="170" t="s">
        <v>121</v>
      </c>
      <c r="AB27" s="171">
        <v>0.8</v>
      </c>
      <c r="AC27" s="170" t="s">
        <v>121</v>
      </c>
      <c r="AD27" s="154">
        <f>$AB27</f>
        <v>0.8</v>
      </c>
      <c r="AE27" s="170" t="s">
        <v>122</v>
      </c>
      <c r="AF27" s="171">
        <v>0.42</v>
      </c>
      <c r="AG27" s="170" t="s">
        <v>122</v>
      </c>
      <c r="AH27" s="154">
        <f>$AF27</f>
        <v>0.42</v>
      </c>
      <c r="AI27" s="170" t="s">
        <v>123</v>
      </c>
      <c r="AJ27" s="171">
        <v>0.5</v>
      </c>
      <c r="AK27" s="170" t="s">
        <v>123</v>
      </c>
      <c r="AL27" s="154">
        <f>$AJ27</f>
        <v>0.5</v>
      </c>
    </row>
    <row r="28" spans="1:46" ht="18.399999999999999" customHeight="1">
      <c r="A28" s="160" t="s">
        <v>18</v>
      </c>
      <c r="B28" s="166"/>
      <c r="C28" s="166"/>
      <c r="D28" s="166"/>
      <c r="E28" s="166"/>
      <c r="F28" s="167"/>
      <c r="K28" s="161" t="s">
        <v>18</v>
      </c>
    </row>
    <row r="29" spans="1:46" ht="18.399999999999999" customHeight="1">
      <c r="A29" s="168" t="str">
        <f>CONCATENATE("   CM = T1+T2+T3+T4+T5 = ",TEXT($AF29,"#,##0.00"))</f>
        <v xml:space="preserve">   CM = T1+T2+T3+T4+T5 = 76.75</v>
      </c>
      <c r="B29" s="166">
        <f>SUM($C29,$D29,$E29)</f>
        <v>0</v>
      </c>
      <c r="C29" s="166"/>
      <c r="D29" s="166"/>
      <c r="E29" s="166"/>
      <c r="F29" s="167"/>
      <c r="K29" s="161" t="s">
        <v>124</v>
      </c>
      <c r="AA29" s="170" t="s">
        <v>125</v>
      </c>
      <c r="AB29" s="172">
        <f>ROUND($AD23+$AD25+$AD27+$AH27+$AL27,2)</f>
        <v>76.75</v>
      </c>
      <c r="AC29" s="170" t="s">
        <v>126</v>
      </c>
      <c r="AD29" s="154">
        <f>$AB29</f>
        <v>76.75</v>
      </c>
      <c r="AE29" s="170" t="s">
        <v>127</v>
      </c>
      <c r="AF29" s="172">
        <f>ROUND(ROUND($AD23+$AD25+$AD27+$AH27+$AL27,2),2)</f>
        <v>76.75</v>
      </c>
      <c r="AG29" s="170" t="s">
        <v>128</v>
      </c>
      <c r="AH29" s="154">
        <f>$AF29</f>
        <v>76.75</v>
      </c>
    </row>
    <row r="30" spans="1:46" ht="18.399999999999999" customHeight="1">
      <c r="A30" s="160" t="s">
        <v>18</v>
      </c>
      <c r="B30" s="166"/>
      <c r="C30" s="166"/>
      <c r="D30" s="166"/>
      <c r="E30" s="166"/>
      <c r="F30" s="167"/>
      <c r="K30" s="161" t="s">
        <v>18</v>
      </c>
    </row>
    <row r="31" spans="1:46" ht="18.399999999999999" customHeight="1">
      <c r="A31" s="168" t="str">
        <f>CONCATENATE("   Q2 = (60*Q*F*E)/CM =  ",TEXT($AF31,"#,##0.00")," M3/HR ")</f>
        <v xml:space="preserve">   Q2 = (60*Q*F*E)/CM =  4.62 M3/HR </v>
      </c>
      <c r="B31" s="166">
        <f>SUM($C31,$D31,$E31)</f>
        <v>0</v>
      </c>
      <c r="C31" s="166"/>
      <c r="D31" s="166"/>
      <c r="E31" s="166"/>
      <c r="F31" s="167"/>
      <c r="K31" s="161" t="s">
        <v>129</v>
      </c>
      <c r="AA31" s="170" t="s">
        <v>130</v>
      </c>
      <c r="AB31" s="172">
        <f>ROUND((60*$AD19*$AL17*$AH17)/$AD29,2)</f>
        <v>4.62</v>
      </c>
      <c r="AC31" s="170" t="s">
        <v>131</v>
      </c>
      <c r="AD31" s="154">
        <f>$AB31</f>
        <v>4.62</v>
      </c>
      <c r="AE31" s="170" t="s">
        <v>132</v>
      </c>
      <c r="AF31" s="172">
        <f>ROUND(ROUND((60*$AD19*$AL17*$AH17)/$AD29,2),2)</f>
        <v>4.62</v>
      </c>
      <c r="AG31" s="170" t="s">
        <v>133</v>
      </c>
      <c r="AH31" s="154">
        <f>$AF31</f>
        <v>4.62</v>
      </c>
    </row>
    <row r="32" spans="1:46" ht="18.399999999999999" customHeight="1">
      <c r="A32" s="160" t="s">
        <v>18</v>
      </c>
      <c r="B32" s="166"/>
      <c r="C32" s="166"/>
      <c r="D32" s="166"/>
      <c r="E32" s="166"/>
      <c r="F32" s="167"/>
      <c r="K32" s="161" t="s">
        <v>18</v>
      </c>
    </row>
    <row r="33" spans="1:32" ht="18.399999999999999" customHeight="1">
      <c r="A33" s="168" t="str">
        <f>CONCATENATE("    경  비: _x001D_20,276_x001D_ / Q2 = ",TEXT($AB33,"#,##0.0"))</f>
        <v xml:space="preserve">    경  비: _x001D_20,276_x001D_ / Q2 = 4,388.7</v>
      </c>
      <c r="B33" s="166">
        <f>SUM($C33,$D33,$E33)</f>
        <v>4388.7</v>
      </c>
      <c r="C33" s="166"/>
      <c r="D33" s="166"/>
      <c r="E33" s="166">
        <f>$AB33</f>
        <v>4388.7</v>
      </c>
      <c r="F33" s="167" t="s">
        <v>18</v>
      </c>
      <c r="K33" s="161" t="s">
        <v>134</v>
      </c>
      <c r="AA33" s="173" t="s">
        <v>135</v>
      </c>
      <c r="AB33" s="172">
        <f>TRUNC(중기사용료목록!G3/$AD31,1)</f>
        <v>4388.7</v>
      </c>
      <c r="AC33" s="173" t="s">
        <v>136</v>
      </c>
      <c r="AD33" s="154">
        <f>$AB33</f>
        <v>4388.7</v>
      </c>
    </row>
    <row r="34" spans="1:32" ht="18.399999999999999" customHeight="1">
      <c r="A34" s="160" t="s">
        <v>18</v>
      </c>
      <c r="B34" s="166"/>
      <c r="C34" s="166"/>
      <c r="D34" s="166"/>
      <c r="E34" s="166"/>
      <c r="F34" s="167"/>
      <c r="K34" s="161" t="s">
        <v>18</v>
      </c>
    </row>
    <row r="35" spans="1:32" ht="18.399999999999999" customHeight="1">
      <c r="A35" s="168" t="str">
        <f>CONCATENATE("    노무비: _x001D_59,025_x001D_ / Q2 = ",TEXT($AB35,"#,##0.0"))</f>
        <v xml:space="preserve">    노무비: _x001D_59,025_x001D_ / Q2 = 12,775.9</v>
      </c>
      <c r="B35" s="166">
        <f>SUM($C35,$D35,$E35)</f>
        <v>12775.9</v>
      </c>
      <c r="C35" s="166"/>
      <c r="D35" s="166">
        <f>$AB35</f>
        <v>12775.9</v>
      </c>
      <c r="E35" s="166"/>
      <c r="F35" s="167" t="s">
        <v>18</v>
      </c>
      <c r="K35" s="161" t="s">
        <v>137</v>
      </c>
      <c r="AA35" s="173" t="s">
        <v>138</v>
      </c>
      <c r="AB35" s="172">
        <f>TRUNC(중기사용료목록!F3/$AD31,1)</f>
        <v>12775.9</v>
      </c>
      <c r="AC35" s="173" t="s">
        <v>139</v>
      </c>
      <c r="AD35" s="154">
        <f>$AB35</f>
        <v>12775.9</v>
      </c>
    </row>
    <row r="36" spans="1:32" ht="18.399999999999999" customHeight="1">
      <c r="A36" s="160" t="s">
        <v>18</v>
      </c>
      <c r="B36" s="166"/>
      <c r="C36" s="166"/>
      <c r="D36" s="166"/>
      <c r="E36" s="166"/>
      <c r="F36" s="167"/>
      <c r="K36" s="161" t="s">
        <v>18</v>
      </c>
    </row>
    <row r="37" spans="1:32" ht="18.399999999999999" customHeight="1">
      <c r="A37" s="168" t="str">
        <f>CONCATENATE("    재료비: _x001D_30,192_x001D_ / Q2 = ",TEXT($AB37,"#,##0.0"))</f>
        <v xml:space="preserve">    재료비: _x001D_30,192_x001D_ / Q2 = 6,535.0</v>
      </c>
      <c r="B37" s="166">
        <f>SUM($C37,$D37,$E37)</f>
        <v>6535</v>
      </c>
      <c r="C37" s="166">
        <f>$AB37</f>
        <v>6535</v>
      </c>
      <c r="D37" s="166"/>
      <c r="E37" s="166"/>
      <c r="F37" s="167" t="s">
        <v>18</v>
      </c>
      <c r="K37" s="161" t="s">
        <v>140</v>
      </c>
      <c r="AA37" s="173" t="s">
        <v>141</v>
      </c>
      <c r="AB37" s="172">
        <f>TRUNC(중기사용료목록!E3/$AD31,1)</f>
        <v>6535</v>
      </c>
      <c r="AC37" s="173" t="s">
        <v>142</v>
      </c>
      <c r="AD37" s="154">
        <f>$AB37</f>
        <v>6535</v>
      </c>
    </row>
    <row r="38" spans="1:32" ht="18.399999999999999" customHeight="1">
      <c r="A38" s="160" t="s">
        <v>18</v>
      </c>
      <c r="B38" s="166"/>
      <c r="C38" s="166"/>
      <c r="D38" s="166"/>
      <c r="E38" s="166"/>
      <c r="F38" s="167"/>
      <c r="K38" s="161" t="s">
        <v>18</v>
      </c>
    </row>
    <row r="39" spans="1:32" ht="18.399999999999999" customHeight="1">
      <c r="A39" s="160" t="s">
        <v>143</v>
      </c>
      <c r="B39" s="174">
        <f>SUM($C39,$D39,$E39)</f>
        <v>23699.600000000002</v>
      </c>
      <c r="C39" s="174">
        <f>$AB39</f>
        <v>6535</v>
      </c>
      <c r="D39" s="174">
        <f>$AD39</f>
        <v>12775.9</v>
      </c>
      <c r="E39" s="174">
        <f>$AF39</f>
        <v>4388.7</v>
      </c>
      <c r="F39" s="175"/>
      <c r="K39" s="161" t="s">
        <v>144</v>
      </c>
      <c r="AA39" s="170" t="s">
        <v>145</v>
      </c>
      <c r="AB39" s="154">
        <f>$AD37</f>
        <v>6535</v>
      </c>
      <c r="AC39" s="170" t="s">
        <v>146</v>
      </c>
      <c r="AD39" s="154">
        <f>$AD35</f>
        <v>12775.9</v>
      </c>
      <c r="AE39" s="170" t="s">
        <v>147</v>
      </c>
      <c r="AF39" s="154">
        <f>$AD33</f>
        <v>4388.7</v>
      </c>
    </row>
    <row r="40" spans="1:32" ht="18.399999999999999" customHeight="1">
      <c r="A40" s="160" t="s">
        <v>18</v>
      </c>
      <c r="B40" s="166"/>
      <c r="C40" s="166"/>
      <c r="D40" s="166"/>
      <c r="E40" s="166"/>
      <c r="F40" s="167"/>
      <c r="K40" s="161" t="s">
        <v>18</v>
      </c>
    </row>
    <row r="41" spans="1:32" ht="18.399999999999999" customHeight="1">
      <c r="A41" s="160" t="s">
        <v>18</v>
      </c>
      <c r="B41" s="166"/>
      <c r="C41" s="166"/>
      <c r="D41" s="166"/>
      <c r="E41" s="166"/>
      <c r="F41" s="167"/>
      <c r="K41" s="161" t="s">
        <v>18</v>
      </c>
    </row>
    <row r="42" spans="1:32" ht="18.399999999999999" customHeight="1">
      <c r="A42" s="160" t="s">
        <v>148</v>
      </c>
      <c r="B42" s="176">
        <f>SUM($C42,$D42,$E42)</f>
        <v>23699.600000000002</v>
      </c>
      <c r="C42" s="176">
        <f>$AB42</f>
        <v>6535</v>
      </c>
      <c r="D42" s="176">
        <f>$AD42</f>
        <v>12775.9</v>
      </c>
      <c r="E42" s="176">
        <f>$AF42</f>
        <v>4388.7</v>
      </c>
      <c r="F42" s="177"/>
      <c r="K42" s="161" t="s">
        <v>149</v>
      </c>
      <c r="AA42" s="170" t="s">
        <v>150</v>
      </c>
      <c r="AB42" s="154">
        <f>$AD37</f>
        <v>6535</v>
      </c>
      <c r="AC42" s="170" t="s">
        <v>151</v>
      </c>
      <c r="AD42" s="154">
        <f>$AD35</f>
        <v>12775.9</v>
      </c>
      <c r="AE42" s="170" t="s">
        <v>152</v>
      </c>
      <c r="AF42" s="154">
        <f>$AD33</f>
        <v>4388.7</v>
      </c>
    </row>
    <row r="43" spans="1:32" ht="18.399999999999999" customHeight="1">
      <c r="A43" s="160"/>
      <c r="B43" s="161"/>
      <c r="C43" s="161"/>
      <c r="D43" s="161"/>
      <c r="E43" s="161"/>
      <c r="F43" s="162"/>
    </row>
    <row r="44" spans="1:32" ht="18.399999999999999" customHeight="1" thickBot="1">
      <c r="A44" s="178" t="s">
        <v>153</v>
      </c>
      <c r="B44" s="164">
        <f>SUM($C44,$D44,$E44)</f>
        <v>23698</v>
      </c>
      <c r="C44" s="164">
        <f>TRUNC(SUM($AD37),0)</f>
        <v>6535</v>
      </c>
      <c r="D44" s="164">
        <f>TRUNC(SUM($AD35),0)</f>
        <v>12775</v>
      </c>
      <c r="E44" s="164">
        <f>TRUNC(SUM($AD33),0)</f>
        <v>4388</v>
      </c>
      <c r="F44" s="179"/>
    </row>
    <row r="45" spans="1:32" ht="18.399999999999999" customHeight="1">
      <c r="A45" s="160"/>
      <c r="B45" s="161"/>
      <c r="C45" s="161"/>
      <c r="D45" s="161"/>
      <c r="E45" s="161"/>
      <c r="F45" s="162"/>
    </row>
    <row r="46" spans="1:32" ht="18.399999999999999" customHeight="1" thickBot="1">
      <c r="A46" s="160" t="s">
        <v>154</v>
      </c>
      <c r="B46" s="163">
        <f>$B62</f>
        <v>32166</v>
      </c>
      <c r="C46" s="163">
        <v>0</v>
      </c>
      <c r="D46" s="163">
        <v>0</v>
      </c>
      <c r="E46" s="163">
        <f>$E62</f>
        <v>32166</v>
      </c>
      <c r="F46" s="162" t="s">
        <v>18</v>
      </c>
      <c r="G46" s="140" t="s">
        <v>18</v>
      </c>
      <c r="H46" s="140" t="s">
        <v>70</v>
      </c>
      <c r="K46" s="140">
        <v>1</v>
      </c>
      <c r="Y46" s="154" t="b">
        <f>EXACT($Z46,$B62)</f>
        <v>1</v>
      </c>
      <c r="Z46" s="164">
        <v>32166</v>
      </c>
    </row>
    <row r="47" spans="1:32" ht="18.399999999999999" customHeight="1">
      <c r="A47" s="165"/>
      <c r="B47" s="161"/>
      <c r="C47" s="161"/>
      <c r="D47" s="161"/>
      <c r="E47" s="161"/>
      <c r="F47" s="162"/>
    </row>
    <row r="48" spans="1:32" ht="18.399999999999999" customHeight="1">
      <c r="A48" s="160" t="s">
        <v>18</v>
      </c>
      <c r="B48" s="161"/>
      <c r="C48" s="161"/>
      <c r="D48" s="161"/>
      <c r="E48" s="161"/>
      <c r="F48" s="162"/>
      <c r="G48" s="140" t="s">
        <v>18</v>
      </c>
      <c r="I48" s="140" t="s">
        <v>27</v>
      </c>
      <c r="J48" s="140" t="s">
        <v>18</v>
      </c>
      <c r="K48" s="140" t="s">
        <v>33</v>
      </c>
    </row>
    <row r="49" spans="1:32" ht="18.399999999999999" customHeight="1">
      <c r="A49" s="160" t="s">
        <v>155</v>
      </c>
      <c r="B49" s="166"/>
      <c r="C49" s="166"/>
      <c r="D49" s="166"/>
      <c r="E49" s="166"/>
      <c r="F49" s="167"/>
      <c r="K49" s="161" t="s">
        <v>156</v>
      </c>
    </row>
    <row r="50" spans="1:32" ht="18.399999999999999" customHeight="1">
      <c r="A50" s="160" t="s">
        <v>18</v>
      </c>
      <c r="B50" s="166"/>
      <c r="C50" s="166"/>
      <c r="D50" s="166"/>
      <c r="E50" s="166"/>
      <c r="F50" s="167"/>
      <c r="K50" s="161" t="s">
        <v>18</v>
      </c>
    </row>
    <row r="51" spans="1:32" ht="18.399999999999999" customHeight="1">
      <c r="A51" s="160" t="s">
        <v>157</v>
      </c>
      <c r="B51" s="166"/>
      <c r="C51" s="166"/>
      <c r="D51" s="166"/>
      <c r="E51" s="166"/>
      <c r="F51" s="167"/>
      <c r="K51" s="161" t="s">
        <v>158</v>
      </c>
    </row>
    <row r="52" spans="1:32" ht="18.399999999999999" customHeight="1">
      <c r="A52" s="160" t="s">
        <v>18</v>
      </c>
      <c r="B52" s="166"/>
      <c r="C52" s="166"/>
      <c r="D52" s="166"/>
      <c r="E52" s="166"/>
      <c r="F52" s="167"/>
      <c r="K52" s="161" t="s">
        <v>18</v>
      </c>
    </row>
    <row r="53" spans="1:32" ht="18.399999999999999" customHeight="1">
      <c r="A53" s="160" t="s">
        <v>159</v>
      </c>
      <c r="B53" s="166"/>
      <c r="C53" s="166"/>
      <c r="D53" s="166"/>
      <c r="E53" s="166"/>
      <c r="F53" s="167"/>
      <c r="K53" s="161" t="s">
        <v>160</v>
      </c>
    </row>
    <row r="54" spans="1:32" ht="18.399999999999999" customHeight="1">
      <c r="A54" s="160" t="s">
        <v>18</v>
      </c>
      <c r="B54" s="166"/>
      <c r="C54" s="166"/>
      <c r="D54" s="166"/>
      <c r="E54" s="166"/>
      <c r="F54" s="167"/>
      <c r="K54" s="161" t="s">
        <v>18</v>
      </c>
    </row>
    <row r="55" spans="1:32" ht="18.399999999999999" customHeight="1">
      <c r="A55" s="168" t="str">
        <f>CONCATENATE("   처리비 :  _x001D_32,166_x001D_ * 1 톤  = ",TEXT($AB55,"#,##0.0"))</f>
        <v xml:space="preserve">   처리비 :  _x001D_32,166_x001D_ * 1 톤  = 32,166.0</v>
      </c>
      <c r="B55" s="166">
        <f>SUM($C55,$D55,$E55)</f>
        <v>32166</v>
      </c>
      <c r="C55" s="166"/>
      <c r="D55" s="166"/>
      <c r="E55" s="166">
        <f>$AB55</f>
        <v>32166</v>
      </c>
      <c r="F55" s="167" t="s">
        <v>18</v>
      </c>
      <c r="K55" s="161" t="s">
        <v>161</v>
      </c>
      <c r="AA55" s="173" t="s">
        <v>135</v>
      </c>
      <c r="AB55" s="172">
        <f>TRUNC((경비!D3+경비!E3+경비!F3)*1,1)</f>
        <v>32166</v>
      </c>
      <c r="AC55" s="173" t="s">
        <v>136</v>
      </c>
      <c r="AD55" s="154">
        <f>$AB55</f>
        <v>32166</v>
      </c>
    </row>
    <row r="56" spans="1:32" ht="18.399999999999999" customHeight="1">
      <c r="A56" s="160" t="s">
        <v>18</v>
      </c>
      <c r="B56" s="166"/>
      <c r="C56" s="166"/>
      <c r="D56" s="166"/>
      <c r="E56" s="166"/>
      <c r="F56" s="167"/>
      <c r="K56" s="161" t="s">
        <v>18</v>
      </c>
    </row>
    <row r="57" spans="1:32" ht="18.399999999999999" customHeight="1">
      <c r="A57" s="160" t="s">
        <v>143</v>
      </c>
      <c r="B57" s="174">
        <f>SUM($C57,$D57,$E57)</f>
        <v>32166</v>
      </c>
      <c r="C57" s="174">
        <f>$AB57</f>
        <v>0</v>
      </c>
      <c r="D57" s="174">
        <f>$AD57</f>
        <v>0</v>
      </c>
      <c r="E57" s="174">
        <f>$AF57</f>
        <v>32166</v>
      </c>
      <c r="F57" s="175"/>
      <c r="K57" s="161" t="s">
        <v>162</v>
      </c>
      <c r="AE57" s="170" t="s">
        <v>147</v>
      </c>
      <c r="AF57" s="154">
        <f>$AD55</f>
        <v>32166</v>
      </c>
    </row>
    <row r="58" spans="1:32" ht="18.399999999999999" customHeight="1">
      <c r="A58" s="160" t="s">
        <v>18</v>
      </c>
      <c r="B58" s="166"/>
      <c r="C58" s="166"/>
      <c r="D58" s="166"/>
      <c r="E58" s="166"/>
      <c r="F58" s="167"/>
      <c r="K58" s="161" t="s">
        <v>18</v>
      </c>
    </row>
    <row r="59" spans="1:32" ht="18.399999999999999" customHeight="1">
      <c r="A59" s="160" t="s">
        <v>18</v>
      </c>
      <c r="B59" s="166"/>
      <c r="C59" s="166"/>
      <c r="D59" s="166"/>
      <c r="E59" s="166"/>
      <c r="F59" s="167"/>
      <c r="K59" s="161" t="s">
        <v>18</v>
      </c>
    </row>
    <row r="60" spans="1:32" ht="18.399999999999999" customHeight="1">
      <c r="A60" s="160" t="s">
        <v>148</v>
      </c>
      <c r="B60" s="176">
        <f>SUM($C60,$D60,$E60)</f>
        <v>32166</v>
      </c>
      <c r="C60" s="176">
        <f>$AB60</f>
        <v>0</v>
      </c>
      <c r="D60" s="176">
        <f>$AD60</f>
        <v>0</v>
      </c>
      <c r="E60" s="176">
        <f>$AF60</f>
        <v>32166</v>
      </c>
      <c r="F60" s="177"/>
      <c r="K60" s="161" t="s">
        <v>149</v>
      </c>
      <c r="AE60" s="170" t="s">
        <v>152</v>
      </c>
      <c r="AF60" s="154">
        <f>$AD55</f>
        <v>32166</v>
      </c>
    </row>
    <row r="61" spans="1:32" ht="18.399999999999999" customHeight="1">
      <c r="A61" s="160"/>
      <c r="B61" s="161"/>
      <c r="C61" s="161"/>
      <c r="D61" s="161"/>
      <c r="E61" s="161"/>
      <c r="F61" s="162"/>
    </row>
    <row r="62" spans="1:32" ht="18.399999999999999" customHeight="1" thickBot="1">
      <c r="A62" s="178" t="s">
        <v>153</v>
      </c>
      <c r="B62" s="164">
        <f>SUM($C62,$D62,$E62)</f>
        <v>32166</v>
      </c>
      <c r="C62" s="164">
        <v>0</v>
      </c>
      <c r="D62" s="164">
        <v>0</v>
      </c>
      <c r="E62" s="164">
        <f>TRUNC(SUM($AD55),0)</f>
        <v>32166</v>
      </c>
      <c r="F62" s="179"/>
    </row>
  </sheetData>
  <mergeCells count="2">
    <mergeCell ref="AA3:AG3"/>
    <mergeCell ref="AA4:AG4"/>
  </mergeCells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  <rowBreaks count="2" manualBreakCount="2">
    <brk id="44" min="1" max="256" man="1"/>
    <brk id="62" min="1" max="25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3"/>
  <sheetViews>
    <sheetView workbookViewId="0">
      <selection activeCell="B2" sqref="B2:B3"/>
    </sheetView>
  </sheetViews>
  <sheetFormatPr defaultRowHeight="18.399999999999999" customHeight="1"/>
  <cols>
    <col min="1" max="1" width="21.42578125" style="140" customWidth="1"/>
    <col min="2" max="2" width="15.42578125" style="140" customWidth="1"/>
    <col min="3" max="3" width="6.85546875" style="140" customWidth="1"/>
    <col min="4" max="4" width="4.28515625" style="140" customWidth="1"/>
    <col min="5" max="8" width="11.140625" style="140" customWidth="1"/>
    <col min="9" max="9" width="8.5703125" style="140" customWidth="1"/>
    <col min="10" max="13" width="0" style="140" hidden="1" customWidth="1"/>
    <col min="14" max="16384" width="9.140625" style="140"/>
  </cols>
  <sheetData>
    <row r="1" spans="1:15" ht="18.399999999999999" customHeight="1" thickBot="1">
      <c r="A1" s="140" t="s">
        <v>163</v>
      </c>
    </row>
    <row r="2" spans="1:15" ht="18.399999999999999" customHeight="1" thickBot="1">
      <c r="A2" s="151" t="s">
        <v>4</v>
      </c>
      <c r="B2" s="152" t="s">
        <v>72</v>
      </c>
      <c r="C2" s="152" t="s">
        <v>73</v>
      </c>
      <c r="D2" s="152" t="s">
        <v>74</v>
      </c>
      <c r="E2" s="152" t="s">
        <v>14</v>
      </c>
      <c r="F2" s="152" t="s">
        <v>11</v>
      </c>
      <c r="G2" s="152" t="s">
        <v>1</v>
      </c>
      <c r="H2" s="152" t="s">
        <v>17</v>
      </c>
      <c r="I2" s="153" t="s">
        <v>6</v>
      </c>
    </row>
    <row r="3" spans="1:15" ht="18.399999999999999" customHeight="1" thickBot="1">
      <c r="A3" s="156" t="s">
        <v>164</v>
      </c>
      <c r="B3" s="157" t="s">
        <v>165</v>
      </c>
      <c r="C3" s="157">
        <v>1</v>
      </c>
      <c r="D3" s="157" t="s">
        <v>166</v>
      </c>
      <c r="E3" s="158">
        <f>중기사용료!G10</f>
        <v>30192</v>
      </c>
      <c r="F3" s="158">
        <f>중기사용료!G12</f>
        <v>59025</v>
      </c>
      <c r="G3" s="158">
        <f>중기사용료!G7</f>
        <v>20276</v>
      </c>
      <c r="H3" s="158">
        <f>E3+F3+G3</f>
        <v>109493</v>
      </c>
      <c r="I3" s="159" t="s">
        <v>18</v>
      </c>
      <c r="J3" s="140" t="s">
        <v>18</v>
      </c>
      <c r="K3" s="140" t="s">
        <v>167</v>
      </c>
      <c r="O3" s="155" t="str">
        <f>HYPERLINK("#중기사용료!A3","E0006020150 →")</f>
        <v>E0006020150 →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G14"/>
  <sheetViews>
    <sheetView workbookViewId="0">
      <selection activeCell="B2" sqref="B2:B3"/>
    </sheetView>
  </sheetViews>
  <sheetFormatPr defaultRowHeight="18.399999999999999" customHeight="1"/>
  <cols>
    <col min="1" max="1" width="8.5703125" style="140" customWidth="1"/>
    <col min="2" max="2" width="21.42578125" style="140" customWidth="1"/>
    <col min="3" max="3" width="17.140625" style="140" customWidth="1"/>
    <col min="4" max="4" width="6.85546875" style="140" customWidth="1"/>
    <col min="5" max="5" width="5.140625" style="140" customWidth="1"/>
    <col min="6" max="7" width="11.140625" style="140" customWidth="1"/>
    <col min="8" max="8" width="8.5703125" style="140" customWidth="1"/>
    <col min="9" max="31" width="0" style="140" hidden="1" customWidth="1"/>
    <col min="32" max="16384" width="9.140625" style="140"/>
  </cols>
  <sheetData>
    <row r="1" spans="1:33" ht="18.399999999999999" customHeight="1">
      <c r="A1" s="140" t="s">
        <v>168</v>
      </c>
    </row>
    <row r="3" spans="1:33" ht="18.399999999999999" customHeight="1" thickTop="1" thickBot="1">
      <c r="A3" s="180" t="s">
        <v>169</v>
      </c>
      <c r="B3" s="180" t="s">
        <v>170</v>
      </c>
      <c r="C3" s="180"/>
      <c r="D3" s="180"/>
      <c r="E3" s="180"/>
      <c r="F3" s="180"/>
      <c r="G3" s="180"/>
      <c r="H3" s="180"/>
      <c r="I3" s="181" t="s">
        <v>18</v>
      </c>
      <c r="J3" s="181" t="s">
        <v>167</v>
      </c>
    </row>
    <row r="4" spans="1:33" ht="18.399999999999999" customHeight="1" thickTop="1">
      <c r="A4" s="180" t="s">
        <v>171</v>
      </c>
      <c r="B4" s="180" t="s">
        <v>172</v>
      </c>
      <c r="C4" s="180"/>
      <c r="D4" s="180"/>
      <c r="E4" s="180"/>
      <c r="F4" s="180"/>
      <c r="G4" s="180"/>
      <c r="H4" s="180"/>
    </row>
    <row r="5" spans="1:33" ht="18.399999999999999" customHeight="1">
      <c r="A5" s="182" t="s">
        <v>173</v>
      </c>
      <c r="B5" s="182"/>
      <c r="C5" s="182" t="s">
        <v>174</v>
      </c>
      <c r="D5" s="182" t="s">
        <v>73</v>
      </c>
      <c r="E5" s="182" t="s">
        <v>74</v>
      </c>
      <c r="F5" s="182" t="s">
        <v>5</v>
      </c>
      <c r="G5" s="182" t="s">
        <v>2</v>
      </c>
      <c r="H5" s="182" t="s">
        <v>6</v>
      </c>
    </row>
    <row r="6" spans="1:33" ht="18.399999999999999" customHeight="1">
      <c r="A6" s="181" t="s">
        <v>1</v>
      </c>
      <c r="B6" s="181" t="s">
        <v>164</v>
      </c>
      <c r="C6" s="181" t="s">
        <v>165</v>
      </c>
      <c r="D6" s="181">
        <f>(900 + 700 + 679)*10^-4</f>
        <v>0.22790000000000002</v>
      </c>
      <c r="E6" s="183" t="s">
        <v>175</v>
      </c>
      <c r="F6" s="183">
        <f>중기기초자료!F3</f>
        <v>88973</v>
      </c>
      <c r="G6" s="184">
        <f>TRUNC(F6*D6, 1)</f>
        <v>20276.900000000001</v>
      </c>
      <c r="H6" s="181" t="s">
        <v>18</v>
      </c>
      <c r="I6" s="181" t="s">
        <v>18</v>
      </c>
      <c r="K6" s="181" t="s">
        <v>27</v>
      </c>
      <c r="L6" s="181" t="s">
        <v>18</v>
      </c>
      <c r="M6" s="181" t="s">
        <v>176</v>
      </c>
      <c r="N6" s="181" t="s">
        <v>177</v>
      </c>
      <c r="AG6" s="155" t="str">
        <f>HYPERLINK("#중기기초자료!A3","G06020150 →")</f>
        <v>G06020150 →</v>
      </c>
    </row>
    <row r="7" spans="1:33" ht="18.399999999999999" customHeight="1">
      <c r="B7" s="181" t="s">
        <v>178</v>
      </c>
      <c r="G7" s="183">
        <f>TRUNC(G6, 0)</f>
        <v>20276</v>
      </c>
    </row>
    <row r="8" spans="1:33" ht="18.399999999999999" customHeight="1">
      <c r="A8" s="181" t="s">
        <v>14</v>
      </c>
      <c r="B8" s="181" t="s">
        <v>179</v>
      </c>
      <c r="C8" s="181" t="s">
        <v>18</v>
      </c>
      <c r="D8" s="181">
        <v>15.9</v>
      </c>
      <c r="E8" s="185" t="s">
        <v>180</v>
      </c>
      <c r="F8" s="185">
        <f>중기기초자료!D5</f>
        <v>1376</v>
      </c>
      <c r="G8" s="184">
        <f>TRUNC(F8*D8, 1)</f>
        <v>21878.400000000001</v>
      </c>
      <c r="H8" s="181" t="s">
        <v>18</v>
      </c>
      <c r="I8" s="181" t="s">
        <v>18</v>
      </c>
      <c r="K8" s="181" t="s">
        <v>30</v>
      </c>
      <c r="L8" s="181" t="s">
        <v>18</v>
      </c>
      <c r="M8" s="181" t="s">
        <v>181</v>
      </c>
      <c r="AG8" s="155" t="str">
        <f>HYPERLINK("#중기기초자료!A5","M9366005 →")</f>
        <v>M9366005 →</v>
      </c>
    </row>
    <row r="9" spans="1:33" ht="18.399999999999999" customHeight="1">
      <c r="B9" s="181" t="s">
        <v>182</v>
      </c>
      <c r="C9" s="181" t="s">
        <v>18</v>
      </c>
      <c r="D9" s="181">
        <v>38</v>
      </c>
      <c r="E9" s="185" t="s">
        <v>183</v>
      </c>
      <c r="F9" s="185">
        <v>0</v>
      </c>
      <c r="G9" s="184">
        <f>TRUNC((G8) * D9/100, 1)</f>
        <v>8313.7000000000007</v>
      </c>
      <c r="H9" s="181" t="s">
        <v>18</v>
      </c>
      <c r="I9" s="181" t="s">
        <v>18</v>
      </c>
      <c r="K9" s="181" t="s">
        <v>32</v>
      </c>
      <c r="L9" s="181" t="s">
        <v>18</v>
      </c>
      <c r="M9" s="181" t="s">
        <v>184</v>
      </c>
      <c r="N9" s="181" t="s">
        <v>18</v>
      </c>
    </row>
    <row r="10" spans="1:33" ht="18.399999999999999" customHeight="1">
      <c r="B10" s="181" t="s">
        <v>178</v>
      </c>
      <c r="G10" s="183">
        <f>TRUNC(G8+G9, 0)</f>
        <v>30192</v>
      </c>
    </row>
    <row r="11" spans="1:33" ht="18.399999999999999" customHeight="1">
      <c r="A11" s="181" t="s">
        <v>11</v>
      </c>
      <c r="B11" s="181" t="s">
        <v>185</v>
      </c>
      <c r="C11" s="181" t="s">
        <v>186</v>
      </c>
      <c r="D11" s="181">
        <v>1</v>
      </c>
      <c r="E11" s="184" t="s">
        <v>187</v>
      </c>
      <c r="F11" s="184">
        <f>TRUNC(중기기초자료!E4 * 중기전역변수!C18, 1)</f>
        <v>59025.599999999999</v>
      </c>
      <c r="G11" s="184">
        <f>TRUNC(F11*D11, 1)</f>
        <v>59025.599999999999</v>
      </c>
      <c r="H11" s="181" t="s">
        <v>18</v>
      </c>
      <c r="I11" s="181" t="s">
        <v>18</v>
      </c>
      <c r="K11" s="181" t="s">
        <v>188</v>
      </c>
      <c r="L11" s="181" t="s">
        <v>18</v>
      </c>
      <c r="M11" s="181" t="s">
        <v>189</v>
      </c>
      <c r="AG11" s="155" t="str">
        <f>HYPERLINK("#중기기초자료!A4","L086 →")</f>
        <v>L086 →</v>
      </c>
    </row>
    <row r="12" spans="1:33" ht="18.399999999999999" customHeight="1">
      <c r="B12" s="181" t="s">
        <v>178</v>
      </c>
      <c r="G12" s="183">
        <f>TRUNC(G11, 0)</f>
        <v>59025</v>
      </c>
    </row>
    <row r="13" spans="1:33" ht="18.399999999999999" customHeight="1" thickBot="1">
      <c r="B13" s="181" t="s">
        <v>190</v>
      </c>
      <c r="G13" s="183">
        <f>TRUNC(G7+G10+G12, 0)</f>
        <v>109493</v>
      </c>
    </row>
    <row r="14" spans="1:33" ht="18.399999999999999" customHeight="1" thickTop="1">
      <c r="A14" s="180"/>
      <c r="B14" s="180"/>
      <c r="C14" s="180"/>
      <c r="D14" s="180"/>
      <c r="E14" s="180"/>
      <c r="F14" s="180"/>
      <c r="G14" s="180"/>
      <c r="H14" s="180"/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5"/>
  <sheetViews>
    <sheetView workbookViewId="0">
      <selection activeCell="B2" sqref="B2:B3"/>
    </sheetView>
  </sheetViews>
  <sheetFormatPr defaultRowHeight="18.399999999999999" customHeight="1"/>
  <cols>
    <col min="1" max="1" width="21.42578125" style="140" customWidth="1"/>
    <col min="2" max="2" width="17.140625" style="140" customWidth="1"/>
    <col min="3" max="3" width="4.28515625" style="140" customWidth="1"/>
    <col min="4" max="7" width="12.85546875" style="140" customWidth="1"/>
    <col min="8" max="8" width="8.5703125" style="140" customWidth="1"/>
    <col min="9" max="10" width="0" style="140" hidden="1" customWidth="1"/>
    <col min="11" max="16384" width="9.140625" style="140"/>
  </cols>
  <sheetData>
    <row r="1" spans="1:10" ht="18.399999999999999" customHeight="1" thickBot="1">
      <c r="A1" s="140" t="s">
        <v>191</v>
      </c>
    </row>
    <row r="2" spans="1:10" ht="18.399999999999999" customHeight="1" thickBot="1">
      <c r="A2" s="151" t="s">
        <v>192</v>
      </c>
      <c r="B2" s="152" t="s">
        <v>72</v>
      </c>
      <c r="C2" s="152" t="s">
        <v>74</v>
      </c>
      <c r="D2" s="152" t="s">
        <v>14</v>
      </c>
      <c r="E2" s="152" t="s">
        <v>11</v>
      </c>
      <c r="F2" s="152" t="s">
        <v>1</v>
      </c>
      <c r="G2" s="152" t="s">
        <v>17</v>
      </c>
      <c r="H2" s="153" t="s">
        <v>6</v>
      </c>
    </row>
    <row r="3" spans="1:10" ht="18.399999999999999" customHeight="1">
      <c r="A3" s="143" t="s">
        <v>164</v>
      </c>
      <c r="B3" s="144" t="s">
        <v>165</v>
      </c>
      <c r="C3" s="144" t="s">
        <v>175</v>
      </c>
      <c r="D3" s="186">
        <v>0</v>
      </c>
      <c r="E3" s="187">
        <v>0</v>
      </c>
      <c r="F3" s="145">
        <v>88973</v>
      </c>
      <c r="G3" s="186">
        <v>88973</v>
      </c>
      <c r="H3" s="146" t="s">
        <v>18</v>
      </c>
      <c r="I3" s="140" t="s">
        <v>18</v>
      </c>
      <c r="J3" s="140" t="s">
        <v>176</v>
      </c>
    </row>
    <row r="4" spans="1:10" ht="18.399999999999999" customHeight="1">
      <c r="A4" s="143" t="s">
        <v>185</v>
      </c>
      <c r="B4" s="144" t="s">
        <v>18</v>
      </c>
      <c r="C4" s="144" t="s">
        <v>187</v>
      </c>
      <c r="D4" s="186">
        <v>0</v>
      </c>
      <c r="E4" s="187">
        <v>283323</v>
      </c>
      <c r="F4" s="145">
        <v>0</v>
      </c>
      <c r="G4" s="186">
        <v>283323</v>
      </c>
      <c r="H4" s="146" t="s">
        <v>18</v>
      </c>
      <c r="I4" s="140" t="s">
        <v>193</v>
      </c>
      <c r="J4" s="140" t="s">
        <v>189</v>
      </c>
    </row>
    <row r="5" spans="1:10" ht="18.399999999999999" customHeight="1" thickBot="1">
      <c r="A5" s="156" t="s">
        <v>179</v>
      </c>
      <c r="B5" s="157" t="s">
        <v>18</v>
      </c>
      <c r="C5" s="157" t="s">
        <v>180</v>
      </c>
      <c r="D5" s="188">
        <v>1376</v>
      </c>
      <c r="E5" s="189">
        <v>0</v>
      </c>
      <c r="F5" s="158">
        <v>0</v>
      </c>
      <c r="G5" s="188">
        <v>1376</v>
      </c>
      <c r="H5" s="159" t="s">
        <v>194</v>
      </c>
      <c r="I5" s="140" t="s">
        <v>18</v>
      </c>
      <c r="J5" s="140" t="s">
        <v>181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2"/>
  <sheetViews>
    <sheetView workbookViewId="0">
      <selection activeCell="B2" sqref="B2:B3"/>
    </sheetView>
  </sheetViews>
  <sheetFormatPr defaultRowHeight="18.399999999999999" customHeight="1"/>
  <cols>
    <col min="1" max="1" width="25.7109375" style="140" customWidth="1"/>
    <col min="2" max="2" width="21.42578125" style="140" customWidth="1"/>
    <col min="3" max="3" width="8.5703125" style="140" customWidth="1"/>
    <col min="4" max="4" width="17.140625" style="140" customWidth="1"/>
    <col min="5" max="5" width="25.7109375" style="140" customWidth="1"/>
    <col min="6" max="13" width="0" style="140" hidden="1" customWidth="1"/>
    <col min="14" max="16384" width="9.140625" style="140"/>
  </cols>
  <sheetData>
    <row r="1" spans="1:5" ht="18.399999999999999" customHeight="1" thickBot="1">
      <c r="A1" s="140" t="s">
        <v>195</v>
      </c>
    </row>
    <row r="2" spans="1:5" ht="18.399999999999999" customHeight="1" thickBot="1">
      <c r="A2" s="151" t="s">
        <v>192</v>
      </c>
      <c r="B2" s="152" t="s">
        <v>72</v>
      </c>
      <c r="C2" s="152" t="s">
        <v>74</v>
      </c>
      <c r="D2" s="152" t="s">
        <v>196</v>
      </c>
      <c r="E2" s="153" t="s">
        <v>6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2"/>
  <sheetViews>
    <sheetView workbookViewId="0">
      <selection activeCell="B2" sqref="B2:B3"/>
    </sheetView>
  </sheetViews>
  <sheetFormatPr defaultRowHeight="18.399999999999999" customHeight="1"/>
  <cols>
    <col min="1" max="1" width="25.7109375" style="140" customWidth="1"/>
    <col min="2" max="2" width="21.42578125" style="140" customWidth="1"/>
    <col min="3" max="3" width="8.5703125" style="140" customWidth="1"/>
    <col min="4" max="4" width="17.140625" style="140" customWidth="1"/>
    <col min="5" max="5" width="25.7109375" style="140" customWidth="1"/>
    <col min="6" max="8" width="0" style="140" hidden="1" customWidth="1"/>
    <col min="9" max="16384" width="9.140625" style="140"/>
  </cols>
  <sheetData>
    <row r="1" spans="1:5" ht="18.399999999999999" customHeight="1" thickBot="1">
      <c r="A1" s="140" t="s">
        <v>197</v>
      </c>
    </row>
    <row r="2" spans="1:5" ht="18.399999999999999" customHeight="1" thickBot="1">
      <c r="A2" s="151" t="s">
        <v>192</v>
      </c>
      <c r="B2" s="152" t="s">
        <v>72</v>
      </c>
      <c r="C2" s="152" t="s">
        <v>74</v>
      </c>
      <c r="D2" s="152" t="s">
        <v>196</v>
      </c>
      <c r="E2" s="153" t="s">
        <v>6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4"/>
  <sheetViews>
    <sheetView workbookViewId="0">
      <selection activeCell="B2" sqref="B2:B3"/>
    </sheetView>
  </sheetViews>
  <sheetFormatPr defaultRowHeight="18.399999999999999" customHeight="1"/>
  <cols>
    <col min="1" max="1" width="25.7109375" style="140" customWidth="1"/>
    <col min="2" max="2" width="21.42578125" style="140" customWidth="1"/>
    <col min="3" max="3" width="4.28515625" style="140" customWidth="1"/>
    <col min="4" max="6" width="9.42578125" style="140" customWidth="1"/>
    <col min="7" max="7" width="10.28515625" style="140" customWidth="1"/>
    <col min="8" max="8" width="12.85546875" style="140" customWidth="1"/>
    <col min="9" max="10" width="0" style="140" hidden="1" customWidth="1"/>
    <col min="11" max="16384" width="9.140625" style="140"/>
  </cols>
  <sheetData>
    <row r="1" spans="1:10" ht="18.399999999999999" customHeight="1" thickBot="1">
      <c r="A1" s="140" t="s">
        <v>198</v>
      </c>
    </row>
    <row r="2" spans="1:10" ht="18.399999999999999" customHeight="1" thickBot="1">
      <c r="A2" s="151" t="s">
        <v>192</v>
      </c>
      <c r="B2" s="152" t="s">
        <v>72</v>
      </c>
      <c r="C2" s="152" t="s">
        <v>74</v>
      </c>
      <c r="D2" s="152" t="s">
        <v>14</v>
      </c>
      <c r="E2" s="152" t="s">
        <v>11</v>
      </c>
      <c r="F2" s="152" t="s">
        <v>1</v>
      </c>
      <c r="G2" s="152" t="s">
        <v>17</v>
      </c>
      <c r="H2" s="153" t="s">
        <v>6</v>
      </c>
    </row>
    <row r="3" spans="1:10" ht="18.399999999999999" customHeight="1">
      <c r="A3" s="143" t="s">
        <v>199</v>
      </c>
      <c r="B3" s="144" t="s">
        <v>200</v>
      </c>
      <c r="C3" s="144" t="s">
        <v>201</v>
      </c>
      <c r="D3" s="190">
        <v>0</v>
      </c>
      <c r="E3" s="190">
        <v>0</v>
      </c>
      <c r="F3" s="190">
        <v>32166</v>
      </c>
      <c r="G3" s="190">
        <f>D3+E3+F3</f>
        <v>32166</v>
      </c>
      <c r="H3" s="146" t="s">
        <v>18</v>
      </c>
      <c r="I3" s="140" t="s">
        <v>18</v>
      </c>
      <c r="J3" s="140" t="s">
        <v>202</v>
      </c>
    </row>
    <row r="4" spans="1:10" ht="18.399999999999999" customHeight="1" thickBot="1">
      <c r="A4" s="156" t="s">
        <v>203</v>
      </c>
      <c r="B4" s="157" t="s">
        <v>47</v>
      </c>
      <c r="C4" s="157" t="s">
        <v>204</v>
      </c>
      <c r="D4" s="191">
        <v>0</v>
      </c>
      <c r="E4" s="191">
        <v>0</v>
      </c>
      <c r="F4" s="191">
        <v>8578</v>
      </c>
      <c r="G4" s="191">
        <f>D4+E4+F4</f>
        <v>8578</v>
      </c>
      <c r="H4" s="159" t="s">
        <v>18</v>
      </c>
      <c r="I4" s="140" t="s">
        <v>18</v>
      </c>
      <c r="J4" s="140" t="s">
        <v>52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36"/>
  <sheetViews>
    <sheetView workbookViewId="0">
      <selection activeCell="B2" sqref="B2:B3"/>
    </sheetView>
  </sheetViews>
  <sheetFormatPr defaultRowHeight="18.399999999999999" customHeight="1"/>
  <cols>
    <col min="1" max="1" width="14.5703125" style="140" customWidth="1"/>
    <col min="2" max="2" width="19.7109375" style="140" customWidth="1"/>
    <col min="3" max="3" width="16.28515625" style="140" customWidth="1"/>
    <col min="4" max="4" width="4.28515625" style="140" customWidth="1"/>
    <col min="5" max="5" width="13.7109375" style="140" customWidth="1"/>
    <col min="6" max="6" width="10.28515625" style="140" customWidth="1"/>
    <col min="7" max="7" width="5.140625" style="140" customWidth="1"/>
    <col min="8" max="8" width="10.28515625" style="140" customWidth="1"/>
    <col min="9" max="9" width="5.140625" style="140" customWidth="1"/>
    <col min="10" max="10" width="10.28515625" style="140" customWidth="1"/>
    <col min="11" max="11" width="5.140625" style="140" customWidth="1"/>
    <col min="12" max="12" width="10.28515625" style="140" customWidth="1"/>
    <col min="13" max="13" width="5.140625" style="140" customWidth="1"/>
    <col min="14" max="14" width="10.28515625" style="140" customWidth="1"/>
    <col min="15" max="15" width="5.140625" style="140" customWidth="1"/>
    <col min="16" max="20" width="9.140625" style="140"/>
    <col min="21" max="24" width="0" style="140" hidden="1" customWidth="1"/>
    <col min="25" max="16384" width="9.140625" style="140"/>
  </cols>
  <sheetData>
    <row r="1" spans="1:21" ht="18.399999999999999" customHeight="1" thickBot="1">
      <c r="A1" s="140" t="s">
        <v>205</v>
      </c>
    </row>
    <row r="2" spans="1:21" ht="18.399999999999999" customHeight="1">
      <c r="A2" s="250" t="s">
        <v>206</v>
      </c>
      <c r="B2" s="247" t="s">
        <v>192</v>
      </c>
      <c r="C2" s="247" t="s">
        <v>72</v>
      </c>
      <c r="D2" s="247" t="s">
        <v>10</v>
      </c>
      <c r="E2" s="247" t="s">
        <v>207</v>
      </c>
      <c r="F2" s="247" t="s">
        <v>208</v>
      </c>
      <c r="G2" s="247" t="s">
        <v>18</v>
      </c>
      <c r="H2" s="247" t="s">
        <v>209</v>
      </c>
      <c r="I2" s="247" t="s">
        <v>18</v>
      </c>
      <c r="J2" s="247" t="s">
        <v>210</v>
      </c>
      <c r="K2" s="247" t="s">
        <v>18</v>
      </c>
      <c r="L2" s="247" t="s">
        <v>211</v>
      </c>
      <c r="M2" s="247" t="s">
        <v>18</v>
      </c>
      <c r="N2" s="247" t="s">
        <v>212</v>
      </c>
      <c r="O2" s="247" t="s">
        <v>18</v>
      </c>
      <c r="P2" s="247" t="s">
        <v>213</v>
      </c>
      <c r="Q2" s="254" t="s">
        <v>214</v>
      </c>
      <c r="U2" s="140" t="s">
        <v>215</v>
      </c>
    </row>
    <row r="3" spans="1:21" ht="18.399999999999999" customHeight="1" thickBot="1">
      <c r="A3" s="251" t="s">
        <v>18</v>
      </c>
      <c r="B3" s="252" t="s">
        <v>18</v>
      </c>
      <c r="C3" s="252" t="s">
        <v>18</v>
      </c>
      <c r="D3" s="252" t="s">
        <v>18</v>
      </c>
      <c r="E3" s="252" t="s">
        <v>18</v>
      </c>
      <c r="F3" s="141" t="s">
        <v>216</v>
      </c>
      <c r="G3" s="141" t="s">
        <v>217</v>
      </c>
      <c r="H3" s="141" t="s">
        <v>216</v>
      </c>
      <c r="I3" s="141" t="s">
        <v>217</v>
      </c>
      <c r="J3" s="141" t="s">
        <v>216</v>
      </c>
      <c r="K3" s="141" t="s">
        <v>217</v>
      </c>
      <c r="L3" s="141" t="s">
        <v>216</v>
      </c>
      <c r="M3" s="141" t="s">
        <v>217</v>
      </c>
      <c r="N3" s="141" t="s">
        <v>216</v>
      </c>
      <c r="O3" s="141" t="s">
        <v>217</v>
      </c>
      <c r="P3" s="252" t="s">
        <v>18</v>
      </c>
      <c r="Q3" s="255" t="s">
        <v>18</v>
      </c>
      <c r="U3" s="140" t="s">
        <v>218</v>
      </c>
    </row>
    <row r="4" spans="1:21" ht="18.399999999999999" customHeight="1">
      <c r="U4" s="140" t="s">
        <v>218</v>
      </c>
    </row>
    <row r="11" spans="1:21" ht="18.399999999999999" customHeight="1">
      <c r="U11" s="140" t="s">
        <v>218</v>
      </c>
    </row>
    <row r="12" spans="1:21" ht="18.399999999999999" customHeight="1">
      <c r="U12" s="140" t="s">
        <v>219</v>
      </c>
    </row>
    <row r="13" spans="1:21" ht="18.399999999999999" customHeight="1">
      <c r="U13" s="140" t="s">
        <v>220</v>
      </c>
    </row>
    <row r="14" spans="1:21" ht="18.399999999999999" customHeight="1">
      <c r="U14" s="140" t="s">
        <v>221</v>
      </c>
    </row>
    <row r="15" spans="1:21" ht="18.399999999999999" customHeight="1">
      <c r="U15" s="140" t="s">
        <v>222</v>
      </c>
    </row>
    <row r="16" spans="1:21" ht="18.399999999999999" customHeight="1">
      <c r="U16" s="140" t="s">
        <v>223</v>
      </c>
    </row>
    <row r="21" spans="21:21" ht="18.399999999999999" customHeight="1">
      <c r="U21" s="140" t="s">
        <v>208</v>
      </c>
    </row>
    <row r="22" spans="21:21" ht="18.399999999999999" customHeight="1">
      <c r="U22" s="140" t="s">
        <v>209</v>
      </c>
    </row>
    <row r="23" spans="21:21" ht="18.399999999999999" customHeight="1">
      <c r="U23" s="140" t="s">
        <v>210</v>
      </c>
    </row>
    <row r="24" spans="21:21" ht="18.399999999999999" customHeight="1">
      <c r="U24" s="140" t="s">
        <v>211</v>
      </c>
    </row>
    <row r="25" spans="21:21" ht="18.399999999999999" customHeight="1">
      <c r="U25" s="140" t="s">
        <v>212</v>
      </c>
    </row>
    <row r="26" spans="21:21" ht="18.399999999999999" customHeight="1">
      <c r="U26" s="140" t="s">
        <v>18</v>
      </c>
    </row>
    <row r="31" spans="21:21" ht="18.399999999999999" customHeight="1">
      <c r="U31" s="140" t="s">
        <v>224</v>
      </c>
    </row>
    <row r="32" spans="21:21" ht="18.399999999999999" customHeight="1">
      <c r="U32" s="140" t="s">
        <v>224</v>
      </c>
    </row>
    <row r="33" spans="21:21" ht="18.399999999999999" customHeight="1">
      <c r="U33" s="140" t="s">
        <v>224</v>
      </c>
    </row>
    <row r="34" spans="21:21" ht="18.399999999999999" customHeight="1">
      <c r="U34" s="140" t="s">
        <v>224</v>
      </c>
    </row>
    <row r="35" spans="21:21" ht="18.399999999999999" customHeight="1">
      <c r="U35" s="140" t="s">
        <v>224</v>
      </c>
    </row>
    <row r="36" spans="21:21" ht="18.399999999999999" customHeight="1">
      <c r="U36" s="140" t="s">
        <v>224</v>
      </c>
    </row>
  </sheetData>
  <mergeCells count="12">
    <mergeCell ref="Q2:Q3"/>
    <mergeCell ref="A2:A3"/>
    <mergeCell ref="B2:B3"/>
    <mergeCell ref="C2:C3"/>
    <mergeCell ref="D2:D3"/>
    <mergeCell ref="E2:E3"/>
    <mergeCell ref="F2:G2"/>
    <mergeCell ref="H2:I2"/>
    <mergeCell ref="J2:K2"/>
    <mergeCell ref="L2:M2"/>
    <mergeCell ref="N2:O2"/>
    <mergeCell ref="P2:P3"/>
  </mergeCells>
  <phoneticPr fontId="2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7"/>
  <sheetViews>
    <sheetView workbookViewId="0">
      <selection activeCell="B2" sqref="B2:B3"/>
    </sheetView>
  </sheetViews>
  <sheetFormatPr defaultRowHeight="18.399999999999999" customHeight="1"/>
  <cols>
    <col min="1" max="1" width="21.42578125" style="140" customWidth="1"/>
    <col min="2" max="2" width="8.5703125" style="140" customWidth="1"/>
    <col min="3" max="3" width="21.42578125" style="140" customWidth="1"/>
    <col min="4" max="4" width="25.7109375" style="140" customWidth="1"/>
    <col min="5" max="5" width="60" style="140" customWidth="1"/>
    <col min="6" max="16384" width="9.140625" style="140"/>
  </cols>
  <sheetData>
    <row r="1" spans="1:5" ht="18.399999999999999" customHeight="1" thickBot="1">
      <c r="A1" s="140" t="s">
        <v>225</v>
      </c>
    </row>
    <row r="2" spans="1:5" ht="18.399999999999999" customHeight="1" thickBot="1">
      <c r="A2" s="151" t="s">
        <v>226</v>
      </c>
      <c r="B2" s="152" t="s">
        <v>227</v>
      </c>
      <c r="C2" s="152" t="s">
        <v>228</v>
      </c>
      <c r="D2" s="192" t="s">
        <v>229</v>
      </c>
      <c r="E2" s="193" t="s">
        <v>230</v>
      </c>
    </row>
    <row r="3" spans="1:5" ht="18.399999999999999" customHeight="1">
      <c r="A3" s="143" t="s">
        <v>231</v>
      </c>
      <c r="B3" s="144" t="s">
        <v>232</v>
      </c>
      <c r="C3" s="144">
        <v>1208</v>
      </c>
      <c r="D3" s="194" t="s">
        <v>233</v>
      </c>
      <c r="E3" s="195" t="s">
        <v>234</v>
      </c>
    </row>
    <row r="4" spans="1:5" ht="18.399999999999999" customHeight="1">
      <c r="A4" s="143" t="s">
        <v>235</v>
      </c>
      <c r="B4" s="144" t="s">
        <v>232</v>
      </c>
      <c r="C4" s="144">
        <v>100</v>
      </c>
      <c r="D4" s="194" t="s">
        <v>236</v>
      </c>
      <c r="E4" s="195" t="s">
        <v>237</v>
      </c>
    </row>
    <row r="5" spans="1:5" ht="18.399999999999999" customHeight="1">
      <c r="A5" s="143" t="s">
        <v>238</v>
      </c>
      <c r="B5" s="144" t="s">
        <v>232</v>
      </c>
      <c r="C5" s="144">
        <v>100</v>
      </c>
      <c r="D5" s="194" t="s">
        <v>239</v>
      </c>
      <c r="E5" s="195" t="s">
        <v>237</v>
      </c>
    </row>
    <row r="6" spans="1:5" ht="18.399999999999999" customHeight="1">
      <c r="A6" s="143" t="s">
        <v>240</v>
      </c>
      <c r="B6" s="144" t="s">
        <v>232</v>
      </c>
      <c r="C6" s="144">
        <v>4.99</v>
      </c>
      <c r="D6" s="194" t="s">
        <v>241</v>
      </c>
      <c r="E6" s="195" t="s">
        <v>237</v>
      </c>
    </row>
    <row r="7" spans="1:5" ht="18.399999999999999" customHeight="1">
      <c r="A7" s="143" t="s">
        <v>242</v>
      </c>
      <c r="B7" s="144" t="s">
        <v>232</v>
      </c>
      <c r="C7" s="144">
        <v>1.9</v>
      </c>
      <c r="D7" s="194" t="s">
        <v>233</v>
      </c>
      <c r="E7" s="195" t="s">
        <v>243</v>
      </c>
    </row>
    <row r="8" spans="1:5" ht="18.399999999999999" customHeight="1">
      <c r="A8" s="143" t="s">
        <v>244</v>
      </c>
      <c r="B8" s="144" t="s">
        <v>232</v>
      </c>
      <c r="C8" s="144">
        <v>0</v>
      </c>
      <c r="D8" s="194" t="s">
        <v>245</v>
      </c>
      <c r="E8" s="195" t="s">
        <v>237</v>
      </c>
    </row>
    <row r="9" spans="1:5" ht="18.399999999999999" customHeight="1">
      <c r="A9" s="143" t="s">
        <v>246</v>
      </c>
      <c r="B9" s="144" t="s">
        <v>232</v>
      </c>
      <c r="C9" s="144">
        <v>0</v>
      </c>
      <c r="D9" s="194" t="s">
        <v>247</v>
      </c>
      <c r="E9" s="195" t="s">
        <v>237</v>
      </c>
    </row>
    <row r="10" spans="1:5" ht="18.399999999999999" customHeight="1">
      <c r="A10" s="143" t="s">
        <v>248</v>
      </c>
      <c r="B10" s="144" t="s">
        <v>232</v>
      </c>
      <c r="C10" s="144">
        <v>0</v>
      </c>
      <c r="D10" s="194" t="s">
        <v>249</v>
      </c>
      <c r="E10" s="195" t="s">
        <v>237</v>
      </c>
    </row>
    <row r="11" spans="1:5" ht="18.399999999999999" customHeight="1">
      <c r="A11" s="143" t="s">
        <v>250</v>
      </c>
      <c r="B11" s="144" t="s">
        <v>232</v>
      </c>
      <c r="C11" s="144">
        <v>0</v>
      </c>
      <c r="D11" s="194" t="s">
        <v>251</v>
      </c>
      <c r="E11" s="195" t="s">
        <v>237</v>
      </c>
    </row>
    <row r="12" spans="1:5" ht="18.399999999999999" customHeight="1">
      <c r="A12" s="143" t="s">
        <v>252</v>
      </c>
      <c r="B12" s="144" t="s">
        <v>232</v>
      </c>
      <c r="C12" s="144">
        <v>50</v>
      </c>
      <c r="D12" s="194" t="s">
        <v>253</v>
      </c>
      <c r="E12" s="195" t="s">
        <v>237</v>
      </c>
    </row>
    <row r="13" spans="1:5" ht="18.399999999999999" customHeight="1">
      <c r="A13" s="143" t="s">
        <v>254</v>
      </c>
      <c r="B13" s="144" t="s">
        <v>232</v>
      </c>
      <c r="C13" s="144">
        <v>0</v>
      </c>
      <c r="D13" s="194" t="s">
        <v>255</v>
      </c>
      <c r="E13" s="195" t="s">
        <v>237</v>
      </c>
    </row>
    <row r="14" spans="1:5" ht="18.399999999999999" customHeight="1">
      <c r="A14" s="143" t="s">
        <v>256</v>
      </c>
      <c r="B14" s="144" t="s">
        <v>232</v>
      </c>
      <c r="C14" s="144">
        <v>74</v>
      </c>
      <c r="D14" s="194" t="s">
        <v>257</v>
      </c>
      <c r="E14" s="195" t="s">
        <v>237</v>
      </c>
    </row>
    <row r="15" spans="1:5" ht="18.399999999999999" customHeight="1">
      <c r="A15" s="143" t="s">
        <v>258</v>
      </c>
      <c r="B15" s="144" t="s">
        <v>232</v>
      </c>
      <c r="C15" s="144">
        <v>56</v>
      </c>
      <c r="D15" s="194" t="s">
        <v>259</v>
      </c>
      <c r="E15" s="195" t="s">
        <v>237</v>
      </c>
    </row>
    <row r="16" spans="1:5" ht="18.399999999999999" customHeight="1">
      <c r="A16" s="143" t="s">
        <v>260</v>
      </c>
      <c r="B16" s="144" t="s">
        <v>232</v>
      </c>
      <c r="C16" s="144">
        <v>9</v>
      </c>
      <c r="D16" s="194" t="s">
        <v>261</v>
      </c>
      <c r="E16" s="195" t="s">
        <v>237</v>
      </c>
    </row>
    <row r="17" spans="1:5" ht="18.399999999999999" customHeight="1">
      <c r="A17" s="143" t="s">
        <v>262</v>
      </c>
      <c r="B17" s="144" t="s">
        <v>232</v>
      </c>
      <c r="C17" s="144">
        <v>80.2</v>
      </c>
      <c r="D17" s="194" t="s">
        <v>263</v>
      </c>
      <c r="E17" s="195" t="s">
        <v>237</v>
      </c>
    </row>
    <row r="18" spans="1:5" ht="18.399999999999999" customHeight="1">
      <c r="A18" s="143" t="s">
        <v>264</v>
      </c>
      <c r="B18" s="144" t="s">
        <v>232</v>
      </c>
      <c r="C18" s="144">
        <v>59</v>
      </c>
      <c r="D18" s="194" t="s">
        <v>265</v>
      </c>
      <c r="E18" s="195" t="s">
        <v>237</v>
      </c>
    </row>
    <row r="19" spans="1:5" ht="18.399999999999999" customHeight="1">
      <c r="A19" s="143" t="s">
        <v>266</v>
      </c>
      <c r="B19" s="144" t="s">
        <v>232</v>
      </c>
      <c r="C19" s="144">
        <v>0.2</v>
      </c>
      <c r="D19" s="194" t="s">
        <v>267</v>
      </c>
      <c r="E19" s="195" t="s">
        <v>243</v>
      </c>
    </row>
    <row r="20" spans="1:5" ht="18.399999999999999" customHeight="1">
      <c r="A20" s="143" t="s">
        <v>268</v>
      </c>
      <c r="B20" s="144" t="s">
        <v>232</v>
      </c>
      <c r="C20" s="144">
        <v>0.15</v>
      </c>
      <c r="D20" s="194" t="s">
        <v>269</v>
      </c>
      <c r="E20" s="195" t="s">
        <v>243</v>
      </c>
    </row>
    <row r="21" spans="1:5" ht="18.399999999999999" customHeight="1">
      <c r="A21" s="143" t="s">
        <v>270</v>
      </c>
      <c r="B21" s="144" t="s">
        <v>232</v>
      </c>
      <c r="C21" s="144">
        <v>100</v>
      </c>
      <c r="D21" s="194" t="s">
        <v>271</v>
      </c>
      <c r="E21" s="195" t="s">
        <v>237</v>
      </c>
    </row>
    <row r="22" spans="1:5" ht="18.399999999999999" customHeight="1">
      <c r="A22" s="143" t="s">
        <v>272</v>
      </c>
      <c r="B22" s="144" t="s">
        <v>232</v>
      </c>
      <c r="C22" s="144">
        <v>100</v>
      </c>
      <c r="D22" s="194" t="s">
        <v>273</v>
      </c>
      <c r="E22" s="195" t="s">
        <v>237</v>
      </c>
    </row>
    <row r="23" spans="1:5" ht="18.399999999999999" customHeight="1">
      <c r="A23" s="143" t="s">
        <v>274</v>
      </c>
      <c r="B23" s="144" t="s">
        <v>232</v>
      </c>
      <c r="C23" s="144">
        <v>100</v>
      </c>
      <c r="D23" s="194" t="s">
        <v>275</v>
      </c>
      <c r="E23" s="195" t="s">
        <v>237</v>
      </c>
    </row>
    <row r="24" spans="1:5" ht="18.399999999999999" customHeight="1">
      <c r="A24" s="143" t="s">
        <v>276</v>
      </c>
      <c r="B24" s="144" t="s">
        <v>232</v>
      </c>
      <c r="C24" s="144">
        <v>100</v>
      </c>
      <c r="D24" s="194" t="s">
        <v>277</v>
      </c>
      <c r="E24" s="195" t="s">
        <v>237</v>
      </c>
    </row>
    <row r="25" spans="1:5" ht="18.399999999999999" customHeight="1">
      <c r="A25" s="143" t="s">
        <v>278</v>
      </c>
      <c r="B25" s="144" t="s">
        <v>232</v>
      </c>
      <c r="C25" s="144">
        <v>100</v>
      </c>
      <c r="D25" s="194" t="s">
        <v>279</v>
      </c>
      <c r="E25" s="195" t="s">
        <v>237</v>
      </c>
    </row>
    <row r="26" spans="1:5" ht="18.399999999999999" customHeight="1">
      <c r="A26" s="143" t="s">
        <v>280</v>
      </c>
      <c r="B26" s="144" t="s">
        <v>232</v>
      </c>
      <c r="C26" s="144">
        <v>0.32600000000000001</v>
      </c>
      <c r="D26" s="194" t="s">
        <v>281</v>
      </c>
      <c r="E26" s="195" t="s">
        <v>237</v>
      </c>
    </row>
    <row r="27" spans="1:5" ht="18.399999999999999" customHeight="1">
      <c r="A27" s="143" t="s">
        <v>282</v>
      </c>
      <c r="B27" s="144" t="s">
        <v>232</v>
      </c>
      <c r="C27" s="144">
        <v>87.5</v>
      </c>
      <c r="D27" s="194" t="s">
        <v>283</v>
      </c>
      <c r="E27" s="195" t="s">
        <v>237</v>
      </c>
    </row>
    <row r="28" spans="1:5" ht="18.399999999999999" customHeight="1">
      <c r="A28" s="143" t="s">
        <v>284</v>
      </c>
      <c r="B28" s="144" t="s">
        <v>232</v>
      </c>
      <c r="C28" s="144">
        <v>1.5</v>
      </c>
      <c r="D28" s="194" t="s">
        <v>233</v>
      </c>
      <c r="E28" s="195" t="s">
        <v>243</v>
      </c>
    </row>
    <row r="29" spans="1:5" ht="18.399999999999999" customHeight="1">
      <c r="A29" s="143" t="s">
        <v>285</v>
      </c>
      <c r="B29" s="144" t="s">
        <v>232</v>
      </c>
      <c r="C29" s="144">
        <v>1.4</v>
      </c>
      <c r="D29" s="194" t="s">
        <v>286</v>
      </c>
      <c r="E29" s="195" t="s">
        <v>237</v>
      </c>
    </row>
    <row r="30" spans="1:5" ht="18.399999999999999" customHeight="1">
      <c r="A30" s="143" t="s">
        <v>287</v>
      </c>
      <c r="B30" s="144" t="s">
        <v>232</v>
      </c>
      <c r="C30" s="144">
        <v>0</v>
      </c>
      <c r="D30" s="194" t="s">
        <v>288</v>
      </c>
      <c r="E30" s="195" t="s">
        <v>237</v>
      </c>
    </row>
    <row r="31" spans="1:5" ht="18.399999999999999" customHeight="1">
      <c r="A31" s="143" t="s">
        <v>289</v>
      </c>
      <c r="B31" s="144" t="s">
        <v>232</v>
      </c>
      <c r="C31" s="144">
        <v>1</v>
      </c>
      <c r="D31" s="194" t="s">
        <v>290</v>
      </c>
      <c r="E31" s="195" t="s">
        <v>291</v>
      </c>
    </row>
    <row r="32" spans="1:5" ht="18.399999999999999" customHeight="1">
      <c r="A32" s="143" t="s">
        <v>292</v>
      </c>
      <c r="B32" s="144" t="s">
        <v>232</v>
      </c>
      <c r="C32" s="144">
        <v>1.5</v>
      </c>
      <c r="D32" s="194" t="s">
        <v>233</v>
      </c>
      <c r="E32" s="195" t="s">
        <v>243</v>
      </c>
    </row>
    <row r="33" spans="1:5" ht="18.399999999999999" customHeight="1">
      <c r="A33" s="143" t="s">
        <v>293</v>
      </c>
      <c r="B33" s="144" t="s">
        <v>232</v>
      </c>
      <c r="C33" s="144">
        <v>1.0386</v>
      </c>
      <c r="D33" s="194" t="s">
        <v>233</v>
      </c>
      <c r="E33" s="195" t="s">
        <v>243</v>
      </c>
    </row>
    <row r="34" spans="1:5" ht="18.399999999999999" customHeight="1">
      <c r="A34" s="143" t="s">
        <v>294</v>
      </c>
      <c r="B34" s="144" t="s">
        <v>232</v>
      </c>
      <c r="C34" s="144">
        <v>1.43</v>
      </c>
      <c r="D34" s="194" t="s">
        <v>233</v>
      </c>
      <c r="E34" s="195" t="s">
        <v>243</v>
      </c>
    </row>
    <row r="35" spans="1:5" ht="18.399999999999999" customHeight="1">
      <c r="A35" s="143" t="s">
        <v>295</v>
      </c>
      <c r="B35" s="144" t="s">
        <v>232</v>
      </c>
      <c r="C35" s="144">
        <v>87.5</v>
      </c>
      <c r="D35" s="194" t="s">
        <v>296</v>
      </c>
      <c r="E35" s="195" t="s">
        <v>237</v>
      </c>
    </row>
    <row r="36" spans="1:5" ht="18.399999999999999" customHeight="1">
      <c r="A36" s="143" t="s">
        <v>297</v>
      </c>
      <c r="B36" s="144" t="s">
        <v>232</v>
      </c>
      <c r="C36" s="144">
        <v>100</v>
      </c>
      <c r="D36" s="194" t="s">
        <v>298</v>
      </c>
      <c r="E36" s="195" t="s">
        <v>237</v>
      </c>
    </row>
    <row r="37" spans="1:5" ht="18.399999999999999" customHeight="1">
      <c r="A37" s="143" t="s">
        <v>299</v>
      </c>
      <c r="B37" s="144" t="s">
        <v>232</v>
      </c>
      <c r="C37" s="144">
        <v>100</v>
      </c>
      <c r="D37" s="194" t="s">
        <v>300</v>
      </c>
      <c r="E37" s="195" t="s">
        <v>237</v>
      </c>
    </row>
    <row r="38" spans="1:5" ht="18.399999999999999" customHeight="1">
      <c r="A38" s="143" t="s">
        <v>301</v>
      </c>
      <c r="B38" s="144" t="s">
        <v>232</v>
      </c>
      <c r="C38" s="144">
        <v>100</v>
      </c>
      <c r="D38" s="194" t="s">
        <v>302</v>
      </c>
      <c r="E38" s="195" t="s">
        <v>237</v>
      </c>
    </row>
    <row r="39" spans="1:5" ht="18.399999999999999" customHeight="1">
      <c r="A39" s="143" t="s">
        <v>303</v>
      </c>
      <c r="B39" s="144" t="s">
        <v>232</v>
      </c>
      <c r="C39" s="144">
        <v>1108</v>
      </c>
      <c r="D39" s="194" t="s">
        <v>233</v>
      </c>
      <c r="E39" s="195" t="s">
        <v>243</v>
      </c>
    </row>
    <row r="40" spans="1:5" ht="18.399999999999999" customHeight="1">
      <c r="A40" s="143" t="s">
        <v>304</v>
      </c>
      <c r="B40" s="144" t="s">
        <v>232</v>
      </c>
      <c r="C40" s="144">
        <v>9</v>
      </c>
      <c r="D40" s="194" t="s">
        <v>305</v>
      </c>
      <c r="E40" s="195" t="s">
        <v>237</v>
      </c>
    </row>
    <row r="41" spans="1:5" ht="18.399999999999999" customHeight="1">
      <c r="A41" s="143" t="s">
        <v>306</v>
      </c>
      <c r="B41" s="144" t="s">
        <v>232</v>
      </c>
      <c r="C41" s="144">
        <v>1.9E-2</v>
      </c>
      <c r="D41" s="194" t="s">
        <v>307</v>
      </c>
      <c r="E41" s="195" t="s">
        <v>243</v>
      </c>
    </row>
    <row r="42" spans="1:5" ht="18.399999999999999" customHeight="1">
      <c r="A42" s="143" t="s">
        <v>308</v>
      </c>
      <c r="B42" s="144" t="s">
        <v>232</v>
      </c>
      <c r="C42" s="144">
        <v>0.01</v>
      </c>
      <c r="D42" s="194" t="s">
        <v>309</v>
      </c>
      <c r="E42" s="195" t="s">
        <v>243</v>
      </c>
    </row>
    <row r="43" spans="1:5" ht="18.399999999999999" customHeight="1">
      <c r="A43" s="143" t="s">
        <v>310</v>
      </c>
      <c r="B43" s="144" t="s">
        <v>232</v>
      </c>
      <c r="C43" s="144">
        <v>100</v>
      </c>
      <c r="D43" s="194" t="s">
        <v>311</v>
      </c>
      <c r="E43" s="195" t="s">
        <v>237</v>
      </c>
    </row>
    <row r="44" spans="1:5" ht="18.399999999999999" customHeight="1">
      <c r="A44" s="143" t="s">
        <v>312</v>
      </c>
      <c r="B44" s="144" t="s">
        <v>232</v>
      </c>
      <c r="C44" s="144">
        <v>100</v>
      </c>
      <c r="D44" s="194" t="s">
        <v>313</v>
      </c>
      <c r="E44" s="195" t="s">
        <v>237</v>
      </c>
    </row>
    <row r="45" spans="1:5" ht="18.399999999999999" customHeight="1">
      <c r="A45" s="143" t="s">
        <v>314</v>
      </c>
      <c r="B45" s="144" t="s">
        <v>232</v>
      </c>
      <c r="C45" s="144">
        <v>88.388000000000005</v>
      </c>
      <c r="D45" s="194" t="s">
        <v>315</v>
      </c>
      <c r="E45" s="195" t="s">
        <v>237</v>
      </c>
    </row>
    <row r="46" spans="1:5" ht="18.399999999999999" customHeight="1">
      <c r="A46" s="143" t="s">
        <v>316</v>
      </c>
      <c r="B46" s="144" t="s">
        <v>232</v>
      </c>
      <c r="C46" s="144">
        <v>80.63</v>
      </c>
      <c r="D46" s="194" t="s">
        <v>317</v>
      </c>
      <c r="E46" s="195" t="s">
        <v>237</v>
      </c>
    </row>
    <row r="47" spans="1:5" ht="18.399999999999999" customHeight="1" thickBot="1">
      <c r="A47" s="156" t="s">
        <v>318</v>
      </c>
      <c r="B47" s="157" t="s">
        <v>232</v>
      </c>
      <c r="C47" s="157">
        <v>15</v>
      </c>
      <c r="D47" s="196" t="s">
        <v>319</v>
      </c>
      <c r="E47" s="197" t="s">
        <v>237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50"/>
  <sheetViews>
    <sheetView showFormulas="1" workbookViewId="0">
      <selection activeCell="B2" sqref="B2:B3"/>
    </sheetView>
  </sheetViews>
  <sheetFormatPr defaultRowHeight="18.399999999999999" customHeight="1"/>
  <cols>
    <col min="1" max="1" width="12.85546875" style="140" customWidth="1"/>
    <col min="2" max="2" width="4.28515625" style="140" customWidth="1"/>
    <col min="3" max="4" width="17.140625" style="140" customWidth="1"/>
    <col min="5" max="16384" width="9.140625" style="140"/>
  </cols>
  <sheetData>
    <row r="1" spans="1:4" ht="18.399999999999999" customHeight="1" thickBot="1">
      <c r="A1" s="140" t="s">
        <v>320</v>
      </c>
    </row>
    <row r="2" spans="1:4" ht="18.399999999999999" customHeight="1" thickBot="1">
      <c r="A2" s="151" t="s">
        <v>226</v>
      </c>
      <c r="B2" s="152" t="s">
        <v>227</v>
      </c>
      <c r="C2" s="152" t="s">
        <v>228</v>
      </c>
      <c r="D2" s="153" t="s">
        <v>229</v>
      </c>
    </row>
    <row r="3" spans="1:4" ht="18.399999999999999" customHeight="1">
      <c r="A3" s="143" t="s">
        <v>321</v>
      </c>
      <c r="B3" s="144" t="s">
        <v>322</v>
      </c>
      <c r="C3" s="144" t="s">
        <v>323</v>
      </c>
      <c r="D3" s="146" t="s">
        <v>18</v>
      </c>
    </row>
    <row r="4" spans="1:4" ht="18.399999999999999" customHeight="1">
      <c r="A4" s="143" t="s">
        <v>324</v>
      </c>
      <c r="B4" s="144" t="s">
        <v>232</v>
      </c>
      <c r="C4" s="144">
        <v>1442</v>
      </c>
      <c r="D4" s="146" t="s">
        <v>325</v>
      </c>
    </row>
    <row r="5" spans="1:4" ht="18.399999999999999" customHeight="1">
      <c r="A5" s="143" t="s">
        <v>326</v>
      </c>
      <c r="B5" s="144" t="s">
        <v>232</v>
      </c>
      <c r="C5" s="144">
        <v>1442</v>
      </c>
      <c r="D5" s="146" t="s">
        <v>327</v>
      </c>
    </row>
    <row r="6" spans="1:4" ht="18.399999999999999" customHeight="1">
      <c r="A6" s="143" t="s">
        <v>328</v>
      </c>
      <c r="B6" s="144" t="s">
        <v>232</v>
      </c>
      <c r="C6" s="144">
        <v>9.19</v>
      </c>
      <c r="D6" s="146" t="s">
        <v>329</v>
      </c>
    </row>
    <row r="7" spans="1:4" ht="18.399999999999999" customHeight="1">
      <c r="A7" s="143" t="s">
        <v>330</v>
      </c>
      <c r="B7" s="144" t="s">
        <v>232</v>
      </c>
      <c r="C7" s="144">
        <v>0</v>
      </c>
      <c r="D7" s="146" t="s">
        <v>331</v>
      </c>
    </row>
    <row r="8" spans="1:4" ht="18.399999999999999" customHeight="1">
      <c r="A8" s="143" t="s">
        <v>332</v>
      </c>
      <c r="B8" s="144" t="s">
        <v>232</v>
      </c>
      <c r="C8" s="144">
        <v>0</v>
      </c>
      <c r="D8" s="146" t="s">
        <v>333</v>
      </c>
    </row>
    <row r="9" spans="1:4" ht="18.399999999999999" customHeight="1">
      <c r="A9" s="143" t="s">
        <v>334</v>
      </c>
      <c r="B9" s="144" t="s">
        <v>232</v>
      </c>
      <c r="C9" s="144">
        <v>0</v>
      </c>
      <c r="D9" s="146" t="s">
        <v>335</v>
      </c>
    </row>
    <row r="10" spans="1:4" ht="18.399999999999999" customHeight="1">
      <c r="A10" s="143" t="s">
        <v>336</v>
      </c>
      <c r="B10" s="144" t="s">
        <v>322</v>
      </c>
      <c r="C10" s="144" t="s">
        <v>337</v>
      </c>
      <c r="D10" s="146" t="s">
        <v>338</v>
      </c>
    </row>
    <row r="11" spans="1:4" ht="18.399999999999999" customHeight="1">
      <c r="A11" s="143" t="s">
        <v>339</v>
      </c>
      <c r="B11" s="144" t="s">
        <v>322</v>
      </c>
      <c r="C11" s="144" t="s">
        <v>337</v>
      </c>
      <c r="D11" s="146" t="s">
        <v>340</v>
      </c>
    </row>
    <row r="12" spans="1:4" ht="18.399999999999999" customHeight="1">
      <c r="A12" s="143" t="s">
        <v>341</v>
      </c>
      <c r="B12" s="144" t="s">
        <v>322</v>
      </c>
      <c r="C12" s="144" t="s">
        <v>342</v>
      </c>
      <c r="D12" s="146" t="s">
        <v>343</v>
      </c>
    </row>
    <row r="13" spans="1:4" ht="18.399999999999999" customHeight="1">
      <c r="A13" s="143" t="s">
        <v>344</v>
      </c>
      <c r="B13" s="144" t="s">
        <v>232</v>
      </c>
      <c r="C13" s="144">
        <v>1.25</v>
      </c>
      <c r="D13" s="146" t="s">
        <v>345</v>
      </c>
    </row>
    <row r="14" spans="1:4" ht="18.399999999999999" customHeight="1">
      <c r="A14" s="143" t="s">
        <v>346</v>
      </c>
      <c r="B14" s="144" t="s">
        <v>232</v>
      </c>
      <c r="C14" s="144">
        <v>1.071</v>
      </c>
      <c r="D14" s="146" t="s">
        <v>347</v>
      </c>
    </row>
    <row r="15" spans="1:4" ht="18.399999999999999" customHeight="1">
      <c r="A15" s="143" t="s">
        <v>348</v>
      </c>
      <c r="B15" s="144" t="s">
        <v>322</v>
      </c>
      <c r="C15" s="144" t="s">
        <v>224</v>
      </c>
      <c r="D15" s="146" t="s">
        <v>349</v>
      </c>
    </row>
    <row r="16" spans="1:4" ht="18.399999999999999" customHeight="1">
      <c r="A16" s="143" t="s">
        <v>350</v>
      </c>
      <c r="B16" s="144" t="s">
        <v>322</v>
      </c>
      <c r="C16" s="144" t="s">
        <v>218</v>
      </c>
      <c r="D16" s="146" t="s">
        <v>351</v>
      </c>
    </row>
    <row r="17" spans="1:4" ht="18.399999999999999" customHeight="1">
      <c r="A17" s="143" t="s">
        <v>352</v>
      </c>
      <c r="B17" s="144" t="s">
        <v>322</v>
      </c>
      <c r="C17" s="144" t="s">
        <v>224</v>
      </c>
      <c r="D17" s="146" t="s">
        <v>353</v>
      </c>
    </row>
    <row r="18" spans="1:4" ht="18.399999999999999" customHeight="1">
      <c r="A18" s="143" t="s">
        <v>354</v>
      </c>
      <c r="B18" s="144" t="s">
        <v>322</v>
      </c>
      <c r="C18" s="198">
        <f t="shared" ref="C18:C23" si="0">25/20 * 16/12 * 1/8</f>
        <v>0.20833333333333334</v>
      </c>
      <c r="D18" s="146" t="s">
        <v>355</v>
      </c>
    </row>
    <row r="19" spans="1:4" ht="18.399999999999999" customHeight="1">
      <c r="A19" s="143" t="s">
        <v>356</v>
      </c>
      <c r="B19" s="144" t="s">
        <v>322</v>
      </c>
      <c r="C19" s="198">
        <f t="shared" si="0"/>
        <v>0.20833333333333334</v>
      </c>
      <c r="D19" s="146" t="s">
        <v>357</v>
      </c>
    </row>
    <row r="20" spans="1:4" ht="18.399999999999999" customHeight="1">
      <c r="A20" s="143" t="s">
        <v>358</v>
      </c>
      <c r="B20" s="144" t="s">
        <v>322</v>
      </c>
      <c r="C20" s="198">
        <f t="shared" si="0"/>
        <v>0.20833333333333334</v>
      </c>
      <c r="D20" s="146" t="s">
        <v>359</v>
      </c>
    </row>
    <row r="21" spans="1:4" ht="18.399999999999999" customHeight="1">
      <c r="A21" s="143" t="s">
        <v>360</v>
      </c>
      <c r="B21" s="144" t="s">
        <v>322</v>
      </c>
      <c r="C21" s="198">
        <f t="shared" si="0"/>
        <v>0.20833333333333334</v>
      </c>
      <c r="D21" s="146" t="s">
        <v>361</v>
      </c>
    </row>
    <row r="22" spans="1:4" ht="18.399999999999999" customHeight="1">
      <c r="A22" s="143" t="s">
        <v>362</v>
      </c>
      <c r="B22" s="144" t="s">
        <v>322</v>
      </c>
      <c r="C22" s="198">
        <f t="shared" si="0"/>
        <v>0.20833333333333334</v>
      </c>
      <c r="D22" s="146" t="s">
        <v>363</v>
      </c>
    </row>
    <row r="23" spans="1:4" ht="18.399999999999999" customHeight="1">
      <c r="A23" s="143" t="s">
        <v>364</v>
      </c>
      <c r="B23" s="144" t="s">
        <v>322</v>
      </c>
      <c r="C23" s="198">
        <f t="shared" si="0"/>
        <v>0.20833333333333334</v>
      </c>
      <c r="D23" s="146" t="s">
        <v>365</v>
      </c>
    </row>
    <row r="24" spans="1:4" ht="18.399999999999999" customHeight="1">
      <c r="A24" s="143" t="s">
        <v>366</v>
      </c>
      <c r="B24" s="144" t="s">
        <v>232</v>
      </c>
      <c r="C24" s="144">
        <v>1</v>
      </c>
      <c r="D24" s="146" t="s">
        <v>367</v>
      </c>
    </row>
    <row r="25" spans="1:4" ht="18.399999999999999" customHeight="1">
      <c r="A25" s="143" t="s">
        <v>368</v>
      </c>
      <c r="B25" s="144" t="s">
        <v>232</v>
      </c>
      <c r="C25" s="144">
        <v>1.5</v>
      </c>
      <c r="D25" s="146" t="s">
        <v>369</v>
      </c>
    </row>
    <row r="26" spans="1:4" ht="18.399999999999999" customHeight="1">
      <c r="A26" s="143" t="s">
        <v>370</v>
      </c>
      <c r="B26" s="144" t="s">
        <v>232</v>
      </c>
      <c r="C26" s="144">
        <v>1.1599999999999999</v>
      </c>
      <c r="D26" s="146" t="s">
        <v>371</v>
      </c>
    </row>
    <row r="27" spans="1:4" ht="18.399999999999999" customHeight="1">
      <c r="A27" s="143" t="s">
        <v>372</v>
      </c>
      <c r="B27" s="144" t="s">
        <v>232</v>
      </c>
      <c r="C27" s="144">
        <v>1.6</v>
      </c>
      <c r="D27" s="146" t="s">
        <v>373</v>
      </c>
    </row>
    <row r="28" spans="1:4" ht="18.399999999999999" customHeight="1">
      <c r="A28" s="143" t="s">
        <v>374</v>
      </c>
      <c r="B28" s="144" t="s">
        <v>232</v>
      </c>
      <c r="C28" s="144">
        <v>1.6</v>
      </c>
      <c r="D28" s="146" t="s">
        <v>375</v>
      </c>
    </row>
    <row r="29" spans="1:4" ht="18.399999999999999" customHeight="1">
      <c r="A29" s="143" t="s">
        <v>376</v>
      </c>
      <c r="B29" s="144" t="s">
        <v>232</v>
      </c>
      <c r="C29" s="144">
        <v>1.6</v>
      </c>
      <c r="D29" s="146" t="s">
        <v>377</v>
      </c>
    </row>
    <row r="30" spans="1:4" ht="18.399999999999999" customHeight="1">
      <c r="A30" s="143" t="s">
        <v>378</v>
      </c>
      <c r="B30" s="144" t="s">
        <v>232</v>
      </c>
      <c r="C30" s="144">
        <v>1.94</v>
      </c>
      <c r="D30" s="146" t="s">
        <v>379</v>
      </c>
    </row>
    <row r="31" spans="1:4" ht="18.399999999999999" customHeight="1">
      <c r="A31" s="143" t="s">
        <v>380</v>
      </c>
      <c r="B31" s="144" t="s">
        <v>232</v>
      </c>
      <c r="C31" s="144">
        <v>1.94</v>
      </c>
      <c r="D31" s="146" t="s">
        <v>381</v>
      </c>
    </row>
    <row r="32" spans="1:4" ht="18.399999999999999" customHeight="1">
      <c r="A32" s="143" t="s">
        <v>382</v>
      </c>
      <c r="B32" s="144" t="s">
        <v>232</v>
      </c>
      <c r="C32" s="144">
        <v>1.94</v>
      </c>
      <c r="D32" s="146" t="s">
        <v>383</v>
      </c>
    </row>
    <row r="33" spans="1:4" ht="18.399999999999999" customHeight="1">
      <c r="A33" s="143" t="s">
        <v>384</v>
      </c>
      <c r="B33" s="144" t="s">
        <v>232</v>
      </c>
      <c r="C33" s="144">
        <v>1</v>
      </c>
      <c r="D33" s="146" t="s">
        <v>385</v>
      </c>
    </row>
    <row r="34" spans="1:4" ht="18.399999999999999" customHeight="1">
      <c r="A34" s="143" t="s">
        <v>386</v>
      </c>
      <c r="B34" s="144" t="s">
        <v>232</v>
      </c>
      <c r="C34" s="144">
        <v>1</v>
      </c>
      <c r="D34" s="146" t="s">
        <v>387</v>
      </c>
    </row>
    <row r="35" spans="1:4" ht="18.399999999999999" customHeight="1">
      <c r="A35" s="143" t="s">
        <v>388</v>
      </c>
      <c r="B35" s="144" t="s">
        <v>232</v>
      </c>
      <c r="C35" s="144">
        <v>1</v>
      </c>
      <c r="D35" s="146" t="s">
        <v>389</v>
      </c>
    </row>
    <row r="36" spans="1:4" ht="18.399999999999999" customHeight="1">
      <c r="A36" s="143" t="s">
        <v>390</v>
      </c>
      <c r="B36" s="144" t="s">
        <v>322</v>
      </c>
      <c r="C36" s="144" t="s">
        <v>218</v>
      </c>
      <c r="D36" s="146" t="s">
        <v>391</v>
      </c>
    </row>
    <row r="37" spans="1:4" ht="18.399999999999999" customHeight="1">
      <c r="A37" s="143" t="s">
        <v>392</v>
      </c>
      <c r="B37" s="144" t="s">
        <v>322</v>
      </c>
      <c r="C37" s="144" t="s">
        <v>218</v>
      </c>
      <c r="D37" s="146" t="s">
        <v>393</v>
      </c>
    </row>
    <row r="38" spans="1:4" ht="18.399999999999999" customHeight="1">
      <c r="A38" s="143" t="s">
        <v>394</v>
      </c>
      <c r="B38" s="144" t="s">
        <v>322</v>
      </c>
      <c r="C38" s="144" t="s">
        <v>224</v>
      </c>
      <c r="D38" s="146" t="s">
        <v>395</v>
      </c>
    </row>
    <row r="39" spans="1:4" ht="18.399999999999999" customHeight="1">
      <c r="A39" s="143" t="s">
        <v>396</v>
      </c>
      <c r="B39" s="144" t="s">
        <v>232</v>
      </c>
      <c r="C39" s="144">
        <v>1.1100000000000001</v>
      </c>
      <c r="D39" s="146" t="s">
        <v>397</v>
      </c>
    </row>
    <row r="40" spans="1:4" ht="18.399999999999999" customHeight="1">
      <c r="A40" s="143" t="s">
        <v>398</v>
      </c>
      <c r="B40" s="144" t="s">
        <v>232</v>
      </c>
      <c r="C40" s="144">
        <v>1.1200000000000001</v>
      </c>
      <c r="D40" s="146" t="s">
        <v>399</v>
      </c>
    </row>
    <row r="41" spans="1:4" ht="18.399999999999999" customHeight="1">
      <c r="A41" s="143" t="s">
        <v>400</v>
      </c>
      <c r="B41" s="144" t="s">
        <v>322</v>
      </c>
      <c r="C41" s="144" t="s">
        <v>219</v>
      </c>
      <c r="D41" s="146" t="s">
        <v>401</v>
      </c>
    </row>
    <row r="42" spans="1:4" ht="18.399999999999999" customHeight="1">
      <c r="A42" s="143" t="s">
        <v>402</v>
      </c>
      <c r="B42" s="144" t="s">
        <v>322</v>
      </c>
      <c r="C42" s="144" t="s">
        <v>218</v>
      </c>
      <c r="D42" s="146" t="s">
        <v>403</v>
      </c>
    </row>
    <row r="43" spans="1:4" ht="18.399999999999999" customHeight="1">
      <c r="A43" s="143" t="s">
        <v>404</v>
      </c>
      <c r="B43" s="144" t="s">
        <v>322</v>
      </c>
      <c r="C43" s="144" t="s">
        <v>224</v>
      </c>
      <c r="D43" s="146" t="s">
        <v>405</v>
      </c>
    </row>
    <row r="44" spans="1:4" ht="18.399999999999999" customHeight="1">
      <c r="A44" s="143" t="s">
        <v>406</v>
      </c>
      <c r="B44" s="144" t="s">
        <v>322</v>
      </c>
      <c r="C44" s="144" t="s">
        <v>224</v>
      </c>
      <c r="D44" s="146" t="s">
        <v>18</v>
      </c>
    </row>
    <row r="45" spans="1:4" ht="18.399999999999999" customHeight="1">
      <c r="A45" s="143" t="s">
        <v>407</v>
      </c>
      <c r="B45" s="144" t="s">
        <v>322</v>
      </c>
      <c r="C45" s="144" t="s">
        <v>18</v>
      </c>
      <c r="D45" s="146" t="s">
        <v>18</v>
      </c>
    </row>
    <row r="46" spans="1:4" ht="18.399999999999999" customHeight="1">
      <c r="A46" s="143" t="s">
        <v>408</v>
      </c>
      <c r="B46" s="144" t="s">
        <v>322</v>
      </c>
      <c r="C46" s="144" t="s">
        <v>18</v>
      </c>
      <c r="D46" s="146" t="s">
        <v>18</v>
      </c>
    </row>
    <row r="47" spans="1:4" ht="18.399999999999999" customHeight="1">
      <c r="A47" s="143" t="s">
        <v>409</v>
      </c>
      <c r="B47" s="144" t="s">
        <v>232</v>
      </c>
      <c r="C47" s="144">
        <v>0</v>
      </c>
      <c r="D47" s="146" t="s">
        <v>410</v>
      </c>
    </row>
    <row r="48" spans="1:4" ht="18.399999999999999" customHeight="1">
      <c r="A48" s="143" t="s">
        <v>411</v>
      </c>
      <c r="B48" s="144" t="s">
        <v>232</v>
      </c>
      <c r="C48" s="144">
        <v>0</v>
      </c>
      <c r="D48" s="146" t="s">
        <v>412</v>
      </c>
    </row>
    <row r="49" spans="1:4" ht="18.399999999999999" customHeight="1">
      <c r="A49" s="143" t="s">
        <v>413</v>
      </c>
      <c r="B49" s="144" t="s">
        <v>322</v>
      </c>
      <c r="C49" s="144" t="s">
        <v>414</v>
      </c>
      <c r="D49" s="146" t="s">
        <v>18</v>
      </c>
    </row>
    <row r="50" spans="1:4" ht="18.399999999999999" customHeight="1" thickBot="1">
      <c r="A50" s="156" t="s">
        <v>415</v>
      </c>
      <c r="B50" s="157" t="s">
        <v>322</v>
      </c>
      <c r="C50" s="157" t="s">
        <v>224</v>
      </c>
      <c r="D50" s="159" t="s">
        <v>18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15</vt:i4>
      </vt:variant>
    </vt:vector>
  </HeadingPairs>
  <TitlesOfParts>
    <vt:vector size="30" baseType="lpstr">
      <vt:lpstr>갑지</vt:lpstr>
      <vt:lpstr>내역서</vt:lpstr>
      <vt:lpstr>내역서 (3)</vt:lpstr>
      <vt:lpstr>일위대가목록</vt:lpstr>
      <vt:lpstr>일위대가_호표</vt:lpstr>
      <vt:lpstr>일위대가_산근</vt:lpstr>
      <vt:lpstr>중기사용료목록</vt:lpstr>
      <vt:lpstr>중기사용료</vt:lpstr>
      <vt:lpstr>중기기초자료</vt:lpstr>
      <vt:lpstr>자재</vt:lpstr>
      <vt:lpstr>노임</vt:lpstr>
      <vt:lpstr>경비</vt:lpstr>
      <vt:lpstr>자재조서</vt:lpstr>
      <vt:lpstr>전역변수</vt:lpstr>
      <vt:lpstr>중기전역변수</vt:lpstr>
      <vt:lpstr>갑지!Print_Area</vt:lpstr>
      <vt:lpstr>내역서!Print_Area</vt:lpstr>
      <vt:lpstr>경비!Print_Titles</vt:lpstr>
      <vt:lpstr>내역서!Print_Titles</vt:lpstr>
      <vt:lpstr>'내역서 (3)'!Print_Titles</vt:lpstr>
      <vt:lpstr>노임!Print_Titles</vt:lpstr>
      <vt:lpstr>일위대가_산근!Print_Titles</vt:lpstr>
      <vt:lpstr>일위대가_호표!Print_Titles</vt:lpstr>
      <vt:lpstr>일위대가목록!Print_Titles</vt:lpstr>
      <vt:lpstr>자재!Print_Titles</vt:lpstr>
      <vt:lpstr>자재조서!Print_Titles</vt:lpstr>
      <vt:lpstr>전역변수!Print_Titles</vt:lpstr>
      <vt:lpstr>중기기초자료!Print_Titles</vt:lpstr>
      <vt:lpstr>중기사용료목록!Print_Titles</vt:lpstr>
      <vt:lpstr>중기전역변수!Print_Titles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정문 이</cp:lastModifiedBy>
  <cp:lastPrinted>2026-05-25T04:49:30Z</cp:lastPrinted>
  <dcterms:created xsi:type="dcterms:W3CDTF">2014-02-26T00:27:51Z</dcterms:created>
  <dcterms:modified xsi:type="dcterms:W3CDTF">2026-10-15T01:40:40Z</dcterms:modified>
</cp:coreProperties>
</file>