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. 물자조달부_26년 ★★★\1. ★★진행 중★★\★20260901 본사, 기술연구원 화장실 리모델링 공사 1식(건축기계설비, 전기)_적격심사\1. 건축, 기계설비(적격심사)\3. 공고\"/>
    </mc:Choice>
  </mc:AlternateContent>
  <xr:revisionPtr revIDLastSave="0" documentId="13_ncr:1_{A31516AA-FD86-49FC-B116-29BD8CD30E14}" xr6:coauthVersionLast="47" xr6:coauthVersionMax="47" xr10:uidLastSave="{00000000-0000-0000-0000-000000000000}"/>
  <bookViews>
    <workbookView xWindow="-120" yWindow="-120" windowWidth="29040" windowHeight="15720" activeTab="1" xr2:uid="{E4F5AA26-F5BB-4299-8287-DA4E688BF04F}"/>
  </bookViews>
  <sheets>
    <sheet name="공종별집계표" sheetId="9" r:id="rId1"/>
    <sheet name="공종별내역서" sheetId="8" r:id="rId2"/>
  </sheets>
  <definedNames>
    <definedName name="_xlnm.Print_Area" localSheetId="1">공종별내역서!$A$1:$M$1063</definedName>
    <definedName name="_xlnm.Print_Area" localSheetId="0">공종별집계표!$A$1:$M$64</definedName>
    <definedName name="_xlnm.Print_Titles" localSheetId="1">공종별내역서!$1:$3</definedName>
    <definedName name="_xlnm.Print_Titles" localSheetId="0">공종별집계표!$1:$4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0" i="8" l="1"/>
  <c r="J271" i="8"/>
  <c r="J272" i="8"/>
  <c r="J273" i="8"/>
  <c r="J274" i="8"/>
  <c r="J275" i="8"/>
  <c r="J276" i="8"/>
  <c r="J277" i="8"/>
  <c r="J278" i="8"/>
  <c r="J279" i="8"/>
  <c r="F603" i="8" l="1"/>
  <c r="J1043" i="8"/>
  <c r="H1043" i="8"/>
  <c r="H1063" i="8" s="1"/>
  <c r="G56" i="9" s="1"/>
  <c r="H56" i="9" s="1"/>
  <c r="H1021" i="8"/>
  <c r="H1041" i="8" s="1"/>
  <c r="G55" i="9" s="1"/>
  <c r="H55" i="9" s="1"/>
  <c r="J999" i="8"/>
  <c r="J1019" i="8" s="1"/>
  <c r="I54" i="9" s="1"/>
  <c r="J54" i="9" s="1"/>
  <c r="H999" i="8"/>
  <c r="H1019" i="8" s="1"/>
  <c r="G54" i="9" s="1"/>
  <c r="H54" i="9" s="1"/>
  <c r="F999" i="8"/>
  <c r="F1019" i="8" s="1"/>
  <c r="E54" i="9" s="1"/>
  <c r="J977" i="8"/>
  <c r="J997" i="8" s="1"/>
  <c r="I53" i="9" s="1"/>
  <c r="J53" i="9" s="1"/>
  <c r="I52" i="9" s="1"/>
  <c r="H977" i="8"/>
  <c r="H997" i="8" s="1"/>
  <c r="G53" i="9" s="1"/>
  <c r="H53" i="9" s="1"/>
  <c r="G52" i="9" s="1"/>
  <c r="H52" i="9" s="1"/>
  <c r="J956" i="8"/>
  <c r="H956" i="8"/>
  <c r="H940" i="8"/>
  <c r="F940" i="8"/>
  <c r="H939" i="8"/>
  <c r="F939" i="8"/>
  <c r="H938" i="8"/>
  <c r="F938" i="8"/>
  <c r="H937" i="8"/>
  <c r="J936" i="8"/>
  <c r="H936" i="8"/>
  <c r="J935" i="8"/>
  <c r="H935" i="8"/>
  <c r="F933" i="8"/>
  <c r="F913" i="8"/>
  <c r="J912" i="8"/>
  <c r="H912" i="8"/>
  <c r="J911" i="8"/>
  <c r="H911" i="8"/>
  <c r="J900" i="8"/>
  <c r="H900" i="8"/>
  <c r="J876" i="8"/>
  <c r="H876" i="8"/>
  <c r="J875" i="8"/>
  <c r="H875" i="8"/>
  <c r="H874" i="8"/>
  <c r="J873" i="8"/>
  <c r="H872" i="8"/>
  <c r="J871" i="8"/>
  <c r="H871" i="8"/>
  <c r="J870" i="8"/>
  <c r="H870" i="8"/>
  <c r="J869" i="8"/>
  <c r="H869" i="8"/>
  <c r="J868" i="8"/>
  <c r="H868" i="8"/>
  <c r="K867" i="8"/>
  <c r="J825" i="8"/>
  <c r="H825" i="8"/>
  <c r="J824" i="8"/>
  <c r="J738" i="8"/>
  <c r="H738" i="8"/>
  <c r="H735" i="8"/>
  <c r="J691" i="8"/>
  <c r="H691" i="8"/>
  <c r="J670" i="8"/>
  <c r="H670" i="8"/>
  <c r="J645" i="8"/>
  <c r="J627" i="8"/>
  <c r="H627" i="8"/>
  <c r="K627" i="8"/>
  <c r="H626" i="8"/>
  <c r="H625" i="8"/>
  <c r="J624" i="8"/>
  <c r="H624" i="8"/>
  <c r="J603" i="8"/>
  <c r="J602" i="8"/>
  <c r="H602" i="8"/>
  <c r="J601" i="8"/>
  <c r="J621" i="8" s="1"/>
  <c r="I34" i="9" s="1"/>
  <c r="J34" i="9" s="1"/>
  <c r="H601" i="8"/>
  <c r="H579" i="8"/>
  <c r="J569" i="8"/>
  <c r="H569" i="8"/>
  <c r="J568" i="8"/>
  <c r="H568" i="8"/>
  <c r="J567" i="8"/>
  <c r="H567" i="8"/>
  <c r="J566" i="8"/>
  <c r="H566" i="8"/>
  <c r="J564" i="8"/>
  <c r="J563" i="8"/>
  <c r="H563" i="8"/>
  <c r="F563" i="8"/>
  <c r="J562" i="8"/>
  <c r="H562" i="8"/>
  <c r="J561" i="8"/>
  <c r="H561" i="8"/>
  <c r="J560" i="8"/>
  <c r="H560" i="8"/>
  <c r="H558" i="8"/>
  <c r="J557" i="8"/>
  <c r="H557" i="8"/>
  <c r="J515" i="8"/>
  <c r="H515" i="8"/>
  <c r="H513" i="8"/>
  <c r="J496" i="8"/>
  <c r="H496" i="8"/>
  <c r="J494" i="8"/>
  <c r="H494" i="8"/>
  <c r="J493" i="8"/>
  <c r="H493" i="8"/>
  <c r="J492" i="8"/>
  <c r="J405" i="8"/>
  <c r="H404" i="8"/>
  <c r="J403" i="8"/>
  <c r="H403" i="8"/>
  <c r="J336" i="8"/>
  <c r="H336" i="8"/>
  <c r="J335" i="8"/>
  <c r="J355" i="8" s="1"/>
  <c r="I21" i="9" s="1"/>
  <c r="J21" i="9" s="1"/>
  <c r="H335" i="8"/>
  <c r="J321" i="8"/>
  <c r="H320" i="8"/>
  <c r="F320" i="8"/>
  <c r="H319" i="8"/>
  <c r="F317" i="8"/>
  <c r="F316" i="8"/>
  <c r="J315" i="8"/>
  <c r="H315" i="8"/>
  <c r="K315" i="8"/>
  <c r="J314" i="8"/>
  <c r="H314" i="8"/>
  <c r="J313" i="8"/>
  <c r="H313" i="8"/>
  <c r="J293" i="8"/>
  <c r="F293" i="8"/>
  <c r="J285" i="8"/>
  <c r="H285" i="8"/>
  <c r="H284" i="8"/>
  <c r="H279" i="8"/>
  <c r="K251" i="8"/>
  <c r="J250" i="8"/>
  <c r="H250" i="8"/>
  <c r="J249" i="8"/>
  <c r="H249" i="8"/>
  <c r="H248" i="8"/>
  <c r="F248" i="8"/>
  <c r="J247" i="8"/>
  <c r="H247" i="8"/>
  <c r="K247" i="8"/>
  <c r="K246" i="8"/>
  <c r="J245" i="8"/>
  <c r="H245" i="8"/>
  <c r="J244" i="8"/>
  <c r="H244" i="8"/>
  <c r="F244" i="8"/>
  <c r="J243" i="8"/>
  <c r="H243" i="8"/>
  <c r="F243" i="8"/>
  <c r="J242" i="8"/>
  <c r="H242" i="8"/>
  <c r="J241" i="8"/>
  <c r="H241" i="8"/>
  <c r="J240" i="8"/>
  <c r="H238" i="8"/>
  <c r="J237" i="8"/>
  <c r="F237" i="8"/>
  <c r="J236" i="8"/>
  <c r="H236" i="8"/>
  <c r="J235" i="8"/>
  <c r="H235" i="8"/>
  <c r="J234" i="8"/>
  <c r="H234" i="8"/>
  <c r="K234" i="8"/>
  <c r="H233" i="8"/>
  <c r="J232" i="8"/>
  <c r="J230" i="8"/>
  <c r="H230" i="8"/>
  <c r="J229" i="8"/>
  <c r="H229" i="8"/>
  <c r="F229" i="8"/>
  <c r="J228" i="8"/>
  <c r="H228" i="8"/>
  <c r="F228" i="8"/>
  <c r="J227" i="8"/>
  <c r="H227" i="8"/>
  <c r="H225" i="8"/>
  <c r="F225" i="8"/>
  <c r="J181" i="8"/>
  <c r="J164" i="8"/>
  <c r="H164" i="8"/>
  <c r="J163" i="8"/>
  <c r="H163" i="8"/>
  <c r="F163" i="8"/>
  <c r="J162" i="8"/>
  <c r="H162" i="8"/>
  <c r="J161" i="8"/>
  <c r="H161" i="8"/>
  <c r="J72" i="8"/>
  <c r="H71" i="8"/>
  <c r="F71" i="8"/>
  <c r="J27" i="8"/>
  <c r="H27" i="8"/>
  <c r="J8" i="8"/>
  <c r="H8" i="8"/>
  <c r="J899" i="8"/>
  <c r="H899" i="8"/>
  <c r="H694" i="8"/>
  <c r="J589" i="8"/>
  <c r="H589" i="8"/>
  <c r="H491" i="8"/>
  <c r="H897" i="8"/>
  <c r="H280" i="8"/>
  <c r="F1021" i="8"/>
  <c r="F1041" i="8" s="1"/>
  <c r="E55" i="9" s="1"/>
  <c r="J939" i="8"/>
  <c r="J938" i="8"/>
  <c r="J317" i="8"/>
  <c r="J316" i="8"/>
  <c r="J933" i="8"/>
  <c r="F252" i="8"/>
  <c r="F242" i="8"/>
  <c r="K564" i="8"/>
  <c r="K241" i="8"/>
  <c r="F874" i="8"/>
  <c r="K239" i="8"/>
  <c r="F232" i="8"/>
  <c r="F872" i="8"/>
  <c r="F559" i="8"/>
  <c r="F162" i="8"/>
  <c r="F492" i="8"/>
  <c r="F291" i="8"/>
  <c r="F292" i="8"/>
  <c r="K892" i="8"/>
  <c r="H892" i="8"/>
  <c r="J823" i="8"/>
  <c r="H696" i="8"/>
  <c r="H695" i="8"/>
  <c r="J695" i="8"/>
  <c r="J694" i="8"/>
  <c r="J491" i="8"/>
  <c r="H588" i="8"/>
  <c r="J588" i="8"/>
  <c r="H587" i="8"/>
  <c r="J283" i="8"/>
  <c r="H271" i="8"/>
  <c r="F270" i="8"/>
  <c r="H269" i="8"/>
  <c r="H160" i="8"/>
  <c r="H159" i="8"/>
  <c r="J159" i="8"/>
  <c r="H30" i="8"/>
  <c r="J30" i="8"/>
  <c r="H6" i="8"/>
  <c r="H5" i="8"/>
  <c r="J1063" i="8"/>
  <c r="I56" i="9" s="1"/>
  <c r="J56" i="9" s="1"/>
  <c r="F1043" i="8"/>
  <c r="H955" i="8"/>
  <c r="K939" i="8"/>
  <c r="F934" i="8"/>
  <c r="H934" i="8"/>
  <c r="H933" i="8"/>
  <c r="J913" i="8"/>
  <c r="J931" i="8" s="1"/>
  <c r="I49" i="9" s="1"/>
  <c r="J49" i="9" s="1"/>
  <c r="F892" i="8"/>
  <c r="H873" i="8"/>
  <c r="J872" i="8"/>
  <c r="F867" i="8"/>
  <c r="H867" i="8"/>
  <c r="J867" i="8"/>
  <c r="H736" i="8"/>
  <c r="J736" i="8"/>
  <c r="J735" i="8"/>
  <c r="H646" i="8"/>
  <c r="H645" i="8"/>
  <c r="H665" i="8" s="1"/>
  <c r="G36" i="9" s="1"/>
  <c r="H36" i="9" s="1"/>
  <c r="F628" i="8"/>
  <c r="H628" i="8"/>
  <c r="F623" i="8"/>
  <c r="H623" i="8"/>
  <c r="F566" i="8"/>
  <c r="H565" i="8"/>
  <c r="J565" i="8"/>
  <c r="H564" i="8"/>
  <c r="H559" i="8"/>
  <c r="J559" i="8"/>
  <c r="J558" i="8"/>
  <c r="F557" i="8"/>
  <c r="J513" i="8"/>
  <c r="H492" i="8"/>
  <c r="J404" i="8"/>
  <c r="H360" i="8"/>
  <c r="H321" i="8"/>
  <c r="J320" i="8"/>
  <c r="F318" i="8"/>
  <c r="H318" i="8"/>
  <c r="H317" i="8"/>
  <c r="H316" i="8"/>
  <c r="H292" i="8"/>
  <c r="H291" i="8"/>
  <c r="J291" i="8"/>
  <c r="H252" i="8"/>
  <c r="J252" i="8"/>
  <c r="K252" i="8"/>
  <c r="F251" i="8"/>
  <c r="H251" i="8"/>
  <c r="J251" i="8"/>
  <c r="J248" i="8"/>
  <c r="K248" i="8"/>
  <c r="F246" i="8"/>
  <c r="J246" i="8"/>
  <c r="F239" i="8"/>
  <c r="H239" i="8"/>
  <c r="J239" i="8"/>
  <c r="F238" i="8"/>
  <c r="J238" i="8"/>
  <c r="H237" i="8"/>
  <c r="F233" i="8"/>
  <c r="H232" i="8"/>
  <c r="H231" i="8"/>
  <c r="J231" i="8"/>
  <c r="H226" i="8"/>
  <c r="J226" i="8"/>
  <c r="J225" i="8"/>
  <c r="H166" i="8"/>
  <c r="J166" i="8"/>
  <c r="H74" i="8"/>
  <c r="J74" i="8"/>
  <c r="H72" i="8"/>
  <c r="J71" i="8"/>
  <c r="H355" i="8" l="1"/>
  <c r="G21" i="9" s="1"/>
  <c r="H21" i="9" s="1"/>
  <c r="H246" i="8"/>
  <c r="K161" i="8"/>
  <c r="K314" i="8"/>
  <c r="K602" i="8"/>
  <c r="K232" i="8"/>
  <c r="K873" i="8"/>
  <c r="K238" i="8"/>
  <c r="K320" i="8"/>
  <c r="K557" i="8"/>
  <c r="H975" i="8"/>
  <c r="G51" i="9" s="1"/>
  <c r="H51" i="9" s="1"/>
  <c r="H581" i="8"/>
  <c r="H275" i="8"/>
  <c r="H514" i="8"/>
  <c r="H826" i="8"/>
  <c r="H182" i="8"/>
  <c r="H823" i="8"/>
  <c r="J281" i="8"/>
  <c r="J897" i="8"/>
  <c r="J584" i="8"/>
  <c r="J801" i="8"/>
  <c r="J821" i="8" s="1"/>
  <c r="I44" i="9" s="1"/>
  <c r="J44" i="9" s="1"/>
  <c r="J469" i="8"/>
  <c r="J489" i="8" s="1"/>
  <c r="I28" i="9" s="1"/>
  <c r="J28" i="9" s="1"/>
  <c r="J137" i="8"/>
  <c r="J157" i="8" s="1"/>
  <c r="I13" i="9" s="1"/>
  <c r="J13" i="9" s="1"/>
  <c r="H469" i="8"/>
  <c r="H489" i="8" s="1"/>
  <c r="G28" i="9" s="1"/>
  <c r="H28" i="9" s="1"/>
  <c r="H137" i="8"/>
  <c r="H157" i="8" s="1"/>
  <c r="G13" i="9" s="1"/>
  <c r="H13" i="9" s="1"/>
  <c r="H801" i="8"/>
  <c r="H821" i="8" s="1"/>
  <c r="G44" i="9" s="1"/>
  <c r="H44" i="9" s="1"/>
  <c r="J892" i="8"/>
  <c r="L892" i="8" s="1"/>
  <c r="H183" i="8"/>
  <c r="H827" i="8"/>
  <c r="K231" i="8"/>
  <c r="F231" i="8"/>
  <c r="L231" i="8" s="1"/>
  <c r="F955" i="8"/>
  <c r="H898" i="8"/>
  <c r="H586" i="8"/>
  <c r="J280" i="8"/>
  <c r="J896" i="8"/>
  <c r="J583" i="8"/>
  <c r="J827" i="8"/>
  <c r="J183" i="8"/>
  <c r="H283" i="8"/>
  <c r="J891" i="8"/>
  <c r="H896" i="8"/>
  <c r="H583" i="8"/>
  <c r="J898" i="8"/>
  <c r="J586" i="8"/>
  <c r="H281" i="8"/>
  <c r="H584" i="8"/>
  <c r="J715" i="8"/>
  <c r="J384" i="8"/>
  <c r="J51" i="8"/>
  <c r="J282" i="8"/>
  <c r="J585" i="8"/>
  <c r="H282" i="8"/>
  <c r="H585" i="8"/>
  <c r="H406" i="8"/>
  <c r="H891" i="8"/>
  <c r="H273" i="8"/>
  <c r="F824" i="8"/>
  <c r="F496" i="8"/>
  <c r="L496" i="8" s="1"/>
  <c r="F494" i="8"/>
  <c r="L494" i="8" s="1"/>
  <c r="F240" i="8"/>
  <c r="F876" i="8"/>
  <c r="L876" i="8" s="1"/>
  <c r="J28" i="8"/>
  <c r="K565" i="8"/>
  <c r="F565" i="8"/>
  <c r="L565" i="8" s="1"/>
  <c r="F249" i="8"/>
  <c r="L249" i="8" s="1"/>
  <c r="K249" i="8"/>
  <c r="K71" i="8"/>
  <c r="J696" i="8"/>
  <c r="J625" i="8"/>
  <c r="F873" i="8"/>
  <c r="L873" i="8" s="1"/>
  <c r="K559" i="8"/>
  <c r="K321" i="8"/>
  <c r="F869" i="8"/>
  <c r="L869" i="8" s="1"/>
  <c r="K236" i="8"/>
  <c r="J937" i="8"/>
  <c r="L937" i="8" s="1"/>
  <c r="K291" i="8"/>
  <c r="F181" i="8"/>
  <c r="J319" i="8"/>
  <c r="K912" i="8"/>
  <c r="K243" i="8"/>
  <c r="F315" i="8"/>
  <c r="L315" i="8" s="1"/>
  <c r="K872" i="8"/>
  <c r="K245" i="8"/>
  <c r="K1043" i="8"/>
  <c r="H405" i="8"/>
  <c r="K316" i="8"/>
  <c r="F247" i="8"/>
  <c r="H333" i="8"/>
  <c r="G20" i="9" s="1"/>
  <c r="H20" i="9" s="1"/>
  <c r="K242" i="8"/>
  <c r="K237" i="8"/>
  <c r="K317" i="8"/>
  <c r="H893" i="8"/>
  <c r="K956" i="8"/>
  <c r="F956" i="8"/>
  <c r="J360" i="8"/>
  <c r="K492" i="8"/>
  <c r="K825" i="8"/>
  <c r="F825" i="8"/>
  <c r="L825" i="8" s="1"/>
  <c r="F625" i="8"/>
  <c r="K738" i="8"/>
  <c r="F738" i="8"/>
  <c r="L738" i="8" s="1"/>
  <c r="F241" i="8"/>
  <c r="L241" i="8" s="1"/>
  <c r="F234" i="8"/>
  <c r="L234" i="8" s="1"/>
  <c r="K27" i="8"/>
  <c r="F27" i="8"/>
  <c r="F870" i="8"/>
  <c r="L870" i="8" s="1"/>
  <c r="K870" i="8"/>
  <c r="K937" i="8"/>
  <c r="F937" i="8"/>
  <c r="H643" i="8"/>
  <c r="G35" i="9" s="1"/>
  <c r="H35" i="9" s="1"/>
  <c r="F321" i="8"/>
  <c r="K560" i="8"/>
  <c r="F560" i="8"/>
  <c r="L560" i="8" s="1"/>
  <c r="J646" i="8"/>
  <c r="J665" i="8" s="1"/>
  <c r="I36" i="9" s="1"/>
  <c r="K824" i="8"/>
  <c r="H824" i="8"/>
  <c r="F868" i="8"/>
  <c r="L868" i="8" s="1"/>
  <c r="K868" i="8"/>
  <c r="F935" i="8"/>
  <c r="K935" i="8"/>
  <c r="K493" i="8"/>
  <c r="F493" i="8"/>
  <c r="L493" i="8" s="1"/>
  <c r="F875" i="8"/>
  <c r="L875" i="8" s="1"/>
  <c r="K875" i="8"/>
  <c r="F568" i="8"/>
  <c r="L568" i="8" s="1"/>
  <c r="K568" i="8"/>
  <c r="F569" i="8"/>
  <c r="L569" i="8" s="1"/>
  <c r="K569" i="8"/>
  <c r="F691" i="8"/>
  <c r="K691" i="8"/>
  <c r="F236" i="8"/>
  <c r="L236" i="8" s="1"/>
  <c r="F161" i="8"/>
  <c r="K566" i="8"/>
  <c r="K162" i="8"/>
  <c r="H181" i="8"/>
  <c r="H201" i="8" s="1"/>
  <c r="G15" i="9" s="1"/>
  <c r="H15" i="9" s="1"/>
  <c r="K181" i="8"/>
  <c r="H240" i="8"/>
  <c r="J318" i="8"/>
  <c r="L318" i="8" s="1"/>
  <c r="K318" i="8"/>
  <c r="K319" i="8"/>
  <c r="F319" i="8"/>
  <c r="K235" i="8"/>
  <c r="F235" i="8"/>
  <c r="L235" i="8" s="1"/>
  <c r="H953" i="8"/>
  <c r="G50" i="9" s="1"/>
  <c r="H50" i="9" s="1"/>
  <c r="K163" i="8"/>
  <c r="J160" i="8"/>
  <c r="J269" i="8"/>
  <c r="J292" i="8"/>
  <c r="L292" i="8" s="1"/>
  <c r="K292" i="8"/>
  <c r="K624" i="8"/>
  <c r="F624" i="8"/>
  <c r="L624" i="8" s="1"/>
  <c r="J874" i="8"/>
  <c r="J887" i="8" s="1"/>
  <c r="I47" i="9" s="1"/>
  <c r="J47" i="9" s="1"/>
  <c r="K874" i="8"/>
  <c r="F567" i="8"/>
  <c r="L567" i="8" s="1"/>
  <c r="K567" i="8"/>
  <c r="K313" i="8"/>
  <c r="F313" i="8"/>
  <c r="L313" i="8" s="1"/>
  <c r="F561" i="8"/>
  <c r="L561" i="8" s="1"/>
  <c r="K561" i="8"/>
  <c r="K228" i="8"/>
  <c r="L872" i="8"/>
  <c r="J233" i="8"/>
  <c r="L233" i="8" s="1"/>
  <c r="K233" i="8"/>
  <c r="J955" i="8"/>
  <c r="K936" i="8"/>
  <c r="F936" i="8"/>
  <c r="L936" i="8" s="1"/>
  <c r="K977" i="8"/>
  <c r="F977" i="8"/>
  <c r="F997" i="8" s="1"/>
  <c r="E53" i="9" s="1"/>
  <c r="K53" i="9" s="1"/>
  <c r="F562" i="8"/>
  <c r="L562" i="8" s="1"/>
  <c r="K562" i="8"/>
  <c r="F626" i="8"/>
  <c r="F314" i="8"/>
  <c r="K229" i="8"/>
  <c r="K230" i="8"/>
  <c r="F230" i="8"/>
  <c r="F250" i="8"/>
  <c r="K250" i="8"/>
  <c r="K244" i="8"/>
  <c r="H887" i="8"/>
  <c r="G47" i="9" s="1"/>
  <c r="H47" i="9" s="1"/>
  <c r="K496" i="8"/>
  <c r="K938" i="8"/>
  <c r="F627" i="8"/>
  <c r="L627" i="8" s="1"/>
  <c r="F871" i="8"/>
  <c r="L871" i="8" s="1"/>
  <c r="K871" i="8"/>
  <c r="J577" i="8"/>
  <c r="I32" i="9" s="1"/>
  <c r="J32" i="9" s="1"/>
  <c r="L246" i="8"/>
  <c r="H533" i="8"/>
  <c r="G30" i="9" s="1"/>
  <c r="H30" i="9" s="1"/>
  <c r="K563" i="8"/>
  <c r="F912" i="8"/>
  <c r="L912" i="8" s="1"/>
  <c r="K1021" i="8"/>
  <c r="J1021" i="8"/>
  <c r="J1041" i="8" s="1"/>
  <c r="I55" i="9" s="1"/>
  <c r="J55" i="9" s="1"/>
  <c r="K225" i="8"/>
  <c r="F245" i="8"/>
  <c r="L245" i="8" s="1"/>
  <c r="F564" i="8"/>
  <c r="L564" i="8" s="1"/>
  <c r="F602" i="8"/>
  <c r="H603" i="8"/>
  <c r="L603" i="8" s="1"/>
  <c r="K603" i="8"/>
  <c r="H621" i="8"/>
  <c r="G34" i="9" s="1"/>
  <c r="H34" i="9" s="1"/>
  <c r="L1043" i="8"/>
  <c r="L1063" i="8" s="1"/>
  <c r="F1063" i="8"/>
  <c r="E56" i="9" s="1"/>
  <c r="F55" i="9"/>
  <c r="K999" i="8"/>
  <c r="L999" i="8"/>
  <c r="L1019" i="8" s="1"/>
  <c r="F54" i="9"/>
  <c r="L54" i="9" s="1"/>
  <c r="T54" i="9" s="1"/>
  <c r="K54" i="9"/>
  <c r="L939" i="8"/>
  <c r="L938" i="8"/>
  <c r="L933" i="8"/>
  <c r="K933" i="8"/>
  <c r="L867" i="8"/>
  <c r="H577" i="8"/>
  <c r="G32" i="9" s="1"/>
  <c r="H32" i="9" s="1"/>
  <c r="L566" i="8"/>
  <c r="L563" i="8"/>
  <c r="L559" i="8"/>
  <c r="L557" i="8"/>
  <c r="L492" i="8"/>
  <c r="L321" i="8"/>
  <c r="L320" i="8"/>
  <c r="L317" i="8"/>
  <c r="L316" i="8"/>
  <c r="L291" i="8"/>
  <c r="F311" i="8"/>
  <c r="E19" i="9" s="1"/>
  <c r="L252" i="8"/>
  <c r="L251" i="8"/>
  <c r="L250" i="8"/>
  <c r="L248" i="8"/>
  <c r="L247" i="8"/>
  <c r="L244" i="8"/>
  <c r="L243" i="8"/>
  <c r="L242" i="8"/>
  <c r="L239" i="8"/>
  <c r="L238" i="8"/>
  <c r="L237" i="8"/>
  <c r="L232" i="8"/>
  <c r="L229" i="8"/>
  <c r="L228" i="8"/>
  <c r="L225" i="8"/>
  <c r="L163" i="8"/>
  <c r="L162" i="8"/>
  <c r="L71" i="8"/>
  <c r="H407" i="8"/>
  <c r="J406" i="8"/>
  <c r="H382" i="8"/>
  <c r="J535" i="8"/>
  <c r="H76" i="8"/>
  <c r="J29" i="8"/>
  <c r="H535" i="8"/>
  <c r="J52" i="9"/>
  <c r="F975" i="8" l="1"/>
  <c r="E51" i="9" s="1"/>
  <c r="H843" i="8"/>
  <c r="G45" i="9" s="1"/>
  <c r="H45" i="9" s="1"/>
  <c r="L55" i="9"/>
  <c r="T55" i="9" s="1"/>
  <c r="L319" i="8"/>
  <c r="H740" i="8"/>
  <c r="H77" i="8"/>
  <c r="F889" i="8"/>
  <c r="J267" i="8"/>
  <c r="I17" i="9" s="1"/>
  <c r="J17" i="9" s="1"/>
  <c r="F404" i="8"/>
  <c r="L404" i="8" s="1"/>
  <c r="K404" i="8"/>
  <c r="F601" i="8"/>
  <c r="L601" i="8" s="1"/>
  <c r="K601" i="8"/>
  <c r="H845" i="8"/>
  <c r="H536" i="8"/>
  <c r="H203" i="8"/>
  <c r="H51" i="8"/>
  <c r="H384" i="8"/>
  <c r="H715" i="8"/>
  <c r="J626" i="8"/>
  <c r="K626" i="8"/>
  <c r="F72" i="8"/>
  <c r="K72" i="8"/>
  <c r="K736" i="8"/>
  <c r="F736" i="8"/>
  <c r="L736" i="8" s="1"/>
  <c r="J895" i="8"/>
  <c r="H286" i="8"/>
  <c r="H590" i="8"/>
  <c r="J47" i="8"/>
  <c r="I8" i="9" s="1"/>
  <c r="J8" i="9" s="1"/>
  <c r="F646" i="8"/>
  <c r="L646" i="8" s="1"/>
  <c r="K646" i="8"/>
  <c r="L626" i="8"/>
  <c r="H408" i="8"/>
  <c r="H423" i="8" s="1"/>
  <c r="G25" i="9" s="1"/>
  <c r="H25" i="9" s="1"/>
  <c r="H739" i="8"/>
  <c r="H75" i="8"/>
  <c r="H278" i="8"/>
  <c r="H895" i="8"/>
  <c r="J286" i="8"/>
  <c r="J590" i="8"/>
  <c r="F336" i="8"/>
  <c r="L336" i="8" s="1"/>
  <c r="K336" i="8"/>
  <c r="F405" i="8"/>
  <c r="L405" i="8" s="1"/>
  <c r="K405" i="8"/>
  <c r="F227" i="8"/>
  <c r="L227" i="8" s="1"/>
  <c r="K227" i="8"/>
  <c r="H894" i="8"/>
  <c r="H276" i="8"/>
  <c r="H582" i="8"/>
  <c r="H287" i="8"/>
  <c r="H901" i="8"/>
  <c r="H591" i="8"/>
  <c r="J889" i="8"/>
  <c r="F692" i="8"/>
  <c r="H758" i="8"/>
  <c r="H426" i="8"/>
  <c r="H94" i="8"/>
  <c r="J692" i="8"/>
  <c r="K911" i="8"/>
  <c r="F911" i="8"/>
  <c r="L911" i="8" s="1"/>
  <c r="J693" i="8"/>
  <c r="F53" i="9"/>
  <c r="K869" i="8"/>
  <c r="K645" i="8"/>
  <c r="F645" i="8"/>
  <c r="F226" i="8"/>
  <c r="L226" i="8" s="1"/>
  <c r="K226" i="8"/>
  <c r="H73" i="8"/>
  <c r="H737" i="8"/>
  <c r="H755" i="8" s="1"/>
  <c r="G41" i="9" s="1"/>
  <c r="H41" i="9" s="1"/>
  <c r="K735" i="8"/>
  <c r="F735" i="8"/>
  <c r="L735" i="8" s="1"/>
  <c r="H669" i="8"/>
  <c r="H689" i="8" s="1"/>
  <c r="G38" i="9" s="1"/>
  <c r="H38" i="9" s="1"/>
  <c r="H359" i="8"/>
  <c r="H379" i="8" s="1"/>
  <c r="G23" i="9" s="1"/>
  <c r="H23" i="9" s="1"/>
  <c r="H7" i="8"/>
  <c r="H25" i="8" s="1"/>
  <c r="G7" i="9" s="1"/>
  <c r="H7" i="9" s="1"/>
  <c r="J359" i="8"/>
  <c r="J669" i="8"/>
  <c r="J7" i="8"/>
  <c r="J628" i="8"/>
  <c r="L628" i="8" s="1"/>
  <c r="K628" i="8"/>
  <c r="K876" i="8"/>
  <c r="H757" i="8"/>
  <c r="H425" i="8"/>
  <c r="H93" i="8"/>
  <c r="K625" i="8"/>
  <c r="J587" i="8"/>
  <c r="J284" i="8"/>
  <c r="K164" i="8"/>
  <c r="F164" i="8"/>
  <c r="L164" i="8" s="1"/>
  <c r="L977" i="8"/>
  <c r="L997" i="8" s="1"/>
  <c r="H165" i="8"/>
  <c r="H179" i="8" s="1"/>
  <c r="G14" i="9" s="1"/>
  <c r="H14" i="9" s="1"/>
  <c r="H495" i="8"/>
  <c r="H511" i="8" s="1"/>
  <c r="G29" i="9" s="1"/>
  <c r="H29" i="9" s="1"/>
  <c r="K166" i="8"/>
  <c r="F166" i="8"/>
  <c r="L166" i="8" s="1"/>
  <c r="F335" i="8"/>
  <c r="K335" i="8"/>
  <c r="F558" i="8"/>
  <c r="L558" i="8" s="1"/>
  <c r="K558" i="8"/>
  <c r="J73" i="8"/>
  <c r="J737" i="8"/>
  <c r="K955" i="8"/>
  <c r="K494" i="8"/>
  <c r="L240" i="8"/>
  <c r="L625" i="8"/>
  <c r="K513" i="8"/>
  <c r="F513" i="8"/>
  <c r="F621" i="8"/>
  <c r="E34" i="9" s="1"/>
  <c r="F34" i="9" s="1"/>
  <c r="L34" i="9" s="1"/>
  <c r="H890" i="8"/>
  <c r="H272" i="8"/>
  <c r="J934" i="8"/>
  <c r="K934" i="8"/>
  <c r="J940" i="8"/>
  <c r="L940" i="8" s="1"/>
  <c r="K940" i="8"/>
  <c r="L874" i="8"/>
  <c r="L887" i="8" s="1"/>
  <c r="K240" i="8"/>
  <c r="K403" i="8"/>
  <c r="F403" i="8"/>
  <c r="L403" i="8" s="1"/>
  <c r="K623" i="8"/>
  <c r="J623" i="8"/>
  <c r="J581" i="8"/>
  <c r="J893" i="8"/>
  <c r="J425" i="8"/>
  <c r="J757" i="8"/>
  <c r="J93" i="8"/>
  <c r="F74" i="8"/>
  <c r="L74" i="8" s="1"/>
  <c r="K74" i="8"/>
  <c r="H889" i="8"/>
  <c r="L181" i="8"/>
  <c r="H267" i="8"/>
  <c r="G17" i="9" s="1"/>
  <c r="H17" i="9" s="1"/>
  <c r="L602" i="8"/>
  <c r="F333" i="8"/>
  <c r="E20" i="9" s="1"/>
  <c r="F20" i="9" s="1"/>
  <c r="F577" i="8"/>
  <c r="E32" i="9" s="1"/>
  <c r="F32" i="9" s="1"/>
  <c r="L32" i="9" s="1"/>
  <c r="F953" i="8"/>
  <c r="E50" i="9" s="1"/>
  <c r="F50" i="9" s="1"/>
  <c r="L1021" i="8"/>
  <c r="L1041" i="8" s="1"/>
  <c r="J36" i="9"/>
  <c r="L956" i="8"/>
  <c r="L955" i="8"/>
  <c r="J975" i="8"/>
  <c r="I51" i="9" s="1"/>
  <c r="J51" i="9" s="1"/>
  <c r="L27" i="8"/>
  <c r="L314" i="8"/>
  <c r="L333" i="8" s="1"/>
  <c r="J333" i="8"/>
  <c r="I20" i="9" s="1"/>
  <c r="J20" i="9" s="1"/>
  <c r="L161" i="8"/>
  <c r="F887" i="8"/>
  <c r="E47" i="9" s="1"/>
  <c r="L935" i="8"/>
  <c r="L691" i="8"/>
  <c r="J311" i="8"/>
  <c r="I19" i="9" s="1"/>
  <c r="J19" i="9" s="1"/>
  <c r="L230" i="8"/>
  <c r="L267" i="8" s="1"/>
  <c r="F51" i="9"/>
  <c r="K55" i="9"/>
  <c r="F643" i="8"/>
  <c r="E35" i="9" s="1"/>
  <c r="L824" i="8"/>
  <c r="F6" i="8"/>
  <c r="F5" i="8"/>
  <c r="H293" i="8"/>
  <c r="K293" i="8"/>
  <c r="H913" i="8"/>
  <c r="K913" i="8"/>
  <c r="F56" i="9"/>
  <c r="L56" i="9" s="1"/>
  <c r="T56" i="9" s="1"/>
  <c r="K56" i="9"/>
  <c r="L577" i="8"/>
  <c r="F19" i="9"/>
  <c r="H277" i="8"/>
  <c r="H693" i="8"/>
  <c r="H28" i="8"/>
  <c r="H29" i="8"/>
  <c r="H116" i="8"/>
  <c r="L621" i="8" l="1"/>
  <c r="H909" i="8"/>
  <c r="G48" i="9" s="1"/>
  <c r="H48" i="9" s="1"/>
  <c r="J287" i="8"/>
  <c r="J901" i="8"/>
  <c r="J591" i="8"/>
  <c r="H759" i="8"/>
  <c r="H777" i="8" s="1"/>
  <c r="G42" i="9" s="1"/>
  <c r="H42" i="9" s="1"/>
  <c r="H427" i="8"/>
  <c r="H445" i="8" s="1"/>
  <c r="G26" i="9" s="1"/>
  <c r="H26" i="9" s="1"/>
  <c r="H95" i="8"/>
  <c r="H113" i="8" s="1"/>
  <c r="G11" i="9" s="1"/>
  <c r="H11" i="9" s="1"/>
  <c r="F182" i="8"/>
  <c r="H580" i="8"/>
  <c r="H599" i="8" s="1"/>
  <c r="G33" i="9" s="1"/>
  <c r="H33" i="9" s="1"/>
  <c r="H274" i="8"/>
  <c r="H47" i="8"/>
  <c r="G8" i="9" s="1"/>
  <c r="H8" i="9" s="1"/>
  <c r="F285" i="8"/>
  <c r="L285" i="8" s="1"/>
  <c r="K285" i="8"/>
  <c r="K670" i="8"/>
  <c r="F670" i="8"/>
  <c r="L670" i="8" s="1"/>
  <c r="F514" i="8"/>
  <c r="F897" i="8"/>
  <c r="L897" i="8" s="1"/>
  <c r="K897" i="8"/>
  <c r="J514" i="8"/>
  <c r="J533" i="8" s="1"/>
  <c r="I30" i="9" s="1"/>
  <c r="J30" i="9" s="1"/>
  <c r="J826" i="8"/>
  <c r="J843" i="8" s="1"/>
  <c r="I45" i="9" s="1"/>
  <c r="J45" i="9" s="1"/>
  <c r="J182" i="8"/>
  <c r="J201" i="8" s="1"/>
  <c r="I15" i="9" s="1"/>
  <c r="J15" i="9" s="1"/>
  <c r="L889" i="8"/>
  <c r="L953" i="8"/>
  <c r="F891" i="8"/>
  <c r="L891" i="8" s="1"/>
  <c r="K891" i="8"/>
  <c r="F281" i="8"/>
  <c r="L281" i="8" s="1"/>
  <c r="K281" i="8"/>
  <c r="H383" i="8"/>
  <c r="H50" i="8"/>
  <c r="H714" i="8"/>
  <c r="F665" i="8"/>
  <c r="E36" i="9" s="1"/>
  <c r="L645" i="8"/>
  <c r="L665" i="8" s="1"/>
  <c r="J846" i="8"/>
  <c r="J204" i="8"/>
  <c r="J537" i="8"/>
  <c r="F894" i="8"/>
  <c r="F901" i="8"/>
  <c r="K901" i="8"/>
  <c r="J953" i="8"/>
  <c r="I50" i="9" s="1"/>
  <c r="L934" i="8"/>
  <c r="F893" i="8"/>
  <c r="L893" i="8" s="1"/>
  <c r="K893" i="8"/>
  <c r="F590" i="8"/>
  <c r="L590" i="8" s="1"/>
  <c r="K590" i="8"/>
  <c r="J711" i="8"/>
  <c r="I39" i="9" s="1"/>
  <c r="J39" i="9" s="1"/>
  <c r="L72" i="8"/>
  <c r="F898" i="8"/>
  <c r="L898" i="8" s="1"/>
  <c r="K898" i="8"/>
  <c r="F272" i="8"/>
  <c r="F269" i="8"/>
  <c r="K269" i="8"/>
  <c r="F899" i="8"/>
  <c r="L899" i="8" s="1"/>
  <c r="K899" i="8"/>
  <c r="K279" i="8"/>
  <c r="F279" i="8"/>
  <c r="L279" i="8" s="1"/>
  <c r="H450" i="8"/>
  <c r="H119" i="8"/>
  <c r="H782" i="8"/>
  <c r="K30" i="8"/>
  <c r="F30" i="8"/>
  <c r="L30" i="8" s="1"/>
  <c r="F495" i="8"/>
  <c r="K889" i="8"/>
  <c r="F900" i="8"/>
  <c r="L900" i="8" s="1"/>
  <c r="K900" i="8"/>
  <c r="F273" i="8"/>
  <c r="L273" i="8" s="1"/>
  <c r="K273" i="8"/>
  <c r="F931" i="8"/>
  <c r="E49" i="9" s="1"/>
  <c r="F49" i="9" s="1"/>
  <c r="F823" i="8"/>
  <c r="K823" i="8"/>
  <c r="F586" i="8"/>
  <c r="L586" i="8" s="1"/>
  <c r="K586" i="8"/>
  <c r="L20" i="9"/>
  <c r="T20" i="9" s="1"/>
  <c r="F276" i="8"/>
  <c r="F591" i="8"/>
  <c r="L513" i="8"/>
  <c r="F274" i="8"/>
  <c r="F286" i="8"/>
  <c r="L286" i="8" s="1"/>
  <c r="K286" i="8"/>
  <c r="F695" i="8"/>
  <c r="L695" i="8" s="1"/>
  <c r="K695" i="8"/>
  <c r="F694" i="8"/>
  <c r="L694" i="8" s="1"/>
  <c r="K694" i="8"/>
  <c r="E52" i="9"/>
  <c r="L53" i="9"/>
  <c r="F890" i="8"/>
  <c r="F587" i="8"/>
  <c r="L587" i="8" s="1"/>
  <c r="K587" i="8"/>
  <c r="F165" i="8"/>
  <c r="K165" i="8"/>
  <c r="F696" i="8"/>
  <c r="L696" i="8" s="1"/>
  <c r="K696" i="8"/>
  <c r="H49" i="8"/>
  <c r="H713" i="8"/>
  <c r="H381" i="8"/>
  <c r="K283" i="8"/>
  <c r="F283" i="8"/>
  <c r="L283" i="8" s="1"/>
  <c r="K34" i="9"/>
  <c r="F582" i="8"/>
  <c r="F287" i="8"/>
  <c r="L287" i="8" s="1"/>
  <c r="K287" i="8"/>
  <c r="F580" i="8"/>
  <c r="H91" i="8"/>
  <c r="G10" i="9" s="1"/>
  <c r="H10" i="9" s="1"/>
  <c r="F585" i="8"/>
  <c r="L585" i="8" s="1"/>
  <c r="K585" i="8"/>
  <c r="K896" i="8"/>
  <c r="F896" i="8"/>
  <c r="L896" i="8" s="1"/>
  <c r="K32" i="9"/>
  <c r="H846" i="8"/>
  <c r="H865" i="8" s="1"/>
  <c r="G46" i="9" s="1"/>
  <c r="H46" i="9" s="1"/>
  <c r="H537" i="8"/>
  <c r="H555" i="8" s="1"/>
  <c r="G31" i="9" s="1"/>
  <c r="H31" i="9" s="1"/>
  <c r="H204" i="8"/>
  <c r="H223" i="8" s="1"/>
  <c r="G16" i="9" s="1"/>
  <c r="H16" i="9" s="1"/>
  <c r="F284" i="8"/>
  <c r="L284" i="8" s="1"/>
  <c r="K284" i="8"/>
  <c r="H115" i="8"/>
  <c r="H447" i="8"/>
  <c r="H779" i="8"/>
  <c r="F584" i="8"/>
  <c r="L584" i="8" s="1"/>
  <c r="K584" i="8"/>
  <c r="F275" i="8"/>
  <c r="L275" i="8" s="1"/>
  <c r="K275" i="8"/>
  <c r="J165" i="8"/>
  <c r="J179" i="8" s="1"/>
  <c r="I14" i="9" s="1"/>
  <c r="J14" i="9" s="1"/>
  <c r="J495" i="8"/>
  <c r="J511" i="8" s="1"/>
  <c r="I29" i="9" s="1"/>
  <c r="J29" i="9" s="1"/>
  <c r="J845" i="8"/>
  <c r="J203" i="8"/>
  <c r="J536" i="8"/>
  <c r="J555" i="8" s="1"/>
  <c r="I31" i="9" s="1"/>
  <c r="J31" i="9" s="1"/>
  <c r="K282" i="8"/>
  <c r="F282" i="8"/>
  <c r="L282" i="8" s="1"/>
  <c r="F280" i="8"/>
  <c r="L280" i="8" s="1"/>
  <c r="K280" i="8"/>
  <c r="F589" i="8"/>
  <c r="L589" i="8" s="1"/>
  <c r="K589" i="8"/>
  <c r="F583" i="8"/>
  <c r="L583" i="8" s="1"/>
  <c r="K583" i="8"/>
  <c r="H270" i="8"/>
  <c r="K270" i="8"/>
  <c r="F8" i="8"/>
  <c r="L8" i="8" s="1"/>
  <c r="K8" i="8"/>
  <c r="F826" i="8"/>
  <c r="F360" i="8"/>
  <c r="K360" i="8"/>
  <c r="F588" i="8"/>
  <c r="L588" i="8" s="1"/>
  <c r="K588" i="8"/>
  <c r="F267" i="8"/>
  <c r="E17" i="9" s="1"/>
  <c r="F17" i="9" s="1"/>
  <c r="L17" i="9" s="1"/>
  <c r="L335" i="8"/>
  <c r="L355" i="8" s="1"/>
  <c r="F355" i="8"/>
  <c r="E21" i="9" s="1"/>
  <c r="L623" i="8"/>
  <c r="L643" i="8" s="1"/>
  <c r="J643" i="8"/>
  <c r="I35" i="9" s="1"/>
  <c r="J35" i="9" s="1"/>
  <c r="F581" i="8"/>
  <c r="L581" i="8" s="1"/>
  <c r="K581" i="8"/>
  <c r="J713" i="8"/>
  <c r="J49" i="8"/>
  <c r="J381" i="8"/>
  <c r="F35" i="9"/>
  <c r="L975" i="8"/>
  <c r="F47" i="9"/>
  <c r="L47" i="9" s="1"/>
  <c r="K47" i="9"/>
  <c r="K51" i="9"/>
  <c r="L51" i="9"/>
  <c r="T51" i="9" s="1"/>
  <c r="K20" i="9"/>
  <c r="H931" i="8"/>
  <c r="G49" i="9" s="1"/>
  <c r="L913" i="8"/>
  <c r="L931" i="8" s="1"/>
  <c r="H311" i="8"/>
  <c r="G19" i="9" s="1"/>
  <c r="L293" i="8"/>
  <c r="L311" i="8" s="1"/>
  <c r="J116" i="8"/>
  <c r="H733" i="8" l="1"/>
  <c r="G40" i="9" s="1"/>
  <c r="H40" i="9" s="1"/>
  <c r="J865" i="8"/>
  <c r="I46" i="9" s="1"/>
  <c r="J46" i="9" s="1"/>
  <c r="J223" i="8"/>
  <c r="I16" i="9" s="1"/>
  <c r="J16" i="9" s="1"/>
  <c r="L165" i="8"/>
  <c r="L901" i="8"/>
  <c r="K35" i="9"/>
  <c r="L35" i="9"/>
  <c r="T35" i="9" s="1"/>
  <c r="H401" i="8"/>
  <c r="G24" i="9" s="1"/>
  <c r="H24" i="9" s="1"/>
  <c r="J50" i="9"/>
  <c r="L50" i="9" s="1"/>
  <c r="T50" i="9" s="1"/>
  <c r="K50" i="9"/>
  <c r="H118" i="8"/>
  <c r="H449" i="8"/>
  <c r="H781" i="8"/>
  <c r="H780" i="8"/>
  <c r="H799" i="8" s="1"/>
  <c r="G43" i="9" s="1"/>
  <c r="H43" i="9" s="1"/>
  <c r="H117" i="8"/>
  <c r="H448" i="8"/>
  <c r="J118" i="8"/>
  <c r="J449" i="8"/>
  <c r="J781" i="8"/>
  <c r="H289" i="8"/>
  <c r="G18" i="9" s="1"/>
  <c r="H18" i="9" s="1"/>
  <c r="L270" i="8"/>
  <c r="K182" i="8"/>
  <c r="L269" i="8"/>
  <c r="K591" i="8"/>
  <c r="F271" i="8"/>
  <c r="J115" i="8"/>
  <c r="J779" i="8"/>
  <c r="J447" i="8"/>
  <c r="H692" i="8"/>
  <c r="K692" i="8"/>
  <c r="L182" i="8"/>
  <c r="K495" i="8"/>
  <c r="L514" i="8"/>
  <c r="K17" i="9"/>
  <c r="F36" i="9"/>
  <c r="L36" i="9" s="1"/>
  <c r="T36" i="9" s="1"/>
  <c r="K36" i="9"/>
  <c r="H69" i="8"/>
  <c r="G9" i="9" s="1"/>
  <c r="H9" i="9" s="1"/>
  <c r="L826" i="8"/>
  <c r="F52" i="9"/>
  <c r="L52" i="9" s="1"/>
  <c r="K52" i="9"/>
  <c r="F21" i="9"/>
  <c r="L21" i="9" s="1"/>
  <c r="T21" i="9" s="1"/>
  <c r="K21" i="9"/>
  <c r="L495" i="8"/>
  <c r="L591" i="8"/>
  <c r="F579" i="8"/>
  <c r="F406" i="8"/>
  <c r="L406" i="8" s="1"/>
  <c r="K406" i="8"/>
  <c r="J780" i="8"/>
  <c r="J117" i="8"/>
  <c r="J448" i="8"/>
  <c r="K826" i="8"/>
  <c r="F737" i="8"/>
  <c r="K737" i="8"/>
  <c r="L823" i="8"/>
  <c r="J427" i="8"/>
  <c r="J95" i="8"/>
  <c r="K514" i="8"/>
  <c r="L360" i="8"/>
  <c r="F73" i="8"/>
  <c r="K73" i="8"/>
  <c r="H19" i="9"/>
  <c r="K19" i="9"/>
  <c r="H49" i="9"/>
  <c r="K49" i="9"/>
  <c r="H467" i="8" l="1"/>
  <c r="G27" i="9" s="1"/>
  <c r="H27" i="9" s="1"/>
  <c r="H135" i="8"/>
  <c r="G12" i="9" s="1"/>
  <c r="H12" i="9" s="1"/>
  <c r="G22" i="9"/>
  <c r="H22" i="9" s="1"/>
  <c r="F599" i="8"/>
  <c r="E33" i="9" s="1"/>
  <c r="L737" i="8"/>
  <c r="F469" i="8"/>
  <c r="K469" i="8"/>
  <c r="F137" i="8"/>
  <c r="K137" i="8"/>
  <c r="K827" i="8"/>
  <c r="F827" i="8"/>
  <c r="H711" i="8"/>
  <c r="G39" i="9" s="1"/>
  <c r="H39" i="9" s="1"/>
  <c r="G37" i="9" s="1"/>
  <c r="L692" i="8"/>
  <c r="F801" i="8"/>
  <c r="K801" i="8"/>
  <c r="L73" i="8"/>
  <c r="K183" i="8"/>
  <c r="F183" i="8"/>
  <c r="F515" i="8"/>
  <c r="K515" i="8"/>
  <c r="J759" i="8"/>
  <c r="L49" i="9"/>
  <c r="G6" i="9"/>
  <c r="L19" i="9"/>
  <c r="F535" i="8" l="1"/>
  <c r="K535" i="8"/>
  <c r="L827" i="8"/>
  <c r="L843" i="8" s="1"/>
  <c r="F843" i="8"/>
  <c r="E45" i="9" s="1"/>
  <c r="F383" i="8"/>
  <c r="F426" i="8"/>
  <c r="F382" i="8"/>
  <c r="F157" i="8"/>
  <c r="E13" i="9" s="1"/>
  <c r="L137" i="8"/>
  <c r="L157" i="8" s="1"/>
  <c r="F693" i="8"/>
  <c r="K693" i="8"/>
  <c r="F491" i="8"/>
  <c r="K491" i="8"/>
  <c r="L276" i="8"/>
  <c r="K276" i="8"/>
  <c r="K28" i="8"/>
  <c r="F28" i="8"/>
  <c r="F50" i="8"/>
  <c r="F758" i="8"/>
  <c r="J579" i="8"/>
  <c r="K579" i="8"/>
  <c r="K271" i="8"/>
  <c r="F33" i="9"/>
  <c r="L272" i="8"/>
  <c r="K272" i="8"/>
  <c r="F381" i="8"/>
  <c r="K381" i="8"/>
  <c r="F713" i="8"/>
  <c r="K713" i="8"/>
  <c r="F714" i="8"/>
  <c r="L515" i="8"/>
  <c r="L533" i="8" s="1"/>
  <c r="F533" i="8"/>
  <c r="E30" i="9" s="1"/>
  <c r="L183" i="8"/>
  <c r="L201" i="8" s="1"/>
  <c r="F201" i="8"/>
  <c r="E15" i="9" s="1"/>
  <c r="F489" i="8"/>
  <c r="E28" i="9" s="1"/>
  <c r="L469" i="8"/>
  <c r="L489" i="8" s="1"/>
  <c r="F160" i="8"/>
  <c r="L160" i="8" s="1"/>
  <c r="K160" i="8"/>
  <c r="L274" i="8"/>
  <c r="K274" i="8"/>
  <c r="F49" i="8"/>
  <c r="K49" i="8"/>
  <c r="J582" i="8"/>
  <c r="L582" i="8" s="1"/>
  <c r="K582" i="8"/>
  <c r="F29" i="8"/>
  <c r="L29" i="8" s="1"/>
  <c r="K29" i="8"/>
  <c r="F94" i="8"/>
  <c r="L801" i="8"/>
  <c r="L821" i="8" s="1"/>
  <c r="F821" i="8"/>
  <c r="E44" i="9" s="1"/>
  <c r="K159" i="8"/>
  <c r="F159" i="8"/>
  <c r="J890" i="8"/>
  <c r="K890" i="8"/>
  <c r="J894" i="8"/>
  <c r="L894" i="8" s="1"/>
  <c r="K894" i="8"/>
  <c r="J580" i="8"/>
  <c r="L580" i="8" s="1"/>
  <c r="K580" i="8"/>
  <c r="H6" i="9"/>
  <c r="H37" i="9"/>
  <c r="F119" i="8" l="1"/>
  <c r="J289" i="8"/>
  <c r="I18" i="9" s="1"/>
  <c r="J18" i="9" s="1"/>
  <c r="L271" i="8"/>
  <c r="K93" i="8"/>
  <c r="F93" i="8"/>
  <c r="L49" i="8"/>
  <c r="F44" i="9"/>
  <c r="L44" i="9" s="1"/>
  <c r="K44" i="9"/>
  <c r="F384" i="8"/>
  <c r="L384" i="8" s="1"/>
  <c r="K384" i="8"/>
  <c r="F450" i="8"/>
  <c r="F13" i="9"/>
  <c r="L13" i="9" s="1"/>
  <c r="K13" i="9"/>
  <c r="J909" i="8"/>
  <c r="I48" i="9" s="1"/>
  <c r="J48" i="9" s="1"/>
  <c r="L890" i="8"/>
  <c r="K425" i="8"/>
  <c r="F425" i="8"/>
  <c r="L159" i="8"/>
  <c r="L179" i="8" s="1"/>
  <c r="F179" i="8"/>
  <c r="E14" i="9" s="1"/>
  <c r="F51" i="8"/>
  <c r="L51" i="8" s="1"/>
  <c r="K51" i="8"/>
  <c r="F15" i="9"/>
  <c r="L15" i="9" s="1"/>
  <c r="K15" i="9"/>
  <c r="K427" i="8"/>
  <c r="F427" i="8"/>
  <c r="L427" i="8" s="1"/>
  <c r="L381" i="8"/>
  <c r="L693" i="8"/>
  <c r="L711" i="8" s="1"/>
  <c r="F711" i="8"/>
  <c r="E39" i="9" s="1"/>
  <c r="F782" i="8"/>
  <c r="K715" i="8"/>
  <c r="F715" i="8"/>
  <c r="L715" i="8" s="1"/>
  <c r="F45" i="9"/>
  <c r="L45" i="9" s="1"/>
  <c r="K45" i="9"/>
  <c r="F759" i="8"/>
  <c r="L759" i="8" s="1"/>
  <c r="K759" i="8"/>
  <c r="F30" i="9"/>
  <c r="L30" i="9" s="1"/>
  <c r="K30" i="9"/>
  <c r="L491" i="8"/>
  <c r="L511" i="8" s="1"/>
  <c r="F511" i="8"/>
  <c r="E29" i="9" s="1"/>
  <c r="J599" i="8"/>
  <c r="I33" i="9" s="1"/>
  <c r="L579" i="8"/>
  <c r="L599" i="8" s="1"/>
  <c r="L713" i="8"/>
  <c r="F733" i="8"/>
  <c r="E40" i="9" s="1"/>
  <c r="F757" i="8"/>
  <c r="K757" i="8"/>
  <c r="F407" i="8"/>
  <c r="L28" i="8"/>
  <c r="L47" i="8" s="1"/>
  <c r="F47" i="8"/>
  <c r="E8" i="9" s="1"/>
  <c r="F28" i="9"/>
  <c r="L28" i="9" s="1"/>
  <c r="K28" i="9"/>
  <c r="K95" i="8"/>
  <c r="F95" i="8"/>
  <c r="L95" i="8" s="1"/>
  <c r="L535" i="8"/>
  <c r="G5" i="9"/>
  <c r="F401" i="8" l="1"/>
  <c r="E24" i="9" s="1"/>
  <c r="F24" i="9" s="1"/>
  <c r="F40" i="9"/>
  <c r="F69" i="8"/>
  <c r="E9" i="9" s="1"/>
  <c r="F14" i="9"/>
  <c r="L14" i="9" s="1"/>
  <c r="K14" i="9"/>
  <c r="F445" i="8"/>
  <c r="E26" i="9" s="1"/>
  <c r="L425" i="8"/>
  <c r="F7" i="8"/>
  <c r="K7" i="8"/>
  <c r="F669" i="8"/>
  <c r="K669" i="8"/>
  <c r="J33" i="9"/>
  <c r="L33" i="9" s="1"/>
  <c r="K33" i="9"/>
  <c r="F39" i="9"/>
  <c r="L39" i="9" s="1"/>
  <c r="K39" i="9"/>
  <c r="F359" i="8"/>
  <c r="K359" i="8"/>
  <c r="F777" i="8"/>
  <c r="E42" i="9" s="1"/>
  <c r="L757" i="8"/>
  <c r="F113" i="8"/>
  <c r="E11" i="9" s="1"/>
  <c r="L93" i="8"/>
  <c r="K8" i="9"/>
  <c r="F8" i="9"/>
  <c r="L8" i="9" s="1"/>
  <c r="F29" i="9"/>
  <c r="L29" i="9" s="1"/>
  <c r="K29" i="9"/>
  <c r="H5" i="9"/>
  <c r="F26" i="9" l="1"/>
  <c r="F11" i="9"/>
  <c r="F42" i="9"/>
  <c r="L359" i="8"/>
  <c r="F379" i="8"/>
  <c r="E23" i="9" s="1"/>
  <c r="F23" i="9" s="1"/>
  <c r="L7" i="8"/>
  <c r="F25" i="8"/>
  <c r="E7" i="9" s="1"/>
  <c r="F7" i="9" s="1"/>
  <c r="F9" i="9"/>
  <c r="L669" i="8"/>
  <c r="F689" i="8"/>
  <c r="E38" i="9" s="1"/>
  <c r="H64" i="9"/>
  <c r="J382" i="8" l="1"/>
  <c r="K382" i="8"/>
  <c r="J450" i="8"/>
  <c r="K450" i="8"/>
  <c r="F38" i="9"/>
  <c r="J407" i="8"/>
  <c r="K407" i="8"/>
  <c r="J119" i="8"/>
  <c r="K119" i="8"/>
  <c r="F845" i="8"/>
  <c r="K845" i="8"/>
  <c r="K536" i="8"/>
  <c r="F536" i="8"/>
  <c r="J94" i="8"/>
  <c r="K94" i="8"/>
  <c r="J426" i="8"/>
  <c r="K426" i="8"/>
  <c r="K204" i="8"/>
  <c r="F204" i="8"/>
  <c r="L204" i="8" s="1"/>
  <c r="J782" i="8"/>
  <c r="K782" i="8"/>
  <c r="F203" i="8"/>
  <c r="K203" i="8"/>
  <c r="F537" i="8"/>
  <c r="L537" i="8" s="1"/>
  <c r="K537" i="8"/>
  <c r="J758" i="8"/>
  <c r="K758" i="8"/>
  <c r="F846" i="8"/>
  <c r="L846" i="8" s="1"/>
  <c r="K846" i="8"/>
  <c r="F76" i="8" l="1"/>
  <c r="J799" i="8"/>
  <c r="I43" i="9" s="1"/>
  <c r="J43" i="9" s="1"/>
  <c r="L782" i="8"/>
  <c r="F739" i="8"/>
  <c r="F408" i="8"/>
  <c r="K117" i="8"/>
  <c r="F117" i="8"/>
  <c r="L117" i="8" s="1"/>
  <c r="F75" i="8"/>
  <c r="F779" i="8"/>
  <c r="K779" i="8"/>
  <c r="J777" i="8"/>
  <c r="I42" i="9" s="1"/>
  <c r="L758" i="8"/>
  <c r="L777" i="8" s="1"/>
  <c r="L407" i="8"/>
  <c r="J467" i="8"/>
  <c r="I27" i="9" s="1"/>
  <c r="J27" i="9" s="1"/>
  <c r="L450" i="8"/>
  <c r="F740" i="8"/>
  <c r="F780" i="8"/>
  <c r="L780" i="8" s="1"/>
  <c r="K780" i="8"/>
  <c r="F447" i="8"/>
  <c r="L447" i="8" s="1"/>
  <c r="K447" i="8"/>
  <c r="K781" i="8"/>
  <c r="F781" i="8"/>
  <c r="L781" i="8" s="1"/>
  <c r="J50" i="8"/>
  <c r="K50" i="8"/>
  <c r="J383" i="8"/>
  <c r="L383" i="8" s="1"/>
  <c r="K383" i="8"/>
  <c r="L536" i="8"/>
  <c r="L555" i="8" s="1"/>
  <c r="F555" i="8"/>
  <c r="E31" i="9" s="1"/>
  <c r="F77" i="8"/>
  <c r="K448" i="8"/>
  <c r="F448" i="8"/>
  <c r="L448" i="8" s="1"/>
  <c r="K449" i="8"/>
  <c r="F449" i="8"/>
  <c r="F115" i="8"/>
  <c r="K115" i="8"/>
  <c r="K118" i="8"/>
  <c r="F118" i="8"/>
  <c r="L118" i="8" s="1"/>
  <c r="J445" i="8"/>
  <c r="I26" i="9" s="1"/>
  <c r="L426" i="8"/>
  <c r="L445" i="8" s="1"/>
  <c r="J714" i="8"/>
  <c r="K714" i="8"/>
  <c r="J113" i="8"/>
  <c r="I11" i="9" s="1"/>
  <c r="L94" i="8"/>
  <c r="L113" i="8" s="1"/>
  <c r="L203" i="8"/>
  <c r="L223" i="8" s="1"/>
  <c r="F223" i="8"/>
  <c r="E16" i="9" s="1"/>
  <c r="K116" i="8"/>
  <c r="F116" i="8"/>
  <c r="L116" i="8" s="1"/>
  <c r="F865" i="8"/>
  <c r="E46" i="9" s="1"/>
  <c r="L845" i="8"/>
  <c r="L865" i="8" s="1"/>
  <c r="J401" i="8"/>
  <c r="I24" i="9" s="1"/>
  <c r="L382" i="8"/>
  <c r="J135" i="8"/>
  <c r="I12" i="9" s="1"/>
  <c r="J12" i="9" s="1"/>
  <c r="L119" i="8"/>
  <c r="L401" i="8" l="1"/>
  <c r="L115" i="8"/>
  <c r="L135" i="8" s="1"/>
  <c r="F135" i="8"/>
  <c r="E12" i="9" s="1"/>
  <c r="F755" i="8"/>
  <c r="E41" i="9" s="1"/>
  <c r="J733" i="8"/>
  <c r="I40" i="9" s="1"/>
  <c r="L714" i="8"/>
  <c r="L733" i="8" s="1"/>
  <c r="L779" i="8"/>
  <c r="L799" i="8" s="1"/>
  <c r="F799" i="8"/>
  <c r="E43" i="9" s="1"/>
  <c r="J26" i="9"/>
  <c r="L26" i="9" s="1"/>
  <c r="K26" i="9"/>
  <c r="F91" i="8"/>
  <c r="E10" i="9" s="1"/>
  <c r="F46" i="9"/>
  <c r="L46" i="9" s="1"/>
  <c r="K46" i="9"/>
  <c r="F16" i="9"/>
  <c r="L16" i="9" s="1"/>
  <c r="K16" i="9"/>
  <c r="J24" i="9"/>
  <c r="L24" i="9" s="1"/>
  <c r="K24" i="9"/>
  <c r="F423" i="8"/>
  <c r="E25" i="9" s="1"/>
  <c r="F467" i="8"/>
  <c r="E27" i="9" s="1"/>
  <c r="L449" i="8"/>
  <c r="L467" i="8" s="1"/>
  <c r="F31" i="9"/>
  <c r="L31" i="9" s="1"/>
  <c r="K31" i="9"/>
  <c r="J11" i="9"/>
  <c r="L11" i="9" s="1"/>
  <c r="K11" i="9"/>
  <c r="J69" i="8"/>
  <c r="I9" i="9" s="1"/>
  <c r="L50" i="8"/>
  <c r="L69" i="8" s="1"/>
  <c r="J42" i="9"/>
  <c r="L42" i="9" s="1"/>
  <c r="K42" i="9"/>
  <c r="F27" i="9" l="1"/>
  <c r="L27" i="9" s="1"/>
  <c r="K27" i="9"/>
  <c r="F10" i="9"/>
  <c r="K43" i="9"/>
  <c r="F43" i="9"/>
  <c r="L43" i="9" s="1"/>
  <c r="J40" i="9"/>
  <c r="L40" i="9" s="1"/>
  <c r="K40" i="9"/>
  <c r="F41" i="9"/>
  <c r="F12" i="9"/>
  <c r="L12" i="9" s="1"/>
  <c r="K12" i="9"/>
  <c r="F25" i="9"/>
  <c r="J9" i="9"/>
  <c r="L9" i="9" s="1"/>
  <c r="K9" i="9"/>
  <c r="J76" i="8" l="1"/>
  <c r="L76" i="8" s="1"/>
  <c r="K76" i="8"/>
  <c r="J739" i="8"/>
  <c r="K739" i="8"/>
  <c r="J408" i="8"/>
  <c r="K408" i="8"/>
  <c r="J740" i="8"/>
  <c r="L740" i="8" s="1"/>
  <c r="K740" i="8"/>
  <c r="J75" i="8"/>
  <c r="K75" i="8"/>
  <c r="J77" i="8"/>
  <c r="L77" i="8" s="1"/>
  <c r="K77" i="8"/>
  <c r="E22" i="9"/>
  <c r="J423" i="8" l="1"/>
  <c r="I25" i="9" s="1"/>
  <c r="L408" i="8"/>
  <c r="L423" i="8" s="1"/>
  <c r="J755" i="8"/>
  <c r="I41" i="9" s="1"/>
  <c r="L739" i="8"/>
  <c r="L755" i="8" s="1"/>
  <c r="F22" i="9"/>
  <c r="J91" i="8"/>
  <c r="I10" i="9" s="1"/>
  <c r="L75" i="8"/>
  <c r="L91" i="8" s="1"/>
  <c r="J25" i="9" l="1"/>
  <c r="L25" i="9" s="1"/>
  <c r="K25" i="9"/>
  <c r="K895" i="8"/>
  <c r="F895" i="8"/>
  <c r="J10" i="9"/>
  <c r="L10" i="9" s="1"/>
  <c r="K10" i="9"/>
  <c r="J41" i="9"/>
  <c r="L41" i="9" s="1"/>
  <c r="K41" i="9"/>
  <c r="K277" i="8"/>
  <c r="F277" i="8"/>
  <c r="F278" i="8"/>
  <c r="L278" i="8" s="1"/>
  <c r="K278" i="8"/>
  <c r="L277" i="8" l="1"/>
  <c r="L289" i="8" s="1"/>
  <c r="F289" i="8"/>
  <c r="E18" i="9" s="1"/>
  <c r="L895" i="8"/>
  <c r="L909" i="8" s="1"/>
  <c r="F909" i="8"/>
  <c r="E48" i="9" s="1"/>
  <c r="J668" i="8" l="1"/>
  <c r="L668" i="8" s="1"/>
  <c r="K668" i="8"/>
  <c r="K5" i="8"/>
  <c r="J5" i="8"/>
  <c r="J667" i="8"/>
  <c r="K667" i="8"/>
  <c r="J6" i="8"/>
  <c r="L6" i="8" s="1"/>
  <c r="K6" i="8"/>
  <c r="K358" i="8"/>
  <c r="J358" i="8"/>
  <c r="L358" i="8" s="1"/>
  <c r="K357" i="8"/>
  <c r="J357" i="8"/>
  <c r="F18" i="9"/>
  <c r="K18" i="9"/>
  <c r="F48" i="9"/>
  <c r="K48" i="9"/>
  <c r="L48" i="9" l="1"/>
  <c r="E37" i="9"/>
  <c r="L357" i="8"/>
  <c r="L379" i="8" s="1"/>
  <c r="J379" i="8"/>
  <c r="I23" i="9" s="1"/>
  <c r="L667" i="8"/>
  <c r="L689" i="8" s="1"/>
  <c r="J689" i="8"/>
  <c r="I38" i="9" s="1"/>
  <c r="L18" i="9"/>
  <c r="E6" i="9"/>
  <c r="J25" i="8"/>
  <c r="I7" i="9" s="1"/>
  <c r="L5" i="8"/>
  <c r="L25" i="8" s="1"/>
  <c r="F6" i="9" l="1"/>
  <c r="J38" i="9"/>
  <c r="K38" i="9"/>
  <c r="K23" i="9"/>
  <c r="J23" i="9"/>
  <c r="F37" i="9"/>
  <c r="J7" i="9"/>
  <c r="K7" i="9"/>
  <c r="L7" i="9" l="1"/>
  <c r="I6" i="9"/>
  <c r="I22" i="9"/>
  <c r="L23" i="9"/>
  <c r="I37" i="9"/>
  <c r="L38" i="9"/>
  <c r="E5" i="9"/>
  <c r="J6" i="9" l="1"/>
  <c r="K6" i="9"/>
  <c r="F5" i="9"/>
  <c r="J37" i="9"/>
  <c r="L37" i="9" s="1"/>
  <c r="K37" i="9"/>
  <c r="J22" i="9"/>
  <c r="L22" i="9" s="1"/>
  <c r="K22" i="9"/>
  <c r="F64" i="9" l="1"/>
  <c r="I5" i="9"/>
  <c r="L6" i="9"/>
  <c r="J5" i="9" l="1"/>
  <c r="K5" i="9"/>
  <c r="J64" i="9" l="1"/>
  <c r="L5" i="9"/>
  <c r="L64" i="9" s="1"/>
</calcChain>
</file>

<file path=xl/sharedStrings.xml><?xml version="1.0" encoding="utf-8"?>
<sst xmlns="http://schemas.openxmlformats.org/spreadsheetml/2006/main" count="4907" uniqueCount="897">
  <si>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</si>
  <si>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</si>
  <si>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</si>
  <si>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</si>
  <si>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</si>
  <si>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</si>
  <si>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</si>
  <si>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</si>
  <si>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</si>
  <si>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</si>
  <si>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</si>
  <si>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</si>
  <si>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</si>
  <si>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</si>
  <si>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</si>
  <si>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</si>
  <si>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</si>
  <si>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</si>
  <si>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</si>
  <si>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</si>
  <si>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</si>
  <si>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</si>
  <si>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</si>
  <si>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</si>
  <si>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</si>
  <si>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</si>
  <si>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</si>
  <si>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</si>
  <si>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</si>
  <si>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</si>
  <si>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</si>
  <si>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</si>
  <si>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</si>
  <si>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</si>
  <si>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</si>
  <si>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</si>
  <si>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</si>
  <si>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</si>
  <si>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</si>
  <si>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</si>
  <si>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</si>
  <si>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</si>
  <si>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</si>
  <si>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</si>
  <si>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</si>
  <si>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</si>
  <si>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</si>
  <si>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</si>
  <si>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</si>
  <si>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</si>
  <si>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</si>
  <si>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</si>
  <si>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[01] 본동_우측및별관화장실</t>
  </si>
  <si>
    <t>0101</t>
  </si>
  <si>
    <t>010101  가  설  공  사</t>
  </si>
  <si>
    <t>010101</t>
  </si>
  <si>
    <t>[01] 본동_우측및별관화장실</t>
    <phoneticPr fontId="1" type="noConversion"/>
  </si>
  <si>
    <t>콘테이너형 가설사무소 설치 및 해체</t>
  </si>
  <si>
    <t>개소</t>
  </si>
  <si>
    <t>호표 1</t>
  </si>
  <si>
    <t>5E3CA400115A156216282EB9B98FE9</t>
  </si>
  <si>
    <t>T</t>
  </si>
  <si>
    <t>F</t>
  </si>
  <si>
    <t>0101015E3CA400115A156216282EB9B98FE9</t>
  </si>
  <si>
    <t>콘테이너형 가설창고 설치 및 해체</t>
  </si>
  <si>
    <t>호표 2</t>
  </si>
  <si>
    <t>5E3CA400115A160296BE4A3D815230</t>
  </si>
  <si>
    <t>0101015E3CA400115A160296BE4A3D815230</t>
  </si>
  <si>
    <t>강관 조립말비계(이동식)설치 및 해체</t>
  </si>
  <si>
    <t>높이 2m, 3개월</t>
  </si>
  <si>
    <t>대</t>
  </si>
  <si>
    <t>호표 3</t>
  </si>
  <si>
    <t>5E3CA403E15EB3E2D61DCF0D5A8760</t>
  </si>
  <si>
    <t>0101015E3CA403E15EB3E2D61DCF0D5A8760</t>
  </si>
  <si>
    <t>건축물 현장정리 및 준공청소비</t>
  </si>
  <si>
    <t>수선</t>
  </si>
  <si>
    <t>M2</t>
  </si>
  <si>
    <t>호표 4</t>
  </si>
  <si>
    <t>5E3CA406A1504D82768BA0A2A83106</t>
  </si>
  <si>
    <t>0101015E3CA406A1504D82768BA0A2A83106</t>
  </si>
  <si>
    <t>[ 합           계 ]</t>
  </si>
  <si>
    <t>TOTAL</t>
  </si>
  <si>
    <t>010102  조  적  공  사</t>
  </si>
  <si>
    <t>010102</t>
  </si>
  <si>
    <t>콘크리트벽돌</t>
  </si>
  <si>
    <t>190*57*90mm</t>
  </si>
  <si>
    <t>매</t>
  </si>
  <si>
    <t>자재 24</t>
  </si>
  <si>
    <t>5919244BE1599D3216B7E74C984AFBA37724A2</t>
  </si>
  <si>
    <t>0101025919244BE1599D3216B7E74C984AFBA37724A2</t>
  </si>
  <si>
    <t>1.0B 벽돌쌓기</t>
  </si>
  <si>
    <t>3.6m 이하, 시공량 15m2/일당</t>
  </si>
  <si>
    <t>호표 5</t>
  </si>
  <si>
    <t>5E3CD4B75153ADC2F617064A8EDC1B</t>
  </si>
  <si>
    <t>0101025E3CD4B75153ADC2F617064A8EDC1B</t>
  </si>
  <si>
    <t>3.6m 초과 ~ 7.2m 이하, 시공량 13m2/일당</t>
  </si>
  <si>
    <t>호표 6</t>
  </si>
  <si>
    <t>5E3CD4B75153ADC2F617064A8D36F8</t>
  </si>
  <si>
    <t>0101025E3CD4B75153ADC2F617064A8D36F8</t>
  </si>
  <si>
    <t>벽돌운반</t>
  </si>
  <si>
    <t>인력, 1층</t>
  </si>
  <si>
    <t>천매</t>
  </si>
  <si>
    <t>호표 7</t>
  </si>
  <si>
    <t>5E3CD4B75151FF5206C29D88866685</t>
  </si>
  <si>
    <t>0101025E3CD4B75151FF5206C29D88866685</t>
  </si>
  <si>
    <t>010103  타  일  공  사</t>
  </si>
  <si>
    <t>010103</t>
  </si>
  <si>
    <t>타일 떠붙이기(바탕 18mm)</t>
  </si>
  <si>
    <t>벽, 600*600*10&lt;포세린&gt;(백색줄눈)</t>
  </si>
  <si>
    <t>호표 8</t>
  </si>
  <si>
    <t>5E3C64E6515F3452C6F0D702CDF6EB</t>
  </si>
  <si>
    <t>0101035E3C64E6515F3452C6F0D702CDF6EB</t>
  </si>
  <si>
    <t>타일 압착 붙이기(바탕 18mm+압 5mm)</t>
  </si>
  <si>
    <t>바닥, 300*300*7&lt;자기질&gt;(타일C, 백색줄눈)</t>
  </si>
  <si>
    <t>호표 9</t>
  </si>
  <si>
    <t>5E3C64E6515D06421645C55C02120A</t>
  </si>
  <si>
    <t>0101035E3C64E6515D06421645C55C02120A</t>
  </si>
  <si>
    <t>타일코너비드</t>
  </si>
  <si>
    <t>SST-OUT</t>
  </si>
  <si>
    <t>M</t>
  </si>
  <si>
    <t>호표 10</t>
  </si>
  <si>
    <t>5E3C64E6515F3452D6986B38D826C2</t>
  </si>
  <si>
    <t>0101035E3C64E6515F3452D6986B38D826C2</t>
  </si>
  <si>
    <t>010104  수  장  공  사</t>
  </si>
  <si>
    <t>010104</t>
  </si>
  <si>
    <t>화장실칸막이</t>
  </si>
  <si>
    <t>T20</t>
  </si>
  <si>
    <t>자재 41</t>
  </si>
  <si>
    <t>5919244BE1526CB2E6761452F4ED3DC0329A4D</t>
  </si>
  <si>
    <t>0101045919244BE1526CB2E6761452F4ED3DC0329A4D</t>
  </si>
  <si>
    <t>소변기칸막이</t>
  </si>
  <si>
    <t>8*450*1200</t>
  </si>
  <si>
    <t>SET</t>
  </si>
  <si>
    <t>자재 42</t>
  </si>
  <si>
    <t>5919244BE1526CB2E6761452F4ED3DC0329A4E</t>
  </si>
  <si>
    <t>0101045919244BE1526CB2E6761452F4ED3DC0329A4E</t>
  </si>
  <si>
    <t>비닐타일 깔기</t>
  </si>
  <si>
    <t>3*450*450mm, 데코타일</t>
  </si>
  <si>
    <t>호표 11</t>
  </si>
  <si>
    <t>5E3C4498A15A623296AAEAFE5031FD</t>
  </si>
  <si>
    <t>0101045E3C4498A15A623296AAEAFE5031FD</t>
  </si>
  <si>
    <t>경량천정틀 + DMC천장재</t>
  </si>
  <si>
    <t>600*600*0.45mm, 현장설치도</t>
  </si>
  <si>
    <t>자재 33</t>
  </si>
  <si>
    <t>5919244BE15C50D2167B6A75C46BA7E4E9A7E1</t>
  </si>
  <si>
    <t>0101045919244BE15C50D2167B6A75C46BA7E4E9A7E1</t>
  </si>
  <si>
    <t>수장벽마감 설치</t>
  </si>
  <si>
    <t>벽, ㅁ30*30각재 + MDF9*2PLY + 시트지(한면)</t>
  </si>
  <si>
    <t>호표 12</t>
  </si>
  <si>
    <t>5E3C449431522ED2F69F64488B76EC</t>
  </si>
  <si>
    <t>0101045E3C449431522ED2F69F64488B76EC</t>
  </si>
  <si>
    <t>벽, ㅁ30*30각재 + MDF9*2PLY + 시트지(양면)</t>
  </si>
  <si>
    <t>호표 13</t>
  </si>
  <si>
    <t>5E3C449431522ED2F69F64488B76EF</t>
  </si>
  <si>
    <t>0101045E3C449431522ED2F69F64488B76EF</t>
  </si>
  <si>
    <t>벽, ㅁ30*30각재 + MDF9*2PLY (한면)(마감별도)</t>
  </si>
  <si>
    <t>호표 14</t>
  </si>
  <si>
    <t>5E3C449431522ED2F69F64488B76EE</t>
  </si>
  <si>
    <t>0101045E3C449431522ED2F69F64488B76EE</t>
  </si>
  <si>
    <t>010105  방  수  공  사</t>
  </si>
  <si>
    <t>010105</t>
  </si>
  <si>
    <t>수밀코킹(실리콘)</t>
  </si>
  <si>
    <t>삼각, 10mm, 창호주위</t>
  </si>
  <si>
    <t>호표 15</t>
  </si>
  <si>
    <t>5E3C34B42156A8B286F09F788F75C4</t>
  </si>
  <si>
    <t>0101055E3C34B42156A8B286F09F788F75C4</t>
  </si>
  <si>
    <t>시멘트 액체 방수</t>
  </si>
  <si>
    <t>바닥</t>
  </si>
  <si>
    <t>호표 16</t>
  </si>
  <si>
    <t>5E3C34BB5154522286F311F6954FA6</t>
  </si>
  <si>
    <t>0101055E3C34BB5154522286F311F6954FA6</t>
  </si>
  <si>
    <t>수직부</t>
  </si>
  <si>
    <t>호표 17</t>
  </si>
  <si>
    <t>5E3C34BB5154522286F3129D037CB3</t>
  </si>
  <si>
    <t>0101055E3C34BB5154522286F3129D037CB3</t>
  </si>
  <si>
    <t>010106  금  속  공  사</t>
  </si>
  <si>
    <t>010106</t>
  </si>
  <si>
    <t>스테인리스재료분리대</t>
  </si>
  <si>
    <t>바닥, W45*H20*1.5t</t>
  </si>
  <si>
    <t>호표 18</t>
  </si>
  <si>
    <t>5E3C449E31528BD2D60445A6F5FB28</t>
  </si>
  <si>
    <t>0101065E3C449E31528BD2D60445A6F5FB28</t>
  </si>
  <si>
    <t>철재커텐박스(ㄱ자형)</t>
  </si>
  <si>
    <t>130*100*1.2t, STL(도장 유)</t>
  </si>
  <si>
    <t>호표 19</t>
  </si>
  <si>
    <t>5E3C4491715A8C6216562B772EEAA0</t>
  </si>
  <si>
    <t>0101065E3C4491715A8C6216562B772EEAA0</t>
  </si>
  <si>
    <t>150*100*1.2t, STL(도장 유)</t>
  </si>
  <si>
    <t>호표 20</t>
  </si>
  <si>
    <t>5E3C4491715A8C6216562B772EEAA3</t>
  </si>
  <si>
    <t>0101065E3C4491715A8C6216562B772EEAA3</t>
  </si>
  <si>
    <t>간접조명박스(ㄷ자형)</t>
  </si>
  <si>
    <t>100*100*1.2t, STL(도장 유)</t>
  </si>
  <si>
    <t>호표 21</t>
  </si>
  <si>
    <t>5E3C4491715A8F325635CFABE435EE</t>
  </si>
  <si>
    <t>0101065E3C4491715A8F325635CFABE435EE</t>
  </si>
  <si>
    <t>AL몰딩 설치</t>
  </si>
  <si>
    <t>ㄷ형,15*30*15*1.0mm</t>
  </si>
  <si>
    <t>호표 22</t>
  </si>
  <si>
    <t>5E3C449051575F125663B7BFD98D89</t>
  </si>
  <si>
    <t>0101065E3C449051575F125663B7BFD98D89</t>
  </si>
  <si>
    <t>010107  미  장  공  사</t>
  </si>
  <si>
    <t>010107</t>
  </si>
  <si>
    <t>창호주위 발포우레탄 충전</t>
  </si>
  <si>
    <t>준불연재</t>
  </si>
  <si>
    <t>호표 23</t>
  </si>
  <si>
    <t>5E3C74CBE15E5A926652449864869A</t>
  </si>
  <si>
    <t>0101075E3C74CBE15E5A926652449864869A</t>
  </si>
  <si>
    <t>010108  창  호  공  사</t>
  </si>
  <si>
    <t>010108</t>
  </si>
  <si>
    <t>SSD01[40*260*1.2T-SST]</t>
  </si>
  <si>
    <t>1.000 x 2.100 = 2.100</t>
  </si>
  <si>
    <t>EA</t>
  </si>
  <si>
    <t>호표 24</t>
  </si>
  <si>
    <t>5E3C74CCF151D10266E3D77753D157</t>
  </si>
  <si>
    <t>0101085E3C74CCF151D10266E3D77753D157</t>
  </si>
  <si>
    <t>SSD02[40*260*1.2T-SST]</t>
  </si>
  <si>
    <t>0.950 x 2.100 = 1.995</t>
  </si>
  <si>
    <t>호표 25</t>
  </si>
  <si>
    <t>5E3C74CCF151D10266E3D77753D151</t>
  </si>
  <si>
    <t>0101085E3C74CCF151D10266E3D77753D151</t>
  </si>
  <si>
    <t>세이프강화유리문</t>
  </si>
  <si>
    <t>9*950*2100mm</t>
  </si>
  <si>
    <t>개</t>
  </si>
  <si>
    <t>자재 37</t>
  </si>
  <si>
    <t>5919244BE15D76D2F6FC9930DE5366E73AE0F1</t>
  </si>
  <si>
    <t>0101085919244BE15D76D2F6FC9930DE5366E73AE0F1</t>
  </si>
  <si>
    <t>9*1000*2100mm</t>
  </si>
  <si>
    <t>자재 38</t>
  </si>
  <si>
    <t>5919244BE15D76D2F6FC9930DE5366E73AE0F0</t>
  </si>
  <si>
    <t>0101085919244BE15D76D2F6FC9930DE5366E73AE0F0</t>
  </si>
  <si>
    <t>강화유리도아손잡이</t>
  </si>
  <si>
    <t>스텐손잡이(고급)</t>
  </si>
  <si>
    <t>조</t>
  </si>
  <si>
    <t>자재 39</t>
  </si>
  <si>
    <t>5919244BE15D76D2F6FC9930DCA6A97F380FEF</t>
  </si>
  <si>
    <t>0101085919244BE15D76D2F6FC9930DCA6A97F380FEF</t>
  </si>
  <si>
    <t>플로어힌지</t>
  </si>
  <si>
    <t>KS3호, 105kg, 강화유리문(K-8300)</t>
  </si>
  <si>
    <t>자재 54</t>
  </si>
  <si>
    <t>591934502158B5D2460640297289E5AEA7737E</t>
  </si>
  <si>
    <t>010108591934502158B5D2460640297289E5AEA7737E</t>
  </si>
  <si>
    <t>플로어힌지 설치</t>
  </si>
  <si>
    <t>재료비 별도</t>
  </si>
  <si>
    <t>호표 26</t>
  </si>
  <si>
    <t>5E3C74CBE1583002D6D4096D73ABCF</t>
  </si>
  <si>
    <t>0101085E3C74CBE1583002D6D4096D73ABCF</t>
  </si>
  <si>
    <t>불투명시트지붙임</t>
  </si>
  <si>
    <t>자재 30</t>
  </si>
  <si>
    <t>5919244BE15E1F7246742B82CB9AE062BB2CF5</t>
  </si>
  <si>
    <t>0101085919244BE15E1F7246742B82CB9AE062BB2CF5</t>
  </si>
  <si>
    <t>010109  유  리  공  사</t>
  </si>
  <si>
    <t>010109</t>
  </si>
  <si>
    <t>로이복층유리</t>
  </si>
  <si>
    <t>투명, 24mm (열관류율1.5W/M2.K이하)</t>
  </si>
  <si>
    <t>자재 40</t>
  </si>
  <si>
    <t>5919244BE15D76D2D6C64193EE0EBD1A6DE5E1</t>
  </si>
  <si>
    <t>0101095919244BE15D76D2D6C64193EE0EBD1A6DE5E1</t>
  </si>
  <si>
    <t>유리주위 코킹</t>
  </si>
  <si>
    <t>△-5*5, 실리콘</t>
  </si>
  <si>
    <t>호표 27</t>
  </si>
  <si>
    <t>5E3C34B42157B0B2264328B0579DA9</t>
  </si>
  <si>
    <t>0101095E3C34B42157B0B2264328B0579DA9</t>
  </si>
  <si>
    <t>창호유리설치 / 복층유리</t>
  </si>
  <si>
    <t>유리두께 24mm 이하</t>
  </si>
  <si>
    <t>호표 28</t>
  </si>
  <si>
    <t>5E3C74C54152E362B60F3254C3048D</t>
  </si>
  <si>
    <t>0101095E3C74C54152E362B60F3254C3048D</t>
  </si>
  <si>
    <t>010110  도  장  공  사</t>
  </si>
  <si>
    <t>010110</t>
  </si>
  <si>
    <t>바탕만들기+걸레받이용 페인트칠</t>
  </si>
  <si>
    <t>붓칠 2회, G.B.면(줄퍼티)</t>
  </si>
  <si>
    <t>호표 29</t>
  </si>
  <si>
    <t>5E3C5482B15A3D7276AA7A6D8F7C3E</t>
  </si>
  <si>
    <t>0101105E3C5482B15A3D7276AA7A6D8F7C3E</t>
  </si>
  <si>
    <t>바탕만들기+수성페인트 롤러칠</t>
  </si>
  <si>
    <t>내부, 2회 1급, 석고보드면 줄퍼티</t>
  </si>
  <si>
    <t>호표 30</t>
  </si>
  <si>
    <t>5E3C5483515ED1F256EDC07764109E</t>
  </si>
  <si>
    <t>0101105E3C5483515ED1F256EDC07764109E</t>
  </si>
  <si>
    <t>010111  기  타  공  사</t>
  </si>
  <si>
    <t>010111</t>
  </si>
  <si>
    <t>## 실명표지판</t>
  </si>
  <si>
    <t>자재 116</t>
  </si>
  <si>
    <t>5F8394B4A155C2F2A6368C9910F9C47E577420</t>
  </si>
  <si>
    <t>0101115F8394B4A155C2F2A6368C9910F9C47E577420</t>
  </si>
  <si>
    <t>화장실실명표지판</t>
  </si>
  <si>
    <t>돌출형</t>
  </si>
  <si>
    <t>자재 55</t>
  </si>
  <si>
    <t>591934502158B5D286E1D06EA038C3955097C6</t>
  </si>
  <si>
    <t>010111591934502158B5D286E1D06EA038C3955097C6</t>
  </si>
  <si>
    <t>아크릴</t>
  </si>
  <si>
    <t>자재 56</t>
  </si>
  <si>
    <t>591934502158B5D286E1D06EA038C3955097C5</t>
  </si>
  <si>
    <t>010111591934502158B5D286E1D06EA038C3955097C5</t>
  </si>
  <si>
    <t>## 세면대상판설치</t>
  </si>
  <si>
    <t>자재 114</t>
  </si>
  <si>
    <t>5F8394B4A155C2F2A6368C9910F9C47E577424</t>
  </si>
  <si>
    <t>0101115F8394B4A155C2F2A6368C9910F9C47E577424</t>
  </si>
  <si>
    <t>별관화장실</t>
  </si>
  <si>
    <t>자재 64</t>
  </si>
  <si>
    <t>59193453E152445226A32D709EC1AEBF387810</t>
  </si>
  <si>
    <t>01011159193453E152445226A32D709EC1AEBF387810</t>
  </si>
  <si>
    <t>남자1층세면대상판</t>
  </si>
  <si>
    <t>L940*내림200+D550</t>
  </si>
  <si>
    <t>자재 65</t>
  </si>
  <si>
    <t>59193453E152445226A32D709EC1AEBF387813</t>
  </si>
  <si>
    <t>01011159193453E152445226A32D709EC1AEBF387813</t>
  </si>
  <si>
    <t>본동우측화장실</t>
  </si>
  <si>
    <t>자재 69</t>
  </si>
  <si>
    <t>59193453E152445226A32D709EC1AEBF38793C</t>
  </si>
  <si>
    <t>01011159193453E152445226A32D709EC1AEBF38793C</t>
  </si>
  <si>
    <t>L1390*내림200+D550</t>
  </si>
  <si>
    <t>자재 70</t>
  </si>
  <si>
    <t>59193453E152445226A32D709EC1AEBF387EBC</t>
  </si>
  <si>
    <t>01011159193453E152445226A32D709EC1AEBF387EBC</t>
  </si>
  <si>
    <t>여자1층세면대상판</t>
  </si>
  <si>
    <t>L1440*내림200+D550</t>
  </si>
  <si>
    <t>자재 71</t>
  </si>
  <si>
    <t>59193453E152445226A32D709EC1AEBF387EBD</t>
  </si>
  <si>
    <t>01011159193453E152445226A32D709EC1AEBF387EBD</t>
  </si>
  <si>
    <t>본사우측화장실</t>
  </si>
  <si>
    <t>자재 72</t>
  </si>
  <si>
    <t>59193453E152445226A32D709EC1AEBF387EBA</t>
  </si>
  <si>
    <t>01011159193453E152445226A32D709EC1AEBF387EBA</t>
  </si>
  <si>
    <t>남자1(3,4층)세면대상판</t>
  </si>
  <si>
    <t>자재 73</t>
  </si>
  <si>
    <t>59193453E152445226A32D709EC1AEBF387EBB</t>
  </si>
  <si>
    <t>01011159193453E152445226A32D709EC1AEBF387EBB</t>
  </si>
  <si>
    <t>거울간접조명일체형</t>
  </si>
  <si>
    <t>600*900, 사각</t>
  </si>
  <si>
    <t>자재 75</t>
  </si>
  <si>
    <t>59193453E152445226A32D709EC1AEBF387EB6</t>
  </si>
  <si>
    <t>01011159193453E152445226A32D709EC1AEBF387EB6</t>
  </si>
  <si>
    <t>950*1000, 사각</t>
  </si>
  <si>
    <t>자재 76</t>
  </si>
  <si>
    <t>59193453E152445226A32D709EC1AEBF387EB7</t>
  </si>
  <si>
    <t>01011159193453E152445226A32D709EC1AEBF387EB7</t>
  </si>
  <si>
    <t>1650*1000, 사각</t>
  </si>
  <si>
    <t>자재 77</t>
  </si>
  <si>
    <t>59193453E152445226A32D709EC1AEBF387F44</t>
  </si>
  <si>
    <t>01011159193453E152445226A32D709EC1AEBF387F44</t>
  </si>
  <si>
    <t>1400*1000, 사각</t>
  </si>
  <si>
    <t>자재 78</t>
  </si>
  <si>
    <t>59193453E152445226A32D709EC1AEBF387F45</t>
  </si>
  <si>
    <t>01011159193453E152445226A32D709EC1AEBF387F45</t>
  </si>
  <si>
    <t>거울설치비</t>
  </si>
  <si>
    <t>자재 80</t>
  </si>
  <si>
    <t>59193453E152445226A32D709EC1AEBF387F47</t>
  </si>
  <si>
    <t>01011159193453E152445226A32D709EC1AEBF387F47</t>
  </si>
  <si>
    <t>별관 남자소변기위 상판</t>
  </si>
  <si>
    <t>L2840*내림100+D150</t>
  </si>
  <si>
    <t>자재 82</t>
  </si>
  <si>
    <t>59193453E152445226A32D709EC1AEBF387F42</t>
  </si>
  <si>
    <t>01011159193453E152445226A32D709EC1AEBF387F42</t>
  </si>
  <si>
    <t>본동우측 남자소변기위 상판</t>
  </si>
  <si>
    <t>L2240*내림100+D150</t>
  </si>
  <si>
    <t>자재 84</t>
  </si>
  <si>
    <t>59193453E152445226A32D709EC1AEBF387F4C</t>
  </si>
  <si>
    <t>01011159193453E152445226A32D709EC1AEBF387F4C</t>
  </si>
  <si>
    <t>본사우측 남자소변기위 상판</t>
  </si>
  <si>
    <t>L2490*내림100+D150</t>
  </si>
  <si>
    <t>자재 85</t>
  </si>
  <si>
    <t>59193453E152445226A32D709EC1AEBF387F4D</t>
  </si>
  <si>
    <t>01011159193453E152445226A32D709EC1AEBF387F4D</t>
  </si>
  <si>
    <t>## 장애인화장실</t>
  </si>
  <si>
    <t>자재 115</t>
  </si>
  <si>
    <t>5F8394B4A155C2F2A6368C9910F9C47E577421</t>
  </si>
  <si>
    <t>0101115F8394B4A155C2F2A6368C9910F9C47E577421</t>
  </si>
  <si>
    <t>JS-N 265 (스텐) L자*600*900-좌우겸용(SH)</t>
  </si>
  <si>
    <t>자재 88</t>
  </si>
  <si>
    <t>59193453E152445226A32D709EC1AEBF387D91</t>
  </si>
  <si>
    <t>01011159193453E152445226A32D709EC1AEBF387D91</t>
  </si>
  <si>
    <t>JS-N 313 (스텐) 상하가동식600(SH)</t>
  </si>
  <si>
    <t>자재 89</t>
  </si>
  <si>
    <t>59193453E152445226A32D709EC1AEBF387D90</t>
  </si>
  <si>
    <t>01011159193453E152445226A32D709EC1AEBF387D90</t>
  </si>
  <si>
    <t>JS-241 등받이(ABS매쉬타입)_고정형(센서형)</t>
  </si>
  <si>
    <t>자재 90</t>
  </si>
  <si>
    <t>59193453E152445226A32D709EC1AEBF387D9F</t>
  </si>
  <si>
    <t>01011159193453E152445226A32D709EC1AEBF387D9F</t>
  </si>
  <si>
    <t>JS-1630 도움벨수신기(M)_디,피(음원)</t>
  </si>
  <si>
    <t>자재 91</t>
  </si>
  <si>
    <t>59193453E152445226A32D709EC1AEBF387D9E</t>
  </si>
  <si>
    <t>01011159193453E152445226A32D709EC1AEBF387D9E</t>
  </si>
  <si>
    <t>JS-219 도움벨송신기(M)_비상벨(보급형)</t>
  </si>
  <si>
    <t>자재 92</t>
  </si>
  <si>
    <t>59193453E152445226A32D709EC1AEBF38728D</t>
  </si>
  <si>
    <t>01011159193453E152445226A32D709EC1AEBF38728D</t>
  </si>
  <si>
    <t>JS-633 화장실촉지판*AL*130*150*ABS5T</t>
  </si>
  <si>
    <t>자재 93</t>
  </si>
  <si>
    <t>59193453E152445226A32D709EC1AEBF390197</t>
  </si>
  <si>
    <t>01011159193453E152445226A32D709EC1AEBF390197</t>
  </si>
  <si>
    <t>JS-B07 논슬립_15T_점형(W)</t>
  </si>
  <si>
    <t>자재 94</t>
  </si>
  <si>
    <t>59193453E152445226A32D709EC1AEBF390196</t>
  </si>
  <si>
    <t>01011159193453E152445226A32D709EC1AEBF390196</t>
  </si>
  <si>
    <t>JS34-1 시공비</t>
  </si>
  <si>
    <t>식</t>
  </si>
  <si>
    <t>자재 95</t>
  </si>
  <si>
    <t>59193453E152445226A32D709EC1AEBF390191</t>
  </si>
  <si>
    <t>01011159193453E152445226A32D709EC1AEBF390191</t>
  </si>
  <si>
    <t>010112  철  거  공  사</t>
  </si>
  <si>
    <t>010112</t>
  </si>
  <si>
    <t>아스칼텍스 해체</t>
  </si>
  <si>
    <t>호표 31</t>
  </si>
  <si>
    <t>5E3DA4EC3150BBD256EEC9AED59AFB</t>
  </si>
  <si>
    <t>0101125E3DA4EC3150BBD256EEC9AED59AFB</t>
  </si>
  <si>
    <t>경량천장철골틀 해체</t>
  </si>
  <si>
    <t>호표 32</t>
  </si>
  <si>
    <t>5E3DA4EC3150BBD256EEC887CB33DF</t>
  </si>
  <si>
    <t>0101125E3DA4EC3150BBD256EEC887CB33DF</t>
  </si>
  <si>
    <t>목재천장틀 설치</t>
  </si>
  <si>
    <t>달대유</t>
  </si>
  <si>
    <t>호표 33</t>
  </si>
  <si>
    <t>5E3DA4EC3150BBD256EEC887CB33DD</t>
  </si>
  <si>
    <t>0101125E3DA4EC3150BBD256EEC887CB33DD</t>
  </si>
  <si>
    <t>조적벽 해체</t>
  </si>
  <si>
    <t>H=3.6m 이하</t>
  </si>
  <si>
    <t>M3</t>
  </si>
  <si>
    <t>호표 34</t>
  </si>
  <si>
    <t>5E3DA4EC3150BBD256EECF3701742B</t>
  </si>
  <si>
    <t>0101125E3DA4EC3150BBD256EECF3701742B</t>
  </si>
  <si>
    <t>SMC천정재 해체</t>
  </si>
  <si>
    <t>천장</t>
  </si>
  <si>
    <t>호표 35</t>
  </si>
  <si>
    <t>5E3DA4EC3150BBD256EEC9AED59AFA</t>
  </si>
  <si>
    <t>0101125E3DA4EC3150BBD256EEC9AED59AFA</t>
  </si>
  <si>
    <t>목재마감 해체</t>
  </si>
  <si>
    <t>호표 36</t>
  </si>
  <si>
    <t>5E3DA4EC3150BBD256EECD0906F948</t>
  </si>
  <si>
    <t>0101125E3DA4EC3150BBD256EECD0906F948</t>
  </si>
  <si>
    <t>타일 해체</t>
  </si>
  <si>
    <t>떠붙이기</t>
  </si>
  <si>
    <t>호표 37</t>
  </si>
  <si>
    <t>5E3DA4EC3150BBD256EEC27F0675CF</t>
  </si>
  <si>
    <t>0101125E3DA4EC3150BBD256EEC27F0675CF</t>
  </si>
  <si>
    <t>압착붙이기, 접착붙이기</t>
  </si>
  <si>
    <t>호표 38</t>
  </si>
  <si>
    <t>5E3DA4EC3150BBD256EEC27F0676D6</t>
  </si>
  <si>
    <t>0101125E3DA4EC3150BBD256EEC27F0676D6</t>
  </si>
  <si>
    <t>모르타르 해체</t>
  </si>
  <si>
    <t>바닥, T30</t>
  </si>
  <si>
    <t>호표 39</t>
  </si>
  <si>
    <t>5E3DA4EC3150BBD256EEC27F06727B</t>
  </si>
  <si>
    <t>0101125E3DA4EC3150BBD256EEC27F06727B</t>
  </si>
  <si>
    <t>벽체, T18</t>
  </si>
  <si>
    <t>호표 40</t>
  </si>
  <si>
    <t>5E3DA4EC3150BBD256EEC27F06727A</t>
  </si>
  <si>
    <t>0101125E3DA4EC3150BBD256EEC27F06727A</t>
  </si>
  <si>
    <t>화강석 해체</t>
  </si>
  <si>
    <t>창대, 100*40mm</t>
  </si>
  <si>
    <t>호표 41</t>
  </si>
  <si>
    <t>5E3DA4EC3150BBD256EEC27F06704D</t>
  </si>
  <si>
    <t>0101125E3DA4EC3150BBD256EEC27F06704D</t>
  </si>
  <si>
    <t>타일코너비드 해체</t>
  </si>
  <si>
    <t>SST</t>
  </si>
  <si>
    <t>호표 42</t>
  </si>
  <si>
    <t>5E3DA4EF815D9292769D55397FCAA8</t>
  </si>
  <si>
    <t>0101125E3DA4EF815D9292769D55397FCAA8</t>
  </si>
  <si>
    <t>큐비클칸막이 해체</t>
  </si>
  <si>
    <t>호표 43</t>
  </si>
  <si>
    <t>5E3DA4EF815D9292769D55397FCAA0</t>
  </si>
  <si>
    <t>0101125E3DA4EF815D9292769D55397FCAA0</t>
  </si>
  <si>
    <t>소변기칸막이 해체</t>
  </si>
  <si>
    <t>호표 44</t>
  </si>
  <si>
    <t>5E3DA4EF815D9292769D55397FCBB0</t>
  </si>
  <si>
    <t>0101125E3DA4EF815D9292769D55397FCBB0</t>
  </si>
  <si>
    <t>커텐박스 해체</t>
  </si>
  <si>
    <t>ㄷ-120*150*0.5T</t>
  </si>
  <si>
    <t>호표 45</t>
  </si>
  <si>
    <t>5E3DA4EC3150BBD256EEC27F06704C</t>
  </si>
  <si>
    <t>0101125E3DA4EC3150BBD256EEC27F06704C</t>
  </si>
  <si>
    <t>조명박스 해체-2</t>
  </si>
  <si>
    <t>550*470 (T1.6(H/L)+루버(플라스틱))</t>
  </si>
  <si>
    <t>호표 46</t>
  </si>
  <si>
    <t>5E3DA4EF815D9292769D55397FCBB2</t>
  </si>
  <si>
    <t>0101125E3DA4EF815D9292769D55397FCBB2</t>
  </si>
  <si>
    <t>거울 해체</t>
  </si>
  <si>
    <t>T6</t>
  </si>
  <si>
    <t>호표 47</t>
  </si>
  <si>
    <t>5E3DA4EF815D9292769D55397FCBB9</t>
  </si>
  <si>
    <t>0101125E3DA4EF815D9292769D55397FCBB9</t>
  </si>
  <si>
    <t>PVC젠다이 해체</t>
  </si>
  <si>
    <t>W:210</t>
  </si>
  <si>
    <t>호표 48</t>
  </si>
  <si>
    <t>5E3DA4EF815D9292769D55397FCC55</t>
  </si>
  <si>
    <t>0101125E3DA4EF815D9292769D55397FCC55</t>
  </si>
  <si>
    <t>창문틀 및 출입문틀 철거</t>
  </si>
  <si>
    <t>스텐</t>
  </si>
  <si>
    <t>호표 49</t>
  </si>
  <si>
    <t>5E3DA4EC3150BBD256EFD24F2FF8AF</t>
  </si>
  <si>
    <t>0101125E3DA4EC3150BBD256EFD24F2FF8AF</t>
  </si>
  <si>
    <t>010113  골재 및 운반비</t>
  </si>
  <si>
    <t>010113</t>
  </si>
  <si>
    <t>시멘트</t>
  </si>
  <si>
    <t>대리점</t>
  </si>
  <si>
    <t>포</t>
  </si>
  <si>
    <t>자재 20</t>
  </si>
  <si>
    <t>5919244BE15B4B92464EA4923AD8AFE174B504</t>
  </si>
  <si>
    <t>0101135919244BE15B4B92464EA4923AD8AFE174B504</t>
  </si>
  <si>
    <t>모래</t>
  </si>
  <si>
    <t>도착도</t>
  </si>
  <si>
    <t>자재 6</t>
  </si>
  <si>
    <t>5935E410015307E2F6FE15BFB163FAED8DDD70</t>
  </si>
  <si>
    <t>0101135935E410015307E2F6FE15BFB163FAED8DDD70</t>
  </si>
  <si>
    <t>시멘트운반</t>
  </si>
  <si>
    <t>L:10km, 덤프 8ton</t>
  </si>
  <si>
    <t>산근 1</t>
  </si>
  <si>
    <t>5E3DF46E7150A5423621037325C940</t>
  </si>
  <si>
    <t>0101135E3DF46E7150A5423621037325C940</t>
  </si>
  <si>
    <t>010114  건설폐기물처리비</t>
  </si>
  <si>
    <t>010114</t>
  </si>
  <si>
    <t>[별도집계]</t>
  </si>
  <si>
    <t>7</t>
  </si>
  <si>
    <t>건설폐재류</t>
  </si>
  <si>
    <t>가연성이 제거된 재활용이 가능한 혼합물</t>
  </si>
  <si>
    <t>TON</t>
  </si>
  <si>
    <t>자재 105</t>
  </si>
  <si>
    <t>5E71643D4153B96236B5B1AACEF4132E0C5CEE</t>
  </si>
  <si>
    <t>0101145E71643D4153B96236B5B1AACEF4132E0C5CEE</t>
  </si>
  <si>
    <t>혼합건설폐기물</t>
  </si>
  <si>
    <t>건설폐재류에 가연성 5% 이하 혼합</t>
  </si>
  <si>
    <t>자재 106</t>
  </si>
  <si>
    <t>5E71643D4153B96236B5B1AACEF4132E0C5BC6</t>
  </si>
  <si>
    <t>0101145E71643D4153B96236B5B1AACEF4132E0C5BC6</t>
  </si>
  <si>
    <t>불연성 건설폐기물에 가연성 5% 이하 혼합</t>
  </si>
  <si>
    <t>자재 107</t>
  </si>
  <si>
    <t>5E71643D4153B96236B5B1AACEF4132E0BB45C</t>
  </si>
  <si>
    <t>0101145E71643D4153B96236B5B1AACEF4132E0BB45C</t>
  </si>
  <si>
    <t>그 밖의 건설폐기물에 가연성 5% 이하 혼합</t>
  </si>
  <si>
    <t>자재 108</t>
  </si>
  <si>
    <t>5E71643D4153B96236B5B1AACEF4132E0AAC43</t>
  </si>
  <si>
    <t>0101145E71643D4153B96236B5B1AACEF4132E0AAC43</t>
  </si>
  <si>
    <t>폐목재처리비</t>
  </si>
  <si>
    <t>자재 109</t>
  </si>
  <si>
    <t>5E71643D4153B96236B5B1AACEF4132E0AAC40</t>
  </si>
  <si>
    <t>0101145E71643D4153B96236B5B1AACEF4132E0AAC40</t>
  </si>
  <si>
    <t>건설폐재류 상차비</t>
  </si>
  <si>
    <t>자재 110</t>
  </si>
  <si>
    <t>5E71643D4153B96236B5B1AACEF5380ADB3843</t>
  </si>
  <si>
    <t>0101145E71643D4153B96236B5B1AACEF5380ADB3843</t>
  </si>
  <si>
    <t>혼합건설폐기물 상차비</t>
  </si>
  <si>
    <t>(매립지반입대상 폐기물 포함)</t>
  </si>
  <si>
    <t>자재 111</t>
  </si>
  <si>
    <t>5E71643D4153B96236B5B1AACEF5380ADB3840</t>
  </si>
  <si>
    <t>0101145E71643D4153B96236B5B1AACEF5380ADB3840</t>
  </si>
  <si>
    <t>건설폐재류 운반비</t>
  </si>
  <si>
    <t>24톤 덤프트럭, 30km</t>
  </si>
  <si>
    <t>자재 112</t>
  </si>
  <si>
    <t>5E71643D4153B96236B5B1AACEF5380ADB3968</t>
  </si>
  <si>
    <t>0101145E71643D4153B96236B5B1AACEF5380ADB3968</t>
  </si>
  <si>
    <t>혼합건설폐기물 운반비</t>
  </si>
  <si>
    <t>24톤 암롤트럭, 30km</t>
  </si>
  <si>
    <t>자재 113</t>
  </si>
  <si>
    <t>5E71643D4153B96236B5B1AACEF5380ADB3C3C</t>
  </si>
  <si>
    <t>0101145E71643D4153B96236B5B1AACEF5380ADB3C3C</t>
  </si>
  <si>
    <t>010115  철거용작업부산물</t>
  </si>
  <si>
    <t>010115</t>
  </si>
  <si>
    <t>8</t>
  </si>
  <si>
    <t>철강설</t>
  </si>
  <si>
    <t>고철, 작업설부산물</t>
  </si>
  <si>
    <t>kg</t>
  </si>
  <si>
    <t>자재 9</t>
  </si>
  <si>
    <t>5935E410015B5D4266C3163D10B143D16AF8EC</t>
  </si>
  <si>
    <t>0101155935E410015B5D4266C3163D10B143D16AF8EC</t>
  </si>
  <si>
    <t>스텐레스, 작업설부산물</t>
  </si>
  <si>
    <t>자재 10</t>
  </si>
  <si>
    <t>5935E410015B5D4266C3163D10B143D16AF9F5</t>
  </si>
  <si>
    <t>0101155935E410015B5D4266C3163D10B143D16AF9F5</t>
  </si>
  <si>
    <t>0102  [02] 본동_좌측화장실</t>
  </si>
  <si>
    <t>0102</t>
  </si>
  <si>
    <t>010201  가  설  공  사</t>
  </si>
  <si>
    <t>010201</t>
  </si>
  <si>
    <t>[02] 본동_좌측화장실</t>
    <phoneticPr fontId="1" type="noConversion"/>
  </si>
  <si>
    <t>0102015E3CA403E15EB3E2D61DCF0D5A8760</t>
  </si>
  <si>
    <t>0102015E3CA406A1504D82768BA0A2A83106</t>
  </si>
  <si>
    <t>010202  타  일  공  사</t>
  </si>
  <si>
    <t>010202</t>
  </si>
  <si>
    <t>0102025E3C64E6515F3452C6F0D702CDF6EB</t>
  </si>
  <si>
    <t>타일 접착제붙임</t>
  </si>
  <si>
    <t>벽, 접착제 + 600*600&lt;포세린&gt;</t>
  </si>
  <si>
    <t>호표 50</t>
  </si>
  <si>
    <t>5E3C64E6515F3452D6986B3730D6DC</t>
  </si>
  <si>
    <t>0102025E3C64E6515F3452D6986B3730D6DC</t>
  </si>
  <si>
    <t>0102025E3C64E6515D06421645C55C02120A</t>
  </si>
  <si>
    <t>0102025E3C64E6515F3452D6986B38D826C2</t>
  </si>
  <si>
    <t>010203  수  장  공  사</t>
  </si>
  <si>
    <t>010203</t>
  </si>
  <si>
    <t>0102035919244BE1526CB2E6761452F4ED3DC0329A4D</t>
  </si>
  <si>
    <t>0102035919244BE1526CB2E6761452F4ED3DC0329A4E</t>
  </si>
  <si>
    <t>0102035919244BE15C50D2167B6A75C46BA7E4E9A7E1</t>
  </si>
  <si>
    <t>합판 설치</t>
  </si>
  <si>
    <t>벽체,내수합판 12.0mm</t>
  </si>
  <si>
    <t>호표 51</t>
  </si>
  <si>
    <t>5E3C449A515CBB3286A5FDD1AB67C7</t>
  </si>
  <si>
    <t>0102035E3C449A515CBB3286A5FDD1AB67C7</t>
  </si>
  <si>
    <t>압출발포폴리스티렌 콘크리트타설 부착</t>
  </si>
  <si>
    <t>비중 0.03, 30mm</t>
  </si>
  <si>
    <t>호표 52</t>
  </si>
  <si>
    <t>5E3C449D215D45326693A6A7EBE8D3</t>
  </si>
  <si>
    <t>0102035E3C449D215D45326693A6A7EBE8D3</t>
  </si>
  <si>
    <t>0102035E3C449431522ED2F69F64488B76EC</t>
  </si>
  <si>
    <t>010204  방  수  공  사</t>
  </si>
  <si>
    <t>010204</t>
  </si>
  <si>
    <t>0102045E3C34B42156A8B286F09F788F75C4</t>
  </si>
  <si>
    <t>0102045E3C34BB5154522286F311F6954FA6</t>
  </si>
  <si>
    <t>0102045E3C34BB5154522286F3129D037CB3</t>
  </si>
  <si>
    <t>010205  금  속  공  사</t>
  </si>
  <si>
    <t>010205</t>
  </si>
  <si>
    <t>0102055E3C449E31528BD2D60445A6F5FB28</t>
  </si>
  <si>
    <t>0102055E3C4491715A8C6216562B772EEAA3</t>
  </si>
  <si>
    <t>0102055E3C4491715A8F325635CFABE435EE</t>
  </si>
  <si>
    <t>0102055E3C449051575F125663B7BFD98D89</t>
  </si>
  <si>
    <t>010206  미  장  공  사</t>
  </si>
  <si>
    <t>010206</t>
  </si>
  <si>
    <t>0102065E3C74CBE15E5A926652449864869A</t>
  </si>
  <si>
    <t>010207  창  호  공  사</t>
  </si>
  <si>
    <t>010207</t>
  </si>
  <si>
    <t>0.900 x 2.100 = 1.890</t>
  </si>
  <si>
    <t>호표 53</t>
  </si>
  <si>
    <t>5E3C74CCF151D10266E3D77753D153</t>
  </si>
  <si>
    <t>0102075E3C74CCF151D10266E3D77753D153</t>
  </si>
  <si>
    <t>9*900*2100mm</t>
  </si>
  <si>
    <t>자재 36</t>
  </si>
  <si>
    <t>5919244BE15D76D2F6FC9930DE5366E73AE0FE</t>
  </si>
  <si>
    <t>0102075919244BE15D76D2F6FC9930DE5366E73AE0FE</t>
  </si>
  <si>
    <t>0102075919244BE15D76D2F6FC9930DCA6A97F380FEF</t>
  </si>
  <si>
    <t>010207591934502158B5D2460640297289E5AEA7737E</t>
  </si>
  <si>
    <t>0102075E3C74CBE1583002D6D4096D73ABCF</t>
  </si>
  <si>
    <t>0102075919244BE15E1F7246742B82CB9AE062BB2CF5</t>
  </si>
  <si>
    <t>010208  유  리  공  사</t>
  </si>
  <si>
    <t>010208</t>
  </si>
  <si>
    <t>0102085919244BE15D76D2D6C64193EE0EBD1A6DE5E1</t>
  </si>
  <si>
    <t>0102085E3C34B42157B0B2264328B0579DA9</t>
  </si>
  <si>
    <t>0102085E3C74C54152E362B60F3254C3048D</t>
  </si>
  <si>
    <t>010209  도  장  공  사</t>
  </si>
  <si>
    <t>010209</t>
  </si>
  <si>
    <t>녹막이페인트 붓칠</t>
  </si>
  <si>
    <t>철재면, 1회 2종</t>
  </si>
  <si>
    <t>호표 54</t>
  </si>
  <si>
    <t>5E3C548191520C92E62876900B69EE</t>
  </si>
  <si>
    <t>0102095E3C548191520C92E62876900B69EE</t>
  </si>
  <si>
    <t>0102095E3C5482B15A3D7276AA7A6D8F7C3E</t>
  </si>
  <si>
    <t>0102095E3C5483515ED1F256EDC07764109E</t>
  </si>
  <si>
    <t>010210  기  타  공  사</t>
  </si>
  <si>
    <t>010210</t>
  </si>
  <si>
    <t>0102105F8394B4A155C2F2A6368C9910F9C47E577420</t>
  </si>
  <si>
    <t>010210591934502158B5D286E1D06EA038C3955097C6</t>
  </si>
  <si>
    <t>010210591934502158B5D286E1D06EA038C3955097C5</t>
  </si>
  <si>
    <t>자재 121</t>
  </si>
  <si>
    <t>5F8394B4A155C2F2A6368C9910F9C47E5775CD</t>
  </si>
  <si>
    <t>0102105F8394B4A155C2F2A6368C9910F9C47E5775CD</t>
  </si>
  <si>
    <t>본동좌측화장실</t>
  </si>
  <si>
    <t>자재 66</t>
  </si>
  <si>
    <t>59193453E152445226A32D709EC1AEBF387812</t>
  </si>
  <si>
    <t>01021059193453E152445226A32D709EC1AEBF387812</t>
  </si>
  <si>
    <t>남자(1,2,3,4층)세면대상판</t>
  </si>
  <si>
    <t>L1640*내림200+D550</t>
  </si>
  <si>
    <t>자재 67</t>
  </si>
  <si>
    <t>59193453E152445226A32D709EC1AEBF38781D</t>
  </si>
  <si>
    <t>01021059193453E152445226A32D709EC1AEBF38781D</t>
  </si>
  <si>
    <t>여자(1,2,3,4층)세면대상판</t>
  </si>
  <si>
    <t>L1490*내림200+D550</t>
  </si>
  <si>
    <t>자재 68</t>
  </si>
  <si>
    <t>59193453E152445226A32D709EC1AEBF38781C</t>
  </si>
  <si>
    <t>01021059193453E152445226A32D709EC1AEBF38781C</t>
  </si>
  <si>
    <t>본동좌측 남자소변기위 상판</t>
  </si>
  <si>
    <t>L2640*내림100+D150</t>
  </si>
  <si>
    <t>자재 83</t>
  </si>
  <si>
    <t>59193453E152445226A32D709EC1AEBF387F43</t>
  </si>
  <si>
    <t>01021059193453E152445226A32D709EC1AEBF387F43</t>
  </si>
  <si>
    <t>본동좌측 가구</t>
  </si>
  <si>
    <t>300*250*1200(L)</t>
  </si>
  <si>
    <t>자재 86</t>
  </si>
  <si>
    <t>59193453E152445226A32D709EC1AEBF387CF0</t>
  </si>
  <si>
    <t>01021059193453E152445226A32D709EC1AEBF387CF0</t>
  </si>
  <si>
    <t>1500*1000, 사각</t>
  </si>
  <si>
    <t>자재 74</t>
  </si>
  <si>
    <t>59193453E152445226A32D709EC1AEBF387EB9</t>
  </si>
  <si>
    <t>01021059193453E152445226A32D709EC1AEBF387EB9</t>
  </si>
  <si>
    <t>01021059193453E152445226A32D709EC1AEBF387F44</t>
  </si>
  <si>
    <t>600*900, 타원라운드</t>
  </si>
  <si>
    <t>자재 79</t>
  </si>
  <si>
    <t>59193453E152445226A32D709EC1AEBF387F46</t>
  </si>
  <si>
    <t>01021059193453E152445226A32D709EC1AEBF387F46</t>
  </si>
  <si>
    <t>01021059193453E152445226A32D709EC1AEBF387F47</t>
  </si>
  <si>
    <t>010211  철  거  공  사</t>
  </si>
  <si>
    <t>010211</t>
  </si>
  <si>
    <t>0102115E3DA4EC3150BBD256EEC887CB33DD</t>
  </si>
  <si>
    <t>0102115E3DA4EC3150BBD256EECD0906F948</t>
  </si>
  <si>
    <t>0102115E3DA4EC3150BBD256EEC27F0675CF</t>
  </si>
  <si>
    <t>0102115E3DA4EC3150BBD256EEC27F0676D6</t>
  </si>
  <si>
    <t>0102115E3DA4EF815D9292769D55397FCAA8</t>
  </si>
  <si>
    <t>0102115E3DA4EF815D9292769D55397FCAA0</t>
  </si>
  <si>
    <t>0102115E3DA4EF815D9292769D55397FCBB0</t>
  </si>
  <si>
    <t>0102115E3DA4EC3150BBD256EEC27F06704C</t>
  </si>
  <si>
    <t>0102115E3DA4EF815D9292769D55397FCBB2</t>
  </si>
  <si>
    <t>0102115E3DA4EF815D9292769D55397FCBB9</t>
  </si>
  <si>
    <t>사각배관 해체</t>
  </si>
  <si>
    <t>240*240</t>
  </si>
  <si>
    <t>호표 55</t>
  </si>
  <si>
    <t>5E3DA4EF815D9292769D55397FCC56</t>
  </si>
  <si>
    <t>0102115E3DA4EF815D9292769D55397FCC56</t>
  </si>
  <si>
    <t>0102115E3DA4EF815D9292769D55397FCC55</t>
  </si>
  <si>
    <t>0102115E3DA4EC3150BBD256EFD24F2FF8AF</t>
  </si>
  <si>
    <t>010212  골재 및 운반비</t>
  </si>
  <si>
    <t>010212</t>
  </si>
  <si>
    <t>0102125919244BE15B4B92464EA4923AD8AFE174B504</t>
  </si>
  <si>
    <t>0102125935E410015307E2F6FE15BFB163FAED8DDD70</t>
  </si>
  <si>
    <t>0102125E3DF46E7150A5423621037325C940</t>
  </si>
  <si>
    <t>010213  건설폐기물처리비</t>
  </si>
  <si>
    <t>010213</t>
  </si>
  <si>
    <t>0102135E71643D4153B96236B5B1AACEF4132E0C5BC6</t>
  </si>
  <si>
    <t>0102135E71643D4153B96236B5B1AACEF4132E0BB45C</t>
  </si>
  <si>
    <t>0102135E71643D4153B96236B5B1AACEF4132E0AAC43</t>
  </si>
  <si>
    <t>0102135E71643D4153B96236B5B1AACEF4132E0AAC40</t>
  </si>
  <si>
    <t>0102135E71643D4153B96236B5B1AACEF5380ADB3840</t>
  </si>
  <si>
    <t>0102135E71643D4153B96236B5B1AACEF5380ADB3C3C</t>
  </si>
  <si>
    <t>010214  철거용작업부산물</t>
  </si>
  <si>
    <t>010214</t>
  </si>
  <si>
    <t>0102145935E410015B5D4266C3163D10B143D16AF8EC</t>
  </si>
  <si>
    <t>0102145935E410015B5D4266C3163D10B143D16AF9F5</t>
  </si>
  <si>
    <t>0103  [03] 연구소화장실</t>
  </si>
  <si>
    <t>0103</t>
  </si>
  <si>
    <t>010301  가  설  공  사</t>
  </si>
  <si>
    <t>010301</t>
  </si>
  <si>
    <t>[03] 연구소화장실</t>
    <phoneticPr fontId="1" type="noConversion"/>
  </si>
  <si>
    <t>0103015E3CA403E15EB3E2D61DCF0D5A8760</t>
  </si>
  <si>
    <t>0103015E3CA406A1504D82768BA0A2A83106</t>
  </si>
  <si>
    <t>010302  조  적  공  사</t>
  </si>
  <si>
    <t>010302</t>
  </si>
  <si>
    <t>0103025919244BE1599D3216B7E74C984AFBA37724A2</t>
  </si>
  <si>
    <t>0.5B 벽돌쌓기</t>
  </si>
  <si>
    <t>3.6m 이하, 시공량 25m2/일당</t>
  </si>
  <si>
    <t>호표 56</t>
  </si>
  <si>
    <t>5E3CD4B75153ADC2D66AB340325124</t>
  </si>
  <si>
    <t>0103025E3CD4B75153ADC2D66AB340325124</t>
  </si>
  <si>
    <t>3.6m 초과 ~ 7.2m 이하, 시공량 23m2/일당</t>
  </si>
  <si>
    <t>호표 57</t>
  </si>
  <si>
    <t>5E3CD4B75153ADC2D66AB340314A32</t>
  </si>
  <si>
    <t>0103025E3CD4B75153ADC2D66AB340314A32</t>
  </si>
  <si>
    <t>인력, 2층</t>
  </si>
  <si>
    <t>호표 58</t>
  </si>
  <si>
    <t>5E3CD4B75151FF5206C29D89AD0FC0</t>
  </si>
  <si>
    <t>0103025E3CD4B75151FF5206C29D89AD0FC0</t>
  </si>
  <si>
    <t>인력, 3층</t>
  </si>
  <si>
    <t>호표 59</t>
  </si>
  <si>
    <t>5E3CD4B75151FF5206C29D8AB4611F</t>
  </si>
  <si>
    <t>0103025E3CD4B75151FF5206C29D8AB4611F</t>
  </si>
  <si>
    <t>인력, 4층</t>
  </si>
  <si>
    <t>호표 60</t>
  </si>
  <si>
    <t>5E3CD4B75151FF5206C29D8B5BEBC7</t>
  </si>
  <si>
    <t>0103025E3CD4B75151FF5206C29D8B5BEBC7</t>
  </si>
  <si>
    <t>010303  타  일  공  사</t>
  </si>
  <si>
    <t>010303</t>
  </si>
  <si>
    <t>0103035E3C64E6515F3452C6F0D702CDF6EB</t>
  </si>
  <si>
    <t>0103035E3C64E6515D06421645C55C02120A</t>
  </si>
  <si>
    <t>0103035E3C64E6515F3452D6986B38D826C2</t>
  </si>
  <si>
    <t>010304  수  장  공  사</t>
  </si>
  <si>
    <t>010304</t>
  </si>
  <si>
    <t>0103045919244BE1526CB2E6761452F4ED3DC0329A4D</t>
  </si>
  <si>
    <t>0103045919244BE1526CB2E6761452F4ED3DC0329A4E</t>
  </si>
  <si>
    <t>0103045E3C4498A15A623296AAEAFE5031FD</t>
  </si>
  <si>
    <t>0103045919244BE15C50D2167B6A75C46BA7E4E9A7E1</t>
  </si>
  <si>
    <t>0103045E3C449431522ED2F69F64488B76EC</t>
  </si>
  <si>
    <t>0103045E3C449431522ED2F69F64488B76EE</t>
  </si>
  <si>
    <t>010305  방  수  공  사</t>
  </si>
  <si>
    <t>010305</t>
  </si>
  <si>
    <t>0103055E3C34B42156A8B286F09F788F75C4</t>
  </si>
  <si>
    <t>0103055E3C34BB5154522286F311F6954FA6</t>
  </si>
  <si>
    <t>0103055E3C34BB5154522286F3129D037CB3</t>
  </si>
  <si>
    <t>010306  금  속  공  사</t>
  </si>
  <si>
    <t>010306</t>
  </si>
  <si>
    <t>0103065E3C449E31528BD2D60445A6F5FB28</t>
  </si>
  <si>
    <t>0103065E3C4491715A8C6216562B772EEAA3</t>
  </si>
  <si>
    <t>0103065E3C4491715A8F325635CFABE435EE</t>
  </si>
  <si>
    <t>0103065E3C449051575F125663B7BFD98D89</t>
  </si>
  <si>
    <t>010307  미  장  공  사</t>
  </si>
  <si>
    <t>010307</t>
  </si>
  <si>
    <t>0103075E3C74CBE15E5A926652449864869A</t>
  </si>
  <si>
    <t>010308  창호및유리공사</t>
  </si>
  <si>
    <t>010308</t>
  </si>
  <si>
    <t>SSD01[40*260*1.2T-SST,자동문]</t>
  </si>
  <si>
    <t>2.000 x 2.300 = 2.300</t>
  </si>
  <si>
    <t>호표 61</t>
  </si>
  <si>
    <t>5E3C74CCF151D10266E3D77753D155</t>
  </si>
  <si>
    <t>0103085E3C74CCF151D10266E3D77753D155</t>
  </si>
  <si>
    <t>0103085919244BE15E1F7246742B82CB9AE062BB2CF5</t>
  </si>
  <si>
    <t>0103085919244BE15D76D2D6C64193EE0EBD1A6DE5E1</t>
  </si>
  <si>
    <t>0103085E3C34B42157B0B2264328B0579DA9</t>
  </si>
  <si>
    <t>0103085E3C74C54152E362B60F3254C3048D</t>
  </si>
  <si>
    <t>010309  도  장  공  사</t>
  </si>
  <si>
    <t>010309</t>
  </si>
  <si>
    <t>0103095E3C5482B15A3D7276AA7A6D8F7C3E</t>
  </si>
  <si>
    <t>0103095E3C5483515ED1F256EDC07764109E</t>
  </si>
  <si>
    <t>010310  기  타  공  사</t>
  </si>
  <si>
    <t>010310</t>
  </si>
  <si>
    <t>0103105F8394B4A155C2F2A6368C9910F9C47E577420</t>
  </si>
  <si>
    <t>010310591934502158B5D286E1D06EA038C3955097C6</t>
  </si>
  <si>
    <t>010310591934502158B5D286E1D06EA038C3955097C5</t>
  </si>
  <si>
    <t>자재 120</t>
  </si>
  <si>
    <t>5F8394B4A155C2F2A6368C9910F9C47E5775CC</t>
  </si>
  <si>
    <t>0103105F8394B4A155C2F2A6368C9910F9C47E5775CC</t>
  </si>
  <si>
    <t>연구소화장실</t>
  </si>
  <si>
    <t>자재 61</t>
  </si>
  <si>
    <t>59193453E152445226A32D709EC1AEBF387817</t>
  </si>
  <si>
    <t>01031059193453E152445226A32D709EC1AEBF387817</t>
  </si>
  <si>
    <t>L1540*내림200+D550</t>
  </si>
  <si>
    <t>자재 62</t>
  </si>
  <si>
    <t>59193453E152445226A32D709EC1AEBF387816</t>
  </si>
  <si>
    <t>01031059193453E152445226A32D709EC1AEBF387816</t>
  </si>
  <si>
    <t>자재 63</t>
  </si>
  <si>
    <t>59193453E152445226A32D709EC1AEBF387811</t>
  </si>
  <si>
    <t>01031059193453E152445226A32D709EC1AEBF387811</t>
  </si>
  <si>
    <t>연구소 남자소변기위 상판</t>
  </si>
  <si>
    <t>L2440*내림100+D150</t>
  </si>
  <si>
    <t>자재 81</t>
  </si>
  <si>
    <t>59193453E152445226A32D709EC1AEBF387F41</t>
  </si>
  <si>
    <t>01031059193453E152445226A32D709EC1AEBF387F41</t>
  </si>
  <si>
    <t>01031059193453E152445226A32D709EC1AEBF387EB9</t>
  </si>
  <si>
    <t>01031059193453E152445226A32D709EC1AEBF387F47</t>
  </si>
  <si>
    <t>010311  철  거  공  사</t>
  </si>
  <si>
    <t>010311</t>
  </si>
  <si>
    <t>0103115E3DA4EC3150BBD256EEC887CB33DF</t>
  </si>
  <si>
    <t>0103115E3DA4EC3150BBD256EECF3701742B</t>
  </si>
  <si>
    <t>0103115E3DA4EC3150BBD256EEC9AED59AFA</t>
  </si>
  <si>
    <t>PVC계바닥재 해체</t>
  </si>
  <si>
    <t>호표 62</t>
  </si>
  <si>
    <t>5E3DA4EC3150BBD256EEC306D9B96D</t>
  </si>
  <si>
    <t>0103115E3DA4EC3150BBD256EEC306D9B96D</t>
  </si>
  <si>
    <t>0103115E3DA4EC3150BBD256EEC27F0675CF</t>
  </si>
  <si>
    <t>0103115E3DA4EC3150BBD256EEC27F0676D6</t>
  </si>
  <si>
    <t>0103115E3DA4EC3150BBD256EEC27F06727A</t>
  </si>
  <si>
    <t>0103115E3DA4EF815D9292769D55397FCAA8</t>
  </si>
  <si>
    <t>0103115E3DA4EF815D9292769D55397FCAA0</t>
  </si>
  <si>
    <t>0103115E3DA4EC3150BBD256EEC27F06704C</t>
  </si>
  <si>
    <t>조명박스 해체-1</t>
  </si>
  <si>
    <t>550*350 (T1.6(H/L)+루버(플라스틱))</t>
  </si>
  <si>
    <t>호표 63</t>
  </si>
  <si>
    <t>5E3DA4EF815D9292769D55397FCBB1</t>
  </si>
  <si>
    <t>0103115E3DA4EF815D9292769D55397FCBB1</t>
  </si>
  <si>
    <t>0103115E3DA4EF815D9292769D55397FCBB9</t>
  </si>
  <si>
    <t>0103115E3DA4EC3150BBD256EFD24F2FF8AF</t>
  </si>
  <si>
    <t>010312  골재 및 운반비</t>
  </si>
  <si>
    <t>010312</t>
  </si>
  <si>
    <t>0103125919244BE15B4B92464EA4923AD8AFE174B504</t>
  </si>
  <si>
    <t>0103125935E410015307E2F6FE15BFB163FAED8DDD70</t>
  </si>
  <si>
    <t>0103125E3DF46E7150A5423621037325C940</t>
  </si>
  <si>
    <t>010313  건설폐기물처리비</t>
  </si>
  <si>
    <t>010313</t>
  </si>
  <si>
    <t>0103135E71643D4153B96236B5B1AACEF4132E0C5CEE</t>
  </si>
  <si>
    <t>0103135E71643D4153B96236B5B1AACEF4132E0C5BC6</t>
  </si>
  <si>
    <t>0103135E71643D4153B96236B5B1AACEF4132E0BB45C</t>
  </si>
  <si>
    <t>0103135E71643D4153B96236B5B1AACEF4132E0AAC43</t>
  </si>
  <si>
    <t>0103135E71643D4153B96236B5B1AACEF5380ADB3843</t>
  </si>
  <si>
    <t>0103135E71643D4153B96236B5B1AACEF5380ADB3840</t>
  </si>
  <si>
    <t>0103135E71643D4153B96236B5B1AACEF5380ADB3968</t>
  </si>
  <si>
    <t>0103135E71643D4153B96236B5B1AACEF5380ADB3C3C</t>
  </si>
  <si>
    <t>010314  철거용작업부산물</t>
  </si>
  <si>
    <t>010314</t>
  </si>
  <si>
    <t>0103145935E410015B5D4266C3163D10B143D16AF8EC</t>
  </si>
  <si>
    <t>0103145935E410015B5D4266C3163D10B143D16AF9F5</t>
  </si>
  <si>
    <t>0104  [04] 기계설비공사</t>
  </si>
  <si>
    <t>0104</t>
  </si>
  <si>
    <t>010401  기계설비공사</t>
  </si>
  <si>
    <t>010401</t>
  </si>
  <si>
    <t>[04] 기계설비공사</t>
    <phoneticPr fontId="1" type="noConversion"/>
  </si>
  <si>
    <t>기계설비공사</t>
  </si>
  <si>
    <t>자재 117</t>
  </si>
  <si>
    <t>5F8394B4A155C2F2A6368C9910F9C47E577423</t>
  </si>
  <si>
    <t>0104015F8394B4A155C2F2A6368C9910F9C47E577423</t>
  </si>
  <si>
    <t>010402  건설폐기물처리비</t>
  </si>
  <si>
    <t>010402</t>
  </si>
  <si>
    <t>건설폐기물처리비</t>
  </si>
  <si>
    <t>자재 122</t>
  </si>
  <si>
    <t>5F8394B4A155C2F2A6368C9910F9C47E5775CE</t>
  </si>
  <si>
    <t>0104025F8394B4A155C2F2A6368C9910F9C47E5775CE</t>
  </si>
  <si>
    <t>010403  작업부산물(△)</t>
  </si>
  <si>
    <t>010403</t>
  </si>
  <si>
    <t>9</t>
  </si>
  <si>
    <t>작업부산물</t>
  </si>
  <si>
    <t>자재 118</t>
  </si>
  <si>
    <t>5F8394B4A155C2F2A6368C9910F9C47E577422</t>
  </si>
  <si>
    <t>0104035F8394B4A155C2F2A6368C9910F9C47E577422</t>
  </si>
  <si>
    <t>010404  T.A.B</t>
  </si>
  <si>
    <t>010404</t>
  </si>
  <si>
    <t>A</t>
  </si>
  <si>
    <t>T.A.B</t>
  </si>
  <si>
    <t>자재 119</t>
  </si>
  <si>
    <t>5F8394B4A155C2F2A6368C9910F9C47E57742D</t>
  </si>
  <si>
    <t>0104045F8394B4A155C2F2A6368C9910F9C47E57742D</t>
  </si>
  <si>
    <t>3.0*6.0m, 3개월</t>
  </si>
  <si>
    <t>3.0*6.0m, 3개월</t>
    <phoneticPr fontId="1" type="noConversion"/>
  </si>
  <si>
    <t>01  (본사 및 기술연구원,투자)화장실 리모델링</t>
    <phoneticPr fontId="1" type="noConversion"/>
  </si>
  <si>
    <t>[ (본사 및 기술연구원,투자)화장실 리모델링(건축, 기계설비) ]</t>
    <phoneticPr fontId="1" type="noConversion"/>
  </si>
  <si>
    <t>[ (본사 및 기술연구원,투자)화장실 리모델링(건축,기계설비)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</si>
</sst>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10EE5-ED54-4F7F-9642-4E2C1AAA3BA9}">
  <sheetPr>
    <pageSetUpPr fitToPage="1"/>
  </sheetPr>
  <dimension ref="A1:T64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52" sqref="A5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895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2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2"/>
      <c r="G3" s="22" t="s">
        <v>8</v>
      </c>
      <c r="H3" s="22"/>
      <c r="I3" s="22" t="s">
        <v>9</v>
      </c>
      <c r="J3" s="22"/>
      <c r="K3" s="22" t="s">
        <v>10</v>
      </c>
      <c r="L3" s="22"/>
      <c r="M3" s="22" t="s">
        <v>11</v>
      </c>
      <c r="N3" s="21" t="s">
        <v>12</v>
      </c>
      <c r="O3" s="21" t="s">
        <v>13</v>
      </c>
      <c r="P3" s="21" t="s">
        <v>14</v>
      </c>
      <c r="Q3" s="21" t="s">
        <v>15</v>
      </c>
      <c r="R3" s="21" t="s">
        <v>16</v>
      </c>
      <c r="S3" s="21" t="s">
        <v>17</v>
      </c>
      <c r="T3" s="21" t="s">
        <v>18</v>
      </c>
    </row>
    <row r="4" spans="1:20" ht="30" customHeight="1" x14ac:dyDescent="0.3">
      <c r="A4" s="23"/>
      <c r="B4" s="23"/>
      <c r="C4" s="23"/>
      <c r="D4" s="23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23"/>
      <c r="N4" s="21"/>
      <c r="O4" s="21"/>
      <c r="P4" s="21"/>
      <c r="Q4" s="21"/>
      <c r="R4" s="21"/>
      <c r="S4" s="21"/>
      <c r="T4" s="21"/>
    </row>
    <row r="5" spans="1:20" ht="30" customHeight="1" x14ac:dyDescent="0.3">
      <c r="A5" s="13" t="s">
        <v>894</v>
      </c>
      <c r="B5" s="13" t="s">
        <v>50</v>
      </c>
      <c r="C5" s="13" t="s">
        <v>50</v>
      </c>
      <c r="D5" s="14">
        <v>1</v>
      </c>
      <c r="E5" s="15">
        <f>F6+F22+F37+F52</f>
        <v>0</v>
      </c>
      <c r="F5" s="15">
        <f t="shared" ref="F5:F36" si="0">E5*D5</f>
        <v>0</v>
      </c>
      <c r="G5" s="15">
        <f>H6+H22+H37+H52</f>
        <v>0</v>
      </c>
      <c r="H5" s="15">
        <f t="shared" ref="H5:H36" si="1">G5*D5</f>
        <v>0</v>
      </c>
      <c r="I5" s="15">
        <f>J6+J22+J37+J52</f>
        <v>0</v>
      </c>
      <c r="J5" s="15">
        <f t="shared" ref="J5:J36" si="2">I5*D5</f>
        <v>0</v>
      </c>
      <c r="K5" s="15">
        <f t="shared" ref="K5:K36" si="3">E5+G5+I5</f>
        <v>0</v>
      </c>
      <c r="L5" s="15">
        <f t="shared" ref="L5:L36" si="4">F5+H5+J5</f>
        <v>0</v>
      </c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 x14ac:dyDescent="0.3">
      <c r="A6" s="13" t="s">
        <v>52</v>
      </c>
      <c r="B6" s="13" t="s">
        <v>50</v>
      </c>
      <c r="C6" s="13" t="s">
        <v>50</v>
      </c>
      <c r="D6" s="14">
        <v>1</v>
      </c>
      <c r="E6" s="15">
        <f>F7+F8+F9+F10+F11+F12+F13+F14+F15+F16+F17+F18+F19</f>
        <v>0</v>
      </c>
      <c r="F6" s="15">
        <f t="shared" si="0"/>
        <v>0</v>
      </c>
      <c r="G6" s="15">
        <f>H7+H8+H9+H10+H11+H12+H13+H14+H15+H16+H17+H18+H19</f>
        <v>0</v>
      </c>
      <c r="H6" s="15">
        <f t="shared" si="1"/>
        <v>0</v>
      </c>
      <c r="I6" s="20">
        <f>J7+J8+J9+J10+J11+J12+J13+J14+J15+J16+J17+J18+J19</f>
        <v>0</v>
      </c>
      <c r="J6" s="15">
        <f t="shared" si="2"/>
        <v>0</v>
      </c>
      <c r="K6" s="15">
        <f t="shared" si="3"/>
        <v>0</v>
      </c>
      <c r="L6" s="15">
        <f>F6+H6+J6</f>
        <v>0</v>
      </c>
      <c r="M6" s="13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11"/>
    </row>
    <row r="7" spans="1:20" ht="30" customHeight="1" x14ac:dyDescent="0.3">
      <c r="A7" s="13" t="s">
        <v>54</v>
      </c>
      <c r="B7" s="13" t="s">
        <v>50</v>
      </c>
      <c r="C7" s="13" t="s">
        <v>50</v>
      </c>
      <c r="D7" s="14">
        <v>1</v>
      </c>
      <c r="E7" s="15">
        <f>공종별내역서!F25</f>
        <v>0</v>
      </c>
      <c r="F7" s="15">
        <f t="shared" si="0"/>
        <v>0</v>
      </c>
      <c r="G7" s="15">
        <f>공종별내역서!H25</f>
        <v>0</v>
      </c>
      <c r="H7" s="15">
        <f t="shared" si="1"/>
        <v>0</v>
      </c>
      <c r="I7" s="20">
        <f>공종별내역서!J25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 s="3">
        <v>3</v>
      </c>
      <c r="S7" s="2" t="s">
        <v>50</v>
      </c>
      <c r="T7" s="11"/>
    </row>
    <row r="8" spans="1:20" ht="30" customHeight="1" x14ac:dyDescent="0.3">
      <c r="A8" s="13" t="s">
        <v>82</v>
      </c>
      <c r="B8" s="13" t="s">
        <v>50</v>
      </c>
      <c r="C8" s="13" t="s">
        <v>50</v>
      </c>
      <c r="D8" s="14">
        <v>1</v>
      </c>
      <c r="E8" s="15">
        <f>공종별내역서!F47</f>
        <v>0</v>
      </c>
      <c r="F8" s="15">
        <f t="shared" si="0"/>
        <v>0</v>
      </c>
      <c r="G8" s="15">
        <f>공종별내역서!H47</f>
        <v>0</v>
      </c>
      <c r="H8" s="15">
        <f t="shared" si="1"/>
        <v>0</v>
      </c>
      <c r="I8" s="15">
        <f>공종별내역서!J47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50</v>
      </c>
      <c r="N8" s="2" t="s">
        <v>83</v>
      </c>
      <c r="O8" s="2" t="s">
        <v>50</v>
      </c>
      <c r="P8" s="2" t="s">
        <v>53</v>
      </c>
      <c r="Q8" s="2" t="s">
        <v>50</v>
      </c>
      <c r="R8" s="3">
        <v>3</v>
      </c>
      <c r="S8" s="2" t="s">
        <v>50</v>
      </c>
      <c r="T8" s="11"/>
    </row>
    <row r="9" spans="1:20" ht="30" customHeight="1" x14ac:dyDescent="0.3">
      <c r="A9" s="13" t="s">
        <v>105</v>
      </c>
      <c r="B9" s="13" t="s">
        <v>50</v>
      </c>
      <c r="C9" s="13" t="s">
        <v>50</v>
      </c>
      <c r="D9" s="14">
        <v>1</v>
      </c>
      <c r="E9" s="15">
        <f>공종별내역서!F69</f>
        <v>0</v>
      </c>
      <c r="F9" s="15">
        <f t="shared" si="0"/>
        <v>0</v>
      </c>
      <c r="G9" s="15">
        <f>공종별내역서!H69</f>
        <v>0</v>
      </c>
      <c r="H9" s="15">
        <f t="shared" si="1"/>
        <v>0</v>
      </c>
      <c r="I9" s="15">
        <f>공종별내역서!J69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50</v>
      </c>
      <c r="N9" s="2" t="s">
        <v>106</v>
      </c>
      <c r="O9" s="2" t="s">
        <v>50</v>
      </c>
      <c r="P9" s="2" t="s">
        <v>53</v>
      </c>
      <c r="Q9" s="2" t="s">
        <v>50</v>
      </c>
      <c r="R9" s="3">
        <v>3</v>
      </c>
      <c r="S9" s="2" t="s">
        <v>50</v>
      </c>
      <c r="T9" s="11"/>
    </row>
    <row r="10" spans="1:20" ht="30" customHeight="1" x14ac:dyDescent="0.3">
      <c r="A10" s="13" t="s">
        <v>123</v>
      </c>
      <c r="B10" s="13" t="s">
        <v>50</v>
      </c>
      <c r="C10" s="13" t="s">
        <v>50</v>
      </c>
      <c r="D10" s="14">
        <v>1</v>
      </c>
      <c r="E10" s="15">
        <f>공종별내역서!F91</f>
        <v>0</v>
      </c>
      <c r="F10" s="15">
        <f t="shared" si="0"/>
        <v>0</v>
      </c>
      <c r="G10" s="15">
        <f>공종별내역서!H91</f>
        <v>0</v>
      </c>
      <c r="H10" s="15">
        <f t="shared" si="1"/>
        <v>0</v>
      </c>
      <c r="I10" s="15">
        <f>공종별내역서!J91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50</v>
      </c>
      <c r="N10" s="2" t="s">
        <v>124</v>
      </c>
      <c r="O10" s="2" t="s">
        <v>50</v>
      </c>
      <c r="P10" s="2" t="s">
        <v>53</v>
      </c>
      <c r="Q10" s="2" t="s">
        <v>50</v>
      </c>
      <c r="R10" s="3">
        <v>3</v>
      </c>
      <c r="S10" s="2" t="s">
        <v>50</v>
      </c>
      <c r="T10" s="11"/>
    </row>
    <row r="11" spans="1:20" ht="30" customHeight="1" x14ac:dyDescent="0.3">
      <c r="A11" s="13" t="s">
        <v>159</v>
      </c>
      <c r="B11" s="13" t="s">
        <v>50</v>
      </c>
      <c r="C11" s="13" t="s">
        <v>50</v>
      </c>
      <c r="D11" s="14">
        <v>1</v>
      </c>
      <c r="E11" s="15">
        <f>공종별내역서!F113</f>
        <v>0</v>
      </c>
      <c r="F11" s="15">
        <f t="shared" si="0"/>
        <v>0</v>
      </c>
      <c r="G11" s="15">
        <f>공종별내역서!H113</f>
        <v>0</v>
      </c>
      <c r="H11" s="15">
        <f t="shared" si="1"/>
        <v>0</v>
      </c>
      <c r="I11" s="15">
        <f>공종별내역서!J113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50</v>
      </c>
      <c r="N11" s="2" t="s">
        <v>160</v>
      </c>
      <c r="O11" s="2" t="s">
        <v>50</v>
      </c>
      <c r="P11" s="2" t="s">
        <v>53</v>
      </c>
      <c r="Q11" s="2" t="s">
        <v>50</v>
      </c>
      <c r="R11" s="3">
        <v>3</v>
      </c>
      <c r="S11" s="2" t="s">
        <v>50</v>
      </c>
      <c r="T11" s="11"/>
    </row>
    <row r="12" spans="1:20" ht="30" customHeight="1" x14ac:dyDescent="0.3">
      <c r="A12" s="13" t="s">
        <v>175</v>
      </c>
      <c r="B12" s="13" t="s">
        <v>50</v>
      </c>
      <c r="C12" s="13" t="s">
        <v>50</v>
      </c>
      <c r="D12" s="14">
        <v>1</v>
      </c>
      <c r="E12" s="15">
        <f>공종별내역서!F135</f>
        <v>0</v>
      </c>
      <c r="F12" s="15">
        <f t="shared" si="0"/>
        <v>0</v>
      </c>
      <c r="G12" s="15">
        <f>공종별내역서!H135</f>
        <v>0</v>
      </c>
      <c r="H12" s="15">
        <f t="shared" si="1"/>
        <v>0</v>
      </c>
      <c r="I12" s="15">
        <f>공종별내역서!J135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50</v>
      </c>
      <c r="N12" s="2" t="s">
        <v>176</v>
      </c>
      <c r="O12" s="2" t="s">
        <v>50</v>
      </c>
      <c r="P12" s="2" t="s">
        <v>53</v>
      </c>
      <c r="Q12" s="2" t="s">
        <v>50</v>
      </c>
      <c r="R12" s="3">
        <v>3</v>
      </c>
      <c r="S12" s="2" t="s">
        <v>50</v>
      </c>
      <c r="T12" s="11"/>
    </row>
    <row r="13" spans="1:20" ht="30" customHeight="1" x14ac:dyDescent="0.3">
      <c r="A13" s="13" t="s">
        <v>201</v>
      </c>
      <c r="B13" s="13" t="s">
        <v>50</v>
      </c>
      <c r="C13" s="13" t="s">
        <v>50</v>
      </c>
      <c r="D13" s="14">
        <v>1</v>
      </c>
      <c r="E13" s="15">
        <f>공종별내역서!F157</f>
        <v>0</v>
      </c>
      <c r="F13" s="15">
        <f t="shared" si="0"/>
        <v>0</v>
      </c>
      <c r="G13" s="15">
        <f>공종별내역서!H157</f>
        <v>0</v>
      </c>
      <c r="H13" s="15">
        <f t="shared" si="1"/>
        <v>0</v>
      </c>
      <c r="I13" s="15">
        <f>공종별내역서!J157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50</v>
      </c>
      <c r="N13" s="2" t="s">
        <v>202</v>
      </c>
      <c r="O13" s="2" t="s">
        <v>50</v>
      </c>
      <c r="P13" s="2" t="s">
        <v>53</v>
      </c>
      <c r="Q13" s="2" t="s">
        <v>50</v>
      </c>
      <c r="R13" s="3">
        <v>3</v>
      </c>
      <c r="S13" s="2" t="s">
        <v>50</v>
      </c>
      <c r="T13" s="11"/>
    </row>
    <row r="14" spans="1:20" ht="30" customHeight="1" x14ac:dyDescent="0.3">
      <c r="A14" s="13" t="s">
        <v>208</v>
      </c>
      <c r="B14" s="13" t="s">
        <v>50</v>
      </c>
      <c r="C14" s="13" t="s">
        <v>50</v>
      </c>
      <c r="D14" s="14">
        <v>1</v>
      </c>
      <c r="E14" s="15">
        <f>공종별내역서!F179</f>
        <v>0</v>
      </c>
      <c r="F14" s="15">
        <f t="shared" si="0"/>
        <v>0</v>
      </c>
      <c r="G14" s="15">
        <f>공종별내역서!H179</f>
        <v>0</v>
      </c>
      <c r="H14" s="15">
        <f t="shared" si="1"/>
        <v>0</v>
      </c>
      <c r="I14" s="15">
        <f>공종별내역서!J179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50</v>
      </c>
      <c r="N14" s="2" t="s">
        <v>209</v>
      </c>
      <c r="O14" s="2" t="s">
        <v>50</v>
      </c>
      <c r="P14" s="2" t="s">
        <v>53</v>
      </c>
      <c r="Q14" s="2" t="s">
        <v>50</v>
      </c>
      <c r="R14" s="3">
        <v>3</v>
      </c>
      <c r="S14" s="2" t="s">
        <v>50</v>
      </c>
      <c r="T14" s="11"/>
    </row>
    <row r="15" spans="1:20" ht="30" customHeight="1" x14ac:dyDescent="0.3">
      <c r="A15" s="13" t="s">
        <v>251</v>
      </c>
      <c r="B15" s="13" t="s">
        <v>50</v>
      </c>
      <c r="C15" s="13" t="s">
        <v>50</v>
      </c>
      <c r="D15" s="14">
        <v>1</v>
      </c>
      <c r="E15" s="15">
        <f>공종별내역서!F201</f>
        <v>0</v>
      </c>
      <c r="F15" s="15">
        <f t="shared" si="0"/>
        <v>0</v>
      </c>
      <c r="G15" s="15">
        <f>공종별내역서!H201</f>
        <v>0</v>
      </c>
      <c r="H15" s="15">
        <f t="shared" si="1"/>
        <v>0</v>
      </c>
      <c r="I15" s="15">
        <f>공종별내역서!J201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50</v>
      </c>
      <c r="N15" s="2" t="s">
        <v>252</v>
      </c>
      <c r="O15" s="2" t="s">
        <v>50</v>
      </c>
      <c r="P15" s="2" t="s">
        <v>53</v>
      </c>
      <c r="Q15" s="2" t="s">
        <v>50</v>
      </c>
      <c r="R15" s="3">
        <v>3</v>
      </c>
      <c r="S15" s="2" t="s">
        <v>50</v>
      </c>
      <c r="T15" s="11"/>
    </row>
    <row r="16" spans="1:20" ht="30" customHeight="1" x14ac:dyDescent="0.3">
      <c r="A16" s="13" t="s">
        <v>268</v>
      </c>
      <c r="B16" s="13" t="s">
        <v>50</v>
      </c>
      <c r="C16" s="13" t="s">
        <v>50</v>
      </c>
      <c r="D16" s="14">
        <v>1</v>
      </c>
      <c r="E16" s="15">
        <f>공종별내역서!F223</f>
        <v>0</v>
      </c>
      <c r="F16" s="15">
        <f t="shared" si="0"/>
        <v>0</v>
      </c>
      <c r="G16" s="15">
        <f>공종별내역서!H223</f>
        <v>0</v>
      </c>
      <c r="H16" s="15">
        <f t="shared" si="1"/>
        <v>0</v>
      </c>
      <c r="I16" s="15">
        <f>공종별내역서!J223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50</v>
      </c>
      <c r="N16" s="2" t="s">
        <v>269</v>
      </c>
      <c r="O16" s="2" t="s">
        <v>50</v>
      </c>
      <c r="P16" s="2" t="s">
        <v>53</v>
      </c>
      <c r="Q16" s="2" t="s">
        <v>50</v>
      </c>
      <c r="R16" s="3">
        <v>3</v>
      </c>
      <c r="S16" s="2" t="s">
        <v>50</v>
      </c>
      <c r="T16" s="11"/>
    </row>
    <row r="17" spans="1:20" ht="30" customHeight="1" x14ac:dyDescent="0.3">
      <c r="A17" s="13" t="s">
        <v>280</v>
      </c>
      <c r="B17" s="13" t="s">
        <v>50</v>
      </c>
      <c r="C17" s="13" t="s">
        <v>50</v>
      </c>
      <c r="D17" s="14">
        <v>1</v>
      </c>
      <c r="E17" s="15">
        <f>공종별내역서!F267</f>
        <v>0</v>
      </c>
      <c r="F17" s="15">
        <f t="shared" si="0"/>
        <v>0</v>
      </c>
      <c r="G17" s="15">
        <f>공종별내역서!H267</f>
        <v>0</v>
      </c>
      <c r="H17" s="15">
        <f t="shared" si="1"/>
        <v>0</v>
      </c>
      <c r="I17" s="15">
        <f>공종별내역서!J267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50</v>
      </c>
      <c r="N17" s="2" t="s">
        <v>281</v>
      </c>
      <c r="O17" s="2" t="s">
        <v>50</v>
      </c>
      <c r="P17" s="2" t="s">
        <v>53</v>
      </c>
      <c r="Q17" s="2" t="s">
        <v>50</v>
      </c>
      <c r="R17" s="3">
        <v>3</v>
      </c>
      <c r="S17" s="2" t="s">
        <v>50</v>
      </c>
      <c r="T17" s="11"/>
    </row>
    <row r="18" spans="1:20" ht="30" customHeight="1" x14ac:dyDescent="0.3">
      <c r="A18" s="13" t="s">
        <v>402</v>
      </c>
      <c r="B18" s="13" t="s">
        <v>50</v>
      </c>
      <c r="C18" s="13" t="s">
        <v>50</v>
      </c>
      <c r="D18" s="14">
        <v>1</v>
      </c>
      <c r="E18" s="15">
        <f>공종별내역서!F289</f>
        <v>0</v>
      </c>
      <c r="F18" s="15">
        <f t="shared" si="0"/>
        <v>0</v>
      </c>
      <c r="G18" s="15">
        <f>공종별내역서!H289</f>
        <v>0</v>
      </c>
      <c r="H18" s="15">
        <f t="shared" si="1"/>
        <v>0</v>
      </c>
      <c r="I18" s="15">
        <f>공종별내역서!J289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50</v>
      </c>
      <c r="N18" s="2" t="s">
        <v>403</v>
      </c>
      <c r="O18" s="2" t="s">
        <v>50</v>
      </c>
      <c r="P18" s="2" t="s">
        <v>53</v>
      </c>
      <c r="Q18" s="2" t="s">
        <v>50</v>
      </c>
      <c r="R18" s="3">
        <v>3</v>
      </c>
      <c r="S18" s="2" t="s">
        <v>50</v>
      </c>
      <c r="T18" s="11"/>
    </row>
    <row r="19" spans="1:20" ht="30" customHeight="1" x14ac:dyDescent="0.3">
      <c r="A19" s="13" t="s">
        <v>493</v>
      </c>
      <c r="B19" s="13" t="s">
        <v>50</v>
      </c>
      <c r="C19" s="13" t="s">
        <v>50</v>
      </c>
      <c r="D19" s="14">
        <v>1</v>
      </c>
      <c r="E19" s="15">
        <f>공종별내역서!F311</f>
        <v>0</v>
      </c>
      <c r="F19" s="15">
        <f t="shared" si="0"/>
        <v>0</v>
      </c>
      <c r="G19" s="15">
        <f>공종별내역서!H311</f>
        <v>0</v>
      </c>
      <c r="H19" s="15">
        <f t="shared" si="1"/>
        <v>0</v>
      </c>
      <c r="I19" s="15">
        <f>공종별내역서!J311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50</v>
      </c>
      <c r="N19" s="2" t="s">
        <v>494</v>
      </c>
      <c r="O19" s="2" t="s">
        <v>50</v>
      </c>
      <c r="P19" s="2" t="s">
        <v>53</v>
      </c>
      <c r="Q19" s="2" t="s">
        <v>50</v>
      </c>
      <c r="R19" s="3">
        <v>3</v>
      </c>
      <c r="S19" s="2" t="s">
        <v>50</v>
      </c>
      <c r="T19" s="11"/>
    </row>
    <row r="20" spans="1:20" ht="30" customHeight="1" x14ac:dyDescent="0.3">
      <c r="A20" s="13" t="s">
        <v>511</v>
      </c>
      <c r="B20" s="13" t="s">
        <v>513</v>
      </c>
      <c r="C20" s="13" t="s">
        <v>50</v>
      </c>
      <c r="D20" s="14">
        <v>1</v>
      </c>
      <c r="E20" s="15">
        <f>공종별내역서!F333</f>
        <v>0</v>
      </c>
      <c r="F20" s="15">
        <f t="shared" si="0"/>
        <v>0</v>
      </c>
      <c r="G20" s="15">
        <f>공종별내역서!H333</f>
        <v>0</v>
      </c>
      <c r="H20" s="15">
        <f t="shared" si="1"/>
        <v>0</v>
      </c>
      <c r="I20" s="15">
        <f>공종별내역서!J333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50</v>
      </c>
      <c r="N20" s="2" t="s">
        <v>512</v>
      </c>
      <c r="O20" s="2" t="s">
        <v>50</v>
      </c>
      <c r="P20" s="2" t="s">
        <v>50</v>
      </c>
      <c r="Q20" s="2" t="s">
        <v>514</v>
      </c>
      <c r="R20" s="3">
        <v>3</v>
      </c>
      <c r="S20" s="2" t="s">
        <v>50</v>
      </c>
      <c r="T20" s="11">
        <f>L20*1</f>
        <v>0</v>
      </c>
    </row>
    <row r="21" spans="1:20" ht="30" customHeight="1" x14ac:dyDescent="0.3">
      <c r="A21" s="13" t="s">
        <v>557</v>
      </c>
      <c r="B21" s="13" t="s">
        <v>513</v>
      </c>
      <c r="C21" s="13" t="s">
        <v>50</v>
      </c>
      <c r="D21" s="14">
        <v>1</v>
      </c>
      <c r="E21" s="15">
        <f>공종별내역서!F355</f>
        <v>0</v>
      </c>
      <c r="F21" s="15">
        <f t="shared" si="0"/>
        <v>0</v>
      </c>
      <c r="G21" s="15">
        <f>공종별내역서!H355</f>
        <v>0</v>
      </c>
      <c r="H21" s="15">
        <f t="shared" si="1"/>
        <v>0</v>
      </c>
      <c r="I21" s="15">
        <f>공종별내역서!J355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50</v>
      </c>
      <c r="N21" s="2" t="s">
        <v>558</v>
      </c>
      <c r="O21" s="2" t="s">
        <v>50</v>
      </c>
      <c r="P21" s="2" t="s">
        <v>50</v>
      </c>
      <c r="Q21" s="2" t="s">
        <v>559</v>
      </c>
      <c r="R21" s="3">
        <v>3</v>
      </c>
      <c r="S21" s="2" t="s">
        <v>50</v>
      </c>
      <c r="T21" s="11">
        <f>L21*1</f>
        <v>0</v>
      </c>
    </row>
    <row r="22" spans="1:20" ht="30" customHeight="1" x14ac:dyDescent="0.3">
      <c r="A22" s="13" t="s">
        <v>570</v>
      </c>
      <c r="B22" s="13" t="s">
        <v>50</v>
      </c>
      <c r="C22" s="13" t="s">
        <v>50</v>
      </c>
      <c r="D22" s="14">
        <v>1</v>
      </c>
      <c r="E22" s="15">
        <f>F23+F24+F25+F26+F27+F28+F29+F30+F31+F32+F33+F34</f>
        <v>0</v>
      </c>
      <c r="F22" s="15">
        <f t="shared" si="0"/>
        <v>0</v>
      </c>
      <c r="G22" s="15">
        <f>H23+H24+H25+H26+H27+H28+H29+H30+H31+H32+H33+H34</f>
        <v>0</v>
      </c>
      <c r="H22" s="15">
        <f t="shared" si="1"/>
        <v>0</v>
      </c>
      <c r="I22" s="20">
        <f>J23+J24+J25+J26+J27+J28+J29+J30+J31+J32+J33+J34</f>
        <v>0</v>
      </c>
      <c r="J22" s="15">
        <f t="shared" si="2"/>
        <v>0</v>
      </c>
      <c r="K22" s="15">
        <f t="shared" si="3"/>
        <v>0</v>
      </c>
      <c r="L22" s="15">
        <f t="shared" si="4"/>
        <v>0</v>
      </c>
      <c r="M22" s="13" t="s">
        <v>50</v>
      </c>
      <c r="N22" s="2" t="s">
        <v>571</v>
      </c>
      <c r="O22" s="2" t="s">
        <v>50</v>
      </c>
      <c r="P22" s="2" t="s">
        <v>51</v>
      </c>
      <c r="Q22" s="2" t="s">
        <v>50</v>
      </c>
      <c r="R22" s="3">
        <v>2</v>
      </c>
      <c r="S22" s="2" t="s">
        <v>50</v>
      </c>
      <c r="T22" s="11"/>
    </row>
    <row r="23" spans="1:20" ht="30" customHeight="1" x14ac:dyDescent="0.3">
      <c r="A23" s="13" t="s">
        <v>572</v>
      </c>
      <c r="B23" s="13" t="s">
        <v>50</v>
      </c>
      <c r="C23" s="13" t="s">
        <v>50</v>
      </c>
      <c r="D23" s="14">
        <v>1</v>
      </c>
      <c r="E23" s="15">
        <f>공종별내역서!F379</f>
        <v>0</v>
      </c>
      <c r="F23" s="15">
        <f t="shared" si="0"/>
        <v>0</v>
      </c>
      <c r="G23" s="15">
        <f>공종별내역서!H379</f>
        <v>0</v>
      </c>
      <c r="H23" s="15">
        <f t="shared" si="1"/>
        <v>0</v>
      </c>
      <c r="I23" s="20">
        <f>공종별내역서!J379</f>
        <v>0</v>
      </c>
      <c r="J23" s="15">
        <f t="shared" si="2"/>
        <v>0</v>
      </c>
      <c r="K23" s="15">
        <f t="shared" si="3"/>
        <v>0</v>
      </c>
      <c r="L23" s="15">
        <f t="shared" si="4"/>
        <v>0</v>
      </c>
      <c r="M23" s="13" t="s">
        <v>50</v>
      </c>
      <c r="N23" s="2" t="s">
        <v>573</v>
      </c>
      <c r="O23" s="2" t="s">
        <v>50</v>
      </c>
      <c r="P23" s="2" t="s">
        <v>571</v>
      </c>
      <c r="Q23" s="2" t="s">
        <v>50</v>
      </c>
      <c r="R23" s="3">
        <v>3</v>
      </c>
      <c r="S23" s="2" t="s">
        <v>50</v>
      </c>
      <c r="T23" s="11"/>
    </row>
    <row r="24" spans="1:20" ht="30" customHeight="1" x14ac:dyDescent="0.3">
      <c r="A24" s="13" t="s">
        <v>577</v>
      </c>
      <c r="B24" s="13" t="s">
        <v>50</v>
      </c>
      <c r="C24" s="13" t="s">
        <v>50</v>
      </c>
      <c r="D24" s="14">
        <v>1</v>
      </c>
      <c r="E24" s="15">
        <f>공종별내역서!F401</f>
        <v>0</v>
      </c>
      <c r="F24" s="15">
        <f t="shared" si="0"/>
        <v>0</v>
      </c>
      <c r="G24" s="15">
        <f>공종별내역서!H401</f>
        <v>0</v>
      </c>
      <c r="H24" s="15">
        <f t="shared" si="1"/>
        <v>0</v>
      </c>
      <c r="I24" s="15">
        <f>공종별내역서!J401</f>
        <v>0</v>
      </c>
      <c r="J24" s="15">
        <f t="shared" si="2"/>
        <v>0</v>
      </c>
      <c r="K24" s="15">
        <f t="shared" si="3"/>
        <v>0</v>
      </c>
      <c r="L24" s="15">
        <f t="shared" si="4"/>
        <v>0</v>
      </c>
      <c r="M24" s="13" t="s">
        <v>50</v>
      </c>
      <c r="N24" s="2" t="s">
        <v>578</v>
      </c>
      <c r="O24" s="2" t="s">
        <v>50</v>
      </c>
      <c r="P24" s="2" t="s">
        <v>571</v>
      </c>
      <c r="Q24" s="2" t="s">
        <v>50</v>
      </c>
      <c r="R24" s="3">
        <v>3</v>
      </c>
      <c r="S24" s="2" t="s">
        <v>50</v>
      </c>
      <c r="T24" s="11"/>
    </row>
    <row r="25" spans="1:20" ht="30" customHeight="1" x14ac:dyDescent="0.3">
      <c r="A25" s="13" t="s">
        <v>587</v>
      </c>
      <c r="B25" s="13" t="s">
        <v>50</v>
      </c>
      <c r="C25" s="13" t="s">
        <v>50</v>
      </c>
      <c r="D25" s="14">
        <v>1</v>
      </c>
      <c r="E25" s="15">
        <f>공종별내역서!F423</f>
        <v>0</v>
      </c>
      <c r="F25" s="15">
        <f t="shared" si="0"/>
        <v>0</v>
      </c>
      <c r="G25" s="15">
        <f>공종별내역서!H423</f>
        <v>0</v>
      </c>
      <c r="H25" s="15">
        <f t="shared" si="1"/>
        <v>0</v>
      </c>
      <c r="I25" s="15">
        <f>공종별내역서!J423</f>
        <v>0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3" t="s">
        <v>50</v>
      </c>
      <c r="N25" s="2" t="s">
        <v>588</v>
      </c>
      <c r="O25" s="2" t="s">
        <v>50</v>
      </c>
      <c r="P25" s="2" t="s">
        <v>571</v>
      </c>
      <c r="Q25" s="2" t="s">
        <v>50</v>
      </c>
      <c r="R25" s="3">
        <v>3</v>
      </c>
      <c r="S25" s="2" t="s">
        <v>50</v>
      </c>
      <c r="T25" s="11"/>
    </row>
    <row r="26" spans="1:20" ht="30" customHeight="1" x14ac:dyDescent="0.3">
      <c r="A26" s="13" t="s">
        <v>603</v>
      </c>
      <c r="B26" s="13" t="s">
        <v>50</v>
      </c>
      <c r="C26" s="13" t="s">
        <v>50</v>
      </c>
      <c r="D26" s="14">
        <v>1</v>
      </c>
      <c r="E26" s="15">
        <f>공종별내역서!F445</f>
        <v>0</v>
      </c>
      <c r="F26" s="15">
        <f t="shared" si="0"/>
        <v>0</v>
      </c>
      <c r="G26" s="15">
        <f>공종별내역서!H445</f>
        <v>0</v>
      </c>
      <c r="H26" s="15">
        <f t="shared" si="1"/>
        <v>0</v>
      </c>
      <c r="I26" s="15">
        <f>공종별내역서!J445</f>
        <v>0</v>
      </c>
      <c r="J26" s="15">
        <f t="shared" si="2"/>
        <v>0</v>
      </c>
      <c r="K26" s="15">
        <f t="shared" si="3"/>
        <v>0</v>
      </c>
      <c r="L26" s="15">
        <f t="shared" si="4"/>
        <v>0</v>
      </c>
      <c r="M26" s="13" t="s">
        <v>50</v>
      </c>
      <c r="N26" s="2" t="s">
        <v>604</v>
      </c>
      <c r="O26" s="2" t="s">
        <v>50</v>
      </c>
      <c r="P26" s="2" t="s">
        <v>571</v>
      </c>
      <c r="Q26" s="2" t="s">
        <v>50</v>
      </c>
      <c r="R26" s="3">
        <v>3</v>
      </c>
      <c r="S26" s="2" t="s">
        <v>50</v>
      </c>
      <c r="T26" s="11"/>
    </row>
    <row r="27" spans="1:20" ht="30" customHeight="1" x14ac:dyDescent="0.3">
      <c r="A27" s="13" t="s">
        <v>608</v>
      </c>
      <c r="B27" s="13" t="s">
        <v>50</v>
      </c>
      <c r="C27" s="13" t="s">
        <v>50</v>
      </c>
      <c r="D27" s="14">
        <v>1</v>
      </c>
      <c r="E27" s="15">
        <f>공종별내역서!F467</f>
        <v>0</v>
      </c>
      <c r="F27" s="15">
        <f t="shared" si="0"/>
        <v>0</v>
      </c>
      <c r="G27" s="15">
        <f>공종별내역서!H467</f>
        <v>0</v>
      </c>
      <c r="H27" s="15">
        <f t="shared" si="1"/>
        <v>0</v>
      </c>
      <c r="I27" s="15">
        <f>공종별내역서!J467</f>
        <v>0</v>
      </c>
      <c r="J27" s="15">
        <f t="shared" si="2"/>
        <v>0</v>
      </c>
      <c r="K27" s="15">
        <f t="shared" si="3"/>
        <v>0</v>
      </c>
      <c r="L27" s="15">
        <f t="shared" si="4"/>
        <v>0</v>
      </c>
      <c r="M27" s="13" t="s">
        <v>50</v>
      </c>
      <c r="N27" s="2" t="s">
        <v>609</v>
      </c>
      <c r="O27" s="2" t="s">
        <v>50</v>
      </c>
      <c r="P27" s="2" t="s">
        <v>571</v>
      </c>
      <c r="Q27" s="2" t="s">
        <v>50</v>
      </c>
      <c r="R27" s="3">
        <v>3</v>
      </c>
      <c r="S27" s="2" t="s">
        <v>50</v>
      </c>
      <c r="T27" s="11"/>
    </row>
    <row r="28" spans="1:20" ht="30" customHeight="1" x14ac:dyDescent="0.3">
      <c r="A28" s="13" t="s">
        <v>614</v>
      </c>
      <c r="B28" s="13" t="s">
        <v>50</v>
      </c>
      <c r="C28" s="13" t="s">
        <v>50</v>
      </c>
      <c r="D28" s="14">
        <v>1</v>
      </c>
      <c r="E28" s="15">
        <f>공종별내역서!F489</f>
        <v>0</v>
      </c>
      <c r="F28" s="15">
        <f t="shared" si="0"/>
        <v>0</v>
      </c>
      <c r="G28" s="15">
        <f>공종별내역서!H489</f>
        <v>0</v>
      </c>
      <c r="H28" s="15">
        <f t="shared" si="1"/>
        <v>0</v>
      </c>
      <c r="I28" s="15">
        <f>공종별내역서!J489</f>
        <v>0</v>
      </c>
      <c r="J28" s="15">
        <f t="shared" si="2"/>
        <v>0</v>
      </c>
      <c r="K28" s="15">
        <f t="shared" si="3"/>
        <v>0</v>
      </c>
      <c r="L28" s="15">
        <f t="shared" si="4"/>
        <v>0</v>
      </c>
      <c r="M28" s="13" t="s">
        <v>50</v>
      </c>
      <c r="N28" s="2" t="s">
        <v>615</v>
      </c>
      <c r="O28" s="2" t="s">
        <v>50</v>
      </c>
      <c r="P28" s="2" t="s">
        <v>571</v>
      </c>
      <c r="Q28" s="2" t="s">
        <v>50</v>
      </c>
      <c r="R28" s="3">
        <v>3</v>
      </c>
      <c r="S28" s="2" t="s">
        <v>50</v>
      </c>
      <c r="T28" s="11"/>
    </row>
    <row r="29" spans="1:20" ht="30" customHeight="1" x14ac:dyDescent="0.3">
      <c r="A29" s="13" t="s">
        <v>617</v>
      </c>
      <c r="B29" s="13" t="s">
        <v>50</v>
      </c>
      <c r="C29" s="13" t="s">
        <v>50</v>
      </c>
      <c r="D29" s="14">
        <v>1</v>
      </c>
      <c r="E29" s="15">
        <f>공종별내역서!F511</f>
        <v>0</v>
      </c>
      <c r="F29" s="15">
        <f t="shared" si="0"/>
        <v>0</v>
      </c>
      <c r="G29" s="15">
        <f>공종별내역서!H511</f>
        <v>0</v>
      </c>
      <c r="H29" s="15">
        <f t="shared" si="1"/>
        <v>0</v>
      </c>
      <c r="I29" s="15">
        <f>공종별내역서!J511</f>
        <v>0</v>
      </c>
      <c r="J29" s="15">
        <f t="shared" si="2"/>
        <v>0</v>
      </c>
      <c r="K29" s="15">
        <f t="shared" si="3"/>
        <v>0</v>
      </c>
      <c r="L29" s="15">
        <f t="shared" si="4"/>
        <v>0</v>
      </c>
      <c r="M29" s="13" t="s">
        <v>50</v>
      </c>
      <c r="N29" s="2" t="s">
        <v>618</v>
      </c>
      <c r="O29" s="2" t="s">
        <v>50</v>
      </c>
      <c r="P29" s="2" t="s">
        <v>571</v>
      </c>
      <c r="Q29" s="2" t="s">
        <v>50</v>
      </c>
      <c r="R29" s="3">
        <v>3</v>
      </c>
      <c r="S29" s="2" t="s">
        <v>50</v>
      </c>
      <c r="T29" s="11"/>
    </row>
    <row r="30" spans="1:20" ht="30" customHeight="1" x14ac:dyDescent="0.3">
      <c r="A30" s="13" t="s">
        <v>631</v>
      </c>
      <c r="B30" s="13" t="s">
        <v>50</v>
      </c>
      <c r="C30" s="13" t="s">
        <v>50</v>
      </c>
      <c r="D30" s="14">
        <v>1</v>
      </c>
      <c r="E30" s="15">
        <f>공종별내역서!F533</f>
        <v>0</v>
      </c>
      <c r="F30" s="15">
        <f t="shared" si="0"/>
        <v>0</v>
      </c>
      <c r="G30" s="15">
        <f>공종별내역서!H533</f>
        <v>0</v>
      </c>
      <c r="H30" s="15">
        <f t="shared" si="1"/>
        <v>0</v>
      </c>
      <c r="I30" s="15">
        <f>공종별내역서!J533</f>
        <v>0</v>
      </c>
      <c r="J30" s="15">
        <f t="shared" si="2"/>
        <v>0</v>
      </c>
      <c r="K30" s="15">
        <f t="shared" si="3"/>
        <v>0</v>
      </c>
      <c r="L30" s="15">
        <f t="shared" si="4"/>
        <v>0</v>
      </c>
      <c r="M30" s="13" t="s">
        <v>50</v>
      </c>
      <c r="N30" s="2" t="s">
        <v>632</v>
      </c>
      <c r="O30" s="2" t="s">
        <v>50</v>
      </c>
      <c r="P30" s="2" t="s">
        <v>571</v>
      </c>
      <c r="Q30" s="2" t="s">
        <v>50</v>
      </c>
      <c r="R30" s="3">
        <v>3</v>
      </c>
      <c r="S30" s="2" t="s">
        <v>50</v>
      </c>
      <c r="T30" s="11"/>
    </row>
    <row r="31" spans="1:20" ht="30" customHeight="1" x14ac:dyDescent="0.3">
      <c r="A31" s="13" t="s">
        <v>636</v>
      </c>
      <c r="B31" s="13" t="s">
        <v>50</v>
      </c>
      <c r="C31" s="13" t="s">
        <v>50</v>
      </c>
      <c r="D31" s="14">
        <v>1</v>
      </c>
      <c r="E31" s="15">
        <f>공종별내역서!F555</f>
        <v>0</v>
      </c>
      <c r="F31" s="15">
        <f t="shared" si="0"/>
        <v>0</v>
      </c>
      <c r="G31" s="15">
        <f>공종별내역서!H555</f>
        <v>0</v>
      </c>
      <c r="H31" s="15">
        <f t="shared" si="1"/>
        <v>0</v>
      </c>
      <c r="I31" s="15">
        <f>공종별내역서!J555</f>
        <v>0</v>
      </c>
      <c r="J31" s="15">
        <f t="shared" si="2"/>
        <v>0</v>
      </c>
      <c r="K31" s="15">
        <f t="shared" si="3"/>
        <v>0</v>
      </c>
      <c r="L31" s="15">
        <f t="shared" si="4"/>
        <v>0</v>
      </c>
      <c r="M31" s="13" t="s">
        <v>50</v>
      </c>
      <c r="N31" s="2" t="s">
        <v>637</v>
      </c>
      <c r="O31" s="2" t="s">
        <v>50</v>
      </c>
      <c r="P31" s="2" t="s">
        <v>571</v>
      </c>
      <c r="Q31" s="2" t="s">
        <v>50</v>
      </c>
      <c r="R31" s="3">
        <v>3</v>
      </c>
      <c r="S31" s="2" t="s">
        <v>50</v>
      </c>
      <c r="T31" s="11"/>
    </row>
    <row r="32" spans="1:20" ht="30" customHeight="1" x14ac:dyDescent="0.3">
      <c r="A32" s="13" t="s">
        <v>645</v>
      </c>
      <c r="B32" s="13" t="s">
        <v>50</v>
      </c>
      <c r="C32" s="13" t="s">
        <v>50</v>
      </c>
      <c r="D32" s="14">
        <v>1</v>
      </c>
      <c r="E32" s="15">
        <f>공종별내역서!F577</f>
        <v>0</v>
      </c>
      <c r="F32" s="15">
        <f t="shared" si="0"/>
        <v>0</v>
      </c>
      <c r="G32" s="15">
        <f>공종별내역서!H577</f>
        <v>0</v>
      </c>
      <c r="H32" s="15">
        <f t="shared" si="1"/>
        <v>0</v>
      </c>
      <c r="I32" s="15">
        <f>공종별내역서!J577</f>
        <v>0</v>
      </c>
      <c r="J32" s="15">
        <f t="shared" si="2"/>
        <v>0</v>
      </c>
      <c r="K32" s="15">
        <f t="shared" si="3"/>
        <v>0</v>
      </c>
      <c r="L32" s="15">
        <f t="shared" si="4"/>
        <v>0</v>
      </c>
      <c r="M32" s="13" t="s">
        <v>50</v>
      </c>
      <c r="N32" s="2" t="s">
        <v>646</v>
      </c>
      <c r="O32" s="2" t="s">
        <v>50</v>
      </c>
      <c r="P32" s="2" t="s">
        <v>571</v>
      </c>
      <c r="Q32" s="2" t="s">
        <v>50</v>
      </c>
      <c r="R32" s="3">
        <v>3</v>
      </c>
      <c r="S32" s="2" t="s">
        <v>50</v>
      </c>
      <c r="T32" s="11"/>
    </row>
    <row r="33" spans="1:20" ht="30" customHeight="1" x14ac:dyDescent="0.3">
      <c r="A33" s="13" t="s">
        <v>687</v>
      </c>
      <c r="B33" s="13" t="s">
        <v>50</v>
      </c>
      <c r="C33" s="13" t="s">
        <v>50</v>
      </c>
      <c r="D33" s="14">
        <v>1</v>
      </c>
      <c r="E33" s="15">
        <f>공종별내역서!F599</f>
        <v>0</v>
      </c>
      <c r="F33" s="15">
        <f t="shared" si="0"/>
        <v>0</v>
      </c>
      <c r="G33" s="15">
        <f>공종별내역서!H599</f>
        <v>0</v>
      </c>
      <c r="H33" s="15">
        <f t="shared" si="1"/>
        <v>0</v>
      </c>
      <c r="I33" s="15">
        <f>공종별내역서!J599</f>
        <v>0</v>
      </c>
      <c r="J33" s="15">
        <f t="shared" si="2"/>
        <v>0</v>
      </c>
      <c r="K33" s="15">
        <f t="shared" si="3"/>
        <v>0</v>
      </c>
      <c r="L33" s="15">
        <f t="shared" si="4"/>
        <v>0</v>
      </c>
      <c r="M33" s="13" t="s">
        <v>50</v>
      </c>
      <c r="N33" s="2" t="s">
        <v>688</v>
      </c>
      <c r="O33" s="2" t="s">
        <v>50</v>
      </c>
      <c r="P33" s="2" t="s">
        <v>571</v>
      </c>
      <c r="Q33" s="2" t="s">
        <v>50</v>
      </c>
      <c r="R33" s="3">
        <v>3</v>
      </c>
      <c r="S33" s="2" t="s">
        <v>50</v>
      </c>
      <c r="T33" s="11"/>
    </row>
    <row r="34" spans="1:20" ht="30" customHeight="1" x14ac:dyDescent="0.3">
      <c r="A34" s="13" t="s">
        <v>706</v>
      </c>
      <c r="B34" s="13" t="s">
        <v>50</v>
      </c>
      <c r="C34" s="13" t="s">
        <v>50</v>
      </c>
      <c r="D34" s="14">
        <v>1</v>
      </c>
      <c r="E34" s="15">
        <f>공종별내역서!F621</f>
        <v>0</v>
      </c>
      <c r="F34" s="15">
        <f t="shared" si="0"/>
        <v>0</v>
      </c>
      <c r="G34" s="15">
        <f>공종별내역서!H621</f>
        <v>0</v>
      </c>
      <c r="H34" s="15">
        <f t="shared" si="1"/>
        <v>0</v>
      </c>
      <c r="I34" s="15">
        <f>공종별내역서!J621</f>
        <v>0</v>
      </c>
      <c r="J34" s="15">
        <f t="shared" si="2"/>
        <v>0</v>
      </c>
      <c r="K34" s="15">
        <f t="shared" si="3"/>
        <v>0</v>
      </c>
      <c r="L34" s="15">
        <f t="shared" si="4"/>
        <v>0</v>
      </c>
      <c r="M34" s="13" t="s">
        <v>50</v>
      </c>
      <c r="N34" s="2" t="s">
        <v>707</v>
      </c>
      <c r="O34" s="2" t="s">
        <v>50</v>
      </c>
      <c r="P34" s="2" t="s">
        <v>571</v>
      </c>
      <c r="Q34" s="2" t="s">
        <v>50</v>
      </c>
      <c r="R34" s="3">
        <v>3</v>
      </c>
      <c r="S34" s="2" t="s">
        <v>50</v>
      </c>
      <c r="T34" s="11"/>
    </row>
    <row r="35" spans="1:20" ht="30" customHeight="1" x14ac:dyDescent="0.3">
      <c r="A35" s="13" t="s">
        <v>711</v>
      </c>
      <c r="B35" s="13" t="s">
        <v>513</v>
      </c>
      <c r="C35" s="13" t="s">
        <v>50</v>
      </c>
      <c r="D35" s="14">
        <v>1</v>
      </c>
      <c r="E35" s="15">
        <f>공종별내역서!F643</f>
        <v>0</v>
      </c>
      <c r="F35" s="15">
        <f t="shared" si="0"/>
        <v>0</v>
      </c>
      <c r="G35" s="15">
        <f>공종별내역서!H643</f>
        <v>0</v>
      </c>
      <c r="H35" s="15">
        <f t="shared" si="1"/>
        <v>0</v>
      </c>
      <c r="I35" s="15">
        <f>공종별내역서!J643</f>
        <v>0</v>
      </c>
      <c r="J35" s="15">
        <f t="shared" si="2"/>
        <v>0</v>
      </c>
      <c r="K35" s="15">
        <f t="shared" si="3"/>
        <v>0</v>
      </c>
      <c r="L35" s="15">
        <f t="shared" si="4"/>
        <v>0</v>
      </c>
      <c r="M35" s="13" t="s">
        <v>50</v>
      </c>
      <c r="N35" s="2" t="s">
        <v>712</v>
      </c>
      <c r="O35" s="2" t="s">
        <v>50</v>
      </c>
      <c r="P35" s="2" t="s">
        <v>50</v>
      </c>
      <c r="Q35" s="2" t="s">
        <v>514</v>
      </c>
      <c r="R35" s="3">
        <v>3</v>
      </c>
      <c r="S35" s="2" t="s">
        <v>50</v>
      </c>
      <c r="T35" s="11">
        <f>L35*1</f>
        <v>0</v>
      </c>
    </row>
    <row r="36" spans="1:20" ht="30" customHeight="1" x14ac:dyDescent="0.3">
      <c r="A36" s="13" t="s">
        <v>719</v>
      </c>
      <c r="B36" s="13" t="s">
        <v>513</v>
      </c>
      <c r="C36" s="13" t="s">
        <v>50</v>
      </c>
      <c r="D36" s="14">
        <v>1</v>
      </c>
      <c r="E36" s="15">
        <f>공종별내역서!F665</f>
        <v>0</v>
      </c>
      <c r="F36" s="15">
        <f t="shared" si="0"/>
        <v>0</v>
      </c>
      <c r="G36" s="15">
        <f>공종별내역서!H665</f>
        <v>0</v>
      </c>
      <c r="H36" s="15">
        <f t="shared" si="1"/>
        <v>0</v>
      </c>
      <c r="I36" s="15">
        <f>공종별내역서!J665</f>
        <v>0</v>
      </c>
      <c r="J36" s="15">
        <f t="shared" si="2"/>
        <v>0</v>
      </c>
      <c r="K36" s="15">
        <f t="shared" si="3"/>
        <v>0</v>
      </c>
      <c r="L36" s="15">
        <f t="shared" si="4"/>
        <v>0</v>
      </c>
      <c r="M36" s="13" t="s">
        <v>50</v>
      </c>
      <c r="N36" s="2" t="s">
        <v>720</v>
      </c>
      <c r="O36" s="2" t="s">
        <v>50</v>
      </c>
      <c r="P36" s="2" t="s">
        <v>50</v>
      </c>
      <c r="Q36" s="2" t="s">
        <v>559</v>
      </c>
      <c r="R36" s="3">
        <v>3</v>
      </c>
      <c r="S36" s="2" t="s">
        <v>50</v>
      </c>
      <c r="T36" s="11">
        <f>L36*1</f>
        <v>0</v>
      </c>
    </row>
    <row r="37" spans="1:20" ht="30" customHeight="1" x14ac:dyDescent="0.3">
      <c r="A37" s="13" t="s">
        <v>723</v>
      </c>
      <c r="B37" s="13" t="s">
        <v>50</v>
      </c>
      <c r="C37" s="13" t="s">
        <v>50</v>
      </c>
      <c r="D37" s="14">
        <v>1</v>
      </c>
      <c r="E37" s="15">
        <f>F38+F39+F40+F41+F42+F43+F44+F45+F46+F47+F48+F49</f>
        <v>0</v>
      </c>
      <c r="F37" s="15">
        <f t="shared" ref="F37:F56" si="5">E37*D37</f>
        <v>0</v>
      </c>
      <c r="G37" s="15">
        <f>H38+H39+H40+H41+H42+H43+H44+H45+H46+H47+H48+H49</f>
        <v>0</v>
      </c>
      <c r="H37" s="15">
        <f t="shared" ref="H37:H56" si="6">G37*D37</f>
        <v>0</v>
      </c>
      <c r="I37" s="20">
        <f>J38+J39+J40+J41+J42+J43+J44+J45+J46+J47+J48+J49</f>
        <v>0</v>
      </c>
      <c r="J37" s="15">
        <f t="shared" ref="J37:J56" si="7">I37*D37</f>
        <v>0</v>
      </c>
      <c r="K37" s="15">
        <f t="shared" ref="K37:K56" si="8">E37+G37+I37</f>
        <v>0</v>
      </c>
      <c r="L37" s="15">
        <f t="shared" ref="L37:L56" si="9">F37+H37+J37</f>
        <v>0</v>
      </c>
      <c r="M37" s="13" t="s">
        <v>50</v>
      </c>
      <c r="N37" s="2" t="s">
        <v>724</v>
      </c>
      <c r="O37" s="2" t="s">
        <v>50</v>
      </c>
      <c r="P37" s="2" t="s">
        <v>51</v>
      </c>
      <c r="Q37" s="2" t="s">
        <v>50</v>
      </c>
      <c r="R37" s="3">
        <v>2</v>
      </c>
      <c r="S37" s="2" t="s">
        <v>50</v>
      </c>
      <c r="T37" s="11"/>
    </row>
    <row r="38" spans="1:20" ht="30" customHeight="1" x14ac:dyDescent="0.3">
      <c r="A38" s="13" t="s">
        <v>725</v>
      </c>
      <c r="B38" s="13" t="s">
        <v>50</v>
      </c>
      <c r="C38" s="13" t="s">
        <v>50</v>
      </c>
      <c r="D38" s="14">
        <v>1</v>
      </c>
      <c r="E38" s="15">
        <f>공종별내역서!F689</f>
        <v>0</v>
      </c>
      <c r="F38" s="15">
        <f t="shared" si="5"/>
        <v>0</v>
      </c>
      <c r="G38" s="15">
        <f>공종별내역서!H689</f>
        <v>0</v>
      </c>
      <c r="H38" s="15">
        <f t="shared" si="6"/>
        <v>0</v>
      </c>
      <c r="I38" s="20">
        <f>공종별내역서!J689</f>
        <v>0</v>
      </c>
      <c r="J38" s="15">
        <f t="shared" si="7"/>
        <v>0</v>
      </c>
      <c r="K38" s="15">
        <f t="shared" si="8"/>
        <v>0</v>
      </c>
      <c r="L38" s="15">
        <f t="shared" si="9"/>
        <v>0</v>
      </c>
      <c r="M38" s="13" t="s">
        <v>50</v>
      </c>
      <c r="N38" s="2" t="s">
        <v>726</v>
      </c>
      <c r="O38" s="2" t="s">
        <v>50</v>
      </c>
      <c r="P38" s="2" t="s">
        <v>724</v>
      </c>
      <c r="Q38" s="2" t="s">
        <v>50</v>
      </c>
      <c r="R38" s="3">
        <v>3</v>
      </c>
      <c r="S38" s="2" t="s">
        <v>50</v>
      </c>
      <c r="T38" s="11"/>
    </row>
    <row r="39" spans="1:20" ht="30" customHeight="1" x14ac:dyDescent="0.3">
      <c r="A39" s="13" t="s">
        <v>730</v>
      </c>
      <c r="B39" s="13" t="s">
        <v>50</v>
      </c>
      <c r="C39" s="13" t="s">
        <v>50</v>
      </c>
      <c r="D39" s="14">
        <v>1</v>
      </c>
      <c r="E39" s="15">
        <f>공종별내역서!F711</f>
        <v>0</v>
      </c>
      <c r="F39" s="15">
        <f t="shared" si="5"/>
        <v>0</v>
      </c>
      <c r="G39" s="15">
        <f>공종별내역서!H711</f>
        <v>0</v>
      </c>
      <c r="H39" s="15">
        <f t="shared" si="6"/>
        <v>0</v>
      </c>
      <c r="I39" s="15">
        <f>공종별내역서!J711</f>
        <v>0</v>
      </c>
      <c r="J39" s="15">
        <f t="shared" si="7"/>
        <v>0</v>
      </c>
      <c r="K39" s="15">
        <f t="shared" si="8"/>
        <v>0</v>
      </c>
      <c r="L39" s="15">
        <f t="shared" si="9"/>
        <v>0</v>
      </c>
      <c r="M39" s="13" t="s">
        <v>50</v>
      </c>
      <c r="N39" s="2" t="s">
        <v>731</v>
      </c>
      <c r="O39" s="2" t="s">
        <v>50</v>
      </c>
      <c r="P39" s="2" t="s">
        <v>724</v>
      </c>
      <c r="Q39" s="2" t="s">
        <v>50</v>
      </c>
      <c r="R39" s="3">
        <v>3</v>
      </c>
      <c r="S39" s="2" t="s">
        <v>50</v>
      </c>
      <c r="T39" s="11"/>
    </row>
    <row r="40" spans="1:20" ht="30" customHeight="1" x14ac:dyDescent="0.3">
      <c r="A40" s="13" t="s">
        <v>754</v>
      </c>
      <c r="B40" s="13" t="s">
        <v>50</v>
      </c>
      <c r="C40" s="13" t="s">
        <v>50</v>
      </c>
      <c r="D40" s="14">
        <v>1</v>
      </c>
      <c r="E40" s="15">
        <f>공종별내역서!F733</f>
        <v>0</v>
      </c>
      <c r="F40" s="15">
        <f t="shared" si="5"/>
        <v>0</v>
      </c>
      <c r="G40" s="15">
        <f>공종별내역서!H733</f>
        <v>0</v>
      </c>
      <c r="H40" s="15">
        <f t="shared" si="6"/>
        <v>0</v>
      </c>
      <c r="I40" s="15">
        <f>공종별내역서!J733</f>
        <v>0</v>
      </c>
      <c r="J40" s="15">
        <f t="shared" si="7"/>
        <v>0</v>
      </c>
      <c r="K40" s="15">
        <f t="shared" si="8"/>
        <v>0</v>
      </c>
      <c r="L40" s="15">
        <f t="shared" si="9"/>
        <v>0</v>
      </c>
      <c r="M40" s="13" t="s">
        <v>50</v>
      </c>
      <c r="N40" s="2" t="s">
        <v>755</v>
      </c>
      <c r="O40" s="2" t="s">
        <v>50</v>
      </c>
      <c r="P40" s="2" t="s">
        <v>724</v>
      </c>
      <c r="Q40" s="2" t="s">
        <v>50</v>
      </c>
      <c r="R40" s="3">
        <v>3</v>
      </c>
      <c r="S40" s="2" t="s">
        <v>50</v>
      </c>
      <c r="T40" s="11"/>
    </row>
    <row r="41" spans="1:20" ht="30" customHeight="1" x14ac:dyDescent="0.3">
      <c r="A41" s="13" t="s">
        <v>759</v>
      </c>
      <c r="B41" s="13" t="s">
        <v>50</v>
      </c>
      <c r="C41" s="13" t="s">
        <v>50</v>
      </c>
      <c r="D41" s="14">
        <v>1</v>
      </c>
      <c r="E41" s="15">
        <f>공종별내역서!F755</f>
        <v>0</v>
      </c>
      <c r="F41" s="15">
        <f t="shared" si="5"/>
        <v>0</v>
      </c>
      <c r="G41" s="15">
        <f>공종별내역서!H755</f>
        <v>0</v>
      </c>
      <c r="H41" s="15">
        <f t="shared" si="6"/>
        <v>0</v>
      </c>
      <c r="I41" s="15">
        <f>공종별내역서!J755</f>
        <v>0</v>
      </c>
      <c r="J41" s="15">
        <f t="shared" si="7"/>
        <v>0</v>
      </c>
      <c r="K41" s="15">
        <f t="shared" si="8"/>
        <v>0</v>
      </c>
      <c r="L41" s="15">
        <f t="shared" si="9"/>
        <v>0</v>
      </c>
      <c r="M41" s="13" t="s">
        <v>50</v>
      </c>
      <c r="N41" s="2" t="s">
        <v>760</v>
      </c>
      <c r="O41" s="2" t="s">
        <v>50</v>
      </c>
      <c r="P41" s="2" t="s">
        <v>724</v>
      </c>
      <c r="Q41" s="2" t="s">
        <v>50</v>
      </c>
      <c r="R41" s="3">
        <v>3</v>
      </c>
      <c r="S41" s="2" t="s">
        <v>50</v>
      </c>
      <c r="T41" s="11"/>
    </row>
    <row r="42" spans="1:20" ht="30" customHeight="1" x14ac:dyDescent="0.3">
      <c r="A42" s="13" t="s">
        <v>767</v>
      </c>
      <c r="B42" s="13" t="s">
        <v>50</v>
      </c>
      <c r="C42" s="13" t="s">
        <v>50</v>
      </c>
      <c r="D42" s="14">
        <v>1</v>
      </c>
      <c r="E42" s="15">
        <f>공종별내역서!F777</f>
        <v>0</v>
      </c>
      <c r="F42" s="15">
        <f t="shared" si="5"/>
        <v>0</v>
      </c>
      <c r="G42" s="15">
        <f>공종별내역서!H777</f>
        <v>0</v>
      </c>
      <c r="H42" s="15">
        <f t="shared" si="6"/>
        <v>0</v>
      </c>
      <c r="I42" s="15">
        <f>공종별내역서!J777</f>
        <v>0</v>
      </c>
      <c r="J42" s="15">
        <f t="shared" si="7"/>
        <v>0</v>
      </c>
      <c r="K42" s="15">
        <f t="shared" si="8"/>
        <v>0</v>
      </c>
      <c r="L42" s="15">
        <f t="shared" si="9"/>
        <v>0</v>
      </c>
      <c r="M42" s="13" t="s">
        <v>50</v>
      </c>
      <c r="N42" s="2" t="s">
        <v>768</v>
      </c>
      <c r="O42" s="2" t="s">
        <v>50</v>
      </c>
      <c r="P42" s="2" t="s">
        <v>724</v>
      </c>
      <c r="Q42" s="2" t="s">
        <v>50</v>
      </c>
      <c r="R42" s="3">
        <v>3</v>
      </c>
      <c r="S42" s="2" t="s">
        <v>50</v>
      </c>
      <c r="T42" s="11"/>
    </row>
    <row r="43" spans="1:20" ht="30" customHeight="1" x14ac:dyDescent="0.3">
      <c r="A43" s="13" t="s">
        <v>772</v>
      </c>
      <c r="B43" s="13" t="s">
        <v>50</v>
      </c>
      <c r="C43" s="13" t="s">
        <v>50</v>
      </c>
      <c r="D43" s="14">
        <v>1</v>
      </c>
      <c r="E43" s="15">
        <f>공종별내역서!F799</f>
        <v>0</v>
      </c>
      <c r="F43" s="15">
        <f t="shared" si="5"/>
        <v>0</v>
      </c>
      <c r="G43" s="15">
        <f>공종별내역서!H799</f>
        <v>0</v>
      </c>
      <c r="H43" s="15">
        <f t="shared" si="6"/>
        <v>0</v>
      </c>
      <c r="I43" s="15">
        <f>공종별내역서!J799</f>
        <v>0</v>
      </c>
      <c r="J43" s="15">
        <f t="shared" si="7"/>
        <v>0</v>
      </c>
      <c r="K43" s="15">
        <f t="shared" si="8"/>
        <v>0</v>
      </c>
      <c r="L43" s="15">
        <f t="shared" si="9"/>
        <v>0</v>
      </c>
      <c r="M43" s="13" t="s">
        <v>50</v>
      </c>
      <c r="N43" s="2" t="s">
        <v>773</v>
      </c>
      <c r="O43" s="2" t="s">
        <v>50</v>
      </c>
      <c r="P43" s="2" t="s">
        <v>724</v>
      </c>
      <c r="Q43" s="2" t="s">
        <v>50</v>
      </c>
      <c r="R43" s="3">
        <v>3</v>
      </c>
      <c r="S43" s="2" t="s">
        <v>50</v>
      </c>
      <c r="T43" s="11"/>
    </row>
    <row r="44" spans="1:20" ht="30" customHeight="1" x14ac:dyDescent="0.3">
      <c r="A44" s="13" t="s">
        <v>778</v>
      </c>
      <c r="B44" s="13" t="s">
        <v>50</v>
      </c>
      <c r="C44" s="13" t="s">
        <v>50</v>
      </c>
      <c r="D44" s="14">
        <v>1</v>
      </c>
      <c r="E44" s="15">
        <f>공종별내역서!F821</f>
        <v>0</v>
      </c>
      <c r="F44" s="15">
        <f t="shared" si="5"/>
        <v>0</v>
      </c>
      <c r="G44" s="15">
        <f>공종별내역서!H821</f>
        <v>0</v>
      </c>
      <c r="H44" s="15">
        <f t="shared" si="6"/>
        <v>0</v>
      </c>
      <c r="I44" s="15">
        <f>공종별내역서!J821</f>
        <v>0</v>
      </c>
      <c r="J44" s="15">
        <f t="shared" si="7"/>
        <v>0</v>
      </c>
      <c r="K44" s="15">
        <f t="shared" si="8"/>
        <v>0</v>
      </c>
      <c r="L44" s="15">
        <f t="shared" si="9"/>
        <v>0</v>
      </c>
      <c r="M44" s="13" t="s">
        <v>50</v>
      </c>
      <c r="N44" s="2" t="s">
        <v>779</v>
      </c>
      <c r="O44" s="2" t="s">
        <v>50</v>
      </c>
      <c r="P44" s="2" t="s">
        <v>724</v>
      </c>
      <c r="Q44" s="2" t="s">
        <v>50</v>
      </c>
      <c r="R44" s="3">
        <v>3</v>
      </c>
      <c r="S44" s="2" t="s">
        <v>50</v>
      </c>
      <c r="T44" s="11"/>
    </row>
    <row r="45" spans="1:20" ht="30" customHeight="1" x14ac:dyDescent="0.3">
      <c r="A45" s="13" t="s">
        <v>781</v>
      </c>
      <c r="B45" s="13" t="s">
        <v>50</v>
      </c>
      <c r="C45" s="13" t="s">
        <v>50</v>
      </c>
      <c r="D45" s="14">
        <v>1</v>
      </c>
      <c r="E45" s="15">
        <f>공종별내역서!F843</f>
        <v>0</v>
      </c>
      <c r="F45" s="15">
        <f t="shared" si="5"/>
        <v>0</v>
      </c>
      <c r="G45" s="15">
        <f>공종별내역서!H843</f>
        <v>0</v>
      </c>
      <c r="H45" s="15">
        <f t="shared" si="6"/>
        <v>0</v>
      </c>
      <c r="I45" s="15">
        <f>공종별내역서!J843</f>
        <v>0</v>
      </c>
      <c r="J45" s="15">
        <f t="shared" si="7"/>
        <v>0</v>
      </c>
      <c r="K45" s="15">
        <f t="shared" si="8"/>
        <v>0</v>
      </c>
      <c r="L45" s="15">
        <f t="shared" si="9"/>
        <v>0</v>
      </c>
      <c r="M45" s="13" t="s">
        <v>50</v>
      </c>
      <c r="N45" s="2" t="s">
        <v>782</v>
      </c>
      <c r="O45" s="2" t="s">
        <v>50</v>
      </c>
      <c r="P45" s="2" t="s">
        <v>724</v>
      </c>
      <c r="Q45" s="2" t="s">
        <v>50</v>
      </c>
      <c r="R45" s="3">
        <v>3</v>
      </c>
      <c r="S45" s="2" t="s">
        <v>50</v>
      </c>
      <c r="T45" s="11"/>
    </row>
    <row r="46" spans="1:20" ht="30" customHeight="1" x14ac:dyDescent="0.3">
      <c r="A46" s="13" t="s">
        <v>792</v>
      </c>
      <c r="B46" s="13" t="s">
        <v>50</v>
      </c>
      <c r="C46" s="13" t="s">
        <v>50</v>
      </c>
      <c r="D46" s="14">
        <v>1</v>
      </c>
      <c r="E46" s="15">
        <f>공종별내역서!F865</f>
        <v>0</v>
      </c>
      <c r="F46" s="15">
        <f t="shared" si="5"/>
        <v>0</v>
      </c>
      <c r="G46" s="15">
        <f>공종별내역서!H865</f>
        <v>0</v>
      </c>
      <c r="H46" s="15">
        <f t="shared" si="6"/>
        <v>0</v>
      </c>
      <c r="I46" s="15">
        <f>공종별내역서!J865</f>
        <v>0</v>
      </c>
      <c r="J46" s="15">
        <f t="shared" si="7"/>
        <v>0</v>
      </c>
      <c r="K46" s="15">
        <f t="shared" si="8"/>
        <v>0</v>
      </c>
      <c r="L46" s="15">
        <f t="shared" si="9"/>
        <v>0</v>
      </c>
      <c r="M46" s="13" t="s">
        <v>50</v>
      </c>
      <c r="N46" s="2" t="s">
        <v>793</v>
      </c>
      <c r="O46" s="2" t="s">
        <v>50</v>
      </c>
      <c r="P46" s="2" t="s">
        <v>724</v>
      </c>
      <c r="Q46" s="2" t="s">
        <v>50</v>
      </c>
      <c r="R46" s="3">
        <v>3</v>
      </c>
      <c r="S46" s="2" t="s">
        <v>50</v>
      </c>
      <c r="T46" s="11"/>
    </row>
    <row r="47" spans="1:20" ht="30" customHeight="1" x14ac:dyDescent="0.3">
      <c r="A47" s="13" t="s">
        <v>796</v>
      </c>
      <c r="B47" s="13" t="s">
        <v>50</v>
      </c>
      <c r="C47" s="13" t="s">
        <v>50</v>
      </c>
      <c r="D47" s="14">
        <v>1</v>
      </c>
      <c r="E47" s="15">
        <f>공종별내역서!F887</f>
        <v>0</v>
      </c>
      <c r="F47" s="15">
        <f t="shared" si="5"/>
        <v>0</v>
      </c>
      <c r="G47" s="15">
        <f>공종별내역서!H887</f>
        <v>0</v>
      </c>
      <c r="H47" s="15">
        <f t="shared" si="6"/>
        <v>0</v>
      </c>
      <c r="I47" s="15">
        <f>공종별내역서!J887</f>
        <v>0</v>
      </c>
      <c r="J47" s="15">
        <f t="shared" si="7"/>
        <v>0</v>
      </c>
      <c r="K47" s="15">
        <f t="shared" si="8"/>
        <v>0</v>
      </c>
      <c r="L47" s="15">
        <f t="shared" si="9"/>
        <v>0</v>
      </c>
      <c r="M47" s="13" t="s">
        <v>50</v>
      </c>
      <c r="N47" s="2" t="s">
        <v>797</v>
      </c>
      <c r="O47" s="2" t="s">
        <v>50</v>
      </c>
      <c r="P47" s="2" t="s">
        <v>724</v>
      </c>
      <c r="Q47" s="2" t="s">
        <v>50</v>
      </c>
      <c r="R47" s="3">
        <v>3</v>
      </c>
      <c r="S47" s="2" t="s">
        <v>50</v>
      </c>
      <c r="T47" s="11"/>
    </row>
    <row r="48" spans="1:20" ht="30" customHeight="1" x14ac:dyDescent="0.3">
      <c r="A48" s="13" t="s">
        <v>822</v>
      </c>
      <c r="B48" s="13" t="s">
        <v>50</v>
      </c>
      <c r="C48" s="13" t="s">
        <v>50</v>
      </c>
      <c r="D48" s="14">
        <v>1</v>
      </c>
      <c r="E48" s="15">
        <f>공종별내역서!F909</f>
        <v>0</v>
      </c>
      <c r="F48" s="15">
        <f t="shared" si="5"/>
        <v>0</v>
      </c>
      <c r="G48" s="15">
        <f>공종별내역서!H909</f>
        <v>0</v>
      </c>
      <c r="H48" s="15">
        <f t="shared" si="6"/>
        <v>0</v>
      </c>
      <c r="I48" s="15">
        <f>공종별내역서!J909</f>
        <v>0</v>
      </c>
      <c r="J48" s="15">
        <f t="shared" si="7"/>
        <v>0</v>
      </c>
      <c r="K48" s="15">
        <f t="shared" si="8"/>
        <v>0</v>
      </c>
      <c r="L48" s="15">
        <f t="shared" si="9"/>
        <v>0</v>
      </c>
      <c r="M48" s="13" t="s">
        <v>50</v>
      </c>
      <c r="N48" s="2" t="s">
        <v>823</v>
      </c>
      <c r="O48" s="2" t="s">
        <v>50</v>
      </c>
      <c r="P48" s="2" t="s">
        <v>724</v>
      </c>
      <c r="Q48" s="2" t="s">
        <v>50</v>
      </c>
      <c r="R48" s="3">
        <v>3</v>
      </c>
      <c r="S48" s="2" t="s">
        <v>50</v>
      </c>
      <c r="T48" s="11"/>
    </row>
    <row r="49" spans="1:20" ht="30" customHeight="1" x14ac:dyDescent="0.3">
      <c r="A49" s="13" t="s">
        <v>844</v>
      </c>
      <c r="B49" s="13" t="s">
        <v>50</v>
      </c>
      <c r="C49" s="13" t="s">
        <v>50</v>
      </c>
      <c r="D49" s="14">
        <v>1</v>
      </c>
      <c r="E49" s="15">
        <f>공종별내역서!F931</f>
        <v>0</v>
      </c>
      <c r="F49" s="15">
        <f t="shared" si="5"/>
        <v>0</v>
      </c>
      <c r="G49" s="15">
        <f>공종별내역서!H931</f>
        <v>0</v>
      </c>
      <c r="H49" s="15">
        <f t="shared" si="6"/>
        <v>0</v>
      </c>
      <c r="I49" s="15">
        <f>공종별내역서!J931</f>
        <v>0</v>
      </c>
      <c r="J49" s="15">
        <f t="shared" si="7"/>
        <v>0</v>
      </c>
      <c r="K49" s="15">
        <f t="shared" si="8"/>
        <v>0</v>
      </c>
      <c r="L49" s="15">
        <f t="shared" si="9"/>
        <v>0</v>
      </c>
      <c r="M49" s="13" t="s">
        <v>50</v>
      </c>
      <c r="N49" s="2" t="s">
        <v>845</v>
      </c>
      <c r="O49" s="2" t="s">
        <v>50</v>
      </c>
      <c r="P49" s="2" t="s">
        <v>724</v>
      </c>
      <c r="Q49" s="2" t="s">
        <v>50</v>
      </c>
      <c r="R49" s="3">
        <v>3</v>
      </c>
      <c r="S49" s="2" t="s">
        <v>50</v>
      </c>
      <c r="T49" s="11"/>
    </row>
    <row r="50" spans="1:20" ht="30" customHeight="1" x14ac:dyDescent="0.3">
      <c r="A50" s="13" t="s">
        <v>849</v>
      </c>
      <c r="B50" s="13" t="s">
        <v>513</v>
      </c>
      <c r="C50" s="13" t="s">
        <v>50</v>
      </c>
      <c r="D50" s="14">
        <v>1</v>
      </c>
      <c r="E50" s="15">
        <f>공종별내역서!F953</f>
        <v>0</v>
      </c>
      <c r="F50" s="15">
        <f t="shared" si="5"/>
        <v>0</v>
      </c>
      <c r="G50" s="15">
        <f>공종별내역서!H953</f>
        <v>0</v>
      </c>
      <c r="H50" s="15">
        <f t="shared" si="6"/>
        <v>0</v>
      </c>
      <c r="I50" s="15">
        <f>공종별내역서!J953</f>
        <v>0</v>
      </c>
      <c r="J50" s="15">
        <f t="shared" si="7"/>
        <v>0</v>
      </c>
      <c r="K50" s="15">
        <f t="shared" si="8"/>
        <v>0</v>
      </c>
      <c r="L50" s="15">
        <f t="shared" si="9"/>
        <v>0</v>
      </c>
      <c r="M50" s="13" t="s">
        <v>50</v>
      </c>
      <c r="N50" s="2" t="s">
        <v>850</v>
      </c>
      <c r="O50" s="2" t="s">
        <v>50</v>
      </c>
      <c r="P50" s="2" t="s">
        <v>50</v>
      </c>
      <c r="Q50" s="2" t="s">
        <v>514</v>
      </c>
      <c r="R50" s="3">
        <v>3</v>
      </c>
      <c r="S50" s="2" t="s">
        <v>50</v>
      </c>
      <c r="T50" s="11">
        <f>L50*1</f>
        <v>0</v>
      </c>
    </row>
    <row r="51" spans="1:20" ht="30" customHeight="1" x14ac:dyDescent="0.3">
      <c r="A51" s="13" t="s">
        <v>859</v>
      </c>
      <c r="B51" s="13" t="s">
        <v>513</v>
      </c>
      <c r="C51" s="13" t="s">
        <v>50</v>
      </c>
      <c r="D51" s="14">
        <v>1</v>
      </c>
      <c r="E51" s="15">
        <f>공종별내역서!F975</f>
        <v>0</v>
      </c>
      <c r="F51" s="15">
        <f t="shared" si="5"/>
        <v>0</v>
      </c>
      <c r="G51" s="15">
        <f>공종별내역서!H975</f>
        <v>0</v>
      </c>
      <c r="H51" s="15">
        <f t="shared" si="6"/>
        <v>0</v>
      </c>
      <c r="I51" s="15">
        <f>공종별내역서!J975</f>
        <v>0</v>
      </c>
      <c r="J51" s="15">
        <f t="shared" si="7"/>
        <v>0</v>
      </c>
      <c r="K51" s="15">
        <f t="shared" si="8"/>
        <v>0</v>
      </c>
      <c r="L51" s="15">
        <f t="shared" si="9"/>
        <v>0</v>
      </c>
      <c r="M51" s="13" t="s">
        <v>50</v>
      </c>
      <c r="N51" s="2" t="s">
        <v>860</v>
      </c>
      <c r="O51" s="2" t="s">
        <v>50</v>
      </c>
      <c r="P51" s="2" t="s">
        <v>50</v>
      </c>
      <c r="Q51" s="2" t="s">
        <v>559</v>
      </c>
      <c r="R51" s="3">
        <v>3</v>
      </c>
      <c r="S51" s="2" t="s">
        <v>50</v>
      </c>
      <c r="T51" s="11">
        <f>L51*1</f>
        <v>0</v>
      </c>
    </row>
    <row r="52" spans="1:20" ht="30" customHeight="1" x14ac:dyDescent="0.3">
      <c r="A52" s="13" t="s">
        <v>863</v>
      </c>
      <c r="B52" s="13" t="s">
        <v>50</v>
      </c>
      <c r="C52" s="13" t="s">
        <v>50</v>
      </c>
      <c r="D52" s="14">
        <v>1</v>
      </c>
      <c r="E52" s="15">
        <f>F53</f>
        <v>0</v>
      </c>
      <c r="F52" s="15">
        <f t="shared" si="5"/>
        <v>0</v>
      </c>
      <c r="G52" s="15">
        <f>H53</f>
        <v>0</v>
      </c>
      <c r="H52" s="15">
        <f t="shared" si="6"/>
        <v>0</v>
      </c>
      <c r="I52" s="15">
        <f>J53</f>
        <v>0</v>
      </c>
      <c r="J52" s="15">
        <f t="shared" si="7"/>
        <v>0</v>
      </c>
      <c r="K52" s="15">
        <f t="shared" si="8"/>
        <v>0</v>
      </c>
      <c r="L52" s="15">
        <f t="shared" si="9"/>
        <v>0</v>
      </c>
      <c r="M52" s="13" t="s">
        <v>50</v>
      </c>
      <c r="N52" s="2" t="s">
        <v>864</v>
      </c>
      <c r="O52" s="2" t="s">
        <v>50</v>
      </c>
      <c r="P52" s="2" t="s">
        <v>51</v>
      </c>
      <c r="Q52" s="2" t="s">
        <v>50</v>
      </c>
      <c r="R52" s="3">
        <v>2</v>
      </c>
      <c r="S52" s="2" t="s">
        <v>50</v>
      </c>
      <c r="T52" s="11"/>
    </row>
    <row r="53" spans="1:20" ht="30" customHeight="1" x14ac:dyDescent="0.3">
      <c r="A53" s="13" t="s">
        <v>865</v>
      </c>
      <c r="B53" s="13" t="s">
        <v>50</v>
      </c>
      <c r="C53" s="13" t="s">
        <v>50</v>
      </c>
      <c r="D53" s="14">
        <v>1</v>
      </c>
      <c r="E53" s="15">
        <f>공종별내역서!F997</f>
        <v>0</v>
      </c>
      <c r="F53" s="15">
        <f t="shared" si="5"/>
        <v>0</v>
      </c>
      <c r="G53" s="15">
        <f>공종별내역서!H997</f>
        <v>0</v>
      </c>
      <c r="H53" s="15">
        <f t="shared" si="6"/>
        <v>0</v>
      </c>
      <c r="I53" s="15">
        <f>공종별내역서!J997</f>
        <v>0</v>
      </c>
      <c r="J53" s="15">
        <f t="shared" si="7"/>
        <v>0</v>
      </c>
      <c r="K53" s="15">
        <f t="shared" si="8"/>
        <v>0</v>
      </c>
      <c r="L53" s="15">
        <f t="shared" si="9"/>
        <v>0</v>
      </c>
      <c r="M53" s="13" t="s">
        <v>50</v>
      </c>
      <c r="N53" s="2" t="s">
        <v>866</v>
      </c>
      <c r="O53" s="2" t="s">
        <v>50</v>
      </c>
      <c r="P53" s="2" t="s">
        <v>864</v>
      </c>
      <c r="Q53" s="2" t="s">
        <v>50</v>
      </c>
      <c r="R53" s="3">
        <v>3</v>
      </c>
      <c r="S53" s="2" t="s">
        <v>50</v>
      </c>
      <c r="T53" s="11"/>
    </row>
    <row r="54" spans="1:20" ht="30" customHeight="1" x14ac:dyDescent="0.3">
      <c r="A54" s="13" t="s">
        <v>872</v>
      </c>
      <c r="B54" s="13" t="s">
        <v>50</v>
      </c>
      <c r="C54" s="13" t="s">
        <v>50</v>
      </c>
      <c r="D54" s="14">
        <v>1</v>
      </c>
      <c r="E54" s="15">
        <f>공종별내역서!F1019</f>
        <v>0</v>
      </c>
      <c r="F54" s="15">
        <f t="shared" si="5"/>
        <v>0</v>
      </c>
      <c r="G54" s="15">
        <f>공종별내역서!H1019</f>
        <v>0</v>
      </c>
      <c r="H54" s="15">
        <f t="shared" si="6"/>
        <v>0</v>
      </c>
      <c r="I54" s="15">
        <f>공종별내역서!J1019</f>
        <v>0</v>
      </c>
      <c r="J54" s="15">
        <f t="shared" si="7"/>
        <v>0</v>
      </c>
      <c r="K54" s="15">
        <f t="shared" si="8"/>
        <v>0</v>
      </c>
      <c r="L54" s="15">
        <f t="shared" si="9"/>
        <v>0</v>
      </c>
      <c r="M54" s="13" t="s">
        <v>50</v>
      </c>
      <c r="N54" s="2" t="s">
        <v>873</v>
      </c>
      <c r="O54" s="2" t="s">
        <v>50</v>
      </c>
      <c r="P54" s="2" t="s">
        <v>50</v>
      </c>
      <c r="Q54" s="2" t="s">
        <v>514</v>
      </c>
      <c r="R54" s="3">
        <v>3</v>
      </c>
      <c r="S54" s="2" t="s">
        <v>50</v>
      </c>
      <c r="T54" s="11">
        <f>L54*1</f>
        <v>0</v>
      </c>
    </row>
    <row r="55" spans="1:20" ht="30" customHeight="1" x14ac:dyDescent="0.3">
      <c r="A55" s="13" t="s">
        <v>878</v>
      </c>
      <c r="B55" s="13" t="s">
        <v>50</v>
      </c>
      <c r="C55" s="13" t="s">
        <v>50</v>
      </c>
      <c r="D55" s="14">
        <v>1</v>
      </c>
      <c r="E55" s="15">
        <f>공종별내역서!F1041</f>
        <v>0</v>
      </c>
      <c r="F55" s="15">
        <f t="shared" si="5"/>
        <v>0</v>
      </c>
      <c r="G55" s="15">
        <f>공종별내역서!H1041</f>
        <v>0</v>
      </c>
      <c r="H55" s="15">
        <f t="shared" si="6"/>
        <v>0</v>
      </c>
      <c r="I55" s="15">
        <f>공종별내역서!J1041</f>
        <v>0</v>
      </c>
      <c r="J55" s="15">
        <f t="shared" si="7"/>
        <v>0</v>
      </c>
      <c r="K55" s="15">
        <f t="shared" si="8"/>
        <v>0</v>
      </c>
      <c r="L55" s="15">
        <f t="shared" si="9"/>
        <v>0</v>
      </c>
      <c r="M55" s="13" t="s">
        <v>50</v>
      </c>
      <c r="N55" s="2" t="s">
        <v>879</v>
      </c>
      <c r="O55" s="2" t="s">
        <v>50</v>
      </c>
      <c r="P55" s="2" t="s">
        <v>50</v>
      </c>
      <c r="Q55" s="2" t="s">
        <v>880</v>
      </c>
      <c r="R55" s="3">
        <v>3</v>
      </c>
      <c r="S55" s="2" t="s">
        <v>50</v>
      </c>
      <c r="T55" s="11">
        <f>L55*1</f>
        <v>0</v>
      </c>
    </row>
    <row r="56" spans="1:20" ht="30" customHeight="1" x14ac:dyDescent="0.3">
      <c r="A56" s="13" t="s">
        <v>885</v>
      </c>
      <c r="B56" s="13" t="s">
        <v>50</v>
      </c>
      <c r="C56" s="13" t="s">
        <v>50</v>
      </c>
      <c r="D56" s="14">
        <v>1</v>
      </c>
      <c r="E56" s="15">
        <f>공종별내역서!F1063</f>
        <v>0</v>
      </c>
      <c r="F56" s="15">
        <f t="shared" si="5"/>
        <v>0</v>
      </c>
      <c r="G56" s="15">
        <f>공종별내역서!H1063</f>
        <v>0</v>
      </c>
      <c r="H56" s="15">
        <f t="shared" si="6"/>
        <v>0</v>
      </c>
      <c r="I56" s="15">
        <f>공종별내역서!J1063</f>
        <v>0</v>
      </c>
      <c r="J56" s="15">
        <f t="shared" si="7"/>
        <v>0</v>
      </c>
      <c r="K56" s="15">
        <f t="shared" si="8"/>
        <v>0</v>
      </c>
      <c r="L56" s="15">
        <f t="shared" si="9"/>
        <v>0</v>
      </c>
      <c r="M56" s="13" t="s">
        <v>50</v>
      </c>
      <c r="N56" s="2" t="s">
        <v>886</v>
      </c>
      <c r="O56" s="2" t="s">
        <v>50</v>
      </c>
      <c r="P56" s="2" t="s">
        <v>50</v>
      </c>
      <c r="Q56" s="2" t="s">
        <v>887</v>
      </c>
      <c r="R56" s="3">
        <v>3</v>
      </c>
      <c r="S56" s="2" t="s">
        <v>50</v>
      </c>
      <c r="T56" s="11">
        <f>L56*1</f>
        <v>0</v>
      </c>
    </row>
    <row r="57" spans="1:20" ht="30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T57" s="10"/>
    </row>
    <row r="58" spans="1:20" ht="30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T58" s="10"/>
    </row>
    <row r="59" spans="1:20" ht="30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T59" s="10"/>
    </row>
    <row r="60" spans="1:20" ht="30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T60" s="10"/>
    </row>
    <row r="61" spans="1:20" ht="30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T61" s="10"/>
    </row>
    <row r="62" spans="1:20" ht="30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T62" s="10"/>
    </row>
    <row r="63" spans="1:20" ht="30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T63" s="10"/>
    </row>
    <row r="64" spans="1:20" ht="30" customHeight="1" x14ac:dyDescent="0.3">
      <c r="A64" s="13" t="s">
        <v>80</v>
      </c>
      <c r="B64" s="14"/>
      <c r="C64" s="14"/>
      <c r="D64" s="14"/>
      <c r="E64" s="14"/>
      <c r="F64" s="15">
        <f>F5</f>
        <v>0</v>
      </c>
      <c r="G64" s="14"/>
      <c r="H64" s="15">
        <f>H5</f>
        <v>0</v>
      </c>
      <c r="I64" s="14"/>
      <c r="J64" s="15">
        <f>J5</f>
        <v>0</v>
      </c>
      <c r="K64" s="14"/>
      <c r="L64" s="15">
        <f>L5</f>
        <v>0</v>
      </c>
      <c r="M64" s="14"/>
      <c r="T64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0A9AF-5852-489B-BDE3-BA3E8B0F1E92}">
  <sheetPr>
    <pageSetUpPr fitToPage="1"/>
  </sheetPr>
  <dimension ref="A1:AV1063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I1043" sqref="I104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896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/>
      <c r="G2" s="22" t="s">
        <v>8</v>
      </c>
      <c r="H2" s="22"/>
      <c r="I2" s="22" t="s">
        <v>9</v>
      </c>
      <c r="J2" s="22"/>
      <c r="K2" s="22" t="s">
        <v>10</v>
      </c>
      <c r="L2" s="22"/>
      <c r="M2" s="22" t="s">
        <v>11</v>
      </c>
      <c r="N2" s="21" t="s">
        <v>19</v>
      </c>
      <c r="O2" s="21" t="s">
        <v>13</v>
      </c>
      <c r="P2" s="21" t="s">
        <v>20</v>
      </c>
      <c r="Q2" s="21" t="s">
        <v>12</v>
      </c>
      <c r="R2" s="21" t="s">
        <v>21</v>
      </c>
      <c r="S2" s="21" t="s">
        <v>22</v>
      </c>
      <c r="T2" s="21" t="s">
        <v>23</v>
      </c>
      <c r="U2" s="21" t="s">
        <v>24</v>
      </c>
      <c r="V2" s="21" t="s">
        <v>25</v>
      </c>
      <c r="W2" s="21" t="s">
        <v>26</v>
      </c>
      <c r="X2" s="21" t="s">
        <v>27</v>
      </c>
      <c r="Y2" s="21" t="s">
        <v>28</v>
      </c>
      <c r="Z2" s="21" t="s">
        <v>29</v>
      </c>
      <c r="AA2" s="21" t="s">
        <v>30</v>
      </c>
      <c r="AB2" s="21" t="s">
        <v>31</v>
      </c>
      <c r="AC2" s="21" t="s">
        <v>32</v>
      </c>
      <c r="AD2" s="21" t="s">
        <v>33</v>
      </c>
      <c r="AE2" s="21" t="s">
        <v>34</v>
      </c>
      <c r="AF2" s="21" t="s">
        <v>35</v>
      </c>
      <c r="AG2" s="21" t="s">
        <v>36</v>
      </c>
      <c r="AH2" s="21" t="s">
        <v>37</v>
      </c>
      <c r="AI2" s="21" t="s">
        <v>38</v>
      </c>
      <c r="AJ2" s="21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1" t="s">
        <v>45</v>
      </c>
      <c r="AQ2" s="21" t="s">
        <v>46</v>
      </c>
      <c r="AR2" s="21" t="s">
        <v>47</v>
      </c>
      <c r="AS2" s="21" t="s">
        <v>15</v>
      </c>
      <c r="AT2" s="21" t="s">
        <v>16</v>
      </c>
      <c r="AU2" s="21" t="s">
        <v>48</v>
      </c>
      <c r="AV2" s="21" t="s">
        <v>49</v>
      </c>
    </row>
    <row r="3" spans="1:48" ht="30" customHeight="1" x14ac:dyDescent="0.3">
      <c r="A3" s="22"/>
      <c r="B3" s="22"/>
      <c r="C3" s="22"/>
      <c r="D3" s="22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 x14ac:dyDescent="0.3">
      <c r="A4" s="16" t="s">
        <v>54</v>
      </c>
      <c r="B4" s="16" t="s">
        <v>56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57</v>
      </c>
      <c r="B5" s="16" t="s">
        <v>893</v>
      </c>
      <c r="C5" s="16" t="s">
        <v>58</v>
      </c>
      <c r="D5" s="14">
        <v>1</v>
      </c>
      <c r="E5" s="15"/>
      <c r="F5" s="15">
        <f>TRUNC(E5*D5, 0)</f>
        <v>0</v>
      </c>
      <c r="G5" s="15"/>
      <c r="H5" s="15">
        <f>TRUNC(G5*D5, 0)</f>
        <v>0</v>
      </c>
      <c r="I5" s="15"/>
      <c r="J5" s="15">
        <f>TRUNC(I5*D5, 0)</f>
        <v>0</v>
      </c>
      <c r="K5" s="15">
        <f t="shared" ref="K5:L8" si="0">TRUNC(E5+G5+I5, 0)</f>
        <v>0</v>
      </c>
      <c r="L5" s="15">
        <f t="shared" si="0"/>
        <v>0</v>
      </c>
      <c r="M5" s="16" t="s">
        <v>59</v>
      </c>
      <c r="N5" s="2" t="s">
        <v>60</v>
      </c>
      <c r="O5" s="2" t="s">
        <v>50</v>
      </c>
      <c r="P5" s="2" t="s">
        <v>50</v>
      </c>
      <c r="Q5" s="2" t="s">
        <v>55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63</v>
      </c>
      <c r="AV5" s="3">
        <v>510</v>
      </c>
    </row>
    <row r="6" spans="1:48" ht="30" customHeight="1" x14ac:dyDescent="0.3">
      <c r="A6" s="16" t="s">
        <v>64</v>
      </c>
      <c r="B6" s="16" t="s">
        <v>893</v>
      </c>
      <c r="C6" s="16" t="s">
        <v>58</v>
      </c>
      <c r="D6" s="14">
        <v>1</v>
      </c>
      <c r="E6" s="15"/>
      <c r="F6" s="15">
        <f>TRUNC(E6*D6, 0)</f>
        <v>0</v>
      </c>
      <c r="G6" s="15"/>
      <c r="H6" s="15">
        <f>TRUNC(G6*D6, 0)</f>
        <v>0</v>
      </c>
      <c r="I6" s="15"/>
      <c r="J6" s="15">
        <f>TRUNC(I6*D6, 0)</f>
        <v>0</v>
      </c>
      <c r="K6" s="15">
        <f t="shared" si="0"/>
        <v>0</v>
      </c>
      <c r="L6" s="15">
        <f t="shared" si="0"/>
        <v>0</v>
      </c>
      <c r="M6" s="16" t="s">
        <v>65</v>
      </c>
      <c r="N6" s="2" t="s">
        <v>66</v>
      </c>
      <c r="O6" s="2" t="s">
        <v>50</v>
      </c>
      <c r="P6" s="2" t="s">
        <v>50</v>
      </c>
      <c r="Q6" s="2" t="s">
        <v>55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67</v>
      </c>
      <c r="AV6" s="3">
        <v>511</v>
      </c>
    </row>
    <row r="7" spans="1:48" ht="30" customHeight="1" x14ac:dyDescent="0.3">
      <c r="A7" s="16" t="s">
        <v>68</v>
      </c>
      <c r="B7" s="16" t="s">
        <v>69</v>
      </c>
      <c r="C7" s="16" t="s">
        <v>70</v>
      </c>
      <c r="D7" s="14">
        <v>2</v>
      </c>
      <c r="E7" s="15"/>
      <c r="F7" s="15">
        <f>TRUNC(E7*D7, 0)</f>
        <v>0</v>
      </c>
      <c r="G7" s="15"/>
      <c r="H7" s="15">
        <f>TRUNC(G7*D7, 0)</f>
        <v>0</v>
      </c>
      <c r="I7" s="15"/>
      <c r="J7" s="15">
        <f>TRUNC(I7*D7, 0)</f>
        <v>0</v>
      </c>
      <c r="K7" s="15">
        <f t="shared" si="0"/>
        <v>0</v>
      </c>
      <c r="L7" s="15">
        <f t="shared" si="0"/>
        <v>0</v>
      </c>
      <c r="M7" s="16" t="s">
        <v>71</v>
      </c>
      <c r="N7" s="2" t="s">
        <v>72</v>
      </c>
      <c r="O7" s="2" t="s">
        <v>50</v>
      </c>
      <c r="P7" s="2" t="s">
        <v>50</v>
      </c>
      <c r="Q7" s="2" t="s">
        <v>55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73</v>
      </c>
      <c r="AV7" s="3">
        <v>4</v>
      </c>
    </row>
    <row r="8" spans="1:48" ht="30" customHeight="1" x14ac:dyDescent="0.3">
      <c r="A8" s="16" t="s">
        <v>74</v>
      </c>
      <c r="B8" s="16" t="s">
        <v>75</v>
      </c>
      <c r="C8" s="16" t="s">
        <v>76</v>
      </c>
      <c r="D8" s="14">
        <v>89</v>
      </c>
      <c r="E8" s="15"/>
      <c r="F8" s="15">
        <f>TRUNC(E8*D8, 0)</f>
        <v>0</v>
      </c>
      <c r="G8" s="15"/>
      <c r="H8" s="15">
        <f>TRUNC(G8*D8, 0)</f>
        <v>0</v>
      </c>
      <c r="I8" s="15"/>
      <c r="J8" s="15">
        <f>TRUNC(I8*D8, 0)</f>
        <v>0</v>
      </c>
      <c r="K8" s="15">
        <f t="shared" si="0"/>
        <v>0</v>
      </c>
      <c r="L8" s="15">
        <f t="shared" si="0"/>
        <v>0</v>
      </c>
      <c r="M8" s="16" t="s">
        <v>77</v>
      </c>
      <c r="N8" s="2" t="s">
        <v>78</v>
      </c>
      <c r="O8" s="2" t="s">
        <v>50</v>
      </c>
      <c r="P8" s="2" t="s">
        <v>50</v>
      </c>
      <c r="Q8" s="2" t="s">
        <v>55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79</v>
      </c>
      <c r="AV8" s="3">
        <v>5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55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55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55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55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55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55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55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55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55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55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55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55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55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55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55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55</v>
      </c>
    </row>
    <row r="25" spans="1:48" ht="30" customHeight="1" x14ac:dyDescent="0.3">
      <c r="A25" s="16" t="s">
        <v>80</v>
      </c>
      <c r="B25" s="14"/>
      <c r="C25" s="14"/>
      <c r="D25" s="14"/>
      <c r="E25" s="15"/>
      <c r="F25" s="15">
        <f>SUMIF(Q5:Q24,"010101",F5:F24)</f>
        <v>0</v>
      </c>
      <c r="G25" s="15"/>
      <c r="H25" s="15">
        <f>SUMIF(Q5:Q24,"010101",H5:H24)</f>
        <v>0</v>
      </c>
      <c r="I25" s="15"/>
      <c r="J25" s="15">
        <f>SUMIF(Q5:Q24,"010101",J5:J24)</f>
        <v>0</v>
      </c>
      <c r="K25" s="15"/>
      <c r="L25" s="15">
        <f>SUMIF(Q5:Q24,"010101",L5:L24)</f>
        <v>0</v>
      </c>
      <c r="M25" s="14"/>
      <c r="N25" t="s">
        <v>81</v>
      </c>
    </row>
    <row r="26" spans="1:48" ht="30" customHeight="1" x14ac:dyDescent="0.3">
      <c r="A26" s="16" t="s">
        <v>82</v>
      </c>
      <c r="B26" s="16" t="s">
        <v>56</v>
      </c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s="3"/>
      <c r="O26" s="3"/>
      <c r="P26" s="3"/>
      <c r="Q26" s="2" t="s">
        <v>83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3">
      <c r="A27" s="16" t="s">
        <v>84</v>
      </c>
      <c r="B27" s="16" t="s">
        <v>85</v>
      </c>
      <c r="C27" s="16" t="s">
        <v>86</v>
      </c>
      <c r="D27" s="14">
        <v>1653</v>
      </c>
      <c r="E27" s="15"/>
      <c r="F27" s="15">
        <f>TRUNC(E27*D27, 0)</f>
        <v>0</v>
      </c>
      <c r="G27" s="15"/>
      <c r="H27" s="15">
        <f>TRUNC(G27*D27, 0)</f>
        <v>0</v>
      </c>
      <c r="I27" s="15"/>
      <c r="J27" s="15">
        <f>TRUNC(I27*D27, 0)</f>
        <v>0</v>
      </c>
      <c r="K27" s="15">
        <f t="shared" ref="K27:L30" si="1">TRUNC(E27+G27+I27, 0)</f>
        <v>0</v>
      </c>
      <c r="L27" s="15">
        <f t="shared" si="1"/>
        <v>0</v>
      </c>
      <c r="M27" s="16" t="s">
        <v>87</v>
      </c>
      <c r="N27" s="2" t="s">
        <v>88</v>
      </c>
      <c r="O27" s="2" t="s">
        <v>50</v>
      </c>
      <c r="P27" s="2" t="s">
        <v>50</v>
      </c>
      <c r="Q27" s="2" t="s">
        <v>83</v>
      </c>
      <c r="R27" s="2" t="s">
        <v>62</v>
      </c>
      <c r="S27" s="2" t="s">
        <v>62</v>
      </c>
      <c r="T27" s="2" t="s">
        <v>61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50</v>
      </c>
      <c r="AS27" s="2" t="s">
        <v>50</v>
      </c>
      <c r="AT27" s="3"/>
      <c r="AU27" s="2" t="s">
        <v>89</v>
      </c>
      <c r="AV27" s="3">
        <v>103</v>
      </c>
    </row>
    <row r="28" spans="1:48" ht="30" customHeight="1" x14ac:dyDescent="0.3">
      <c r="A28" s="16" t="s">
        <v>90</v>
      </c>
      <c r="B28" s="16" t="s">
        <v>91</v>
      </c>
      <c r="C28" s="16" t="s">
        <v>76</v>
      </c>
      <c r="D28" s="14">
        <v>8</v>
      </c>
      <c r="E28" s="15"/>
      <c r="F28" s="15">
        <f>TRUNC(E28*D28, 0)</f>
        <v>0</v>
      </c>
      <c r="G28" s="15"/>
      <c r="H28" s="15">
        <f>TRUNC(G28*D28, 0)</f>
        <v>0</v>
      </c>
      <c r="I28" s="15"/>
      <c r="J28" s="15">
        <f>TRUNC(I28*D28, 0)</f>
        <v>0</v>
      </c>
      <c r="K28" s="15">
        <f t="shared" si="1"/>
        <v>0</v>
      </c>
      <c r="L28" s="15">
        <f t="shared" si="1"/>
        <v>0</v>
      </c>
      <c r="M28" s="16" t="s">
        <v>92</v>
      </c>
      <c r="N28" s="2" t="s">
        <v>93</v>
      </c>
      <c r="O28" s="2" t="s">
        <v>50</v>
      </c>
      <c r="P28" s="2" t="s">
        <v>50</v>
      </c>
      <c r="Q28" s="2" t="s">
        <v>83</v>
      </c>
      <c r="R28" s="2" t="s">
        <v>61</v>
      </c>
      <c r="S28" s="2" t="s">
        <v>62</v>
      </c>
      <c r="T28" s="2" t="s">
        <v>62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94</v>
      </c>
      <c r="AV28" s="3">
        <v>488</v>
      </c>
    </row>
    <row r="29" spans="1:48" ht="30" customHeight="1" x14ac:dyDescent="0.3">
      <c r="A29" s="16" t="s">
        <v>90</v>
      </c>
      <c r="B29" s="16" t="s">
        <v>95</v>
      </c>
      <c r="C29" s="16" t="s">
        <v>76</v>
      </c>
      <c r="D29" s="14">
        <v>3</v>
      </c>
      <c r="E29" s="15"/>
      <c r="F29" s="15">
        <f>TRUNC(E29*D29, 0)</f>
        <v>0</v>
      </c>
      <c r="G29" s="15"/>
      <c r="H29" s="15">
        <f>TRUNC(G29*D29, 0)</f>
        <v>0</v>
      </c>
      <c r="I29" s="15"/>
      <c r="J29" s="15">
        <f>TRUNC(I29*D29, 0)</f>
        <v>0</v>
      </c>
      <c r="K29" s="15">
        <f t="shared" si="1"/>
        <v>0</v>
      </c>
      <c r="L29" s="15">
        <f t="shared" si="1"/>
        <v>0</v>
      </c>
      <c r="M29" s="16" t="s">
        <v>96</v>
      </c>
      <c r="N29" s="2" t="s">
        <v>97</v>
      </c>
      <c r="O29" s="2" t="s">
        <v>50</v>
      </c>
      <c r="P29" s="2" t="s">
        <v>50</v>
      </c>
      <c r="Q29" s="2" t="s">
        <v>83</v>
      </c>
      <c r="R29" s="2" t="s">
        <v>61</v>
      </c>
      <c r="S29" s="2" t="s">
        <v>62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98</v>
      </c>
      <c r="AV29" s="3">
        <v>489</v>
      </c>
    </row>
    <row r="30" spans="1:48" ht="30" customHeight="1" x14ac:dyDescent="0.3">
      <c r="A30" s="16" t="s">
        <v>99</v>
      </c>
      <c r="B30" s="16" t="s">
        <v>100</v>
      </c>
      <c r="C30" s="16" t="s">
        <v>101</v>
      </c>
      <c r="D30" s="14">
        <v>1.57</v>
      </c>
      <c r="E30" s="15"/>
      <c r="F30" s="15">
        <f>TRUNC(E30*D30, 0)</f>
        <v>0</v>
      </c>
      <c r="G30" s="15"/>
      <c r="H30" s="15">
        <f>TRUNC(G30*D30, 0)</f>
        <v>0</v>
      </c>
      <c r="I30" s="15"/>
      <c r="J30" s="15">
        <f>TRUNC(I30*D30, 0)</f>
        <v>0</v>
      </c>
      <c r="K30" s="15">
        <f t="shared" si="1"/>
        <v>0</v>
      </c>
      <c r="L30" s="15">
        <f t="shared" si="1"/>
        <v>0</v>
      </c>
      <c r="M30" s="16" t="s">
        <v>102</v>
      </c>
      <c r="N30" s="2" t="s">
        <v>103</v>
      </c>
      <c r="O30" s="2" t="s">
        <v>50</v>
      </c>
      <c r="P30" s="2" t="s">
        <v>50</v>
      </c>
      <c r="Q30" s="2" t="s">
        <v>83</v>
      </c>
      <c r="R30" s="2" t="s">
        <v>61</v>
      </c>
      <c r="S30" s="2" t="s">
        <v>62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104</v>
      </c>
      <c r="AV30" s="3">
        <v>490</v>
      </c>
    </row>
    <row r="31" spans="1:48" ht="30" customHeight="1" x14ac:dyDescent="0.3">
      <c r="A31" s="14"/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4"/>
      <c r="Q31" s="1" t="s">
        <v>83</v>
      </c>
    </row>
    <row r="32" spans="1:48" ht="30" customHeight="1" x14ac:dyDescent="0.3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 t="s">
        <v>83</v>
      </c>
    </row>
    <row r="33" spans="1:48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83</v>
      </c>
    </row>
    <row r="34" spans="1:48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83</v>
      </c>
    </row>
    <row r="35" spans="1:48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83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83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83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83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83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83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83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83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83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83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83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83</v>
      </c>
    </row>
    <row r="47" spans="1:48" ht="30" customHeight="1" x14ac:dyDescent="0.3">
      <c r="A47" s="16" t="s">
        <v>80</v>
      </c>
      <c r="B47" s="14"/>
      <c r="C47" s="14"/>
      <c r="D47" s="14"/>
      <c r="E47" s="15"/>
      <c r="F47" s="15">
        <f>SUMIF(Q27:Q46,"010102",F27:F46)</f>
        <v>0</v>
      </c>
      <c r="G47" s="15"/>
      <c r="H47" s="15">
        <f>SUMIF(Q27:Q46,"010102",H27:H46)</f>
        <v>0</v>
      </c>
      <c r="I47" s="15"/>
      <c r="J47" s="15">
        <f>SUMIF(Q27:Q46,"010102",J27:J46)</f>
        <v>0</v>
      </c>
      <c r="K47" s="15"/>
      <c r="L47" s="15">
        <f>SUMIF(Q27:Q46,"010102",L27:L46)</f>
        <v>0</v>
      </c>
      <c r="M47" s="14"/>
      <c r="N47" t="s">
        <v>81</v>
      </c>
    </row>
    <row r="48" spans="1:48" ht="30" customHeight="1" x14ac:dyDescent="0.3">
      <c r="A48" s="16" t="s">
        <v>105</v>
      </c>
      <c r="B48" s="16" t="s">
        <v>56</v>
      </c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N48" s="3"/>
      <c r="O48" s="3"/>
      <c r="P48" s="3"/>
      <c r="Q48" s="2" t="s">
        <v>106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ht="30" customHeight="1" x14ac:dyDescent="0.3">
      <c r="A49" s="16" t="s">
        <v>107</v>
      </c>
      <c r="B49" s="16" t="s">
        <v>108</v>
      </c>
      <c r="C49" s="16" t="s">
        <v>76</v>
      </c>
      <c r="D49" s="14">
        <v>245</v>
      </c>
      <c r="E49" s="15"/>
      <c r="F49" s="15">
        <f>TRUNC(E49*D49, 0)</f>
        <v>0</v>
      </c>
      <c r="G49" s="15"/>
      <c r="H49" s="15">
        <f>TRUNC(G49*D49, 0)</f>
        <v>0</v>
      </c>
      <c r="I49" s="15"/>
      <c r="J49" s="15">
        <f>TRUNC(I49*D49, 0)</f>
        <v>0</v>
      </c>
      <c r="K49" s="15">
        <f t="shared" ref="K49:L51" si="2">TRUNC(E49+G49+I49, 0)</f>
        <v>0</v>
      </c>
      <c r="L49" s="15">
        <f t="shared" si="2"/>
        <v>0</v>
      </c>
      <c r="M49" s="16" t="s">
        <v>109</v>
      </c>
      <c r="N49" s="2" t="s">
        <v>110</v>
      </c>
      <c r="O49" s="2" t="s">
        <v>50</v>
      </c>
      <c r="P49" s="2" t="s">
        <v>50</v>
      </c>
      <c r="Q49" s="2" t="s">
        <v>106</v>
      </c>
      <c r="R49" s="2" t="s">
        <v>61</v>
      </c>
      <c r="S49" s="2" t="s">
        <v>62</v>
      </c>
      <c r="T49" s="2" t="s">
        <v>62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50</v>
      </c>
      <c r="AS49" s="2" t="s">
        <v>50</v>
      </c>
      <c r="AT49" s="3"/>
      <c r="AU49" s="2" t="s">
        <v>111</v>
      </c>
      <c r="AV49" s="3">
        <v>10</v>
      </c>
    </row>
    <row r="50" spans="1:48" ht="30" customHeight="1" x14ac:dyDescent="0.3">
      <c r="A50" s="16" t="s">
        <v>112</v>
      </c>
      <c r="B50" s="16" t="s">
        <v>113</v>
      </c>
      <c r="C50" s="16" t="s">
        <v>76</v>
      </c>
      <c r="D50" s="14">
        <v>66</v>
      </c>
      <c r="E50" s="15"/>
      <c r="F50" s="15">
        <f>TRUNC(E50*D50, 0)</f>
        <v>0</v>
      </c>
      <c r="G50" s="15"/>
      <c r="H50" s="15">
        <f>TRUNC(G50*D50, 0)</f>
        <v>0</v>
      </c>
      <c r="I50" s="15"/>
      <c r="J50" s="15">
        <f>TRUNC(I50*D50, 0)</f>
        <v>0</v>
      </c>
      <c r="K50" s="15">
        <f t="shared" si="2"/>
        <v>0</v>
      </c>
      <c r="L50" s="15">
        <f t="shared" si="2"/>
        <v>0</v>
      </c>
      <c r="M50" s="16" t="s">
        <v>114</v>
      </c>
      <c r="N50" s="2" t="s">
        <v>115</v>
      </c>
      <c r="O50" s="2" t="s">
        <v>50</v>
      </c>
      <c r="P50" s="2" t="s">
        <v>50</v>
      </c>
      <c r="Q50" s="2" t="s">
        <v>106</v>
      </c>
      <c r="R50" s="2" t="s">
        <v>61</v>
      </c>
      <c r="S50" s="2" t="s">
        <v>62</v>
      </c>
      <c r="T50" s="2" t="s">
        <v>62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50</v>
      </c>
      <c r="AS50" s="2" t="s">
        <v>50</v>
      </c>
      <c r="AT50" s="3"/>
      <c r="AU50" s="2" t="s">
        <v>116</v>
      </c>
      <c r="AV50" s="3">
        <v>12</v>
      </c>
    </row>
    <row r="51" spans="1:48" ht="30" customHeight="1" x14ac:dyDescent="0.3">
      <c r="A51" s="16" t="s">
        <v>117</v>
      </c>
      <c r="B51" s="16" t="s">
        <v>118</v>
      </c>
      <c r="C51" s="16" t="s">
        <v>119</v>
      </c>
      <c r="D51" s="14">
        <v>72</v>
      </c>
      <c r="E51" s="15"/>
      <c r="F51" s="15">
        <f>TRUNC(E51*D51, 0)</f>
        <v>0</v>
      </c>
      <c r="G51" s="15"/>
      <c r="H51" s="15">
        <f>TRUNC(G51*D51, 0)</f>
        <v>0</v>
      </c>
      <c r="I51" s="15"/>
      <c r="J51" s="15">
        <f>TRUNC(I51*D51, 0)</f>
        <v>0</v>
      </c>
      <c r="K51" s="15">
        <f t="shared" si="2"/>
        <v>0</v>
      </c>
      <c r="L51" s="15">
        <f t="shared" si="2"/>
        <v>0</v>
      </c>
      <c r="M51" s="16" t="s">
        <v>120</v>
      </c>
      <c r="N51" s="2" t="s">
        <v>121</v>
      </c>
      <c r="O51" s="2" t="s">
        <v>50</v>
      </c>
      <c r="P51" s="2" t="s">
        <v>50</v>
      </c>
      <c r="Q51" s="2" t="s">
        <v>106</v>
      </c>
      <c r="R51" s="2" t="s">
        <v>61</v>
      </c>
      <c r="S51" s="2" t="s">
        <v>62</v>
      </c>
      <c r="T51" s="2" t="s">
        <v>62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50</v>
      </c>
      <c r="AS51" s="2" t="s">
        <v>50</v>
      </c>
      <c r="AT51" s="3"/>
      <c r="AU51" s="2" t="s">
        <v>122</v>
      </c>
      <c r="AV51" s="3">
        <v>105</v>
      </c>
    </row>
    <row r="52" spans="1:48" ht="30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106</v>
      </c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106</v>
      </c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106</v>
      </c>
    </row>
    <row r="55" spans="1:48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106</v>
      </c>
    </row>
    <row r="56" spans="1:48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106</v>
      </c>
    </row>
    <row r="57" spans="1:48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106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106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106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106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106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106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106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106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106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106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106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106</v>
      </c>
    </row>
    <row r="69" spans="1:48" ht="30" customHeight="1" x14ac:dyDescent="0.3">
      <c r="A69" s="16" t="s">
        <v>80</v>
      </c>
      <c r="B69" s="14"/>
      <c r="C69" s="14"/>
      <c r="D69" s="14"/>
      <c r="E69" s="15"/>
      <c r="F69" s="15">
        <f>SUMIF(Q49:Q68,"010103",F49:F68)</f>
        <v>0</v>
      </c>
      <c r="G69" s="15"/>
      <c r="H69" s="15">
        <f>SUMIF(Q49:Q68,"010103",H49:H68)</f>
        <v>0</v>
      </c>
      <c r="I69" s="15"/>
      <c r="J69" s="15">
        <f>SUMIF(Q49:Q68,"010103",J49:J68)</f>
        <v>0</v>
      </c>
      <c r="K69" s="15"/>
      <c r="L69" s="15">
        <f>SUMIF(Q49:Q68,"010103",L49:L68)</f>
        <v>0</v>
      </c>
      <c r="M69" s="14"/>
      <c r="N69" t="s">
        <v>81</v>
      </c>
    </row>
    <row r="70" spans="1:48" ht="30" customHeight="1" x14ac:dyDescent="0.3">
      <c r="A70" s="16" t="s">
        <v>123</v>
      </c>
      <c r="B70" s="16" t="s">
        <v>56</v>
      </c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N70" s="3"/>
      <c r="O70" s="3"/>
      <c r="P70" s="3"/>
      <c r="Q70" s="2" t="s">
        <v>124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1:48" ht="30" customHeight="1" x14ac:dyDescent="0.3">
      <c r="A71" s="16" t="s">
        <v>125</v>
      </c>
      <c r="B71" s="16" t="s">
        <v>126</v>
      </c>
      <c r="C71" s="16" t="s">
        <v>76</v>
      </c>
      <c r="D71" s="14">
        <v>54</v>
      </c>
      <c r="E71" s="15"/>
      <c r="F71" s="15">
        <f t="shared" ref="F71:F77" si="3">TRUNC(E71*D71, 0)</f>
        <v>0</v>
      </c>
      <c r="G71" s="15"/>
      <c r="H71" s="15">
        <f t="shared" ref="H71:H77" si="4">TRUNC(G71*D71, 0)</f>
        <v>0</v>
      </c>
      <c r="I71" s="15"/>
      <c r="J71" s="15">
        <f t="shared" ref="J71:J77" si="5">TRUNC(I71*D71, 0)</f>
        <v>0</v>
      </c>
      <c r="K71" s="15">
        <f t="shared" ref="K71:L77" si="6">TRUNC(E71+G71+I71, 0)</f>
        <v>0</v>
      </c>
      <c r="L71" s="15">
        <f t="shared" si="6"/>
        <v>0</v>
      </c>
      <c r="M71" s="16" t="s">
        <v>127</v>
      </c>
      <c r="N71" s="2" t="s">
        <v>128</v>
      </c>
      <c r="O71" s="2" t="s">
        <v>50</v>
      </c>
      <c r="P71" s="2" t="s">
        <v>50</v>
      </c>
      <c r="Q71" s="2" t="s">
        <v>124</v>
      </c>
      <c r="R71" s="2" t="s">
        <v>62</v>
      </c>
      <c r="S71" s="2" t="s">
        <v>62</v>
      </c>
      <c r="T71" s="2" t="s">
        <v>61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50</v>
      </c>
      <c r="AS71" s="2" t="s">
        <v>50</v>
      </c>
      <c r="AT71" s="3"/>
      <c r="AU71" s="2" t="s">
        <v>129</v>
      </c>
      <c r="AV71" s="3">
        <v>15</v>
      </c>
    </row>
    <row r="72" spans="1:48" ht="30" customHeight="1" x14ac:dyDescent="0.3">
      <c r="A72" s="16" t="s">
        <v>130</v>
      </c>
      <c r="B72" s="16" t="s">
        <v>131</v>
      </c>
      <c r="C72" s="16" t="s">
        <v>132</v>
      </c>
      <c r="D72" s="14">
        <v>8</v>
      </c>
      <c r="E72" s="15"/>
      <c r="F72" s="15">
        <f t="shared" si="3"/>
        <v>0</v>
      </c>
      <c r="G72" s="15"/>
      <c r="H72" s="15">
        <f t="shared" si="4"/>
        <v>0</v>
      </c>
      <c r="I72" s="15"/>
      <c r="J72" s="15">
        <f t="shared" si="5"/>
        <v>0</v>
      </c>
      <c r="K72" s="15">
        <f t="shared" si="6"/>
        <v>0</v>
      </c>
      <c r="L72" s="15">
        <f t="shared" si="6"/>
        <v>0</v>
      </c>
      <c r="M72" s="16" t="s">
        <v>133</v>
      </c>
      <c r="N72" s="2" t="s">
        <v>134</v>
      </c>
      <c r="O72" s="2" t="s">
        <v>50</v>
      </c>
      <c r="P72" s="2" t="s">
        <v>50</v>
      </c>
      <c r="Q72" s="2" t="s">
        <v>124</v>
      </c>
      <c r="R72" s="2" t="s">
        <v>62</v>
      </c>
      <c r="S72" s="2" t="s">
        <v>62</v>
      </c>
      <c r="T72" s="2" t="s">
        <v>61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50</v>
      </c>
      <c r="AS72" s="2" t="s">
        <v>50</v>
      </c>
      <c r="AT72" s="3"/>
      <c r="AU72" s="2" t="s">
        <v>135</v>
      </c>
      <c r="AV72" s="3">
        <v>16</v>
      </c>
    </row>
    <row r="73" spans="1:48" ht="30" customHeight="1" x14ac:dyDescent="0.3">
      <c r="A73" s="16" t="s">
        <v>136</v>
      </c>
      <c r="B73" s="16" t="s">
        <v>137</v>
      </c>
      <c r="C73" s="16" t="s">
        <v>76</v>
      </c>
      <c r="D73" s="14">
        <v>10</v>
      </c>
      <c r="E73" s="15"/>
      <c r="F73" s="15">
        <f t="shared" si="3"/>
        <v>0</v>
      </c>
      <c r="G73" s="15"/>
      <c r="H73" s="15">
        <f t="shared" si="4"/>
        <v>0</v>
      </c>
      <c r="I73" s="15"/>
      <c r="J73" s="15">
        <f t="shared" si="5"/>
        <v>0</v>
      </c>
      <c r="K73" s="15">
        <f t="shared" si="6"/>
        <v>0</v>
      </c>
      <c r="L73" s="15">
        <f t="shared" si="6"/>
        <v>0</v>
      </c>
      <c r="M73" s="16" t="s">
        <v>138</v>
      </c>
      <c r="N73" s="2" t="s">
        <v>139</v>
      </c>
      <c r="O73" s="2" t="s">
        <v>50</v>
      </c>
      <c r="P73" s="2" t="s">
        <v>50</v>
      </c>
      <c r="Q73" s="2" t="s">
        <v>124</v>
      </c>
      <c r="R73" s="2" t="s">
        <v>61</v>
      </c>
      <c r="S73" s="2" t="s">
        <v>62</v>
      </c>
      <c r="T73" s="2" t="s">
        <v>62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50</v>
      </c>
      <c r="AS73" s="2" t="s">
        <v>50</v>
      </c>
      <c r="AT73" s="3"/>
      <c r="AU73" s="2" t="s">
        <v>140</v>
      </c>
      <c r="AV73" s="3">
        <v>176</v>
      </c>
    </row>
    <row r="74" spans="1:48" ht="30" customHeight="1" x14ac:dyDescent="0.3">
      <c r="A74" s="16" t="s">
        <v>141</v>
      </c>
      <c r="B74" s="16" t="s">
        <v>142</v>
      </c>
      <c r="C74" s="16" t="s">
        <v>76</v>
      </c>
      <c r="D74" s="14">
        <v>66</v>
      </c>
      <c r="E74" s="15"/>
      <c r="F74" s="15">
        <f t="shared" si="3"/>
        <v>0</v>
      </c>
      <c r="G74" s="15"/>
      <c r="H74" s="15">
        <f t="shared" si="4"/>
        <v>0</v>
      </c>
      <c r="I74" s="15"/>
      <c r="J74" s="15">
        <f t="shared" si="5"/>
        <v>0</v>
      </c>
      <c r="K74" s="15">
        <f t="shared" si="6"/>
        <v>0</v>
      </c>
      <c r="L74" s="15">
        <f t="shared" si="6"/>
        <v>0</v>
      </c>
      <c r="M74" s="16" t="s">
        <v>143</v>
      </c>
      <c r="N74" s="2" t="s">
        <v>144</v>
      </c>
      <c r="O74" s="2" t="s">
        <v>50</v>
      </c>
      <c r="P74" s="2" t="s">
        <v>50</v>
      </c>
      <c r="Q74" s="2" t="s">
        <v>124</v>
      </c>
      <c r="R74" s="2" t="s">
        <v>62</v>
      </c>
      <c r="S74" s="2" t="s">
        <v>62</v>
      </c>
      <c r="T74" s="2" t="s">
        <v>61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50</v>
      </c>
      <c r="AS74" s="2" t="s">
        <v>50</v>
      </c>
      <c r="AT74" s="3"/>
      <c r="AU74" s="2" t="s">
        <v>145</v>
      </c>
      <c r="AV74" s="3">
        <v>177</v>
      </c>
    </row>
    <row r="75" spans="1:48" ht="30" customHeight="1" x14ac:dyDescent="0.3">
      <c r="A75" s="16" t="s">
        <v>146</v>
      </c>
      <c r="B75" s="16" t="s">
        <v>147</v>
      </c>
      <c r="C75" s="16" t="s">
        <v>76</v>
      </c>
      <c r="D75" s="14">
        <v>18</v>
      </c>
      <c r="E75" s="15"/>
      <c r="F75" s="15">
        <f t="shared" si="3"/>
        <v>0</v>
      </c>
      <c r="G75" s="15"/>
      <c r="H75" s="15">
        <f t="shared" si="4"/>
        <v>0</v>
      </c>
      <c r="I75" s="15"/>
      <c r="J75" s="15">
        <f t="shared" si="5"/>
        <v>0</v>
      </c>
      <c r="K75" s="15">
        <f t="shared" si="6"/>
        <v>0</v>
      </c>
      <c r="L75" s="15">
        <f t="shared" si="6"/>
        <v>0</v>
      </c>
      <c r="M75" s="16" t="s">
        <v>148</v>
      </c>
      <c r="N75" s="2" t="s">
        <v>149</v>
      </c>
      <c r="O75" s="2" t="s">
        <v>50</v>
      </c>
      <c r="P75" s="2" t="s">
        <v>50</v>
      </c>
      <c r="Q75" s="2" t="s">
        <v>124</v>
      </c>
      <c r="R75" s="2" t="s">
        <v>61</v>
      </c>
      <c r="S75" s="2" t="s">
        <v>62</v>
      </c>
      <c r="T75" s="2" t="s">
        <v>62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50</v>
      </c>
      <c r="AS75" s="2" t="s">
        <v>50</v>
      </c>
      <c r="AT75" s="3"/>
      <c r="AU75" s="2" t="s">
        <v>150</v>
      </c>
      <c r="AV75" s="3">
        <v>21</v>
      </c>
    </row>
    <row r="76" spans="1:48" ht="30" customHeight="1" x14ac:dyDescent="0.3">
      <c r="A76" s="16" t="s">
        <v>146</v>
      </c>
      <c r="B76" s="16" t="s">
        <v>151</v>
      </c>
      <c r="C76" s="16" t="s">
        <v>76</v>
      </c>
      <c r="D76" s="14">
        <v>3</v>
      </c>
      <c r="E76" s="15"/>
      <c r="F76" s="15">
        <f t="shared" si="3"/>
        <v>0</v>
      </c>
      <c r="G76" s="15"/>
      <c r="H76" s="15">
        <f t="shared" si="4"/>
        <v>0</v>
      </c>
      <c r="I76" s="15"/>
      <c r="J76" s="15">
        <f t="shared" si="5"/>
        <v>0</v>
      </c>
      <c r="K76" s="15">
        <f t="shared" si="6"/>
        <v>0</v>
      </c>
      <c r="L76" s="15">
        <f t="shared" si="6"/>
        <v>0</v>
      </c>
      <c r="M76" s="16" t="s">
        <v>152</v>
      </c>
      <c r="N76" s="2" t="s">
        <v>153</v>
      </c>
      <c r="O76" s="2" t="s">
        <v>50</v>
      </c>
      <c r="P76" s="2" t="s">
        <v>50</v>
      </c>
      <c r="Q76" s="2" t="s">
        <v>124</v>
      </c>
      <c r="R76" s="2" t="s">
        <v>61</v>
      </c>
      <c r="S76" s="2" t="s">
        <v>62</v>
      </c>
      <c r="T76" s="2" t="s">
        <v>62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50</v>
      </c>
      <c r="AS76" s="2" t="s">
        <v>50</v>
      </c>
      <c r="AT76" s="3"/>
      <c r="AU76" s="2" t="s">
        <v>154</v>
      </c>
      <c r="AV76" s="3">
        <v>22</v>
      </c>
    </row>
    <row r="77" spans="1:48" ht="30" customHeight="1" x14ac:dyDescent="0.3">
      <c r="A77" s="16" t="s">
        <v>146</v>
      </c>
      <c r="B77" s="16" t="s">
        <v>155</v>
      </c>
      <c r="C77" s="16" t="s">
        <v>76</v>
      </c>
      <c r="D77" s="14">
        <v>11</v>
      </c>
      <c r="E77" s="15"/>
      <c r="F77" s="15">
        <f t="shared" si="3"/>
        <v>0</v>
      </c>
      <c r="G77" s="15"/>
      <c r="H77" s="15">
        <f t="shared" si="4"/>
        <v>0</v>
      </c>
      <c r="I77" s="15"/>
      <c r="J77" s="15">
        <f t="shared" si="5"/>
        <v>0</v>
      </c>
      <c r="K77" s="15">
        <f t="shared" si="6"/>
        <v>0</v>
      </c>
      <c r="L77" s="15">
        <f t="shared" si="6"/>
        <v>0</v>
      </c>
      <c r="M77" s="16" t="s">
        <v>156</v>
      </c>
      <c r="N77" s="2" t="s">
        <v>157</v>
      </c>
      <c r="O77" s="2" t="s">
        <v>50</v>
      </c>
      <c r="P77" s="2" t="s">
        <v>50</v>
      </c>
      <c r="Q77" s="2" t="s">
        <v>124</v>
      </c>
      <c r="R77" s="2" t="s">
        <v>61</v>
      </c>
      <c r="S77" s="2" t="s">
        <v>62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158</v>
      </c>
      <c r="AV77" s="3">
        <v>23</v>
      </c>
    </row>
    <row r="78" spans="1:48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124</v>
      </c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124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124</v>
      </c>
    </row>
    <row r="81" spans="1:48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124</v>
      </c>
    </row>
    <row r="82" spans="1:48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124</v>
      </c>
    </row>
    <row r="83" spans="1:48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124</v>
      </c>
    </row>
    <row r="84" spans="1:48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124</v>
      </c>
    </row>
    <row r="85" spans="1:48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124</v>
      </c>
    </row>
    <row r="86" spans="1:48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124</v>
      </c>
    </row>
    <row r="87" spans="1:48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124</v>
      </c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124</v>
      </c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124</v>
      </c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124</v>
      </c>
    </row>
    <row r="91" spans="1:48" ht="30" customHeight="1" x14ac:dyDescent="0.3">
      <c r="A91" s="16" t="s">
        <v>80</v>
      </c>
      <c r="B91" s="14"/>
      <c r="C91" s="14"/>
      <c r="D91" s="14"/>
      <c r="E91" s="15"/>
      <c r="F91" s="15">
        <f>SUMIF(Q71:Q90,"010104",F71:F90)</f>
        <v>0</v>
      </c>
      <c r="G91" s="15"/>
      <c r="H91" s="15">
        <f>SUMIF(Q71:Q90,"010104",H71:H90)</f>
        <v>0</v>
      </c>
      <c r="I91" s="15"/>
      <c r="J91" s="15">
        <f>SUMIF(Q71:Q90,"010104",J71:J90)</f>
        <v>0</v>
      </c>
      <c r="K91" s="15"/>
      <c r="L91" s="15">
        <f>SUMIF(Q71:Q90,"010104",L71:L90)</f>
        <v>0</v>
      </c>
      <c r="M91" s="14"/>
      <c r="N91" t="s">
        <v>81</v>
      </c>
    </row>
    <row r="92" spans="1:48" ht="30" customHeight="1" x14ac:dyDescent="0.3">
      <c r="A92" s="16" t="s">
        <v>159</v>
      </c>
      <c r="B92" s="16" t="s">
        <v>56</v>
      </c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N92" s="3"/>
      <c r="O92" s="3"/>
      <c r="P92" s="3"/>
      <c r="Q92" s="2" t="s">
        <v>160</v>
      </c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spans="1:48" ht="30" customHeight="1" x14ac:dyDescent="0.3">
      <c r="A93" s="16" t="s">
        <v>161</v>
      </c>
      <c r="B93" s="16" t="s">
        <v>162</v>
      </c>
      <c r="C93" s="16" t="s">
        <v>119</v>
      </c>
      <c r="D93" s="14">
        <v>72</v>
      </c>
      <c r="E93" s="15"/>
      <c r="F93" s="15">
        <f>TRUNC(E93*D93, 0)</f>
        <v>0</v>
      </c>
      <c r="G93" s="15"/>
      <c r="H93" s="15">
        <f>TRUNC(G93*D93, 0)</f>
        <v>0</v>
      </c>
      <c r="I93" s="15"/>
      <c r="J93" s="15">
        <f>TRUNC(I93*D93, 0)</f>
        <v>0</v>
      </c>
      <c r="K93" s="15">
        <f t="shared" ref="K93:L95" si="7">TRUNC(E93+G93+I93, 0)</f>
        <v>0</v>
      </c>
      <c r="L93" s="15">
        <f t="shared" si="7"/>
        <v>0</v>
      </c>
      <c r="M93" s="16" t="s">
        <v>163</v>
      </c>
      <c r="N93" s="2" t="s">
        <v>164</v>
      </c>
      <c r="O93" s="2" t="s">
        <v>50</v>
      </c>
      <c r="P93" s="2" t="s">
        <v>50</v>
      </c>
      <c r="Q93" s="2" t="s">
        <v>160</v>
      </c>
      <c r="R93" s="2" t="s">
        <v>61</v>
      </c>
      <c r="S93" s="2" t="s">
        <v>62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50</v>
      </c>
      <c r="AS93" s="2" t="s">
        <v>50</v>
      </c>
      <c r="AT93" s="3"/>
      <c r="AU93" s="2" t="s">
        <v>165</v>
      </c>
      <c r="AV93" s="3">
        <v>25</v>
      </c>
    </row>
    <row r="94" spans="1:48" ht="30" customHeight="1" x14ac:dyDescent="0.3">
      <c r="A94" s="16" t="s">
        <v>166</v>
      </c>
      <c r="B94" s="16" t="s">
        <v>167</v>
      </c>
      <c r="C94" s="16" t="s">
        <v>76</v>
      </c>
      <c r="D94" s="14">
        <v>66</v>
      </c>
      <c r="E94" s="15"/>
      <c r="F94" s="15">
        <f>TRUNC(E94*D94, 0)</f>
        <v>0</v>
      </c>
      <c r="G94" s="15"/>
      <c r="H94" s="15">
        <f>TRUNC(G94*D94, 0)</f>
        <v>0</v>
      </c>
      <c r="I94" s="15"/>
      <c r="J94" s="15">
        <f>TRUNC(I94*D94, 0)</f>
        <v>0</v>
      </c>
      <c r="K94" s="15">
        <f t="shared" si="7"/>
        <v>0</v>
      </c>
      <c r="L94" s="15">
        <f t="shared" si="7"/>
        <v>0</v>
      </c>
      <c r="M94" s="16" t="s">
        <v>168</v>
      </c>
      <c r="N94" s="2" t="s">
        <v>169</v>
      </c>
      <c r="O94" s="2" t="s">
        <v>50</v>
      </c>
      <c r="P94" s="2" t="s">
        <v>50</v>
      </c>
      <c r="Q94" s="2" t="s">
        <v>160</v>
      </c>
      <c r="R94" s="2" t="s">
        <v>61</v>
      </c>
      <c r="S94" s="2" t="s">
        <v>62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50</v>
      </c>
      <c r="AS94" s="2" t="s">
        <v>50</v>
      </c>
      <c r="AT94" s="3"/>
      <c r="AU94" s="2" t="s">
        <v>170</v>
      </c>
      <c r="AV94" s="3">
        <v>110</v>
      </c>
    </row>
    <row r="95" spans="1:48" ht="30" customHeight="1" x14ac:dyDescent="0.3">
      <c r="A95" s="16" t="s">
        <v>166</v>
      </c>
      <c r="B95" s="16" t="s">
        <v>171</v>
      </c>
      <c r="C95" s="16" t="s">
        <v>76</v>
      </c>
      <c r="D95" s="14">
        <v>111</v>
      </c>
      <c r="E95" s="15"/>
      <c r="F95" s="15">
        <f>TRUNC(E95*D95, 0)</f>
        <v>0</v>
      </c>
      <c r="G95" s="15"/>
      <c r="H95" s="15">
        <f>TRUNC(G95*D95, 0)</f>
        <v>0</v>
      </c>
      <c r="I95" s="15"/>
      <c r="J95" s="15">
        <f>TRUNC(I95*D95, 0)</f>
        <v>0</v>
      </c>
      <c r="K95" s="15">
        <f t="shared" si="7"/>
        <v>0</v>
      </c>
      <c r="L95" s="15">
        <f t="shared" si="7"/>
        <v>0</v>
      </c>
      <c r="M95" s="16" t="s">
        <v>172</v>
      </c>
      <c r="N95" s="2" t="s">
        <v>173</v>
      </c>
      <c r="O95" s="2" t="s">
        <v>50</v>
      </c>
      <c r="P95" s="2" t="s">
        <v>50</v>
      </c>
      <c r="Q95" s="2" t="s">
        <v>160</v>
      </c>
      <c r="R95" s="2" t="s">
        <v>61</v>
      </c>
      <c r="S95" s="2" t="s">
        <v>62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50</v>
      </c>
      <c r="AS95" s="2" t="s">
        <v>50</v>
      </c>
      <c r="AT95" s="3"/>
      <c r="AU95" s="2" t="s">
        <v>174</v>
      </c>
      <c r="AV95" s="3">
        <v>111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160</v>
      </c>
    </row>
    <row r="97" spans="1:17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160</v>
      </c>
    </row>
    <row r="98" spans="1:17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160</v>
      </c>
    </row>
    <row r="99" spans="1:17" ht="30" customHeight="1" x14ac:dyDescent="0.3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160</v>
      </c>
    </row>
    <row r="100" spans="1:17" ht="30" customHeight="1" x14ac:dyDescent="0.3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160</v>
      </c>
    </row>
    <row r="101" spans="1:17" ht="30" customHeight="1" x14ac:dyDescent="0.3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160</v>
      </c>
    </row>
    <row r="102" spans="1:17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160</v>
      </c>
    </row>
    <row r="103" spans="1:17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160</v>
      </c>
    </row>
    <row r="104" spans="1:17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160</v>
      </c>
    </row>
    <row r="105" spans="1:17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160</v>
      </c>
    </row>
    <row r="106" spans="1:17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160</v>
      </c>
    </row>
    <row r="107" spans="1:17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160</v>
      </c>
    </row>
    <row r="108" spans="1:17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160</v>
      </c>
    </row>
    <row r="109" spans="1:17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160</v>
      </c>
    </row>
    <row r="110" spans="1:17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160</v>
      </c>
    </row>
    <row r="111" spans="1:17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160</v>
      </c>
    </row>
    <row r="112" spans="1:17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160</v>
      </c>
    </row>
    <row r="113" spans="1:48" ht="30" customHeight="1" x14ac:dyDescent="0.3">
      <c r="A113" s="16" t="s">
        <v>80</v>
      </c>
      <c r="B113" s="14"/>
      <c r="C113" s="14"/>
      <c r="D113" s="14"/>
      <c r="E113" s="15"/>
      <c r="F113" s="15">
        <f>SUMIF(Q93:Q112,"010105",F93:F112)</f>
        <v>0</v>
      </c>
      <c r="G113" s="15"/>
      <c r="H113" s="15">
        <f>SUMIF(Q93:Q112,"010105",H93:H112)</f>
        <v>0</v>
      </c>
      <c r="I113" s="15"/>
      <c r="J113" s="15">
        <f>SUMIF(Q93:Q112,"010105",J93:J112)</f>
        <v>0</v>
      </c>
      <c r="K113" s="15"/>
      <c r="L113" s="15">
        <f>SUMIF(Q93:Q112,"010105",L93:L112)</f>
        <v>0</v>
      </c>
      <c r="M113" s="14"/>
      <c r="N113" t="s">
        <v>81</v>
      </c>
    </row>
    <row r="114" spans="1:48" ht="30" customHeight="1" x14ac:dyDescent="0.3">
      <c r="A114" s="16" t="s">
        <v>175</v>
      </c>
      <c r="B114" s="16" t="s">
        <v>56</v>
      </c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N114" s="3"/>
      <c r="O114" s="3"/>
      <c r="P114" s="3"/>
      <c r="Q114" s="2" t="s">
        <v>176</v>
      </c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 spans="1:48" ht="30" customHeight="1" x14ac:dyDescent="0.3">
      <c r="A115" s="16" t="s">
        <v>177</v>
      </c>
      <c r="B115" s="16" t="s">
        <v>178</v>
      </c>
      <c r="C115" s="16" t="s">
        <v>119</v>
      </c>
      <c r="D115" s="14">
        <v>10</v>
      </c>
      <c r="E115" s="15"/>
      <c r="F115" s="15">
        <f>TRUNC(E115*D115, 0)</f>
        <v>0</v>
      </c>
      <c r="G115" s="15"/>
      <c r="H115" s="15">
        <f>TRUNC(G115*D115, 0)</f>
        <v>0</v>
      </c>
      <c r="I115" s="15"/>
      <c r="J115" s="15">
        <f>TRUNC(I115*D115, 0)</f>
        <v>0</v>
      </c>
      <c r="K115" s="15">
        <f t="shared" ref="K115:L119" si="8">TRUNC(E115+G115+I115, 0)</f>
        <v>0</v>
      </c>
      <c r="L115" s="15">
        <f t="shared" si="8"/>
        <v>0</v>
      </c>
      <c r="M115" s="16" t="s">
        <v>179</v>
      </c>
      <c r="N115" s="2" t="s">
        <v>180</v>
      </c>
      <c r="O115" s="2" t="s">
        <v>50</v>
      </c>
      <c r="P115" s="2" t="s">
        <v>50</v>
      </c>
      <c r="Q115" s="2" t="s">
        <v>176</v>
      </c>
      <c r="R115" s="2" t="s">
        <v>61</v>
      </c>
      <c r="S115" s="2" t="s">
        <v>62</v>
      </c>
      <c r="T115" s="2" t="s">
        <v>62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50</v>
      </c>
      <c r="AS115" s="2" t="s">
        <v>50</v>
      </c>
      <c r="AT115" s="3"/>
      <c r="AU115" s="2" t="s">
        <v>181</v>
      </c>
      <c r="AV115" s="3">
        <v>32</v>
      </c>
    </row>
    <row r="116" spans="1:48" ht="30" customHeight="1" x14ac:dyDescent="0.3">
      <c r="A116" s="16" t="s">
        <v>182</v>
      </c>
      <c r="B116" s="16" t="s">
        <v>183</v>
      </c>
      <c r="C116" s="16" t="s">
        <v>119</v>
      </c>
      <c r="D116" s="14">
        <v>4</v>
      </c>
      <c r="E116" s="15"/>
      <c r="F116" s="15">
        <f>TRUNC(E116*D116, 0)</f>
        <v>0</v>
      </c>
      <c r="G116" s="15"/>
      <c r="H116" s="15">
        <f>TRUNC(G116*D116, 0)</f>
        <v>0</v>
      </c>
      <c r="I116" s="15"/>
      <c r="J116" s="15">
        <f>TRUNC(I116*D116, 0)</f>
        <v>0</v>
      </c>
      <c r="K116" s="15">
        <f t="shared" si="8"/>
        <v>0</v>
      </c>
      <c r="L116" s="15">
        <f t="shared" si="8"/>
        <v>0</v>
      </c>
      <c r="M116" s="16" t="s">
        <v>184</v>
      </c>
      <c r="N116" s="2" t="s">
        <v>185</v>
      </c>
      <c r="O116" s="2" t="s">
        <v>50</v>
      </c>
      <c r="P116" s="2" t="s">
        <v>50</v>
      </c>
      <c r="Q116" s="2" t="s">
        <v>176</v>
      </c>
      <c r="R116" s="2" t="s">
        <v>61</v>
      </c>
      <c r="S116" s="2" t="s">
        <v>62</v>
      </c>
      <c r="T116" s="2" t="s">
        <v>62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50</v>
      </c>
      <c r="AS116" s="2" t="s">
        <v>50</v>
      </c>
      <c r="AT116" s="3"/>
      <c r="AU116" s="2" t="s">
        <v>186</v>
      </c>
      <c r="AV116" s="3">
        <v>33</v>
      </c>
    </row>
    <row r="117" spans="1:48" ht="30" customHeight="1" x14ac:dyDescent="0.3">
      <c r="A117" s="16" t="s">
        <v>182</v>
      </c>
      <c r="B117" s="16" t="s">
        <v>187</v>
      </c>
      <c r="C117" s="16" t="s">
        <v>119</v>
      </c>
      <c r="D117" s="14">
        <v>7</v>
      </c>
      <c r="E117" s="15"/>
      <c r="F117" s="15">
        <f>TRUNC(E117*D117, 0)</f>
        <v>0</v>
      </c>
      <c r="G117" s="15"/>
      <c r="H117" s="15">
        <f>TRUNC(G117*D117, 0)</f>
        <v>0</v>
      </c>
      <c r="I117" s="15"/>
      <c r="J117" s="15">
        <f>TRUNC(I117*D117, 0)</f>
        <v>0</v>
      </c>
      <c r="K117" s="15">
        <f t="shared" si="8"/>
        <v>0</v>
      </c>
      <c r="L117" s="15">
        <f t="shared" si="8"/>
        <v>0</v>
      </c>
      <c r="M117" s="16" t="s">
        <v>188</v>
      </c>
      <c r="N117" s="2" t="s">
        <v>189</v>
      </c>
      <c r="O117" s="2" t="s">
        <v>50</v>
      </c>
      <c r="P117" s="2" t="s">
        <v>50</v>
      </c>
      <c r="Q117" s="2" t="s">
        <v>176</v>
      </c>
      <c r="R117" s="2" t="s">
        <v>61</v>
      </c>
      <c r="S117" s="2" t="s">
        <v>62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50</v>
      </c>
      <c r="AS117" s="2" t="s">
        <v>50</v>
      </c>
      <c r="AT117" s="3"/>
      <c r="AU117" s="2" t="s">
        <v>190</v>
      </c>
      <c r="AV117" s="3">
        <v>114</v>
      </c>
    </row>
    <row r="118" spans="1:48" ht="30" customHeight="1" x14ac:dyDescent="0.3">
      <c r="A118" s="16" t="s">
        <v>191</v>
      </c>
      <c r="B118" s="16" t="s">
        <v>192</v>
      </c>
      <c r="C118" s="16" t="s">
        <v>119</v>
      </c>
      <c r="D118" s="14">
        <v>10</v>
      </c>
      <c r="E118" s="15"/>
      <c r="F118" s="15">
        <f>TRUNC(E118*D118, 0)</f>
        <v>0</v>
      </c>
      <c r="G118" s="15"/>
      <c r="H118" s="15">
        <f>TRUNC(G118*D118, 0)</f>
        <v>0</v>
      </c>
      <c r="I118" s="15"/>
      <c r="J118" s="15">
        <f>TRUNC(I118*D118, 0)</f>
        <v>0</v>
      </c>
      <c r="K118" s="15">
        <f t="shared" si="8"/>
        <v>0</v>
      </c>
      <c r="L118" s="15">
        <f t="shared" si="8"/>
        <v>0</v>
      </c>
      <c r="M118" s="16" t="s">
        <v>193</v>
      </c>
      <c r="N118" s="2" t="s">
        <v>194</v>
      </c>
      <c r="O118" s="2" t="s">
        <v>50</v>
      </c>
      <c r="P118" s="2" t="s">
        <v>50</v>
      </c>
      <c r="Q118" s="2" t="s">
        <v>176</v>
      </c>
      <c r="R118" s="2" t="s">
        <v>61</v>
      </c>
      <c r="S118" s="2" t="s">
        <v>62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50</v>
      </c>
      <c r="AS118" s="2" t="s">
        <v>50</v>
      </c>
      <c r="AT118" s="3"/>
      <c r="AU118" s="2" t="s">
        <v>195</v>
      </c>
      <c r="AV118" s="3">
        <v>181</v>
      </c>
    </row>
    <row r="119" spans="1:48" ht="30" customHeight="1" x14ac:dyDescent="0.3">
      <c r="A119" s="16" t="s">
        <v>196</v>
      </c>
      <c r="B119" s="16" t="s">
        <v>197</v>
      </c>
      <c r="C119" s="16" t="s">
        <v>119</v>
      </c>
      <c r="D119" s="14">
        <v>93</v>
      </c>
      <c r="E119" s="15"/>
      <c r="F119" s="15">
        <f>TRUNC(E119*D119, 0)</f>
        <v>0</v>
      </c>
      <c r="G119" s="15"/>
      <c r="H119" s="15">
        <f>TRUNC(G119*D119, 0)</f>
        <v>0</v>
      </c>
      <c r="I119" s="15"/>
      <c r="J119" s="15">
        <f>TRUNC(I119*D119, 0)</f>
        <v>0</v>
      </c>
      <c r="K119" s="15">
        <f t="shared" si="8"/>
        <v>0</v>
      </c>
      <c r="L119" s="15">
        <f t="shared" si="8"/>
        <v>0</v>
      </c>
      <c r="M119" s="16" t="s">
        <v>198</v>
      </c>
      <c r="N119" s="2" t="s">
        <v>199</v>
      </c>
      <c r="O119" s="2" t="s">
        <v>50</v>
      </c>
      <c r="P119" s="2" t="s">
        <v>50</v>
      </c>
      <c r="Q119" s="2" t="s">
        <v>176</v>
      </c>
      <c r="R119" s="2" t="s">
        <v>61</v>
      </c>
      <c r="S119" s="2" t="s">
        <v>62</v>
      </c>
      <c r="T119" s="2" t="s">
        <v>62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50</v>
      </c>
      <c r="AS119" s="2" t="s">
        <v>50</v>
      </c>
      <c r="AT119" s="3"/>
      <c r="AU119" s="2" t="s">
        <v>200</v>
      </c>
      <c r="AV119" s="3">
        <v>115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176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176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176</v>
      </c>
    </row>
    <row r="123" spans="1:48" ht="30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 t="s">
        <v>176</v>
      </c>
    </row>
    <row r="124" spans="1:48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176</v>
      </c>
    </row>
    <row r="125" spans="1:48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176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176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176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176</v>
      </c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176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176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176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176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176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176</v>
      </c>
    </row>
    <row r="135" spans="1:48" ht="30" customHeight="1" x14ac:dyDescent="0.3">
      <c r="A135" s="16" t="s">
        <v>80</v>
      </c>
      <c r="B135" s="14"/>
      <c r="C135" s="14"/>
      <c r="D135" s="14"/>
      <c r="E135" s="15"/>
      <c r="F135" s="15">
        <f>SUMIF(Q115:Q134,"010106",F115:F134)</f>
        <v>0</v>
      </c>
      <c r="G135" s="15"/>
      <c r="H135" s="15">
        <f>SUMIF(Q115:Q134,"010106",H115:H134)</f>
        <v>0</v>
      </c>
      <c r="I135" s="15"/>
      <c r="J135" s="15">
        <f>SUMIF(Q115:Q134,"010106",J115:J134)</f>
        <v>0</v>
      </c>
      <c r="K135" s="15"/>
      <c r="L135" s="15">
        <f>SUMIF(Q115:Q134,"010106",L115:L134)</f>
        <v>0</v>
      </c>
      <c r="M135" s="14"/>
      <c r="N135" t="s">
        <v>81</v>
      </c>
    </row>
    <row r="136" spans="1:48" ht="30" customHeight="1" x14ac:dyDescent="0.3">
      <c r="A136" s="16" t="s">
        <v>201</v>
      </c>
      <c r="B136" s="16" t="s">
        <v>56</v>
      </c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N136" s="3"/>
      <c r="O136" s="3"/>
      <c r="P136" s="3"/>
      <c r="Q136" s="2" t="s">
        <v>202</v>
      </c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 spans="1:48" ht="30" customHeight="1" x14ac:dyDescent="0.3">
      <c r="A137" s="16" t="s">
        <v>203</v>
      </c>
      <c r="B137" s="16" t="s">
        <v>204</v>
      </c>
      <c r="C137" s="16" t="s">
        <v>119</v>
      </c>
      <c r="D137" s="14">
        <v>36</v>
      </c>
      <c r="E137" s="15"/>
      <c r="F137" s="15">
        <f>TRUNC(E137*D137, 0)</f>
        <v>0</v>
      </c>
      <c r="G137" s="15"/>
      <c r="H137" s="15">
        <f>TRUNC(G137*D137, 0)</f>
        <v>0</v>
      </c>
      <c r="I137" s="15"/>
      <c r="J137" s="15">
        <f>TRUNC(I137*D137, 0)</f>
        <v>0</v>
      </c>
      <c r="K137" s="15">
        <f>TRUNC(E137+G137+I137, 0)</f>
        <v>0</v>
      </c>
      <c r="L137" s="15">
        <f>TRUNC(F137+H137+J137, 0)</f>
        <v>0</v>
      </c>
      <c r="M137" s="16" t="s">
        <v>205</v>
      </c>
      <c r="N137" s="2" t="s">
        <v>206</v>
      </c>
      <c r="O137" s="2" t="s">
        <v>50</v>
      </c>
      <c r="P137" s="2" t="s">
        <v>50</v>
      </c>
      <c r="Q137" s="2" t="s">
        <v>202</v>
      </c>
      <c r="R137" s="2" t="s">
        <v>61</v>
      </c>
      <c r="S137" s="2" t="s">
        <v>62</v>
      </c>
      <c r="T137" s="2" t="s">
        <v>62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50</v>
      </c>
      <c r="AS137" s="2" t="s">
        <v>50</v>
      </c>
      <c r="AT137" s="3"/>
      <c r="AU137" s="2" t="s">
        <v>207</v>
      </c>
      <c r="AV137" s="3">
        <v>116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202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202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202</v>
      </c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202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202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202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202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202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202</v>
      </c>
    </row>
    <row r="147" spans="1:48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202</v>
      </c>
    </row>
    <row r="148" spans="1:48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202</v>
      </c>
    </row>
    <row r="149" spans="1:48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202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202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202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202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202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202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202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202</v>
      </c>
    </row>
    <row r="157" spans="1:48" ht="30" customHeight="1" x14ac:dyDescent="0.3">
      <c r="A157" s="16" t="s">
        <v>80</v>
      </c>
      <c r="B157" s="14"/>
      <c r="C157" s="14"/>
      <c r="D157" s="14"/>
      <c r="E157" s="15"/>
      <c r="F157" s="15">
        <f>SUMIF(Q137:Q156,"010107",F137:F156)</f>
        <v>0</v>
      </c>
      <c r="G157" s="15"/>
      <c r="H157" s="15">
        <f>SUMIF(Q137:Q156,"010107",H137:H156)</f>
        <v>0</v>
      </c>
      <c r="I157" s="15"/>
      <c r="J157" s="15">
        <f>SUMIF(Q137:Q156,"010107",J137:J156)</f>
        <v>0</v>
      </c>
      <c r="K157" s="15"/>
      <c r="L157" s="15">
        <f>SUMIF(Q137:Q156,"010107",L137:L156)</f>
        <v>0</v>
      </c>
      <c r="M157" s="14"/>
      <c r="N157" t="s">
        <v>81</v>
      </c>
    </row>
    <row r="158" spans="1:48" ht="30" customHeight="1" x14ac:dyDescent="0.3">
      <c r="A158" s="16" t="s">
        <v>208</v>
      </c>
      <c r="B158" s="16" t="s">
        <v>56</v>
      </c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N158" s="3"/>
      <c r="O158" s="3"/>
      <c r="P158" s="3"/>
      <c r="Q158" s="2" t="s">
        <v>209</v>
      </c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 spans="1:48" ht="30" customHeight="1" x14ac:dyDescent="0.3">
      <c r="A159" s="16" t="s">
        <v>210</v>
      </c>
      <c r="B159" s="16" t="s">
        <v>211</v>
      </c>
      <c r="C159" s="16" t="s">
        <v>212</v>
      </c>
      <c r="D159" s="14">
        <v>3</v>
      </c>
      <c r="E159" s="15"/>
      <c r="F159" s="15">
        <f t="shared" ref="F159:F166" si="9">TRUNC(E159*D159, 0)</f>
        <v>0</v>
      </c>
      <c r="G159" s="15"/>
      <c r="H159" s="15">
        <f t="shared" ref="H159:H166" si="10">TRUNC(G159*D159, 0)</f>
        <v>0</v>
      </c>
      <c r="I159" s="15"/>
      <c r="J159" s="15">
        <f t="shared" ref="J159:J166" si="11">TRUNC(I159*D159, 0)</f>
        <v>0</v>
      </c>
      <c r="K159" s="15">
        <f t="shared" ref="K159:L166" si="12">TRUNC(E159+G159+I159, 0)</f>
        <v>0</v>
      </c>
      <c r="L159" s="15">
        <f t="shared" si="12"/>
        <v>0</v>
      </c>
      <c r="M159" s="16" t="s">
        <v>213</v>
      </c>
      <c r="N159" s="2" t="s">
        <v>214</v>
      </c>
      <c r="O159" s="2" t="s">
        <v>50</v>
      </c>
      <c r="P159" s="2" t="s">
        <v>50</v>
      </c>
      <c r="Q159" s="2" t="s">
        <v>209</v>
      </c>
      <c r="R159" s="2" t="s">
        <v>61</v>
      </c>
      <c r="S159" s="2" t="s">
        <v>62</v>
      </c>
      <c r="T159" s="2" t="s">
        <v>62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50</v>
      </c>
      <c r="AS159" s="2" t="s">
        <v>50</v>
      </c>
      <c r="AT159" s="3"/>
      <c r="AU159" s="2" t="s">
        <v>215</v>
      </c>
      <c r="AV159" s="3">
        <v>49</v>
      </c>
    </row>
    <row r="160" spans="1:48" ht="30" customHeight="1" x14ac:dyDescent="0.3">
      <c r="A160" s="16" t="s">
        <v>216</v>
      </c>
      <c r="B160" s="16" t="s">
        <v>217</v>
      </c>
      <c r="C160" s="16" t="s">
        <v>212</v>
      </c>
      <c r="D160" s="14">
        <v>4</v>
      </c>
      <c r="E160" s="15"/>
      <c r="F160" s="15">
        <f t="shared" si="9"/>
        <v>0</v>
      </c>
      <c r="G160" s="15"/>
      <c r="H160" s="15">
        <f t="shared" si="10"/>
        <v>0</v>
      </c>
      <c r="I160" s="15"/>
      <c r="J160" s="15">
        <f t="shared" si="11"/>
        <v>0</v>
      </c>
      <c r="K160" s="15">
        <f t="shared" si="12"/>
        <v>0</v>
      </c>
      <c r="L160" s="15">
        <f t="shared" si="12"/>
        <v>0</v>
      </c>
      <c r="M160" s="16" t="s">
        <v>218</v>
      </c>
      <c r="N160" s="2" t="s">
        <v>219</v>
      </c>
      <c r="O160" s="2" t="s">
        <v>50</v>
      </c>
      <c r="P160" s="2" t="s">
        <v>50</v>
      </c>
      <c r="Q160" s="2" t="s">
        <v>209</v>
      </c>
      <c r="R160" s="2" t="s">
        <v>61</v>
      </c>
      <c r="S160" s="2" t="s">
        <v>62</v>
      </c>
      <c r="T160" s="2" t="s">
        <v>62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50</v>
      </c>
      <c r="AS160" s="2" t="s">
        <v>50</v>
      </c>
      <c r="AT160" s="3"/>
      <c r="AU160" s="2" t="s">
        <v>220</v>
      </c>
      <c r="AV160" s="3">
        <v>50</v>
      </c>
    </row>
    <row r="161" spans="1:48" ht="30" customHeight="1" x14ac:dyDescent="0.3">
      <c r="A161" s="16" t="s">
        <v>221</v>
      </c>
      <c r="B161" s="16" t="s">
        <v>222</v>
      </c>
      <c r="C161" s="16" t="s">
        <v>223</v>
      </c>
      <c r="D161" s="14">
        <v>4</v>
      </c>
      <c r="E161" s="15"/>
      <c r="F161" s="15">
        <f t="shared" si="9"/>
        <v>0</v>
      </c>
      <c r="G161" s="15"/>
      <c r="H161" s="15">
        <f t="shared" si="10"/>
        <v>0</v>
      </c>
      <c r="I161" s="15"/>
      <c r="J161" s="15">
        <f t="shared" si="11"/>
        <v>0</v>
      </c>
      <c r="K161" s="15">
        <f t="shared" si="12"/>
        <v>0</v>
      </c>
      <c r="L161" s="15">
        <f t="shared" si="12"/>
        <v>0</v>
      </c>
      <c r="M161" s="16" t="s">
        <v>224</v>
      </c>
      <c r="N161" s="2" t="s">
        <v>225</v>
      </c>
      <c r="O161" s="2" t="s">
        <v>50</v>
      </c>
      <c r="P161" s="2" t="s">
        <v>50</v>
      </c>
      <c r="Q161" s="2" t="s">
        <v>209</v>
      </c>
      <c r="R161" s="2" t="s">
        <v>62</v>
      </c>
      <c r="S161" s="2" t="s">
        <v>62</v>
      </c>
      <c r="T161" s="2" t="s">
        <v>61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50</v>
      </c>
      <c r="AS161" s="2" t="s">
        <v>50</v>
      </c>
      <c r="AT161" s="3"/>
      <c r="AU161" s="2" t="s">
        <v>226</v>
      </c>
      <c r="AV161" s="3">
        <v>41</v>
      </c>
    </row>
    <row r="162" spans="1:48" ht="30" customHeight="1" x14ac:dyDescent="0.3">
      <c r="A162" s="16" t="s">
        <v>221</v>
      </c>
      <c r="B162" s="16" t="s">
        <v>227</v>
      </c>
      <c r="C162" s="16" t="s">
        <v>223</v>
      </c>
      <c r="D162" s="14">
        <v>3</v>
      </c>
      <c r="E162" s="15"/>
      <c r="F162" s="15">
        <f t="shared" si="9"/>
        <v>0</v>
      </c>
      <c r="G162" s="15"/>
      <c r="H162" s="15">
        <f t="shared" si="10"/>
        <v>0</v>
      </c>
      <c r="I162" s="15"/>
      <c r="J162" s="15">
        <f t="shared" si="11"/>
        <v>0</v>
      </c>
      <c r="K162" s="15">
        <f t="shared" si="12"/>
        <v>0</v>
      </c>
      <c r="L162" s="15">
        <f t="shared" si="12"/>
        <v>0</v>
      </c>
      <c r="M162" s="16" t="s">
        <v>228</v>
      </c>
      <c r="N162" s="2" t="s">
        <v>229</v>
      </c>
      <c r="O162" s="2" t="s">
        <v>50</v>
      </c>
      <c r="P162" s="2" t="s">
        <v>50</v>
      </c>
      <c r="Q162" s="2" t="s">
        <v>209</v>
      </c>
      <c r="R162" s="2" t="s">
        <v>62</v>
      </c>
      <c r="S162" s="2" t="s">
        <v>62</v>
      </c>
      <c r="T162" s="2" t="s">
        <v>61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50</v>
      </c>
      <c r="AS162" s="2" t="s">
        <v>50</v>
      </c>
      <c r="AT162" s="3"/>
      <c r="AU162" s="2" t="s">
        <v>230</v>
      </c>
      <c r="AV162" s="3">
        <v>42</v>
      </c>
    </row>
    <row r="163" spans="1:48" ht="30" customHeight="1" x14ac:dyDescent="0.3">
      <c r="A163" s="16" t="s">
        <v>231</v>
      </c>
      <c r="B163" s="16" t="s">
        <v>232</v>
      </c>
      <c r="C163" s="16" t="s">
        <v>233</v>
      </c>
      <c r="D163" s="14">
        <v>7</v>
      </c>
      <c r="E163" s="15"/>
      <c r="F163" s="15">
        <f t="shared" si="9"/>
        <v>0</v>
      </c>
      <c r="G163" s="15"/>
      <c r="H163" s="15">
        <f t="shared" si="10"/>
        <v>0</v>
      </c>
      <c r="I163" s="15"/>
      <c r="J163" s="15">
        <f t="shared" si="11"/>
        <v>0</v>
      </c>
      <c r="K163" s="15">
        <f t="shared" si="12"/>
        <v>0</v>
      </c>
      <c r="L163" s="15">
        <f t="shared" si="12"/>
        <v>0</v>
      </c>
      <c r="M163" s="16" t="s">
        <v>234</v>
      </c>
      <c r="N163" s="2" t="s">
        <v>235</v>
      </c>
      <c r="O163" s="2" t="s">
        <v>50</v>
      </c>
      <c r="P163" s="2" t="s">
        <v>50</v>
      </c>
      <c r="Q163" s="2" t="s">
        <v>209</v>
      </c>
      <c r="R163" s="2" t="s">
        <v>62</v>
      </c>
      <c r="S163" s="2" t="s">
        <v>62</v>
      </c>
      <c r="T163" s="2" t="s">
        <v>61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50</v>
      </c>
      <c r="AS163" s="2" t="s">
        <v>50</v>
      </c>
      <c r="AT163" s="3"/>
      <c r="AU163" s="2" t="s">
        <v>236</v>
      </c>
      <c r="AV163" s="3">
        <v>119</v>
      </c>
    </row>
    <row r="164" spans="1:48" ht="30" customHeight="1" x14ac:dyDescent="0.3">
      <c r="A164" s="16" t="s">
        <v>237</v>
      </c>
      <c r="B164" s="16" t="s">
        <v>238</v>
      </c>
      <c r="C164" s="16" t="s">
        <v>233</v>
      </c>
      <c r="D164" s="14">
        <v>7</v>
      </c>
      <c r="E164" s="15"/>
      <c r="F164" s="15">
        <f t="shared" si="9"/>
        <v>0</v>
      </c>
      <c r="G164" s="15"/>
      <c r="H164" s="15">
        <f t="shared" si="10"/>
        <v>0</v>
      </c>
      <c r="I164" s="15"/>
      <c r="J164" s="15">
        <f t="shared" si="11"/>
        <v>0</v>
      </c>
      <c r="K164" s="15">
        <f t="shared" si="12"/>
        <v>0</v>
      </c>
      <c r="L164" s="15">
        <f t="shared" si="12"/>
        <v>0</v>
      </c>
      <c r="M164" s="16" t="s">
        <v>239</v>
      </c>
      <c r="N164" s="2" t="s">
        <v>240</v>
      </c>
      <c r="O164" s="2" t="s">
        <v>50</v>
      </c>
      <c r="P164" s="2" t="s">
        <v>50</v>
      </c>
      <c r="Q164" s="2" t="s">
        <v>209</v>
      </c>
      <c r="R164" s="2" t="s">
        <v>62</v>
      </c>
      <c r="S164" s="2" t="s">
        <v>62</v>
      </c>
      <c r="T164" s="2" t="s">
        <v>61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50</v>
      </c>
      <c r="AS164" s="2" t="s">
        <v>50</v>
      </c>
      <c r="AT164" s="3"/>
      <c r="AU164" s="2" t="s">
        <v>241</v>
      </c>
      <c r="AV164" s="3">
        <v>45</v>
      </c>
    </row>
    <row r="165" spans="1:48" ht="30" customHeight="1" x14ac:dyDescent="0.3">
      <c r="A165" s="16" t="s">
        <v>242</v>
      </c>
      <c r="B165" s="16" t="s">
        <v>243</v>
      </c>
      <c r="C165" s="16" t="s">
        <v>58</v>
      </c>
      <c r="D165" s="14">
        <v>7</v>
      </c>
      <c r="E165" s="15"/>
      <c r="F165" s="15">
        <f t="shared" si="9"/>
        <v>0</v>
      </c>
      <c r="G165" s="15"/>
      <c r="H165" s="15">
        <f t="shared" si="10"/>
        <v>0</v>
      </c>
      <c r="I165" s="15"/>
      <c r="J165" s="15">
        <f t="shared" si="11"/>
        <v>0</v>
      </c>
      <c r="K165" s="15">
        <f t="shared" si="12"/>
        <v>0</v>
      </c>
      <c r="L165" s="15">
        <f t="shared" si="12"/>
        <v>0</v>
      </c>
      <c r="M165" s="16" t="s">
        <v>244</v>
      </c>
      <c r="N165" s="2" t="s">
        <v>245</v>
      </c>
      <c r="O165" s="2" t="s">
        <v>50</v>
      </c>
      <c r="P165" s="2" t="s">
        <v>50</v>
      </c>
      <c r="Q165" s="2" t="s">
        <v>209</v>
      </c>
      <c r="R165" s="2" t="s">
        <v>61</v>
      </c>
      <c r="S165" s="2" t="s">
        <v>62</v>
      </c>
      <c r="T165" s="2" t="s">
        <v>62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50</v>
      </c>
      <c r="AS165" s="2" t="s">
        <v>50</v>
      </c>
      <c r="AT165" s="3"/>
      <c r="AU165" s="2" t="s">
        <v>246</v>
      </c>
      <c r="AV165" s="3">
        <v>57</v>
      </c>
    </row>
    <row r="166" spans="1:48" ht="30" customHeight="1" x14ac:dyDescent="0.3">
      <c r="A166" s="16" t="s">
        <v>247</v>
      </c>
      <c r="B166" s="16" t="s">
        <v>50</v>
      </c>
      <c r="C166" s="16" t="s">
        <v>76</v>
      </c>
      <c r="D166" s="14">
        <v>14</v>
      </c>
      <c r="E166" s="15"/>
      <c r="F166" s="15">
        <f t="shared" si="9"/>
        <v>0</v>
      </c>
      <c r="G166" s="15"/>
      <c r="H166" s="15">
        <f t="shared" si="10"/>
        <v>0</v>
      </c>
      <c r="I166" s="15"/>
      <c r="J166" s="15">
        <f t="shared" si="11"/>
        <v>0</v>
      </c>
      <c r="K166" s="15">
        <f t="shared" si="12"/>
        <v>0</v>
      </c>
      <c r="L166" s="15">
        <f t="shared" si="12"/>
        <v>0</v>
      </c>
      <c r="M166" s="16" t="s">
        <v>248</v>
      </c>
      <c r="N166" s="2" t="s">
        <v>249</v>
      </c>
      <c r="O166" s="2" t="s">
        <v>50</v>
      </c>
      <c r="P166" s="2" t="s">
        <v>50</v>
      </c>
      <c r="Q166" s="2" t="s">
        <v>209</v>
      </c>
      <c r="R166" s="2" t="s">
        <v>62</v>
      </c>
      <c r="S166" s="2" t="s">
        <v>62</v>
      </c>
      <c r="T166" s="2" t="s">
        <v>61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50</v>
      </c>
      <c r="AS166" s="2" t="s">
        <v>50</v>
      </c>
      <c r="AT166" s="3"/>
      <c r="AU166" s="2" t="s">
        <v>250</v>
      </c>
      <c r="AV166" s="3">
        <v>118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209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209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209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209</v>
      </c>
    </row>
    <row r="171" spans="1:48" ht="30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209</v>
      </c>
    </row>
    <row r="172" spans="1:48" ht="30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209</v>
      </c>
    </row>
    <row r="173" spans="1:48" ht="30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209</v>
      </c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209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209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209</v>
      </c>
    </row>
    <row r="177" spans="1:48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209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209</v>
      </c>
    </row>
    <row r="179" spans="1:48" ht="30" customHeight="1" x14ac:dyDescent="0.3">
      <c r="A179" s="16" t="s">
        <v>80</v>
      </c>
      <c r="B179" s="14"/>
      <c r="C179" s="14"/>
      <c r="D179" s="14"/>
      <c r="E179" s="15"/>
      <c r="F179" s="15">
        <f>SUMIF(Q159:Q178,"010108",F159:F178)</f>
        <v>0</v>
      </c>
      <c r="G179" s="15"/>
      <c r="H179" s="15">
        <f>SUMIF(Q159:Q178,"010108",H159:H178)</f>
        <v>0</v>
      </c>
      <c r="I179" s="15"/>
      <c r="J179" s="15">
        <f>SUMIF(Q159:Q178,"010108",J159:J178)</f>
        <v>0</v>
      </c>
      <c r="K179" s="15"/>
      <c r="L179" s="15">
        <f>SUMIF(Q159:Q178,"010108",L159:L178)</f>
        <v>0</v>
      </c>
      <c r="M179" s="14"/>
      <c r="N179" t="s">
        <v>81</v>
      </c>
    </row>
    <row r="180" spans="1:48" ht="30" customHeight="1" x14ac:dyDescent="0.3">
      <c r="A180" s="16" t="s">
        <v>251</v>
      </c>
      <c r="B180" s="16" t="s">
        <v>56</v>
      </c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N180" s="3"/>
      <c r="O180" s="3"/>
      <c r="P180" s="3"/>
      <c r="Q180" s="2" t="s">
        <v>252</v>
      </c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 spans="1:48" ht="30" customHeight="1" x14ac:dyDescent="0.3">
      <c r="A181" s="16" t="s">
        <v>253</v>
      </c>
      <c r="B181" s="16" t="s">
        <v>254</v>
      </c>
      <c r="C181" s="16" t="s">
        <v>76</v>
      </c>
      <c r="D181" s="14">
        <v>1</v>
      </c>
      <c r="E181" s="15"/>
      <c r="F181" s="15">
        <f>TRUNC(E181*D181, 0)</f>
        <v>0</v>
      </c>
      <c r="G181" s="15"/>
      <c r="H181" s="15">
        <f>TRUNC(G181*D181, 0)</f>
        <v>0</v>
      </c>
      <c r="I181" s="15"/>
      <c r="J181" s="15">
        <f>TRUNC(I181*D181, 0)</f>
        <v>0</v>
      </c>
      <c r="K181" s="15">
        <f t="shared" ref="K181:L183" si="13">TRUNC(E181+G181+I181, 0)</f>
        <v>0</v>
      </c>
      <c r="L181" s="15">
        <f t="shared" si="13"/>
        <v>0</v>
      </c>
      <c r="M181" s="16" t="s">
        <v>255</v>
      </c>
      <c r="N181" s="2" t="s">
        <v>256</v>
      </c>
      <c r="O181" s="2" t="s">
        <v>50</v>
      </c>
      <c r="P181" s="2" t="s">
        <v>50</v>
      </c>
      <c r="Q181" s="2" t="s">
        <v>252</v>
      </c>
      <c r="R181" s="2" t="s">
        <v>62</v>
      </c>
      <c r="S181" s="2" t="s">
        <v>62</v>
      </c>
      <c r="T181" s="2" t="s">
        <v>61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50</v>
      </c>
      <c r="AS181" s="2" t="s">
        <v>50</v>
      </c>
      <c r="AT181" s="3"/>
      <c r="AU181" s="2" t="s">
        <v>257</v>
      </c>
      <c r="AV181" s="3">
        <v>183</v>
      </c>
    </row>
    <row r="182" spans="1:48" ht="30" customHeight="1" x14ac:dyDescent="0.3">
      <c r="A182" s="16" t="s">
        <v>258</v>
      </c>
      <c r="B182" s="16" t="s">
        <v>259</v>
      </c>
      <c r="C182" s="16" t="s">
        <v>119</v>
      </c>
      <c r="D182" s="14">
        <v>11</v>
      </c>
      <c r="E182" s="15"/>
      <c r="F182" s="15">
        <f>TRUNC(E182*D182, 0)</f>
        <v>0</v>
      </c>
      <c r="G182" s="15"/>
      <c r="H182" s="15">
        <f>TRUNC(G182*D182, 0)</f>
        <v>0</v>
      </c>
      <c r="I182" s="15"/>
      <c r="J182" s="15">
        <f>TRUNC(I182*D182, 0)</f>
        <v>0</v>
      </c>
      <c r="K182" s="15">
        <f t="shared" si="13"/>
        <v>0</v>
      </c>
      <c r="L182" s="15">
        <f t="shared" si="13"/>
        <v>0</v>
      </c>
      <c r="M182" s="16" t="s">
        <v>260</v>
      </c>
      <c r="N182" s="2" t="s">
        <v>261</v>
      </c>
      <c r="O182" s="2" t="s">
        <v>50</v>
      </c>
      <c r="P182" s="2" t="s">
        <v>50</v>
      </c>
      <c r="Q182" s="2" t="s">
        <v>252</v>
      </c>
      <c r="R182" s="2" t="s">
        <v>61</v>
      </c>
      <c r="S182" s="2" t="s">
        <v>62</v>
      </c>
      <c r="T182" s="2" t="s">
        <v>62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50</v>
      </c>
      <c r="AS182" s="2" t="s">
        <v>50</v>
      </c>
      <c r="AT182" s="3"/>
      <c r="AU182" s="2" t="s">
        <v>262</v>
      </c>
      <c r="AV182" s="3">
        <v>46</v>
      </c>
    </row>
    <row r="183" spans="1:48" ht="30" customHeight="1" x14ac:dyDescent="0.3">
      <c r="A183" s="16" t="s">
        <v>263</v>
      </c>
      <c r="B183" s="16" t="s">
        <v>264</v>
      </c>
      <c r="C183" s="16" t="s">
        <v>76</v>
      </c>
      <c r="D183" s="14">
        <v>1</v>
      </c>
      <c r="E183" s="15"/>
      <c r="F183" s="15">
        <f>TRUNC(E183*D183, 0)</f>
        <v>0</v>
      </c>
      <c r="G183" s="15"/>
      <c r="H183" s="15">
        <f>TRUNC(G183*D183, 0)</f>
        <v>0</v>
      </c>
      <c r="I183" s="15"/>
      <c r="J183" s="15">
        <f>TRUNC(I183*D183, 0)</f>
        <v>0</v>
      </c>
      <c r="K183" s="15">
        <f t="shared" si="13"/>
        <v>0</v>
      </c>
      <c r="L183" s="15">
        <f t="shared" si="13"/>
        <v>0</v>
      </c>
      <c r="M183" s="16" t="s">
        <v>265</v>
      </c>
      <c r="N183" s="2" t="s">
        <v>266</v>
      </c>
      <c r="O183" s="2" t="s">
        <v>50</v>
      </c>
      <c r="P183" s="2" t="s">
        <v>50</v>
      </c>
      <c r="Q183" s="2" t="s">
        <v>252</v>
      </c>
      <c r="R183" s="2" t="s">
        <v>61</v>
      </c>
      <c r="S183" s="2" t="s">
        <v>62</v>
      </c>
      <c r="T183" s="2" t="s">
        <v>62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50</v>
      </c>
      <c r="AS183" s="2" t="s">
        <v>50</v>
      </c>
      <c r="AT183" s="3"/>
      <c r="AU183" s="2" t="s">
        <v>267</v>
      </c>
      <c r="AV183" s="3">
        <v>184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252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252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252</v>
      </c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252</v>
      </c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252</v>
      </c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252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252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252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252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252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252</v>
      </c>
    </row>
    <row r="195" spans="1:48" ht="30" customHeight="1" x14ac:dyDescent="0.3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 t="s">
        <v>252</v>
      </c>
    </row>
    <row r="196" spans="1:48" ht="30" customHeight="1" x14ac:dyDescent="0.3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 t="s">
        <v>252</v>
      </c>
    </row>
    <row r="197" spans="1:48" ht="30" customHeight="1" x14ac:dyDescent="0.3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 t="s">
        <v>252</v>
      </c>
    </row>
    <row r="198" spans="1:48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252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252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252</v>
      </c>
    </row>
    <row r="201" spans="1:48" ht="30" customHeight="1" x14ac:dyDescent="0.3">
      <c r="A201" s="16" t="s">
        <v>80</v>
      </c>
      <c r="B201" s="14"/>
      <c r="C201" s="14"/>
      <c r="D201" s="14"/>
      <c r="E201" s="15"/>
      <c r="F201" s="15">
        <f>SUMIF(Q181:Q200,"010109",F181:F200)</f>
        <v>0</v>
      </c>
      <c r="G201" s="15"/>
      <c r="H201" s="15">
        <f>SUMIF(Q181:Q200,"010109",H181:H200)</f>
        <v>0</v>
      </c>
      <c r="I201" s="15"/>
      <c r="J201" s="15">
        <f>SUMIF(Q181:Q200,"010109",J181:J200)</f>
        <v>0</v>
      </c>
      <c r="K201" s="15"/>
      <c r="L201" s="15">
        <f>SUMIF(Q181:Q200,"010109",L181:L200)</f>
        <v>0</v>
      </c>
      <c r="M201" s="14"/>
      <c r="N201" t="s">
        <v>81</v>
      </c>
    </row>
    <row r="202" spans="1:48" ht="30" customHeight="1" x14ac:dyDescent="0.3">
      <c r="A202" s="16" t="s">
        <v>268</v>
      </c>
      <c r="B202" s="16" t="s">
        <v>56</v>
      </c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N202" s="3"/>
      <c r="O202" s="3"/>
      <c r="P202" s="3"/>
      <c r="Q202" s="2" t="s">
        <v>269</v>
      </c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</row>
    <row r="203" spans="1:48" ht="30" customHeight="1" x14ac:dyDescent="0.3">
      <c r="A203" s="16" t="s">
        <v>270</v>
      </c>
      <c r="B203" s="16" t="s">
        <v>271</v>
      </c>
      <c r="C203" s="16" t="s">
        <v>76</v>
      </c>
      <c r="D203" s="14">
        <v>2</v>
      </c>
      <c r="E203" s="15"/>
      <c r="F203" s="15">
        <f>TRUNC(E203*D203, 0)</f>
        <v>0</v>
      </c>
      <c r="G203" s="15"/>
      <c r="H203" s="15">
        <f>TRUNC(G203*D203, 0)</f>
        <v>0</v>
      </c>
      <c r="I203" s="15"/>
      <c r="J203" s="15">
        <f>TRUNC(I203*D203, 0)</f>
        <v>0</v>
      </c>
      <c r="K203" s="15">
        <f>TRUNC(E203+G203+I203, 0)</f>
        <v>0</v>
      </c>
      <c r="L203" s="15">
        <f>TRUNC(F203+H203+J203, 0)</f>
        <v>0</v>
      </c>
      <c r="M203" s="16" t="s">
        <v>272</v>
      </c>
      <c r="N203" s="2" t="s">
        <v>273</v>
      </c>
      <c r="O203" s="2" t="s">
        <v>50</v>
      </c>
      <c r="P203" s="2" t="s">
        <v>50</v>
      </c>
      <c r="Q203" s="2" t="s">
        <v>269</v>
      </c>
      <c r="R203" s="2" t="s">
        <v>61</v>
      </c>
      <c r="S203" s="2" t="s">
        <v>62</v>
      </c>
      <c r="T203" s="2" t="s">
        <v>62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50</v>
      </c>
      <c r="AS203" s="2" t="s">
        <v>50</v>
      </c>
      <c r="AT203" s="3"/>
      <c r="AU203" s="2" t="s">
        <v>274</v>
      </c>
      <c r="AV203" s="3">
        <v>61</v>
      </c>
    </row>
    <row r="204" spans="1:48" ht="30" customHeight="1" x14ac:dyDescent="0.3">
      <c r="A204" s="16" t="s">
        <v>275</v>
      </c>
      <c r="B204" s="16" t="s">
        <v>276</v>
      </c>
      <c r="C204" s="16" t="s">
        <v>76</v>
      </c>
      <c r="D204" s="14">
        <v>34</v>
      </c>
      <c r="E204" s="15"/>
      <c r="F204" s="15">
        <f>TRUNC(E204*D204, 0)</f>
        <v>0</v>
      </c>
      <c r="G204" s="15"/>
      <c r="H204" s="15">
        <f>TRUNC(G204*D204, 0)</f>
        <v>0</v>
      </c>
      <c r="I204" s="15"/>
      <c r="J204" s="15">
        <f>TRUNC(I204*D204, 0)</f>
        <v>0</v>
      </c>
      <c r="K204" s="15">
        <f>TRUNC(E204+G204+I204, 0)</f>
        <v>0</v>
      </c>
      <c r="L204" s="15">
        <f>TRUNC(F204+H204+J204, 0)</f>
        <v>0</v>
      </c>
      <c r="M204" s="16" t="s">
        <v>277</v>
      </c>
      <c r="N204" s="2" t="s">
        <v>278</v>
      </c>
      <c r="O204" s="2" t="s">
        <v>50</v>
      </c>
      <c r="P204" s="2" t="s">
        <v>50</v>
      </c>
      <c r="Q204" s="2" t="s">
        <v>269</v>
      </c>
      <c r="R204" s="2" t="s">
        <v>61</v>
      </c>
      <c r="S204" s="2" t="s">
        <v>62</v>
      </c>
      <c r="T204" s="2" t="s">
        <v>62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50</v>
      </c>
      <c r="AS204" s="2" t="s">
        <v>50</v>
      </c>
      <c r="AT204" s="3"/>
      <c r="AU204" s="2" t="s">
        <v>279</v>
      </c>
      <c r="AV204" s="3">
        <v>62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269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269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269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269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269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269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269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269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269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269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269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269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269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269</v>
      </c>
    </row>
    <row r="219" spans="1:48" ht="30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 t="s">
        <v>269</v>
      </c>
    </row>
    <row r="220" spans="1:48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 t="s">
        <v>269</v>
      </c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269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269</v>
      </c>
    </row>
    <row r="223" spans="1:48" ht="30" customHeight="1" x14ac:dyDescent="0.3">
      <c r="A223" s="16" t="s">
        <v>80</v>
      </c>
      <c r="B223" s="14"/>
      <c r="C223" s="14"/>
      <c r="D223" s="14"/>
      <c r="E223" s="15"/>
      <c r="F223" s="15">
        <f>SUMIF(Q203:Q222,"010110",F203:F222)</f>
        <v>0</v>
      </c>
      <c r="G223" s="15"/>
      <c r="H223" s="15">
        <f>SUMIF(Q203:Q222,"010110",H203:H222)</f>
        <v>0</v>
      </c>
      <c r="I223" s="15"/>
      <c r="J223" s="15">
        <f>SUMIF(Q203:Q222,"010110",J203:J222)</f>
        <v>0</v>
      </c>
      <c r="K223" s="15"/>
      <c r="L223" s="15">
        <f>SUMIF(Q203:Q222,"010110",L203:L222)</f>
        <v>0</v>
      </c>
      <c r="M223" s="14"/>
      <c r="N223" t="s">
        <v>81</v>
      </c>
    </row>
    <row r="224" spans="1:48" ht="30" customHeight="1" x14ac:dyDescent="0.3">
      <c r="A224" s="16" t="s">
        <v>280</v>
      </c>
      <c r="B224" s="16" t="s">
        <v>56</v>
      </c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N224" s="3"/>
      <c r="O224" s="3"/>
      <c r="P224" s="3"/>
      <c r="Q224" s="2" t="s">
        <v>281</v>
      </c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</row>
    <row r="225" spans="1:48" ht="30" customHeight="1" x14ac:dyDescent="0.3">
      <c r="A225" s="16" t="s">
        <v>282</v>
      </c>
      <c r="B225" s="16" t="s">
        <v>50</v>
      </c>
      <c r="C225" s="16" t="s">
        <v>50</v>
      </c>
      <c r="D225" s="14"/>
      <c r="E225" s="15"/>
      <c r="F225" s="15">
        <f t="shared" ref="F225:F252" si="14">TRUNC(E225*D225, 0)</f>
        <v>0</v>
      </c>
      <c r="G225" s="15"/>
      <c r="H225" s="15">
        <f t="shared" ref="H225:H252" si="15">TRUNC(G225*D225, 0)</f>
        <v>0</v>
      </c>
      <c r="I225" s="15"/>
      <c r="J225" s="15">
        <f t="shared" ref="J225:J252" si="16">TRUNC(I225*D225, 0)</f>
        <v>0</v>
      </c>
      <c r="K225" s="15">
        <f t="shared" ref="K225:K252" si="17">TRUNC(E225+G225+I225, 0)</f>
        <v>0</v>
      </c>
      <c r="L225" s="15">
        <f t="shared" ref="L225:L252" si="18">TRUNC(F225+H225+J225, 0)</f>
        <v>0</v>
      </c>
      <c r="M225" s="16" t="s">
        <v>283</v>
      </c>
      <c r="N225" s="2" t="s">
        <v>284</v>
      </c>
      <c r="O225" s="2" t="s">
        <v>50</v>
      </c>
      <c r="P225" s="2" t="s">
        <v>50</v>
      </c>
      <c r="Q225" s="2" t="s">
        <v>281</v>
      </c>
      <c r="R225" s="2" t="s">
        <v>62</v>
      </c>
      <c r="S225" s="2" t="s">
        <v>62</v>
      </c>
      <c r="T225" s="2" t="s">
        <v>61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50</v>
      </c>
      <c r="AS225" s="2" t="s">
        <v>50</v>
      </c>
      <c r="AT225" s="3"/>
      <c r="AU225" s="2" t="s">
        <v>285</v>
      </c>
      <c r="AV225" s="3">
        <v>194</v>
      </c>
    </row>
    <row r="226" spans="1:48" ht="30" customHeight="1" x14ac:dyDescent="0.3">
      <c r="A226" s="16" t="s">
        <v>286</v>
      </c>
      <c r="B226" s="16" t="s">
        <v>287</v>
      </c>
      <c r="C226" s="16" t="s">
        <v>212</v>
      </c>
      <c r="D226" s="14">
        <v>4</v>
      </c>
      <c r="E226" s="15"/>
      <c r="F226" s="15">
        <f t="shared" si="14"/>
        <v>0</v>
      </c>
      <c r="G226" s="15"/>
      <c r="H226" s="15">
        <f t="shared" si="15"/>
        <v>0</v>
      </c>
      <c r="I226" s="15"/>
      <c r="J226" s="15">
        <f t="shared" si="16"/>
        <v>0</v>
      </c>
      <c r="K226" s="15">
        <f t="shared" si="17"/>
        <v>0</v>
      </c>
      <c r="L226" s="15">
        <f t="shared" si="18"/>
        <v>0</v>
      </c>
      <c r="M226" s="16" t="s">
        <v>288</v>
      </c>
      <c r="N226" s="2" t="s">
        <v>289</v>
      </c>
      <c r="O226" s="2" t="s">
        <v>50</v>
      </c>
      <c r="P226" s="2" t="s">
        <v>50</v>
      </c>
      <c r="Q226" s="2" t="s">
        <v>281</v>
      </c>
      <c r="R226" s="2" t="s">
        <v>62</v>
      </c>
      <c r="S226" s="2" t="s">
        <v>62</v>
      </c>
      <c r="T226" s="2" t="s">
        <v>61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50</v>
      </c>
      <c r="AS226" s="2" t="s">
        <v>50</v>
      </c>
      <c r="AT226" s="3"/>
      <c r="AU226" s="2" t="s">
        <v>290</v>
      </c>
      <c r="AV226" s="3">
        <v>131</v>
      </c>
    </row>
    <row r="227" spans="1:48" ht="30" customHeight="1" x14ac:dyDescent="0.3">
      <c r="A227" s="16" t="s">
        <v>286</v>
      </c>
      <c r="B227" s="16" t="s">
        <v>291</v>
      </c>
      <c r="C227" s="16" t="s">
        <v>212</v>
      </c>
      <c r="D227" s="14">
        <v>6</v>
      </c>
      <c r="E227" s="15"/>
      <c r="F227" s="15">
        <f t="shared" si="14"/>
        <v>0</v>
      </c>
      <c r="G227" s="15"/>
      <c r="H227" s="15">
        <f t="shared" si="15"/>
        <v>0</v>
      </c>
      <c r="I227" s="15"/>
      <c r="J227" s="15">
        <f t="shared" si="16"/>
        <v>0</v>
      </c>
      <c r="K227" s="15">
        <f t="shared" si="17"/>
        <v>0</v>
      </c>
      <c r="L227" s="15">
        <f t="shared" si="18"/>
        <v>0</v>
      </c>
      <c r="M227" s="16" t="s">
        <v>292</v>
      </c>
      <c r="N227" s="2" t="s">
        <v>293</v>
      </c>
      <c r="O227" s="2" t="s">
        <v>50</v>
      </c>
      <c r="P227" s="2" t="s">
        <v>50</v>
      </c>
      <c r="Q227" s="2" t="s">
        <v>281</v>
      </c>
      <c r="R227" s="2" t="s">
        <v>62</v>
      </c>
      <c r="S227" s="2" t="s">
        <v>62</v>
      </c>
      <c r="T227" s="2" t="s">
        <v>61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50</v>
      </c>
      <c r="AS227" s="2" t="s">
        <v>50</v>
      </c>
      <c r="AT227" s="3"/>
      <c r="AU227" s="2" t="s">
        <v>294</v>
      </c>
      <c r="AV227" s="3">
        <v>132</v>
      </c>
    </row>
    <row r="228" spans="1:48" ht="30" customHeight="1" x14ac:dyDescent="0.3">
      <c r="A228" s="16" t="s">
        <v>295</v>
      </c>
      <c r="B228" s="16" t="s">
        <v>50</v>
      </c>
      <c r="C228" s="16" t="s">
        <v>50</v>
      </c>
      <c r="D228" s="14"/>
      <c r="E228" s="15"/>
      <c r="F228" s="15">
        <f t="shared" si="14"/>
        <v>0</v>
      </c>
      <c r="G228" s="15"/>
      <c r="H228" s="15">
        <f t="shared" si="15"/>
        <v>0</v>
      </c>
      <c r="I228" s="15"/>
      <c r="J228" s="15">
        <f t="shared" si="16"/>
        <v>0</v>
      </c>
      <c r="K228" s="15">
        <f t="shared" si="17"/>
        <v>0</v>
      </c>
      <c r="L228" s="15">
        <f t="shared" si="18"/>
        <v>0</v>
      </c>
      <c r="M228" s="16" t="s">
        <v>296</v>
      </c>
      <c r="N228" s="2" t="s">
        <v>297</v>
      </c>
      <c r="O228" s="2" t="s">
        <v>50</v>
      </c>
      <c r="P228" s="2" t="s">
        <v>50</v>
      </c>
      <c r="Q228" s="2" t="s">
        <v>281</v>
      </c>
      <c r="R228" s="2" t="s">
        <v>62</v>
      </c>
      <c r="S228" s="2" t="s">
        <v>62</v>
      </c>
      <c r="T228" s="2" t="s">
        <v>61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50</v>
      </c>
      <c r="AS228" s="2" t="s">
        <v>50</v>
      </c>
      <c r="AT228" s="3"/>
      <c r="AU228" s="2" t="s">
        <v>298</v>
      </c>
      <c r="AV228" s="3">
        <v>143</v>
      </c>
    </row>
    <row r="229" spans="1:48" ht="30" customHeight="1" x14ac:dyDescent="0.3">
      <c r="A229" s="16" t="s">
        <v>299</v>
      </c>
      <c r="B229" s="16" t="s">
        <v>50</v>
      </c>
      <c r="C229" s="16" t="s">
        <v>50</v>
      </c>
      <c r="D229" s="14"/>
      <c r="E229" s="15"/>
      <c r="F229" s="15">
        <f t="shared" si="14"/>
        <v>0</v>
      </c>
      <c r="G229" s="15"/>
      <c r="H229" s="15">
        <f t="shared" si="15"/>
        <v>0</v>
      </c>
      <c r="I229" s="15"/>
      <c r="J229" s="15">
        <f t="shared" si="16"/>
        <v>0</v>
      </c>
      <c r="K229" s="15">
        <f t="shared" si="17"/>
        <v>0</v>
      </c>
      <c r="L229" s="15">
        <f t="shared" si="18"/>
        <v>0</v>
      </c>
      <c r="M229" s="16" t="s">
        <v>300</v>
      </c>
      <c r="N229" s="2" t="s">
        <v>301</v>
      </c>
      <c r="O229" s="2" t="s">
        <v>50</v>
      </c>
      <c r="P229" s="2" t="s">
        <v>50</v>
      </c>
      <c r="Q229" s="2" t="s">
        <v>281</v>
      </c>
      <c r="R229" s="2" t="s">
        <v>62</v>
      </c>
      <c r="S229" s="2" t="s">
        <v>62</v>
      </c>
      <c r="T229" s="2" t="s">
        <v>61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50</v>
      </c>
      <c r="AS229" s="2" t="s">
        <v>50</v>
      </c>
      <c r="AT229" s="3"/>
      <c r="AU229" s="2" t="s">
        <v>302</v>
      </c>
      <c r="AV229" s="3">
        <v>147</v>
      </c>
    </row>
    <row r="230" spans="1:48" ht="30" customHeight="1" x14ac:dyDescent="0.3">
      <c r="A230" s="16" t="s">
        <v>303</v>
      </c>
      <c r="B230" s="16" t="s">
        <v>304</v>
      </c>
      <c r="C230" s="16" t="s">
        <v>58</v>
      </c>
      <c r="D230" s="14">
        <v>1</v>
      </c>
      <c r="E230" s="15"/>
      <c r="F230" s="15">
        <f t="shared" si="14"/>
        <v>0</v>
      </c>
      <c r="G230" s="15"/>
      <c r="H230" s="15">
        <f t="shared" si="15"/>
        <v>0</v>
      </c>
      <c r="I230" s="15"/>
      <c r="J230" s="15">
        <f t="shared" si="16"/>
        <v>0</v>
      </c>
      <c r="K230" s="15">
        <f t="shared" si="17"/>
        <v>0</v>
      </c>
      <c r="L230" s="15">
        <f t="shared" si="18"/>
        <v>0</v>
      </c>
      <c r="M230" s="16" t="s">
        <v>305</v>
      </c>
      <c r="N230" s="2" t="s">
        <v>306</v>
      </c>
      <c r="O230" s="2" t="s">
        <v>50</v>
      </c>
      <c r="P230" s="2" t="s">
        <v>50</v>
      </c>
      <c r="Q230" s="2" t="s">
        <v>281</v>
      </c>
      <c r="R230" s="2" t="s">
        <v>62</v>
      </c>
      <c r="S230" s="2" t="s">
        <v>62</v>
      </c>
      <c r="T230" s="2" t="s">
        <v>61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50</v>
      </c>
      <c r="AS230" s="2" t="s">
        <v>50</v>
      </c>
      <c r="AT230" s="3"/>
      <c r="AU230" s="2" t="s">
        <v>307</v>
      </c>
      <c r="AV230" s="3">
        <v>148</v>
      </c>
    </row>
    <row r="231" spans="1:48" ht="30" customHeight="1" x14ac:dyDescent="0.3">
      <c r="A231" s="16" t="s">
        <v>308</v>
      </c>
      <c r="B231" s="16" t="s">
        <v>50</v>
      </c>
      <c r="C231" s="16" t="s">
        <v>50</v>
      </c>
      <c r="D231" s="14"/>
      <c r="E231" s="15"/>
      <c r="F231" s="15">
        <f t="shared" si="14"/>
        <v>0</v>
      </c>
      <c r="G231" s="15"/>
      <c r="H231" s="15">
        <f t="shared" si="15"/>
        <v>0</v>
      </c>
      <c r="I231" s="15"/>
      <c r="J231" s="15">
        <f t="shared" si="16"/>
        <v>0</v>
      </c>
      <c r="K231" s="15">
        <f t="shared" si="17"/>
        <v>0</v>
      </c>
      <c r="L231" s="15">
        <f t="shared" si="18"/>
        <v>0</v>
      </c>
      <c r="M231" s="16" t="s">
        <v>309</v>
      </c>
      <c r="N231" s="2" t="s">
        <v>310</v>
      </c>
      <c r="O231" s="2" t="s">
        <v>50</v>
      </c>
      <c r="P231" s="2" t="s">
        <v>50</v>
      </c>
      <c r="Q231" s="2" t="s">
        <v>281</v>
      </c>
      <c r="R231" s="2" t="s">
        <v>62</v>
      </c>
      <c r="S231" s="2" t="s">
        <v>62</v>
      </c>
      <c r="T231" s="2" t="s">
        <v>61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50</v>
      </c>
      <c r="AS231" s="2" t="s">
        <v>50</v>
      </c>
      <c r="AT231" s="3"/>
      <c r="AU231" s="2" t="s">
        <v>311</v>
      </c>
      <c r="AV231" s="3">
        <v>152</v>
      </c>
    </row>
    <row r="232" spans="1:48" ht="30" customHeight="1" x14ac:dyDescent="0.3">
      <c r="A232" s="16" t="s">
        <v>303</v>
      </c>
      <c r="B232" s="16" t="s">
        <v>312</v>
      </c>
      <c r="C232" s="16" t="s">
        <v>58</v>
      </c>
      <c r="D232" s="14">
        <v>1</v>
      </c>
      <c r="E232" s="15"/>
      <c r="F232" s="15">
        <f t="shared" si="14"/>
        <v>0</v>
      </c>
      <c r="G232" s="15"/>
      <c r="H232" s="15">
        <f t="shared" si="15"/>
        <v>0</v>
      </c>
      <c r="I232" s="15"/>
      <c r="J232" s="15">
        <f t="shared" si="16"/>
        <v>0</v>
      </c>
      <c r="K232" s="15">
        <f t="shared" si="17"/>
        <v>0</v>
      </c>
      <c r="L232" s="15">
        <f t="shared" si="18"/>
        <v>0</v>
      </c>
      <c r="M232" s="16" t="s">
        <v>313</v>
      </c>
      <c r="N232" s="2" t="s">
        <v>314</v>
      </c>
      <c r="O232" s="2" t="s">
        <v>50</v>
      </c>
      <c r="P232" s="2" t="s">
        <v>50</v>
      </c>
      <c r="Q232" s="2" t="s">
        <v>281</v>
      </c>
      <c r="R232" s="2" t="s">
        <v>62</v>
      </c>
      <c r="S232" s="2" t="s">
        <v>62</v>
      </c>
      <c r="T232" s="2" t="s">
        <v>61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50</v>
      </c>
      <c r="AS232" s="2" t="s">
        <v>50</v>
      </c>
      <c r="AT232" s="3"/>
      <c r="AU232" s="2" t="s">
        <v>315</v>
      </c>
      <c r="AV232" s="3">
        <v>153</v>
      </c>
    </row>
    <row r="233" spans="1:48" ht="30" customHeight="1" x14ac:dyDescent="0.3">
      <c r="A233" s="16" t="s">
        <v>316</v>
      </c>
      <c r="B233" s="16" t="s">
        <v>317</v>
      </c>
      <c r="C233" s="16" t="s">
        <v>58</v>
      </c>
      <c r="D233" s="14">
        <v>1</v>
      </c>
      <c r="E233" s="15"/>
      <c r="F233" s="15">
        <f t="shared" si="14"/>
        <v>0</v>
      </c>
      <c r="G233" s="15"/>
      <c r="H233" s="15">
        <f t="shared" si="15"/>
        <v>0</v>
      </c>
      <c r="I233" s="15"/>
      <c r="J233" s="15">
        <f t="shared" si="16"/>
        <v>0</v>
      </c>
      <c r="K233" s="15">
        <f t="shared" si="17"/>
        <v>0</v>
      </c>
      <c r="L233" s="15">
        <f t="shared" si="18"/>
        <v>0</v>
      </c>
      <c r="M233" s="16" t="s">
        <v>318</v>
      </c>
      <c r="N233" s="2" t="s">
        <v>319</v>
      </c>
      <c r="O233" s="2" t="s">
        <v>50</v>
      </c>
      <c r="P233" s="2" t="s">
        <v>50</v>
      </c>
      <c r="Q233" s="2" t="s">
        <v>281</v>
      </c>
      <c r="R233" s="2" t="s">
        <v>62</v>
      </c>
      <c r="S233" s="2" t="s">
        <v>62</v>
      </c>
      <c r="T233" s="2" t="s">
        <v>61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50</v>
      </c>
      <c r="AS233" s="2" t="s">
        <v>50</v>
      </c>
      <c r="AT233" s="3"/>
      <c r="AU233" s="2" t="s">
        <v>320</v>
      </c>
      <c r="AV233" s="3">
        <v>154</v>
      </c>
    </row>
    <row r="234" spans="1:48" ht="30" customHeight="1" x14ac:dyDescent="0.3">
      <c r="A234" s="16" t="s">
        <v>321</v>
      </c>
      <c r="B234" s="16" t="s">
        <v>50</v>
      </c>
      <c r="C234" s="16" t="s">
        <v>50</v>
      </c>
      <c r="D234" s="14"/>
      <c r="E234" s="15"/>
      <c r="F234" s="15">
        <f t="shared" si="14"/>
        <v>0</v>
      </c>
      <c r="G234" s="15"/>
      <c r="H234" s="15">
        <f t="shared" si="15"/>
        <v>0</v>
      </c>
      <c r="I234" s="15"/>
      <c r="J234" s="15">
        <f t="shared" si="16"/>
        <v>0</v>
      </c>
      <c r="K234" s="15">
        <f t="shared" si="17"/>
        <v>0</v>
      </c>
      <c r="L234" s="15">
        <f t="shared" si="18"/>
        <v>0</v>
      </c>
      <c r="M234" s="16" t="s">
        <v>322</v>
      </c>
      <c r="N234" s="2" t="s">
        <v>323</v>
      </c>
      <c r="O234" s="2" t="s">
        <v>50</v>
      </c>
      <c r="P234" s="2" t="s">
        <v>50</v>
      </c>
      <c r="Q234" s="2" t="s">
        <v>281</v>
      </c>
      <c r="R234" s="2" t="s">
        <v>62</v>
      </c>
      <c r="S234" s="2" t="s">
        <v>62</v>
      </c>
      <c r="T234" s="2" t="s">
        <v>61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50</v>
      </c>
      <c r="AS234" s="2" t="s">
        <v>50</v>
      </c>
      <c r="AT234" s="3"/>
      <c r="AU234" s="2" t="s">
        <v>324</v>
      </c>
      <c r="AV234" s="3">
        <v>155</v>
      </c>
    </row>
    <row r="235" spans="1:48" ht="30" customHeight="1" x14ac:dyDescent="0.3">
      <c r="A235" s="16" t="s">
        <v>325</v>
      </c>
      <c r="B235" s="16" t="s">
        <v>312</v>
      </c>
      <c r="C235" s="16" t="s">
        <v>58</v>
      </c>
      <c r="D235" s="14">
        <v>2</v>
      </c>
      <c r="E235" s="15"/>
      <c r="F235" s="15">
        <f t="shared" si="14"/>
        <v>0</v>
      </c>
      <c r="G235" s="15"/>
      <c r="H235" s="15">
        <f t="shared" si="15"/>
        <v>0</v>
      </c>
      <c r="I235" s="15"/>
      <c r="J235" s="15">
        <f t="shared" si="16"/>
        <v>0</v>
      </c>
      <c r="K235" s="15">
        <f t="shared" si="17"/>
        <v>0</v>
      </c>
      <c r="L235" s="15">
        <f t="shared" si="18"/>
        <v>0</v>
      </c>
      <c r="M235" s="16" t="s">
        <v>326</v>
      </c>
      <c r="N235" s="2" t="s">
        <v>327</v>
      </c>
      <c r="O235" s="2" t="s">
        <v>50</v>
      </c>
      <c r="P235" s="2" t="s">
        <v>50</v>
      </c>
      <c r="Q235" s="2" t="s">
        <v>281</v>
      </c>
      <c r="R235" s="2" t="s">
        <v>62</v>
      </c>
      <c r="S235" s="2" t="s">
        <v>62</v>
      </c>
      <c r="T235" s="2" t="s">
        <v>61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50</v>
      </c>
      <c r="AS235" s="2" t="s">
        <v>50</v>
      </c>
      <c r="AT235" s="3"/>
      <c r="AU235" s="2" t="s">
        <v>328</v>
      </c>
      <c r="AV235" s="3">
        <v>156</v>
      </c>
    </row>
    <row r="236" spans="1:48" ht="30" customHeight="1" x14ac:dyDescent="0.3">
      <c r="A236" s="16" t="s">
        <v>329</v>
      </c>
      <c r="B236" s="16" t="s">
        <v>330</v>
      </c>
      <c r="C236" s="16" t="s">
        <v>58</v>
      </c>
      <c r="D236" s="14">
        <v>2</v>
      </c>
      <c r="E236" s="15"/>
      <c r="F236" s="15">
        <f t="shared" si="14"/>
        <v>0</v>
      </c>
      <c r="G236" s="15"/>
      <c r="H236" s="15">
        <f t="shared" si="15"/>
        <v>0</v>
      </c>
      <c r="I236" s="15"/>
      <c r="J236" s="15">
        <f t="shared" si="16"/>
        <v>0</v>
      </c>
      <c r="K236" s="15">
        <f t="shared" si="17"/>
        <v>0</v>
      </c>
      <c r="L236" s="15">
        <f t="shared" si="18"/>
        <v>0</v>
      </c>
      <c r="M236" s="16" t="s">
        <v>331</v>
      </c>
      <c r="N236" s="2" t="s">
        <v>332</v>
      </c>
      <c r="O236" s="2" t="s">
        <v>50</v>
      </c>
      <c r="P236" s="2" t="s">
        <v>50</v>
      </c>
      <c r="Q236" s="2" t="s">
        <v>281</v>
      </c>
      <c r="R236" s="2" t="s">
        <v>62</v>
      </c>
      <c r="S236" s="2" t="s">
        <v>62</v>
      </c>
      <c r="T236" s="2" t="s">
        <v>61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50</v>
      </c>
      <c r="AS236" s="2" t="s">
        <v>50</v>
      </c>
      <c r="AT236" s="3"/>
      <c r="AU236" s="2" t="s">
        <v>333</v>
      </c>
      <c r="AV236" s="3">
        <v>158</v>
      </c>
    </row>
    <row r="237" spans="1:48" ht="30" customHeight="1" x14ac:dyDescent="0.3">
      <c r="A237" s="16" t="s">
        <v>329</v>
      </c>
      <c r="B237" s="16" t="s">
        <v>334</v>
      </c>
      <c r="C237" s="16" t="s">
        <v>58</v>
      </c>
      <c r="D237" s="14">
        <v>1</v>
      </c>
      <c r="E237" s="15"/>
      <c r="F237" s="15">
        <f t="shared" si="14"/>
        <v>0</v>
      </c>
      <c r="G237" s="15"/>
      <c r="H237" s="15">
        <f t="shared" si="15"/>
        <v>0</v>
      </c>
      <c r="I237" s="15"/>
      <c r="J237" s="15">
        <f t="shared" si="16"/>
        <v>0</v>
      </c>
      <c r="K237" s="15">
        <f t="shared" si="17"/>
        <v>0</v>
      </c>
      <c r="L237" s="15">
        <f t="shared" si="18"/>
        <v>0</v>
      </c>
      <c r="M237" s="16" t="s">
        <v>335</v>
      </c>
      <c r="N237" s="2" t="s">
        <v>336</v>
      </c>
      <c r="O237" s="2" t="s">
        <v>50</v>
      </c>
      <c r="P237" s="2" t="s">
        <v>50</v>
      </c>
      <c r="Q237" s="2" t="s">
        <v>281</v>
      </c>
      <c r="R237" s="2" t="s">
        <v>62</v>
      </c>
      <c r="S237" s="2" t="s">
        <v>62</v>
      </c>
      <c r="T237" s="2" t="s">
        <v>61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50</v>
      </c>
      <c r="AS237" s="2" t="s">
        <v>50</v>
      </c>
      <c r="AT237" s="3"/>
      <c r="AU237" s="2" t="s">
        <v>337</v>
      </c>
      <c r="AV237" s="3">
        <v>159</v>
      </c>
    </row>
    <row r="238" spans="1:48" ht="30" customHeight="1" x14ac:dyDescent="0.3">
      <c r="A238" s="16" t="s">
        <v>329</v>
      </c>
      <c r="B238" s="16" t="s">
        <v>338</v>
      </c>
      <c r="C238" s="16" t="s">
        <v>58</v>
      </c>
      <c r="D238" s="14">
        <v>2</v>
      </c>
      <c r="E238" s="15"/>
      <c r="F238" s="15">
        <f t="shared" si="14"/>
        <v>0</v>
      </c>
      <c r="G238" s="15"/>
      <c r="H238" s="15">
        <f t="shared" si="15"/>
        <v>0</v>
      </c>
      <c r="I238" s="15"/>
      <c r="J238" s="15">
        <f t="shared" si="16"/>
        <v>0</v>
      </c>
      <c r="K238" s="15">
        <f t="shared" si="17"/>
        <v>0</v>
      </c>
      <c r="L238" s="15">
        <f t="shared" si="18"/>
        <v>0</v>
      </c>
      <c r="M238" s="16" t="s">
        <v>339</v>
      </c>
      <c r="N238" s="2" t="s">
        <v>340</v>
      </c>
      <c r="O238" s="2" t="s">
        <v>50</v>
      </c>
      <c r="P238" s="2" t="s">
        <v>50</v>
      </c>
      <c r="Q238" s="2" t="s">
        <v>281</v>
      </c>
      <c r="R238" s="2" t="s">
        <v>62</v>
      </c>
      <c r="S238" s="2" t="s">
        <v>62</v>
      </c>
      <c r="T238" s="2" t="s">
        <v>61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50</v>
      </c>
      <c r="AS238" s="2" t="s">
        <v>50</v>
      </c>
      <c r="AT238" s="3"/>
      <c r="AU238" s="2" t="s">
        <v>341</v>
      </c>
      <c r="AV238" s="3">
        <v>160</v>
      </c>
    </row>
    <row r="239" spans="1:48" ht="30" customHeight="1" x14ac:dyDescent="0.3">
      <c r="A239" s="16" t="s">
        <v>329</v>
      </c>
      <c r="B239" s="16" t="s">
        <v>342</v>
      </c>
      <c r="C239" s="16" t="s">
        <v>58</v>
      </c>
      <c r="D239" s="14">
        <v>2</v>
      </c>
      <c r="E239" s="15"/>
      <c r="F239" s="15">
        <f t="shared" si="14"/>
        <v>0</v>
      </c>
      <c r="G239" s="15"/>
      <c r="H239" s="15">
        <f t="shared" si="15"/>
        <v>0</v>
      </c>
      <c r="I239" s="15"/>
      <c r="J239" s="15">
        <f t="shared" si="16"/>
        <v>0</v>
      </c>
      <c r="K239" s="15">
        <f t="shared" si="17"/>
        <v>0</v>
      </c>
      <c r="L239" s="15">
        <f t="shared" si="18"/>
        <v>0</v>
      </c>
      <c r="M239" s="16" t="s">
        <v>343</v>
      </c>
      <c r="N239" s="2" t="s">
        <v>344</v>
      </c>
      <c r="O239" s="2" t="s">
        <v>50</v>
      </c>
      <c r="P239" s="2" t="s">
        <v>50</v>
      </c>
      <c r="Q239" s="2" t="s">
        <v>281</v>
      </c>
      <c r="R239" s="2" t="s">
        <v>62</v>
      </c>
      <c r="S239" s="2" t="s">
        <v>62</v>
      </c>
      <c r="T239" s="2" t="s">
        <v>61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50</v>
      </c>
      <c r="AS239" s="2" t="s">
        <v>50</v>
      </c>
      <c r="AT239" s="3"/>
      <c r="AU239" s="2" t="s">
        <v>345</v>
      </c>
      <c r="AV239" s="3">
        <v>161</v>
      </c>
    </row>
    <row r="240" spans="1:48" ht="30" customHeight="1" x14ac:dyDescent="0.3">
      <c r="A240" s="16" t="s">
        <v>346</v>
      </c>
      <c r="B240" s="16" t="s">
        <v>50</v>
      </c>
      <c r="C240" s="16" t="s">
        <v>58</v>
      </c>
      <c r="D240" s="14">
        <v>7</v>
      </c>
      <c r="E240" s="15"/>
      <c r="F240" s="15">
        <f t="shared" si="14"/>
        <v>0</v>
      </c>
      <c r="G240" s="15"/>
      <c r="H240" s="15">
        <f t="shared" si="15"/>
        <v>0</v>
      </c>
      <c r="I240" s="15"/>
      <c r="J240" s="15">
        <f t="shared" si="16"/>
        <v>0</v>
      </c>
      <c r="K240" s="15">
        <f t="shared" si="17"/>
        <v>0</v>
      </c>
      <c r="L240" s="15">
        <f t="shared" si="18"/>
        <v>0</v>
      </c>
      <c r="M240" s="16" t="s">
        <v>347</v>
      </c>
      <c r="N240" s="2" t="s">
        <v>348</v>
      </c>
      <c r="O240" s="2" t="s">
        <v>50</v>
      </c>
      <c r="P240" s="2" t="s">
        <v>50</v>
      </c>
      <c r="Q240" s="2" t="s">
        <v>281</v>
      </c>
      <c r="R240" s="2" t="s">
        <v>62</v>
      </c>
      <c r="S240" s="2" t="s">
        <v>62</v>
      </c>
      <c r="T240" s="2" t="s">
        <v>61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50</v>
      </c>
      <c r="AS240" s="2" t="s">
        <v>50</v>
      </c>
      <c r="AT240" s="3"/>
      <c r="AU240" s="2" t="s">
        <v>349</v>
      </c>
      <c r="AV240" s="3">
        <v>163</v>
      </c>
    </row>
    <row r="241" spans="1:48" ht="30" customHeight="1" x14ac:dyDescent="0.3">
      <c r="A241" s="16" t="s">
        <v>350</v>
      </c>
      <c r="B241" s="16" t="s">
        <v>351</v>
      </c>
      <c r="C241" s="16" t="s">
        <v>58</v>
      </c>
      <c r="D241" s="14">
        <v>1</v>
      </c>
      <c r="E241" s="15"/>
      <c r="F241" s="15">
        <f t="shared" si="14"/>
        <v>0</v>
      </c>
      <c r="G241" s="15"/>
      <c r="H241" s="15">
        <f t="shared" si="15"/>
        <v>0</v>
      </c>
      <c r="I241" s="15"/>
      <c r="J241" s="15">
        <f t="shared" si="16"/>
        <v>0</v>
      </c>
      <c r="K241" s="15">
        <f t="shared" si="17"/>
        <v>0</v>
      </c>
      <c r="L241" s="15">
        <f t="shared" si="18"/>
        <v>0</v>
      </c>
      <c r="M241" s="16" t="s">
        <v>352</v>
      </c>
      <c r="N241" s="2" t="s">
        <v>353</v>
      </c>
      <c r="O241" s="2" t="s">
        <v>50</v>
      </c>
      <c r="P241" s="2" t="s">
        <v>50</v>
      </c>
      <c r="Q241" s="2" t="s">
        <v>281</v>
      </c>
      <c r="R241" s="2" t="s">
        <v>62</v>
      </c>
      <c r="S241" s="2" t="s">
        <v>62</v>
      </c>
      <c r="T241" s="2" t="s">
        <v>61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50</v>
      </c>
      <c r="AS241" s="2" t="s">
        <v>50</v>
      </c>
      <c r="AT241" s="3"/>
      <c r="AU241" s="2" t="s">
        <v>354</v>
      </c>
      <c r="AV241" s="3">
        <v>165</v>
      </c>
    </row>
    <row r="242" spans="1:48" ht="30" customHeight="1" x14ac:dyDescent="0.3">
      <c r="A242" s="16" t="s">
        <v>355</v>
      </c>
      <c r="B242" s="16" t="s">
        <v>356</v>
      </c>
      <c r="C242" s="16" t="s">
        <v>58</v>
      </c>
      <c r="D242" s="14">
        <v>1</v>
      </c>
      <c r="E242" s="15"/>
      <c r="F242" s="15">
        <f t="shared" si="14"/>
        <v>0</v>
      </c>
      <c r="G242" s="15"/>
      <c r="H242" s="15">
        <f t="shared" si="15"/>
        <v>0</v>
      </c>
      <c r="I242" s="15"/>
      <c r="J242" s="15">
        <f t="shared" si="16"/>
        <v>0</v>
      </c>
      <c r="K242" s="15">
        <f t="shared" si="17"/>
        <v>0</v>
      </c>
      <c r="L242" s="15">
        <f t="shared" si="18"/>
        <v>0</v>
      </c>
      <c r="M242" s="16" t="s">
        <v>357</v>
      </c>
      <c r="N242" s="2" t="s">
        <v>358</v>
      </c>
      <c r="O242" s="2" t="s">
        <v>50</v>
      </c>
      <c r="P242" s="2" t="s">
        <v>50</v>
      </c>
      <c r="Q242" s="2" t="s">
        <v>281</v>
      </c>
      <c r="R242" s="2" t="s">
        <v>62</v>
      </c>
      <c r="S242" s="2" t="s">
        <v>62</v>
      </c>
      <c r="T242" s="2" t="s">
        <v>61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50</v>
      </c>
      <c r="AS242" s="2" t="s">
        <v>50</v>
      </c>
      <c r="AT242" s="3"/>
      <c r="AU242" s="2" t="s">
        <v>359</v>
      </c>
      <c r="AV242" s="3">
        <v>167</v>
      </c>
    </row>
    <row r="243" spans="1:48" ht="30" customHeight="1" x14ac:dyDescent="0.3">
      <c r="A243" s="16" t="s">
        <v>360</v>
      </c>
      <c r="B243" s="16" t="s">
        <v>361</v>
      </c>
      <c r="C243" s="16" t="s">
        <v>58</v>
      </c>
      <c r="D243" s="14">
        <v>2</v>
      </c>
      <c r="E243" s="15"/>
      <c r="F243" s="15">
        <f t="shared" si="14"/>
        <v>0</v>
      </c>
      <c r="G243" s="15"/>
      <c r="H243" s="15">
        <f t="shared" si="15"/>
        <v>0</v>
      </c>
      <c r="I243" s="15"/>
      <c r="J243" s="15">
        <f t="shared" si="16"/>
        <v>0</v>
      </c>
      <c r="K243" s="15">
        <f t="shared" si="17"/>
        <v>0</v>
      </c>
      <c r="L243" s="15">
        <f t="shared" si="18"/>
        <v>0</v>
      </c>
      <c r="M243" s="16" t="s">
        <v>362</v>
      </c>
      <c r="N243" s="2" t="s">
        <v>363</v>
      </c>
      <c r="O243" s="2" t="s">
        <v>50</v>
      </c>
      <c r="P243" s="2" t="s">
        <v>50</v>
      </c>
      <c r="Q243" s="2" t="s">
        <v>281</v>
      </c>
      <c r="R243" s="2" t="s">
        <v>62</v>
      </c>
      <c r="S243" s="2" t="s">
        <v>62</v>
      </c>
      <c r="T243" s="2" t="s">
        <v>61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50</v>
      </c>
      <c r="AS243" s="2" t="s">
        <v>50</v>
      </c>
      <c r="AT243" s="3"/>
      <c r="AU243" s="2" t="s">
        <v>364</v>
      </c>
      <c r="AV243" s="3">
        <v>168</v>
      </c>
    </row>
    <row r="244" spans="1:48" ht="30" customHeight="1" x14ac:dyDescent="0.3">
      <c r="A244" s="16" t="s">
        <v>365</v>
      </c>
      <c r="B244" s="16" t="s">
        <v>50</v>
      </c>
      <c r="C244" s="16" t="s">
        <v>50</v>
      </c>
      <c r="D244" s="14"/>
      <c r="E244" s="15"/>
      <c r="F244" s="15">
        <f t="shared" si="14"/>
        <v>0</v>
      </c>
      <c r="G244" s="15"/>
      <c r="H244" s="15">
        <f t="shared" si="15"/>
        <v>0</v>
      </c>
      <c r="I244" s="15"/>
      <c r="J244" s="15">
        <f t="shared" si="16"/>
        <v>0</v>
      </c>
      <c r="K244" s="15">
        <f t="shared" si="17"/>
        <v>0</v>
      </c>
      <c r="L244" s="15">
        <f t="shared" si="18"/>
        <v>0</v>
      </c>
      <c r="M244" s="16" t="s">
        <v>366</v>
      </c>
      <c r="N244" s="2" t="s">
        <v>367</v>
      </c>
      <c r="O244" s="2" t="s">
        <v>50</v>
      </c>
      <c r="P244" s="2" t="s">
        <v>50</v>
      </c>
      <c r="Q244" s="2" t="s">
        <v>281</v>
      </c>
      <c r="R244" s="2" t="s">
        <v>62</v>
      </c>
      <c r="S244" s="2" t="s">
        <v>62</v>
      </c>
      <c r="T244" s="2" t="s">
        <v>61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50</v>
      </c>
      <c r="AS244" s="2" t="s">
        <v>50</v>
      </c>
      <c r="AT244" s="3"/>
      <c r="AU244" s="2" t="s">
        <v>368</v>
      </c>
      <c r="AV244" s="3">
        <v>185</v>
      </c>
    </row>
    <row r="245" spans="1:48" ht="30" customHeight="1" x14ac:dyDescent="0.3">
      <c r="A245" s="16" t="s">
        <v>369</v>
      </c>
      <c r="B245" s="16" t="s">
        <v>50</v>
      </c>
      <c r="C245" s="16" t="s">
        <v>212</v>
      </c>
      <c r="D245" s="14">
        <v>2</v>
      </c>
      <c r="E245" s="15"/>
      <c r="F245" s="15">
        <f t="shared" si="14"/>
        <v>0</v>
      </c>
      <c r="G245" s="15"/>
      <c r="H245" s="15">
        <f t="shared" si="15"/>
        <v>0</v>
      </c>
      <c r="I245" s="15"/>
      <c r="J245" s="15">
        <f t="shared" si="16"/>
        <v>0</v>
      </c>
      <c r="K245" s="15">
        <f t="shared" si="17"/>
        <v>0</v>
      </c>
      <c r="L245" s="15">
        <f t="shared" si="18"/>
        <v>0</v>
      </c>
      <c r="M245" s="16" t="s">
        <v>370</v>
      </c>
      <c r="N245" s="2" t="s">
        <v>371</v>
      </c>
      <c r="O245" s="2" t="s">
        <v>50</v>
      </c>
      <c r="P245" s="2" t="s">
        <v>50</v>
      </c>
      <c r="Q245" s="2" t="s">
        <v>281</v>
      </c>
      <c r="R245" s="2" t="s">
        <v>62</v>
      </c>
      <c r="S245" s="2" t="s">
        <v>62</v>
      </c>
      <c r="T245" s="2" t="s">
        <v>61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50</v>
      </c>
      <c r="AS245" s="2" t="s">
        <v>50</v>
      </c>
      <c r="AT245" s="3"/>
      <c r="AU245" s="2" t="s">
        <v>372</v>
      </c>
      <c r="AV245" s="3">
        <v>186</v>
      </c>
    </row>
    <row r="246" spans="1:48" ht="30" customHeight="1" x14ac:dyDescent="0.3">
      <c r="A246" s="16" t="s">
        <v>373</v>
      </c>
      <c r="B246" s="16" t="s">
        <v>50</v>
      </c>
      <c r="C246" s="16" t="s">
        <v>212</v>
      </c>
      <c r="D246" s="14">
        <v>2</v>
      </c>
      <c r="E246" s="15"/>
      <c r="F246" s="15">
        <f t="shared" si="14"/>
        <v>0</v>
      </c>
      <c r="G246" s="15"/>
      <c r="H246" s="15">
        <f t="shared" si="15"/>
        <v>0</v>
      </c>
      <c r="I246" s="15"/>
      <c r="J246" s="15">
        <f t="shared" si="16"/>
        <v>0</v>
      </c>
      <c r="K246" s="15">
        <f t="shared" si="17"/>
        <v>0</v>
      </c>
      <c r="L246" s="15">
        <f t="shared" si="18"/>
        <v>0</v>
      </c>
      <c r="M246" s="16" t="s">
        <v>374</v>
      </c>
      <c r="N246" s="2" t="s">
        <v>375</v>
      </c>
      <c r="O246" s="2" t="s">
        <v>50</v>
      </c>
      <c r="P246" s="2" t="s">
        <v>50</v>
      </c>
      <c r="Q246" s="2" t="s">
        <v>281</v>
      </c>
      <c r="R246" s="2" t="s">
        <v>62</v>
      </c>
      <c r="S246" s="2" t="s">
        <v>62</v>
      </c>
      <c r="T246" s="2" t="s">
        <v>61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50</v>
      </c>
      <c r="AS246" s="2" t="s">
        <v>50</v>
      </c>
      <c r="AT246" s="3"/>
      <c r="AU246" s="2" t="s">
        <v>376</v>
      </c>
      <c r="AV246" s="3">
        <v>187</v>
      </c>
    </row>
    <row r="247" spans="1:48" ht="30" customHeight="1" x14ac:dyDescent="0.3">
      <c r="A247" s="16" t="s">
        <v>377</v>
      </c>
      <c r="B247" s="16" t="s">
        <v>50</v>
      </c>
      <c r="C247" s="16" t="s">
        <v>212</v>
      </c>
      <c r="D247" s="14">
        <v>2</v>
      </c>
      <c r="E247" s="15"/>
      <c r="F247" s="15">
        <f t="shared" si="14"/>
        <v>0</v>
      </c>
      <c r="G247" s="15"/>
      <c r="H247" s="15">
        <f t="shared" si="15"/>
        <v>0</v>
      </c>
      <c r="I247" s="15"/>
      <c r="J247" s="15">
        <f t="shared" si="16"/>
        <v>0</v>
      </c>
      <c r="K247" s="15">
        <f t="shared" si="17"/>
        <v>0</v>
      </c>
      <c r="L247" s="15">
        <f t="shared" si="18"/>
        <v>0</v>
      </c>
      <c r="M247" s="16" t="s">
        <v>378</v>
      </c>
      <c r="N247" s="2" t="s">
        <v>379</v>
      </c>
      <c r="O247" s="2" t="s">
        <v>50</v>
      </c>
      <c r="P247" s="2" t="s">
        <v>50</v>
      </c>
      <c r="Q247" s="2" t="s">
        <v>281</v>
      </c>
      <c r="R247" s="2" t="s">
        <v>62</v>
      </c>
      <c r="S247" s="2" t="s">
        <v>62</v>
      </c>
      <c r="T247" s="2" t="s">
        <v>61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50</v>
      </c>
      <c r="AS247" s="2" t="s">
        <v>50</v>
      </c>
      <c r="AT247" s="3"/>
      <c r="AU247" s="2" t="s">
        <v>380</v>
      </c>
      <c r="AV247" s="3">
        <v>188</v>
      </c>
    </row>
    <row r="248" spans="1:48" ht="30" customHeight="1" x14ac:dyDescent="0.3">
      <c r="A248" s="16" t="s">
        <v>381</v>
      </c>
      <c r="B248" s="16" t="s">
        <v>50</v>
      </c>
      <c r="C248" s="16" t="s">
        <v>212</v>
      </c>
      <c r="D248" s="14">
        <v>2</v>
      </c>
      <c r="E248" s="15"/>
      <c r="F248" s="15">
        <f t="shared" si="14"/>
        <v>0</v>
      </c>
      <c r="G248" s="15"/>
      <c r="H248" s="15">
        <f t="shared" si="15"/>
        <v>0</v>
      </c>
      <c r="I248" s="15"/>
      <c r="J248" s="15">
        <f t="shared" si="16"/>
        <v>0</v>
      </c>
      <c r="K248" s="15">
        <f t="shared" si="17"/>
        <v>0</v>
      </c>
      <c r="L248" s="15">
        <f t="shared" si="18"/>
        <v>0</v>
      </c>
      <c r="M248" s="16" t="s">
        <v>382</v>
      </c>
      <c r="N248" s="2" t="s">
        <v>383</v>
      </c>
      <c r="O248" s="2" t="s">
        <v>50</v>
      </c>
      <c r="P248" s="2" t="s">
        <v>50</v>
      </c>
      <c r="Q248" s="2" t="s">
        <v>281</v>
      </c>
      <c r="R248" s="2" t="s">
        <v>62</v>
      </c>
      <c r="S248" s="2" t="s">
        <v>62</v>
      </c>
      <c r="T248" s="2" t="s">
        <v>61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50</v>
      </c>
      <c r="AS248" s="2" t="s">
        <v>50</v>
      </c>
      <c r="AT248" s="3"/>
      <c r="AU248" s="2" t="s">
        <v>384</v>
      </c>
      <c r="AV248" s="3">
        <v>189</v>
      </c>
    </row>
    <row r="249" spans="1:48" ht="30" customHeight="1" x14ac:dyDescent="0.3">
      <c r="A249" s="16" t="s">
        <v>385</v>
      </c>
      <c r="B249" s="16" t="s">
        <v>50</v>
      </c>
      <c r="C249" s="16" t="s">
        <v>212</v>
      </c>
      <c r="D249" s="14">
        <v>4</v>
      </c>
      <c r="E249" s="15"/>
      <c r="F249" s="15">
        <f t="shared" si="14"/>
        <v>0</v>
      </c>
      <c r="G249" s="15"/>
      <c r="H249" s="15">
        <f t="shared" si="15"/>
        <v>0</v>
      </c>
      <c r="I249" s="15"/>
      <c r="J249" s="15">
        <f t="shared" si="16"/>
        <v>0</v>
      </c>
      <c r="K249" s="15">
        <f t="shared" si="17"/>
        <v>0</v>
      </c>
      <c r="L249" s="15">
        <f t="shared" si="18"/>
        <v>0</v>
      </c>
      <c r="M249" s="16" t="s">
        <v>386</v>
      </c>
      <c r="N249" s="2" t="s">
        <v>387</v>
      </c>
      <c r="O249" s="2" t="s">
        <v>50</v>
      </c>
      <c r="P249" s="2" t="s">
        <v>50</v>
      </c>
      <c r="Q249" s="2" t="s">
        <v>281</v>
      </c>
      <c r="R249" s="2" t="s">
        <v>62</v>
      </c>
      <c r="S249" s="2" t="s">
        <v>62</v>
      </c>
      <c r="T249" s="2" t="s">
        <v>61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50</v>
      </c>
      <c r="AS249" s="2" t="s">
        <v>50</v>
      </c>
      <c r="AT249" s="3"/>
      <c r="AU249" s="2" t="s">
        <v>388</v>
      </c>
      <c r="AV249" s="3">
        <v>190</v>
      </c>
    </row>
    <row r="250" spans="1:48" ht="30" customHeight="1" x14ac:dyDescent="0.3">
      <c r="A250" s="16" t="s">
        <v>389</v>
      </c>
      <c r="B250" s="16" t="s">
        <v>50</v>
      </c>
      <c r="C250" s="16" t="s">
        <v>212</v>
      </c>
      <c r="D250" s="14">
        <v>2</v>
      </c>
      <c r="E250" s="15"/>
      <c r="F250" s="15">
        <f t="shared" si="14"/>
        <v>0</v>
      </c>
      <c r="G250" s="15"/>
      <c r="H250" s="15">
        <f t="shared" si="15"/>
        <v>0</v>
      </c>
      <c r="I250" s="15"/>
      <c r="J250" s="15">
        <f t="shared" si="16"/>
        <v>0</v>
      </c>
      <c r="K250" s="15">
        <f t="shared" si="17"/>
        <v>0</v>
      </c>
      <c r="L250" s="15">
        <f t="shared" si="18"/>
        <v>0</v>
      </c>
      <c r="M250" s="16" t="s">
        <v>390</v>
      </c>
      <c r="N250" s="2" t="s">
        <v>391</v>
      </c>
      <c r="O250" s="2" t="s">
        <v>50</v>
      </c>
      <c r="P250" s="2" t="s">
        <v>50</v>
      </c>
      <c r="Q250" s="2" t="s">
        <v>281</v>
      </c>
      <c r="R250" s="2" t="s">
        <v>62</v>
      </c>
      <c r="S250" s="2" t="s">
        <v>62</v>
      </c>
      <c r="T250" s="2" t="s">
        <v>61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50</v>
      </c>
      <c r="AS250" s="2" t="s">
        <v>50</v>
      </c>
      <c r="AT250" s="3"/>
      <c r="AU250" s="2" t="s">
        <v>392</v>
      </c>
      <c r="AV250" s="3">
        <v>191</v>
      </c>
    </row>
    <row r="251" spans="1:48" ht="30" customHeight="1" x14ac:dyDescent="0.3">
      <c r="A251" s="16" t="s">
        <v>393</v>
      </c>
      <c r="B251" s="16" t="s">
        <v>50</v>
      </c>
      <c r="C251" s="16" t="s">
        <v>212</v>
      </c>
      <c r="D251" s="14">
        <v>4</v>
      </c>
      <c r="E251" s="15"/>
      <c r="F251" s="15">
        <f t="shared" si="14"/>
        <v>0</v>
      </c>
      <c r="G251" s="15"/>
      <c r="H251" s="15">
        <f t="shared" si="15"/>
        <v>0</v>
      </c>
      <c r="I251" s="15"/>
      <c r="J251" s="15">
        <f t="shared" si="16"/>
        <v>0</v>
      </c>
      <c r="K251" s="15">
        <f t="shared" si="17"/>
        <v>0</v>
      </c>
      <c r="L251" s="15">
        <f t="shared" si="18"/>
        <v>0</v>
      </c>
      <c r="M251" s="16" t="s">
        <v>394</v>
      </c>
      <c r="N251" s="2" t="s">
        <v>395</v>
      </c>
      <c r="O251" s="2" t="s">
        <v>50</v>
      </c>
      <c r="P251" s="2" t="s">
        <v>50</v>
      </c>
      <c r="Q251" s="2" t="s">
        <v>281</v>
      </c>
      <c r="R251" s="2" t="s">
        <v>62</v>
      </c>
      <c r="S251" s="2" t="s">
        <v>62</v>
      </c>
      <c r="T251" s="2" t="s">
        <v>61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50</v>
      </c>
      <c r="AS251" s="2" t="s">
        <v>50</v>
      </c>
      <c r="AT251" s="3"/>
      <c r="AU251" s="2" t="s">
        <v>396</v>
      </c>
      <c r="AV251" s="3">
        <v>192</v>
      </c>
    </row>
    <row r="252" spans="1:48" ht="30" customHeight="1" x14ac:dyDescent="0.3">
      <c r="A252" s="16" t="s">
        <v>397</v>
      </c>
      <c r="B252" s="16" t="s">
        <v>50</v>
      </c>
      <c r="C252" s="16" t="s">
        <v>398</v>
      </c>
      <c r="D252" s="14">
        <v>1</v>
      </c>
      <c r="E252" s="15"/>
      <c r="F252" s="15">
        <f t="shared" si="14"/>
        <v>0</v>
      </c>
      <c r="G252" s="15"/>
      <c r="H252" s="15">
        <f t="shared" si="15"/>
        <v>0</v>
      </c>
      <c r="I252" s="15"/>
      <c r="J252" s="15">
        <f t="shared" si="16"/>
        <v>0</v>
      </c>
      <c r="K252" s="15">
        <f t="shared" si="17"/>
        <v>0</v>
      </c>
      <c r="L252" s="15">
        <f t="shared" si="18"/>
        <v>0</v>
      </c>
      <c r="M252" s="16" t="s">
        <v>399</v>
      </c>
      <c r="N252" s="2" t="s">
        <v>400</v>
      </c>
      <c r="O252" s="2" t="s">
        <v>50</v>
      </c>
      <c r="P252" s="2" t="s">
        <v>50</v>
      </c>
      <c r="Q252" s="2" t="s">
        <v>281</v>
      </c>
      <c r="R252" s="2" t="s">
        <v>62</v>
      </c>
      <c r="S252" s="2" t="s">
        <v>62</v>
      </c>
      <c r="T252" s="2" t="s">
        <v>61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50</v>
      </c>
      <c r="AS252" s="2" t="s">
        <v>50</v>
      </c>
      <c r="AT252" s="3"/>
      <c r="AU252" s="2" t="s">
        <v>401</v>
      </c>
      <c r="AV252" s="3">
        <v>193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281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281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281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281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281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281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281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281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281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281</v>
      </c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281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281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281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281</v>
      </c>
    </row>
    <row r="267" spans="1:48" ht="30" customHeight="1" x14ac:dyDescent="0.3">
      <c r="A267" s="16" t="s">
        <v>80</v>
      </c>
      <c r="B267" s="14"/>
      <c r="C267" s="14"/>
      <c r="D267" s="14"/>
      <c r="E267" s="15"/>
      <c r="F267" s="15">
        <f>SUMIF(Q225:Q266,"010111",F225:F266)</f>
        <v>0</v>
      </c>
      <c r="G267" s="15"/>
      <c r="H267" s="15">
        <f>SUMIF(Q225:Q266,"010111",H225:H266)</f>
        <v>0</v>
      </c>
      <c r="I267" s="15"/>
      <c r="J267" s="15">
        <f>SUMIF(Q225:Q266,"010111",J225:J266)</f>
        <v>0</v>
      </c>
      <c r="K267" s="15"/>
      <c r="L267" s="15">
        <f>SUMIF(Q225:Q266,"010111",L225:L266)</f>
        <v>0</v>
      </c>
      <c r="M267" s="14"/>
      <c r="N267" t="s">
        <v>81</v>
      </c>
    </row>
    <row r="268" spans="1:48" ht="30" customHeight="1" x14ac:dyDescent="0.3">
      <c r="A268" s="16" t="s">
        <v>402</v>
      </c>
      <c r="B268" s="16" t="s">
        <v>56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403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404</v>
      </c>
      <c r="B269" s="16" t="s">
        <v>50</v>
      </c>
      <c r="C269" s="16" t="s">
        <v>76</v>
      </c>
      <c r="D269" s="14">
        <v>2</v>
      </c>
      <c r="E269" s="15"/>
      <c r="F269" s="15">
        <f t="shared" ref="F269:F287" si="19">TRUNC(E269*D269, 0)</f>
        <v>0</v>
      </c>
      <c r="G269" s="15"/>
      <c r="H269" s="15">
        <f t="shared" ref="H269:H287" si="20">TRUNC(G269*D269, 0)</f>
        <v>0</v>
      </c>
      <c r="I269" s="15"/>
      <c r="J269" s="15">
        <f t="shared" ref="J269:J287" si="21">TRUNC(I269*D269, 0)</f>
        <v>0</v>
      </c>
      <c r="K269" s="15">
        <f t="shared" ref="K269:K287" si="22">TRUNC(E269+G269+I269, 0)</f>
        <v>0</v>
      </c>
      <c r="L269" s="15">
        <f t="shared" ref="L269:L287" si="23">TRUNC(F269+H269+J269, 0)</f>
        <v>0</v>
      </c>
      <c r="M269" s="16" t="s">
        <v>405</v>
      </c>
      <c r="N269" s="2" t="s">
        <v>406</v>
      </c>
      <c r="O269" s="2" t="s">
        <v>50</v>
      </c>
      <c r="P269" s="2" t="s">
        <v>50</v>
      </c>
      <c r="Q269" s="2" t="s">
        <v>403</v>
      </c>
      <c r="R269" s="2" t="s">
        <v>61</v>
      </c>
      <c r="S269" s="2" t="s">
        <v>62</v>
      </c>
      <c r="T269" s="2" t="s">
        <v>62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50</v>
      </c>
      <c r="AS269" s="2" t="s">
        <v>50</v>
      </c>
      <c r="AT269" s="3"/>
      <c r="AU269" s="2" t="s">
        <v>407</v>
      </c>
      <c r="AV269" s="3">
        <v>120</v>
      </c>
    </row>
    <row r="270" spans="1:48" ht="30" customHeight="1" x14ac:dyDescent="0.3">
      <c r="A270" s="16" t="s">
        <v>408</v>
      </c>
      <c r="B270" s="16" t="s">
        <v>50</v>
      </c>
      <c r="C270" s="16" t="s">
        <v>76</v>
      </c>
      <c r="D270" s="14">
        <v>16</v>
      </c>
      <c r="E270" s="15"/>
      <c r="F270" s="15">
        <f t="shared" si="19"/>
        <v>0</v>
      </c>
      <c r="G270" s="15"/>
      <c r="H270" s="15">
        <f t="shared" si="20"/>
        <v>0</v>
      </c>
      <c r="I270" s="15"/>
      <c r="J270" s="15">
        <f t="shared" si="21"/>
        <v>0</v>
      </c>
      <c r="K270" s="15">
        <f t="shared" si="22"/>
        <v>0</v>
      </c>
      <c r="L270" s="15">
        <f t="shared" si="23"/>
        <v>0</v>
      </c>
      <c r="M270" s="16" t="s">
        <v>409</v>
      </c>
      <c r="N270" s="2" t="s">
        <v>410</v>
      </c>
      <c r="O270" s="2" t="s">
        <v>50</v>
      </c>
      <c r="P270" s="2" t="s">
        <v>50</v>
      </c>
      <c r="Q270" s="2" t="s">
        <v>403</v>
      </c>
      <c r="R270" s="2" t="s">
        <v>61</v>
      </c>
      <c r="S270" s="2" t="s">
        <v>62</v>
      </c>
      <c r="T270" s="2" t="s">
        <v>62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50</v>
      </c>
      <c r="AS270" s="2" t="s">
        <v>50</v>
      </c>
      <c r="AT270" s="3"/>
      <c r="AU270" s="2" t="s">
        <v>411</v>
      </c>
      <c r="AV270" s="3">
        <v>65</v>
      </c>
    </row>
    <row r="271" spans="1:48" ht="30" customHeight="1" x14ac:dyDescent="0.3">
      <c r="A271" s="16" t="s">
        <v>412</v>
      </c>
      <c r="B271" s="16" t="s">
        <v>413</v>
      </c>
      <c r="C271" s="16" t="s">
        <v>76</v>
      </c>
      <c r="D271" s="14">
        <v>50</v>
      </c>
      <c r="E271" s="15"/>
      <c r="F271" s="15">
        <f t="shared" si="19"/>
        <v>0</v>
      </c>
      <c r="G271" s="15"/>
      <c r="H271" s="15">
        <f t="shared" si="20"/>
        <v>0</v>
      </c>
      <c r="I271" s="15"/>
      <c r="J271" s="15">
        <f t="shared" si="21"/>
        <v>0</v>
      </c>
      <c r="K271" s="15">
        <f t="shared" si="22"/>
        <v>0</v>
      </c>
      <c r="L271" s="15">
        <f t="shared" si="23"/>
        <v>0</v>
      </c>
      <c r="M271" s="16" t="s">
        <v>414</v>
      </c>
      <c r="N271" s="2" t="s">
        <v>415</v>
      </c>
      <c r="O271" s="2" t="s">
        <v>50</v>
      </c>
      <c r="P271" s="2" t="s">
        <v>50</v>
      </c>
      <c r="Q271" s="2" t="s">
        <v>403</v>
      </c>
      <c r="R271" s="2" t="s">
        <v>61</v>
      </c>
      <c r="S271" s="2" t="s">
        <v>62</v>
      </c>
      <c r="T271" s="2" t="s">
        <v>62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50</v>
      </c>
      <c r="AS271" s="2" t="s">
        <v>50</v>
      </c>
      <c r="AT271" s="3"/>
      <c r="AU271" s="2" t="s">
        <v>416</v>
      </c>
      <c r="AV271" s="3">
        <v>179</v>
      </c>
    </row>
    <row r="272" spans="1:48" ht="30" customHeight="1" x14ac:dyDescent="0.3">
      <c r="A272" s="16" t="s">
        <v>417</v>
      </c>
      <c r="B272" s="16" t="s">
        <v>418</v>
      </c>
      <c r="C272" s="16" t="s">
        <v>419</v>
      </c>
      <c r="D272" s="14">
        <v>3</v>
      </c>
      <c r="E272" s="15"/>
      <c r="F272" s="15">
        <f t="shared" si="19"/>
        <v>0</v>
      </c>
      <c r="G272" s="15"/>
      <c r="H272" s="15">
        <f t="shared" si="20"/>
        <v>0</v>
      </c>
      <c r="I272" s="15"/>
      <c r="J272" s="15">
        <f t="shared" si="21"/>
        <v>0</v>
      </c>
      <c r="K272" s="15">
        <f t="shared" si="22"/>
        <v>0</v>
      </c>
      <c r="L272" s="15">
        <f t="shared" si="23"/>
        <v>0</v>
      </c>
      <c r="M272" s="16" t="s">
        <v>420</v>
      </c>
      <c r="N272" s="2" t="s">
        <v>421</v>
      </c>
      <c r="O272" s="2" t="s">
        <v>50</v>
      </c>
      <c r="P272" s="2" t="s">
        <v>50</v>
      </c>
      <c r="Q272" s="2" t="s">
        <v>403</v>
      </c>
      <c r="R272" s="2" t="s">
        <v>61</v>
      </c>
      <c r="S272" s="2" t="s">
        <v>62</v>
      </c>
      <c r="T272" s="2" t="s">
        <v>62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50</v>
      </c>
      <c r="AS272" s="2" t="s">
        <v>50</v>
      </c>
      <c r="AT272" s="3"/>
      <c r="AU272" s="2" t="s">
        <v>422</v>
      </c>
      <c r="AV272" s="3">
        <v>67</v>
      </c>
    </row>
    <row r="273" spans="1:48" ht="30" customHeight="1" x14ac:dyDescent="0.3">
      <c r="A273" s="16" t="s">
        <v>423</v>
      </c>
      <c r="B273" s="16" t="s">
        <v>424</v>
      </c>
      <c r="C273" s="16" t="s">
        <v>76</v>
      </c>
      <c r="D273" s="14">
        <v>14</v>
      </c>
      <c r="E273" s="15"/>
      <c r="F273" s="15">
        <f t="shared" si="19"/>
        <v>0</v>
      </c>
      <c r="G273" s="15"/>
      <c r="H273" s="15">
        <f t="shared" si="20"/>
        <v>0</v>
      </c>
      <c r="I273" s="15"/>
      <c r="J273" s="15">
        <f t="shared" si="21"/>
        <v>0</v>
      </c>
      <c r="K273" s="15">
        <f t="shared" si="22"/>
        <v>0</v>
      </c>
      <c r="L273" s="15">
        <f t="shared" si="23"/>
        <v>0</v>
      </c>
      <c r="M273" s="16" t="s">
        <v>425</v>
      </c>
      <c r="N273" s="2" t="s">
        <v>426</v>
      </c>
      <c r="O273" s="2" t="s">
        <v>50</v>
      </c>
      <c r="P273" s="2" t="s">
        <v>50</v>
      </c>
      <c r="Q273" s="2" t="s">
        <v>403</v>
      </c>
      <c r="R273" s="2" t="s">
        <v>61</v>
      </c>
      <c r="S273" s="2" t="s">
        <v>62</v>
      </c>
      <c r="T273" s="2" t="s">
        <v>62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50</v>
      </c>
      <c r="AS273" s="2" t="s">
        <v>50</v>
      </c>
      <c r="AT273" s="3"/>
      <c r="AU273" s="2" t="s">
        <v>427</v>
      </c>
      <c r="AV273" s="3">
        <v>180</v>
      </c>
    </row>
    <row r="274" spans="1:48" ht="30" customHeight="1" x14ac:dyDescent="0.3">
      <c r="A274" s="16" t="s">
        <v>428</v>
      </c>
      <c r="B274" s="16" t="s">
        <v>424</v>
      </c>
      <c r="C274" s="16" t="s">
        <v>76</v>
      </c>
      <c r="D274" s="14">
        <v>50</v>
      </c>
      <c r="E274" s="15"/>
      <c r="F274" s="15">
        <f t="shared" si="19"/>
        <v>0</v>
      </c>
      <c r="G274" s="15"/>
      <c r="H274" s="15">
        <f t="shared" si="20"/>
        <v>0</v>
      </c>
      <c r="I274" s="15"/>
      <c r="J274" s="15">
        <f t="shared" si="21"/>
        <v>0</v>
      </c>
      <c r="K274" s="15">
        <f t="shared" si="22"/>
        <v>0</v>
      </c>
      <c r="L274" s="15">
        <f t="shared" si="23"/>
        <v>0</v>
      </c>
      <c r="M274" s="16" t="s">
        <v>429</v>
      </c>
      <c r="N274" s="2" t="s">
        <v>430</v>
      </c>
      <c r="O274" s="2" t="s">
        <v>50</v>
      </c>
      <c r="P274" s="2" t="s">
        <v>50</v>
      </c>
      <c r="Q274" s="2" t="s">
        <v>403</v>
      </c>
      <c r="R274" s="2" t="s">
        <v>61</v>
      </c>
      <c r="S274" s="2" t="s">
        <v>62</v>
      </c>
      <c r="T274" s="2" t="s">
        <v>62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50</v>
      </c>
      <c r="AS274" s="2" t="s">
        <v>50</v>
      </c>
      <c r="AT274" s="3"/>
      <c r="AU274" s="2" t="s">
        <v>431</v>
      </c>
      <c r="AV274" s="3">
        <v>182</v>
      </c>
    </row>
    <row r="275" spans="1:48" ht="30" customHeight="1" x14ac:dyDescent="0.3">
      <c r="A275" s="16" t="s">
        <v>432</v>
      </c>
      <c r="B275" s="16" t="s">
        <v>433</v>
      </c>
      <c r="C275" s="16" t="s">
        <v>76</v>
      </c>
      <c r="D275" s="14">
        <v>227</v>
      </c>
      <c r="E275" s="15"/>
      <c r="F275" s="15">
        <f t="shared" si="19"/>
        <v>0</v>
      </c>
      <c r="G275" s="15"/>
      <c r="H275" s="15">
        <f t="shared" si="20"/>
        <v>0</v>
      </c>
      <c r="I275" s="15"/>
      <c r="J275" s="15">
        <f t="shared" si="21"/>
        <v>0</v>
      </c>
      <c r="K275" s="15">
        <f t="shared" si="22"/>
        <v>0</v>
      </c>
      <c r="L275" s="15">
        <f t="shared" si="23"/>
        <v>0</v>
      </c>
      <c r="M275" s="16" t="s">
        <v>434</v>
      </c>
      <c r="N275" s="2" t="s">
        <v>435</v>
      </c>
      <c r="O275" s="2" t="s">
        <v>50</v>
      </c>
      <c r="P275" s="2" t="s">
        <v>50</v>
      </c>
      <c r="Q275" s="2" t="s">
        <v>403</v>
      </c>
      <c r="R275" s="2" t="s">
        <v>61</v>
      </c>
      <c r="S275" s="2" t="s">
        <v>62</v>
      </c>
      <c r="T275" s="2" t="s">
        <v>62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50</v>
      </c>
      <c r="AS275" s="2" t="s">
        <v>50</v>
      </c>
      <c r="AT275" s="3"/>
      <c r="AU275" s="2" t="s">
        <v>436</v>
      </c>
      <c r="AV275" s="3">
        <v>71</v>
      </c>
    </row>
    <row r="276" spans="1:48" ht="30" customHeight="1" x14ac:dyDescent="0.3">
      <c r="A276" s="16" t="s">
        <v>432</v>
      </c>
      <c r="B276" s="16" t="s">
        <v>437</v>
      </c>
      <c r="C276" s="16" t="s">
        <v>76</v>
      </c>
      <c r="D276" s="14">
        <v>65</v>
      </c>
      <c r="E276" s="15"/>
      <c r="F276" s="15">
        <f t="shared" si="19"/>
        <v>0</v>
      </c>
      <c r="G276" s="15"/>
      <c r="H276" s="15">
        <f t="shared" si="20"/>
        <v>0</v>
      </c>
      <c r="I276" s="15"/>
      <c r="J276" s="15">
        <f t="shared" si="21"/>
        <v>0</v>
      </c>
      <c r="K276" s="15">
        <f t="shared" si="22"/>
        <v>0</v>
      </c>
      <c r="L276" s="15">
        <f t="shared" si="23"/>
        <v>0</v>
      </c>
      <c r="M276" s="16" t="s">
        <v>438</v>
      </c>
      <c r="N276" s="2" t="s">
        <v>439</v>
      </c>
      <c r="O276" s="2" t="s">
        <v>50</v>
      </c>
      <c r="P276" s="2" t="s">
        <v>50</v>
      </c>
      <c r="Q276" s="2" t="s">
        <v>403</v>
      </c>
      <c r="R276" s="2" t="s">
        <v>61</v>
      </c>
      <c r="S276" s="2" t="s">
        <v>62</v>
      </c>
      <c r="T276" s="2" t="s">
        <v>62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50</v>
      </c>
      <c r="AS276" s="2" t="s">
        <v>50</v>
      </c>
      <c r="AT276" s="3"/>
      <c r="AU276" s="2" t="s">
        <v>440</v>
      </c>
      <c r="AV276" s="3">
        <v>72</v>
      </c>
    </row>
    <row r="277" spans="1:48" ht="30" customHeight="1" x14ac:dyDescent="0.3">
      <c r="A277" s="16" t="s">
        <v>441</v>
      </c>
      <c r="B277" s="16" t="s">
        <v>442</v>
      </c>
      <c r="C277" s="16" t="s">
        <v>76</v>
      </c>
      <c r="D277" s="14">
        <v>2</v>
      </c>
      <c r="E277" s="15"/>
      <c r="F277" s="15">
        <f t="shared" si="19"/>
        <v>0</v>
      </c>
      <c r="G277" s="15"/>
      <c r="H277" s="15">
        <f t="shared" si="20"/>
        <v>0</v>
      </c>
      <c r="I277" s="15"/>
      <c r="J277" s="15">
        <f t="shared" si="21"/>
        <v>0</v>
      </c>
      <c r="K277" s="15">
        <f t="shared" si="22"/>
        <v>0</v>
      </c>
      <c r="L277" s="15">
        <f t="shared" si="23"/>
        <v>0</v>
      </c>
      <c r="M277" s="16" t="s">
        <v>443</v>
      </c>
      <c r="N277" s="2" t="s">
        <v>444</v>
      </c>
      <c r="O277" s="2" t="s">
        <v>50</v>
      </c>
      <c r="P277" s="2" t="s">
        <v>50</v>
      </c>
      <c r="Q277" s="2" t="s">
        <v>403</v>
      </c>
      <c r="R277" s="2" t="s">
        <v>61</v>
      </c>
      <c r="S277" s="2" t="s">
        <v>62</v>
      </c>
      <c r="T277" s="2" t="s">
        <v>62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50</v>
      </c>
      <c r="AS277" s="2" t="s">
        <v>50</v>
      </c>
      <c r="AT277" s="3"/>
      <c r="AU277" s="2" t="s">
        <v>445</v>
      </c>
      <c r="AV277" s="3">
        <v>122</v>
      </c>
    </row>
    <row r="278" spans="1:48" ht="30" customHeight="1" x14ac:dyDescent="0.3">
      <c r="A278" s="16" t="s">
        <v>441</v>
      </c>
      <c r="B278" s="16" t="s">
        <v>446</v>
      </c>
      <c r="C278" s="16" t="s">
        <v>76</v>
      </c>
      <c r="D278" s="14">
        <v>8</v>
      </c>
      <c r="E278" s="15"/>
      <c r="F278" s="15">
        <f t="shared" si="19"/>
        <v>0</v>
      </c>
      <c r="G278" s="15"/>
      <c r="H278" s="15">
        <f t="shared" si="20"/>
        <v>0</v>
      </c>
      <c r="I278" s="15"/>
      <c r="J278" s="15">
        <f t="shared" si="21"/>
        <v>0</v>
      </c>
      <c r="K278" s="15">
        <f t="shared" si="22"/>
        <v>0</v>
      </c>
      <c r="L278" s="15">
        <f t="shared" si="23"/>
        <v>0</v>
      </c>
      <c r="M278" s="16" t="s">
        <v>447</v>
      </c>
      <c r="N278" s="2" t="s">
        <v>448</v>
      </c>
      <c r="O278" s="2" t="s">
        <v>50</v>
      </c>
      <c r="P278" s="2" t="s">
        <v>50</v>
      </c>
      <c r="Q278" s="2" t="s">
        <v>403</v>
      </c>
      <c r="R278" s="2" t="s">
        <v>61</v>
      </c>
      <c r="S278" s="2" t="s">
        <v>62</v>
      </c>
      <c r="T278" s="2" t="s">
        <v>62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50</v>
      </c>
      <c r="AS278" s="2" t="s">
        <v>50</v>
      </c>
      <c r="AT278" s="3"/>
      <c r="AU278" s="2" t="s">
        <v>449</v>
      </c>
      <c r="AV278" s="3">
        <v>123</v>
      </c>
    </row>
    <row r="279" spans="1:48" ht="30" customHeight="1" x14ac:dyDescent="0.3">
      <c r="A279" s="16" t="s">
        <v>450</v>
      </c>
      <c r="B279" s="16" t="s">
        <v>451</v>
      </c>
      <c r="C279" s="16" t="s">
        <v>119</v>
      </c>
      <c r="D279" s="14">
        <v>4</v>
      </c>
      <c r="E279" s="15"/>
      <c r="F279" s="15">
        <f t="shared" si="19"/>
        <v>0</v>
      </c>
      <c r="G279" s="15"/>
      <c r="H279" s="15">
        <f t="shared" si="20"/>
        <v>0</v>
      </c>
      <c r="I279" s="15"/>
      <c r="J279" s="15">
        <f t="shared" si="21"/>
        <v>0</v>
      </c>
      <c r="K279" s="15">
        <f t="shared" si="22"/>
        <v>0</v>
      </c>
      <c r="L279" s="15">
        <f t="shared" si="23"/>
        <v>0</v>
      </c>
      <c r="M279" s="16" t="s">
        <v>452</v>
      </c>
      <c r="N279" s="2" t="s">
        <v>453</v>
      </c>
      <c r="O279" s="2" t="s">
        <v>50</v>
      </c>
      <c r="P279" s="2" t="s">
        <v>50</v>
      </c>
      <c r="Q279" s="2" t="s">
        <v>403</v>
      </c>
      <c r="R279" s="2" t="s">
        <v>61</v>
      </c>
      <c r="S279" s="2" t="s">
        <v>62</v>
      </c>
      <c r="T279" s="2" t="s">
        <v>62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50</v>
      </c>
      <c r="AS279" s="2" t="s">
        <v>50</v>
      </c>
      <c r="AT279" s="3"/>
      <c r="AU279" s="2" t="s">
        <v>454</v>
      </c>
      <c r="AV279" s="3">
        <v>75</v>
      </c>
    </row>
    <row r="280" spans="1:48" ht="30" customHeight="1" x14ac:dyDescent="0.3">
      <c r="A280" s="16" t="s">
        <v>455</v>
      </c>
      <c r="B280" s="16" t="s">
        <v>456</v>
      </c>
      <c r="C280" s="16" t="s">
        <v>119</v>
      </c>
      <c r="D280" s="14">
        <v>65</v>
      </c>
      <c r="E280" s="15"/>
      <c r="F280" s="15">
        <f t="shared" si="19"/>
        <v>0</v>
      </c>
      <c r="G280" s="15"/>
      <c r="H280" s="15">
        <f t="shared" si="20"/>
        <v>0</v>
      </c>
      <c r="I280" s="15"/>
      <c r="J280" s="15">
        <f t="shared" si="21"/>
        <v>0</v>
      </c>
      <c r="K280" s="15">
        <f t="shared" si="22"/>
        <v>0</v>
      </c>
      <c r="L280" s="15">
        <f t="shared" si="23"/>
        <v>0</v>
      </c>
      <c r="M280" s="16" t="s">
        <v>457</v>
      </c>
      <c r="N280" s="2" t="s">
        <v>458</v>
      </c>
      <c r="O280" s="2" t="s">
        <v>50</v>
      </c>
      <c r="P280" s="2" t="s">
        <v>50</v>
      </c>
      <c r="Q280" s="2" t="s">
        <v>403</v>
      </c>
      <c r="R280" s="2" t="s">
        <v>61</v>
      </c>
      <c r="S280" s="2" t="s">
        <v>62</v>
      </c>
      <c r="T280" s="2" t="s">
        <v>62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50</v>
      </c>
      <c r="AS280" s="2" t="s">
        <v>50</v>
      </c>
      <c r="AT280" s="3"/>
      <c r="AU280" s="2" t="s">
        <v>459</v>
      </c>
      <c r="AV280" s="3">
        <v>76</v>
      </c>
    </row>
    <row r="281" spans="1:48" ht="30" customHeight="1" x14ac:dyDescent="0.3">
      <c r="A281" s="16" t="s">
        <v>460</v>
      </c>
      <c r="B281" s="16" t="s">
        <v>126</v>
      </c>
      <c r="C281" s="16" t="s">
        <v>76</v>
      </c>
      <c r="D281" s="14">
        <v>38</v>
      </c>
      <c r="E281" s="15"/>
      <c r="F281" s="15">
        <f t="shared" si="19"/>
        <v>0</v>
      </c>
      <c r="G281" s="15"/>
      <c r="H281" s="15">
        <f t="shared" si="20"/>
        <v>0</v>
      </c>
      <c r="I281" s="15"/>
      <c r="J281" s="15">
        <f t="shared" si="21"/>
        <v>0</v>
      </c>
      <c r="K281" s="15">
        <f t="shared" si="22"/>
        <v>0</v>
      </c>
      <c r="L281" s="15">
        <f t="shared" si="23"/>
        <v>0</v>
      </c>
      <c r="M281" s="16" t="s">
        <v>461</v>
      </c>
      <c r="N281" s="2" t="s">
        <v>462</v>
      </c>
      <c r="O281" s="2" t="s">
        <v>50</v>
      </c>
      <c r="P281" s="2" t="s">
        <v>50</v>
      </c>
      <c r="Q281" s="2" t="s">
        <v>403</v>
      </c>
      <c r="R281" s="2" t="s">
        <v>61</v>
      </c>
      <c r="S281" s="2" t="s">
        <v>62</v>
      </c>
      <c r="T281" s="2" t="s">
        <v>62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50</v>
      </c>
      <c r="AS281" s="2" t="s">
        <v>50</v>
      </c>
      <c r="AT281" s="3"/>
      <c r="AU281" s="2" t="s">
        <v>463</v>
      </c>
      <c r="AV281" s="3">
        <v>77</v>
      </c>
    </row>
    <row r="282" spans="1:48" ht="30" customHeight="1" x14ac:dyDescent="0.3">
      <c r="A282" s="16" t="s">
        <v>464</v>
      </c>
      <c r="B282" s="16" t="s">
        <v>131</v>
      </c>
      <c r="C282" s="16" t="s">
        <v>132</v>
      </c>
      <c r="D282" s="14">
        <v>4</v>
      </c>
      <c r="E282" s="15"/>
      <c r="F282" s="15">
        <f t="shared" si="19"/>
        <v>0</v>
      </c>
      <c r="G282" s="15"/>
      <c r="H282" s="15">
        <f t="shared" si="20"/>
        <v>0</v>
      </c>
      <c r="I282" s="15"/>
      <c r="J282" s="15">
        <f t="shared" si="21"/>
        <v>0</v>
      </c>
      <c r="K282" s="15">
        <f t="shared" si="22"/>
        <v>0</v>
      </c>
      <c r="L282" s="15">
        <f t="shared" si="23"/>
        <v>0</v>
      </c>
      <c r="M282" s="16" t="s">
        <v>465</v>
      </c>
      <c r="N282" s="2" t="s">
        <v>466</v>
      </c>
      <c r="O282" s="2" t="s">
        <v>50</v>
      </c>
      <c r="P282" s="2" t="s">
        <v>50</v>
      </c>
      <c r="Q282" s="2" t="s">
        <v>403</v>
      </c>
      <c r="R282" s="2" t="s">
        <v>61</v>
      </c>
      <c r="S282" s="2" t="s">
        <v>62</v>
      </c>
      <c r="T282" s="2" t="s">
        <v>62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50</v>
      </c>
      <c r="AS282" s="2" t="s">
        <v>50</v>
      </c>
      <c r="AT282" s="3"/>
      <c r="AU282" s="2" t="s">
        <v>467</v>
      </c>
      <c r="AV282" s="3">
        <v>78</v>
      </c>
    </row>
    <row r="283" spans="1:48" ht="30" customHeight="1" x14ac:dyDescent="0.3">
      <c r="A283" s="16" t="s">
        <v>468</v>
      </c>
      <c r="B283" s="16" t="s">
        <v>469</v>
      </c>
      <c r="C283" s="16" t="s">
        <v>119</v>
      </c>
      <c r="D283" s="14">
        <v>9</v>
      </c>
      <c r="E283" s="15"/>
      <c r="F283" s="15">
        <f t="shared" si="19"/>
        <v>0</v>
      </c>
      <c r="G283" s="15"/>
      <c r="H283" s="15">
        <f t="shared" si="20"/>
        <v>0</v>
      </c>
      <c r="I283" s="15"/>
      <c r="J283" s="15">
        <f t="shared" si="21"/>
        <v>0</v>
      </c>
      <c r="K283" s="15">
        <f t="shared" si="22"/>
        <v>0</v>
      </c>
      <c r="L283" s="15">
        <f t="shared" si="23"/>
        <v>0</v>
      </c>
      <c r="M283" s="16" t="s">
        <v>470</v>
      </c>
      <c r="N283" s="2" t="s">
        <v>471</v>
      </c>
      <c r="O283" s="2" t="s">
        <v>50</v>
      </c>
      <c r="P283" s="2" t="s">
        <v>50</v>
      </c>
      <c r="Q283" s="2" t="s">
        <v>403</v>
      </c>
      <c r="R283" s="2" t="s">
        <v>61</v>
      </c>
      <c r="S283" s="2" t="s">
        <v>62</v>
      </c>
      <c r="T283" s="2" t="s">
        <v>62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50</v>
      </c>
      <c r="AS283" s="2" t="s">
        <v>50</v>
      </c>
      <c r="AT283" s="3"/>
      <c r="AU283" s="2" t="s">
        <v>472</v>
      </c>
      <c r="AV283" s="3">
        <v>491</v>
      </c>
    </row>
    <row r="284" spans="1:48" ht="30" customHeight="1" x14ac:dyDescent="0.3">
      <c r="A284" s="16" t="s">
        <v>473</v>
      </c>
      <c r="B284" s="16" t="s">
        <v>474</v>
      </c>
      <c r="C284" s="16" t="s">
        <v>119</v>
      </c>
      <c r="D284" s="14">
        <v>6</v>
      </c>
      <c r="E284" s="15"/>
      <c r="F284" s="15">
        <f t="shared" si="19"/>
        <v>0</v>
      </c>
      <c r="G284" s="15"/>
      <c r="H284" s="15">
        <f t="shared" si="20"/>
        <v>0</v>
      </c>
      <c r="I284" s="15"/>
      <c r="J284" s="15">
        <f t="shared" si="21"/>
        <v>0</v>
      </c>
      <c r="K284" s="15">
        <f t="shared" si="22"/>
        <v>0</v>
      </c>
      <c r="L284" s="15">
        <f t="shared" si="23"/>
        <v>0</v>
      </c>
      <c r="M284" s="16" t="s">
        <v>475</v>
      </c>
      <c r="N284" s="2" t="s">
        <v>476</v>
      </c>
      <c r="O284" s="2" t="s">
        <v>50</v>
      </c>
      <c r="P284" s="2" t="s">
        <v>50</v>
      </c>
      <c r="Q284" s="2" t="s">
        <v>403</v>
      </c>
      <c r="R284" s="2" t="s">
        <v>61</v>
      </c>
      <c r="S284" s="2" t="s">
        <v>62</v>
      </c>
      <c r="T284" s="2" t="s">
        <v>62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50</v>
      </c>
      <c r="AS284" s="2" t="s">
        <v>50</v>
      </c>
      <c r="AT284" s="3"/>
      <c r="AU284" s="2" t="s">
        <v>477</v>
      </c>
      <c r="AV284" s="3">
        <v>80</v>
      </c>
    </row>
    <row r="285" spans="1:48" ht="30" customHeight="1" x14ac:dyDescent="0.3">
      <c r="A285" s="16" t="s">
        <v>478</v>
      </c>
      <c r="B285" s="16" t="s">
        <v>479</v>
      </c>
      <c r="C285" s="16" t="s">
        <v>76</v>
      </c>
      <c r="D285" s="14">
        <v>9</v>
      </c>
      <c r="E285" s="15"/>
      <c r="F285" s="15">
        <f t="shared" si="19"/>
        <v>0</v>
      </c>
      <c r="G285" s="15"/>
      <c r="H285" s="15">
        <f t="shared" si="20"/>
        <v>0</v>
      </c>
      <c r="I285" s="15"/>
      <c r="J285" s="15">
        <f t="shared" si="21"/>
        <v>0</v>
      </c>
      <c r="K285" s="15">
        <f t="shared" si="22"/>
        <v>0</v>
      </c>
      <c r="L285" s="15">
        <f t="shared" si="23"/>
        <v>0</v>
      </c>
      <c r="M285" s="16" t="s">
        <v>480</v>
      </c>
      <c r="N285" s="2" t="s">
        <v>481</v>
      </c>
      <c r="O285" s="2" t="s">
        <v>50</v>
      </c>
      <c r="P285" s="2" t="s">
        <v>50</v>
      </c>
      <c r="Q285" s="2" t="s">
        <v>403</v>
      </c>
      <c r="R285" s="2" t="s">
        <v>61</v>
      </c>
      <c r="S285" s="2" t="s">
        <v>62</v>
      </c>
      <c r="T285" s="2" t="s">
        <v>62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50</v>
      </c>
      <c r="AS285" s="2" t="s">
        <v>50</v>
      </c>
      <c r="AT285" s="3"/>
      <c r="AU285" s="2" t="s">
        <v>482</v>
      </c>
      <c r="AV285" s="3">
        <v>81</v>
      </c>
    </row>
    <row r="286" spans="1:48" ht="30" customHeight="1" x14ac:dyDescent="0.3">
      <c r="A286" s="16" t="s">
        <v>483</v>
      </c>
      <c r="B286" s="16" t="s">
        <v>484</v>
      </c>
      <c r="C286" s="16" t="s">
        <v>119</v>
      </c>
      <c r="D286" s="14">
        <v>5</v>
      </c>
      <c r="E286" s="15"/>
      <c r="F286" s="15">
        <f t="shared" si="19"/>
        <v>0</v>
      </c>
      <c r="G286" s="15"/>
      <c r="H286" s="15">
        <f t="shared" si="20"/>
        <v>0</v>
      </c>
      <c r="I286" s="15"/>
      <c r="J286" s="15">
        <f t="shared" si="21"/>
        <v>0</v>
      </c>
      <c r="K286" s="15">
        <f t="shared" si="22"/>
        <v>0</v>
      </c>
      <c r="L286" s="15">
        <f t="shared" si="23"/>
        <v>0</v>
      </c>
      <c r="M286" s="16" t="s">
        <v>485</v>
      </c>
      <c r="N286" s="2" t="s">
        <v>486</v>
      </c>
      <c r="O286" s="2" t="s">
        <v>50</v>
      </c>
      <c r="P286" s="2" t="s">
        <v>50</v>
      </c>
      <c r="Q286" s="2" t="s">
        <v>403</v>
      </c>
      <c r="R286" s="2" t="s">
        <v>61</v>
      </c>
      <c r="S286" s="2" t="s">
        <v>62</v>
      </c>
      <c r="T286" s="2" t="s">
        <v>62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50</v>
      </c>
      <c r="AS286" s="2" t="s">
        <v>50</v>
      </c>
      <c r="AT286" s="3"/>
      <c r="AU286" s="2" t="s">
        <v>487</v>
      </c>
      <c r="AV286" s="3">
        <v>84</v>
      </c>
    </row>
    <row r="287" spans="1:48" ht="30" customHeight="1" x14ac:dyDescent="0.3">
      <c r="A287" s="16" t="s">
        <v>488</v>
      </c>
      <c r="B287" s="16" t="s">
        <v>489</v>
      </c>
      <c r="C287" s="16" t="s">
        <v>76</v>
      </c>
      <c r="D287" s="14">
        <v>12</v>
      </c>
      <c r="E287" s="15"/>
      <c r="F287" s="15">
        <f t="shared" si="19"/>
        <v>0</v>
      </c>
      <c r="G287" s="15"/>
      <c r="H287" s="15">
        <f t="shared" si="20"/>
        <v>0</v>
      </c>
      <c r="I287" s="15"/>
      <c r="J287" s="15">
        <f t="shared" si="21"/>
        <v>0</v>
      </c>
      <c r="K287" s="15">
        <f t="shared" si="22"/>
        <v>0</v>
      </c>
      <c r="L287" s="15">
        <f t="shared" si="23"/>
        <v>0</v>
      </c>
      <c r="M287" s="16" t="s">
        <v>490</v>
      </c>
      <c r="N287" s="2" t="s">
        <v>491</v>
      </c>
      <c r="O287" s="2" t="s">
        <v>50</v>
      </c>
      <c r="P287" s="2" t="s">
        <v>50</v>
      </c>
      <c r="Q287" s="2" t="s">
        <v>403</v>
      </c>
      <c r="R287" s="2" t="s">
        <v>61</v>
      </c>
      <c r="S287" s="2" t="s">
        <v>62</v>
      </c>
      <c r="T287" s="2" t="s">
        <v>62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50</v>
      </c>
      <c r="AS287" s="2" t="s">
        <v>50</v>
      </c>
      <c r="AT287" s="3"/>
      <c r="AU287" s="2" t="s">
        <v>492</v>
      </c>
      <c r="AV287" s="3">
        <v>121</v>
      </c>
    </row>
    <row r="288" spans="1:48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403</v>
      </c>
    </row>
    <row r="289" spans="1:48" ht="30" customHeight="1" x14ac:dyDescent="0.3">
      <c r="A289" s="16" t="s">
        <v>80</v>
      </c>
      <c r="B289" s="14"/>
      <c r="C289" s="14"/>
      <c r="D289" s="14"/>
      <c r="E289" s="15"/>
      <c r="F289" s="15">
        <f>SUMIF(Q269:Q288,"010112",F269:F288)</f>
        <v>0</v>
      </c>
      <c r="G289" s="15"/>
      <c r="H289" s="15">
        <f>SUMIF(Q269:Q288,"010112",H269:H288)</f>
        <v>0</v>
      </c>
      <c r="I289" s="15"/>
      <c r="J289" s="15">
        <f>SUMIF(Q269:Q288,"010112",J269:J288)</f>
        <v>0</v>
      </c>
      <c r="K289" s="15"/>
      <c r="L289" s="15">
        <f>SUMIF(Q269:Q288,"010112",L269:L288)</f>
        <v>0</v>
      </c>
      <c r="M289" s="14"/>
      <c r="N289" t="s">
        <v>81</v>
      </c>
    </row>
    <row r="290" spans="1:48" ht="30" customHeight="1" x14ac:dyDescent="0.3">
      <c r="A290" s="16" t="s">
        <v>493</v>
      </c>
      <c r="B290" s="16" t="s">
        <v>56</v>
      </c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N290" s="3"/>
      <c r="O290" s="3"/>
      <c r="P290" s="3"/>
      <c r="Q290" s="2" t="s">
        <v>494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30" customHeight="1" x14ac:dyDescent="0.3">
      <c r="A291" s="16" t="s">
        <v>495</v>
      </c>
      <c r="B291" s="16" t="s">
        <v>496</v>
      </c>
      <c r="C291" s="16" t="s">
        <v>497</v>
      </c>
      <c r="D291" s="14">
        <v>126</v>
      </c>
      <c r="E291" s="15"/>
      <c r="F291" s="15">
        <f>TRUNC(E291*D291, 0)</f>
        <v>0</v>
      </c>
      <c r="G291" s="15"/>
      <c r="H291" s="15">
        <f>TRUNC(G291*D291, 0)</f>
        <v>0</v>
      </c>
      <c r="I291" s="15"/>
      <c r="J291" s="15">
        <f>TRUNC(I291*D291, 0)</f>
        <v>0</v>
      </c>
      <c r="K291" s="15">
        <f t="shared" ref="K291:L293" si="24">TRUNC(E291+G291+I291, 0)</f>
        <v>0</v>
      </c>
      <c r="L291" s="15">
        <f t="shared" si="24"/>
        <v>0</v>
      </c>
      <c r="M291" s="16" t="s">
        <v>498</v>
      </c>
      <c r="N291" s="2" t="s">
        <v>499</v>
      </c>
      <c r="O291" s="2" t="s">
        <v>50</v>
      </c>
      <c r="P291" s="2" t="s">
        <v>50</v>
      </c>
      <c r="Q291" s="2" t="s">
        <v>494</v>
      </c>
      <c r="R291" s="2" t="s">
        <v>62</v>
      </c>
      <c r="S291" s="2" t="s">
        <v>62</v>
      </c>
      <c r="T291" s="2" t="s">
        <v>61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50</v>
      </c>
      <c r="AS291" s="2" t="s">
        <v>50</v>
      </c>
      <c r="AT291" s="3"/>
      <c r="AU291" s="2" t="s">
        <v>500</v>
      </c>
      <c r="AV291" s="3">
        <v>140</v>
      </c>
    </row>
    <row r="292" spans="1:48" ht="30" customHeight="1" x14ac:dyDescent="0.3">
      <c r="A292" s="16" t="s">
        <v>501</v>
      </c>
      <c r="B292" s="16" t="s">
        <v>502</v>
      </c>
      <c r="C292" s="16" t="s">
        <v>419</v>
      </c>
      <c r="D292" s="14">
        <v>10</v>
      </c>
      <c r="E292" s="15"/>
      <c r="F292" s="15">
        <f>TRUNC(E292*D292, 0)</f>
        <v>0</v>
      </c>
      <c r="G292" s="15"/>
      <c r="H292" s="15">
        <f>TRUNC(G292*D292, 0)</f>
        <v>0</v>
      </c>
      <c r="I292" s="15"/>
      <c r="J292" s="15">
        <f>TRUNC(I292*D292, 0)</f>
        <v>0</v>
      </c>
      <c r="K292" s="15">
        <f t="shared" si="24"/>
        <v>0</v>
      </c>
      <c r="L292" s="15">
        <f t="shared" si="24"/>
        <v>0</v>
      </c>
      <c r="M292" s="16" t="s">
        <v>503</v>
      </c>
      <c r="N292" s="2" t="s">
        <v>504</v>
      </c>
      <c r="O292" s="2" t="s">
        <v>50</v>
      </c>
      <c r="P292" s="2" t="s">
        <v>50</v>
      </c>
      <c r="Q292" s="2" t="s">
        <v>494</v>
      </c>
      <c r="R292" s="2" t="s">
        <v>62</v>
      </c>
      <c r="S292" s="2" t="s">
        <v>62</v>
      </c>
      <c r="T292" s="2" t="s">
        <v>61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50</v>
      </c>
      <c r="AS292" s="2" t="s">
        <v>50</v>
      </c>
      <c r="AT292" s="3"/>
      <c r="AU292" s="2" t="s">
        <v>505</v>
      </c>
      <c r="AV292" s="3">
        <v>141</v>
      </c>
    </row>
    <row r="293" spans="1:48" ht="30" customHeight="1" x14ac:dyDescent="0.3">
      <c r="A293" s="16" t="s">
        <v>506</v>
      </c>
      <c r="B293" s="16" t="s">
        <v>507</v>
      </c>
      <c r="C293" s="16" t="s">
        <v>497</v>
      </c>
      <c r="D293" s="14">
        <v>126</v>
      </c>
      <c r="E293" s="15"/>
      <c r="F293" s="15">
        <f>TRUNC(E293*D293, 0)</f>
        <v>0</v>
      </c>
      <c r="G293" s="15"/>
      <c r="H293" s="15">
        <f>TRUNC(G293*D293, 0)</f>
        <v>0</v>
      </c>
      <c r="I293" s="15"/>
      <c r="J293" s="15">
        <f>TRUNC(I293*D293, 0)</f>
        <v>0</v>
      </c>
      <c r="K293" s="15">
        <f t="shared" si="24"/>
        <v>0</v>
      </c>
      <c r="L293" s="15">
        <f t="shared" si="24"/>
        <v>0</v>
      </c>
      <c r="M293" s="16" t="s">
        <v>508</v>
      </c>
      <c r="N293" s="2" t="s">
        <v>509</v>
      </c>
      <c r="O293" s="2" t="s">
        <v>50</v>
      </c>
      <c r="P293" s="2" t="s">
        <v>50</v>
      </c>
      <c r="Q293" s="2" t="s">
        <v>494</v>
      </c>
      <c r="R293" s="2" t="s">
        <v>62</v>
      </c>
      <c r="S293" s="2" t="s">
        <v>61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50</v>
      </c>
      <c r="AS293" s="2" t="s">
        <v>50</v>
      </c>
      <c r="AT293" s="3"/>
      <c r="AU293" s="2" t="s">
        <v>510</v>
      </c>
      <c r="AV293" s="3">
        <v>142</v>
      </c>
    </row>
    <row r="294" spans="1:48" ht="30" customHeight="1" x14ac:dyDescent="0.3">
      <c r="A294" s="14"/>
      <c r="B294" s="14"/>
      <c r="C294" s="14"/>
      <c r="D294" s="14"/>
      <c r="E294" s="15"/>
      <c r="F294" s="15"/>
      <c r="G294" s="15"/>
      <c r="H294" s="15"/>
      <c r="I294" s="15"/>
      <c r="J294" s="15"/>
      <c r="K294" s="15"/>
      <c r="L294" s="15"/>
      <c r="M294" s="14"/>
      <c r="Q294" s="1" t="s">
        <v>494</v>
      </c>
    </row>
    <row r="295" spans="1:48" ht="30" customHeight="1" x14ac:dyDescent="0.3">
      <c r="A295" s="14"/>
      <c r="B295" s="14"/>
      <c r="C295" s="14"/>
      <c r="D295" s="14"/>
      <c r="E295" s="15"/>
      <c r="F295" s="15"/>
      <c r="G295" s="15"/>
      <c r="H295" s="15"/>
      <c r="I295" s="15"/>
      <c r="J295" s="15"/>
      <c r="K295" s="15"/>
      <c r="L295" s="15"/>
      <c r="M295" s="14"/>
      <c r="Q295" s="1" t="s">
        <v>494</v>
      </c>
    </row>
    <row r="296" spans="1:48" ht="30" customHeight="1" x14ac:dyDescent="0.3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 t="s">
        <v>494</v>
      </c>
    </row>
    <row r="297" spans="1:48" ht="30" customHeight="1" x14ac:dyDescent="0.3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 t="s">
        <v>494</v>
      </c>
    </row>
    <row r="298" spans="1:48" ht="30" customHeight="1" x14ac:dyDescent="0.3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494</v>
      </c>
    </row>
    <row r="299" spans="1:48" ht="30" customHeight="1" x14ac:dyDescent="0.3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494</v>
      </c>
    </row>
    <row r="300" spans="1:48" ht="30" customHeight="1" x14ac:dyDescent="0.3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494</v>
      </c>
    </row>
    <row r="301" spans="1:48" ht="30" customHeight="1" x14ac:dyDescent="0.3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494</v>
      </c>
    </row>
    <row r="302" spans="1:48" ht="30" customHeight="1" x14ac:dyDescent="0.3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494</v>
      </c>
    </row>
    <row r="303" spans="1:48" ht="30" customHeight="1" x14ac:dyDescent="0.3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494</v>
      </c>
    </row>
    <row r="304" spans="1:48" ht="30" customHeight="1" x14ac:dyDescent="0.3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494</v>
      </c>
    </row>
    <row r="305" spans="1:48" ht="30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494</v>
      </c>
    </row>
    <row r="306" spans="1:48" ht="30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494</v>
      </c>
    </row>
    <row r="307" spans="1:48" ht="30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494</v>
      </c>
    </row>
    <row r="308" spans="1:48" ht="30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494</v>
      </c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494</v>
      </c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494</v>
      </c>
    </row>
    <row r="311" spans="1:48" ht="30" customHeight="1" x14ac:dyDescent="0.3">
      <c r="A311" s="16" t="s">
        <v>80</v>
      </c>
      <c r="B311" s="14"/>
      <c r="C311" s="14"/>
      <c r="D311" s="14"/>
      <c r="E311" s="15"/>
      <c r="F311" s="15">
        <f>SUMIF(Q291:Q310,"010113",F291:F310)</f>
        <v>0</v>
      </c>
      <c r="G311" s="15"/>
      <c r="H311" s="15">
        <f>SUMIF(Q291:Q310,"010113",H291:H310)</f>
        <v>0</v>
      </c>
      <c r="I311" s="15"/>
      <c r="J311" s="15">
        <f>SUMIF(Q291:Q310,"010113",J291:J310)</f>
        <v>0</v>
      </c>
      <c r="K311" s="15"/>
      <c r="L311" s="15">
        <f>SUMIF(Q291:Q310,"010113",L291:L310)</f>
        <v>0</v>
      </c>
      <c r="M311" s="14"/>
      <c r="N311" t="s">
        <v>81</v>
      </c>
    </row>
    <row r="312" spans="1:48" ht="30" customHeight="1" x14ac:dyDescent="0.3">
      <c r="A312" s="16" t="s">
        <v>511</v>
      </c>
      <c r="B312" s="16" t="s">
        <v>56</v>
      </c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N312" s="3"/>
      <c r="O312" s="3"/>
      <c r="P312" s="3"/>
      <c r="Q312" s="2" t="s">
        <v>512</v>
      </c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</row>
    <row r="313" spans="1:48" ht="30" customHeight="1" x14ac:dyDescent="0.3">
      <c r="A313" s="16" t="s">
        <v>515</v>
      </c>
      <c r="B313" s="16" t="s">
        <v>516</v>
      </c>
      <c r="C313" s="16" t="s">
        <v>517</v>
      </c>
      <c r="D313" s="14">
        <v>5.16</v>
      </c>
      <c r="E313" s="15"/>
      <c r="F313" s="15">
        <f t="shared" ref="F313:F321" si="25">TRUNC(E313*D313, 0)</f>
        <v>0</v>
      </c>
      <c r="G313" s="15"/>
      <c r="H313" s="15">
        <f t="shared" ref="H313:H321" si="26">TRUNC(G313*D313, 0)</f>
        <v>0</v>
      </c>
      <c r="I313" s="15"/>
      <c r="J313" s="15">
        <f t="shared" ref="J313:J321" si="27">TRUNC(I313*D313, 0)</f>
        <v>0</v>
      </c>
      <c r="K313" s="15">
        <f t="shared" ref="K313:K321" si="28">TRUNC(E313+G313+I313, 0)</f>
        <v>0</v>
      </c>
      <c r="L313" s="15">
        <f t="shared" ref="L313:L321" si="29">TRUNC(F313+H313+J313, 0)</f>
        <v>0</v>
      </c>
      <c r="M313" s="16" t="s">
        <v>518</v>
      </c>
      <c r="N313" s="2" t="s">
        <v>519</v>
      </c>
      <c r="O313" s="2" t="s">
        <v>50</v>
      </c>
      <c r="P313" s="2" t="s">
        <v>50</v>
      </c>
      <c r="Q313" s="2" t="s">
        <v>512</v>
      </c>
      <c r="R313" s="2" t="s">
        <v>62</v>
      </c>
      <c r="S313" s="2" t="s">
        <v>62</v>
      </c>
      <c r="T313" s="2" t="s">
        <v>61</v>
      </c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50</v>
      </c>
      <c r="AS313" s="2" t="s">
        <v>50</v>
      </c>
      <c r="AT313" s="3"/>
      <c r="AU313" s="2" t="s">
        <v>520</v>
      </c>
      <c r="AV313" s="3">
        <v>87</v>
      </c>
    </row>
    <row r="314" spans="1:48" ht="30" customHeight="1" x14ac:dyDescent="0.3">
      <c r="A314" s="16" t="s">
        <v>521</v>
      </c>
      <c r="B314" s="16" t="s">
        <v>522</v>
      </c>
      <c r="C314" s="16" t="s">
        <v>517</v>
      </c>
      <c r="D314" s="14">
        <v>16.48</v>
      </c>
      <c r="E314" s="15"/>
      <c r="F314" s="15">
        <f t="shared" si="25"/>
        <v>0</v>
      </c>
      <c r="G314" s="15"/>
      <c r="H314" s="15">
        <f t="shared" si="26"/>
        <v>0</v>
      </c>
      <c r="I314" s="15"/>
      <c r="J314" s="15">
        <f t="shared" si="27"/>
        <v>0</v>
      </c>
      <c r="K314" s="15">
        <f t="shared" si="28"/>
        <v>0</v>
      </c>
      <c r="L314" s="15">
        <f t="shared" si="29"/>
        <v>0</v>
      </c>
      <c r="M314" s="16" t="s">
        <v>523</v>
      </c>
      <c r="N314" s="2" t="s">
        <v>524</v>
      </c>
      <c r="O314" s="2" t="s">
        <v>50</v>
      </c>
      <c r="P314" s="2" t="s">
        <v>50</v>
      </c>
      <c r="Q314" s="2" t="s">
        <v>512</v>
      </c>
      <c r="R314" s="2" t="s">
        <v>62</v>
      </c>
      <c r="S314" s="2" t="s">
        <v>62</v>
      </c>
      <c r="T314" s="2" t="s">
        <v>61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50</v>
      </c>
      <c r="AS314" s="2" t="s">
        <v>50</v>
      </c>
      <c r="AT314" s="3"/>
      <c r="AU314" s="2" t="s">
        <v>525</v>
      </c>
      <c r="AV314" s="3">
        <v>88</v>
      </c>
    </row>
    <row r="315" spans="1:48" ht="30" customHeight="1" x14ac:dyDescent="0.3">
      <c r="A315" s="16" t="s">
        <v>521</v>
      </c>
      <c r="B315" s="16" t="s">
        <v>526</v>
      </c>
      <c r="C315" s="16" t="s">
        <v>517</v>
      </c>
      <c r="D315" s="14">
        <v>0.17</v>
      </c>
      <c r="E315" s="15"/>
      <c r="F315" s="15">
        <f t="shared" si="25"/>
        <v>0</v>
      </c>
      <c r="G315" s="15"/>
      <c r="H315" s="15">
        <f t="shared" si="26"/>
        <v>0</v>
      </c>
      <c r="I315" s="15"/>
      <c r="J315" s="15">
        <f t="shared" si="27"/>
        <v>0</v>
      </c>
      <c r="K315" s="15">
        <f t="shared" si="28"/>
        <v>0</v>
      </c>
      <c r="L315" s="15">
        <f t="shared" si="29"/>
        <v>0</v>
      </c>
      <c r="M315" s="16" t="s">
        <v>527</v>
      </c>
      <c r="N315" s="2" t="s">
        <v>528</v>
      </c>
      <c r="O315" s="2" t="s">
        <v>50</v>
      </c>
      <c r="P315" s="2" t="s">
        <v>50</v>
      </c>
      <c r="Q315" s="2" t="s">
        <v>512</v>
      </c>
      <c r="R315" s="2" t="s">
        <v>62</v>
      </c>
      <c r="S315" s="2" t="s">
        <v>62</v>
      </c>
      <c r="T315" s="2" t="s">
        <v>61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50</v>
      </c>
      <c r="AS315" s="2" t="s">
        <v>50</v>
      </c>
      <c r="AT315" s="3"/>
      <c r="AU315" s="2" t="s">
        <v>529</v>
      </c>
      <c r="AV315" s="3">
        <v>89</v>
      </c>
    </row>
    <row r="316" spans="1:48" ht="30" customHeight="1" x14ac:dyDescent="0.3">
      <c r="A316" s="16" t="s">
        <v>521</v>
      </c>
      <c r="B316" s="16" t="s">
        <v>530</v>
      </c>
      <c r="C316" s="16" t="s">
        <v>517</v>
      </c>
      <c r="D316" s="14">
        <v>19.88</v>
      </c>
      <c r="E316" s="15"/>
      <c r="F316" s="15">
        <f t="shared" si="25"/>
        <v>0</v>
      </c>
      <c r="G316" s="15"/>
      <c r="H316" s="15">
        <f t="shared" si="26"/>
        <v>0</v>
      </c>
      <c r="I316" s="15"/>
      <c r="J316" s="15">
        <f t="shared" si="27"/>
        <v>0</v>
      </c>
      <c r="K316" s="15">
        <f t="shared" si="28"/>
        <v>0</v>
      </c>
      <c r="L316" s="15">
        <f t="shared" si="29"/>
        <v>0</v>
      </c>
      <c r="M316" s="16" t="s">
        <v>531</v>
      </c>
      <c r="N316" s="2" t="s">
        <v>532</v>
      </c>
      <c r="O316" s="2" t="s">
        <v>50</v>
      </c>
      <c r="P316" s="2" t="s">
        <v>50</v>
      </c>
      <c r="Q316" s="2" t="s">
        <v>512</v>
      </c>
      <c r="R316" s="2" t="s">
        <v>62</v>
      </c>
      <c r="S316" s="2" t="s">
        <v>62</v>
      </c>
      <c r="T316" s="2" t="s">
        <v>61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50</v>
      </c>
      <c r="AS316" s="2" t="s">
        <v>50</v>
      </c>
      <c r="AT316" s="3"/>
      <c r="AU316" s="2" t="s">
        <v>533</v>
      </c>
      <c r="AV316" s="3">
        <v>90</v>
      </c>
    </row>
    <row r="317" spans="1:48" ht="30" customHeight="1" x14ac:dyDescent="0.3">
      <c r="A317" s="16" t="s">
        <v>534</v>
      </c>
      <c r="B317" s="16" t="s">
        <v>50</v>
      </c>
      <c r="C317" s="16" t="s">
        <v>517</v>
      </c>
      <c r="D317" s="14">
        <v>0.74</v>
      </c>
      <c r="E317" s="15"/>
      <c r="F317" s="15">
        <f t="shared" si="25"/>
        <v>0</v>
      </c>
      <c r="G317" s="15"/>
      <c r="H317" s="15">
        <f t="shared" si="26"/>
        <v>0</v>
      </c>
      <c r="I317" s="15"/>
      <c r="J317" s="15">
        <f t="shared" si="27"/>
        <v>0</v>
      </c>
      <c r="K317" s="15">
        <f t="shared" si="28"/>
        <v>0</v>
      </c>
      <c r="L317" s="15">
        <f t="shared" si="29"/>
        <v>0</v>
      </c>
      <c r="M317" s="16" t="s">
        <v>535</v>
      </c>
      <c r="N317" s="2" t="s">
        <v>536</v>
      </c>
      <c r="O317" s="2" t="s">
        <v>50</v>
      </c>
      <c r="P317" s="2" t="s">
        <v>50</v>
      </c>
      <c r="Q317" s="2" t="s">
        <v>512</v>
      </c>
      <c r="R317" s="2" t="s">
        <v>62</v>
      </c>
      <c r="S317" s="2" t="s">
        <v>62</v>
      </c>
      <c r="T317" s="2" t="s">
        <v>61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50</v>
      </c>
      <c r="AS317" s="2" t="s">
        <v>50</v>
      </c>
      <c r="AT317" s="3"/>
      <c r="AU317" s="2" t="s">
        <v>537</v>
      </c>
      <c r="AV317" s="3">
        <v>91</v>
      </c>
    </row>
    <row r="318" spans="1:48" ht="30" customHeight="1" x14ac:dyDescent="0.3">
      <c r="A318" s="16" t="s">
        <v>538</v>
      </c>
      <c r="B318" s="16" t="s">
        <v>50</v>
      </c>
      <c r="C318" s="16" t="s">
        <v>517</v>
      </c>
      <c r="D318" s="14">
        <v>5.16</v>
      </c>
      <c r="E318" s="15"/>
      <c r="F318" s="15">
        <f t="shared" si="25"/>
        <v>0</v>
      </c>
      <c r="G318" s="15"/>
      <c r="H318" s="15">
        <f t="shared" si="26"/>
        <v>0</v>
      </c>
      <c r="I318" s="15"/>
      <c r="J318" s="15">
        <f t="shared" si="27"/>
        <v>0</v>
      </c>
      <c r="K318" s="15">
        <f t="shared" si="28"/>
        <v>0</v>
      </c>
      <c r="L318" s="15">
        <f t="shared" si="29"/>
        <v>0</v>
      </c>
      <c r="M318" s="16" t="s">
        <v>539</v>
      </c>
      <c r="N318" s="2" t="s">
        <v>540</v>
      </c>
      <c r="O318" s="2" t="s">
        <v>50</v>
      </c>
      <c r="P318" s="2" t="s">
        <v>50</v>
      </c>
      <c r="Q318" s="2" t="s">
        <v>512</v>
      </c>
      <c r="R318" s="2" t="s">
        <v>62</v>
      </c>
      <c r="S318" s="2" t="s">
        <v>62</v>
      </c>
      <c r="T318" s="2" t="s">
        <v>61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50</v>
      </c>
      <c r="AS318" s="2" t="s">
        <v>50</v>
      </c>
      <c r="AT318" s="3"/>
      <c r="AU318" s="2" t="s">
        <v>541</v>
      </c>
      <c r="AV318" s="3">
        <v>124</v>
      </c>
    </row>
    <row r="319" spans="1:48" ht="30" customHeight="1" x14ac:dyDescent="0.3">
      <c r="A319" s="16" t="s">
        <v>542</v>
      </c>
      <c r="B319" s="16" t="s">
        <v>543</v>
      </c>
      <c r="C319" s="16" t="s">
        <v>517</v>
      </c>
      <c r="D319" s="14">
        <v>37.270000000000003</v>
      </c>
      <c r="E319" s="15"/>
      <c r="F319" s="15">
        <f t="shared" si="25"/>
        <v>0</v>
      </c>
      <c r="G319" s="15"/>
      <c r="H319" s="15">
        <f t="shared" si="26"/>
        <v>0</v>
      </c>
      <c r="I319" s="15"/>
      <c r="J319" s="15">
        <f t="shared" si="27"/>
        <v>0</v>
      </c>
      <c r="K319" s="15">
        <f t="shared" si="28"/>
        <v>0</v>
      </c>
      <c r="L319" s="15">
        <f t="shared" si="29"/>
        <v>0</v>
      </c>
      <c r="M319" s="16" t="s">
        <v>544</v>
      </c>
      <c r="N319" s="2" t="s">
        <v>545</v>
      </c>
      <c r="O319" s="2" t="s">
        <v>50</v>
      </c>
      <c r="P319" s="2" t="s">
        <v>50</v>
      </c>
      <c r="Q319" s="2" t="s">
        <v>512</v>
      </c>
      <c r="R319" s="2" t="s">
        <v>62</v>
      </c>
      <c r="S319" s="2" t="s">
        <v>62</v>
      </c>
      <c r="T319" s="2" t="s">
        <v>61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50</v>
      </c>
      <c r="AS319" s="2" t="s">
        <v>50</v>
      </c>
      <c r="AT319" s="3"/>
      <c r="AU319" s="2" t="s">
        <v>546</v>
      </c>
      <c r="AV319" s="3">
        <v>125</v>
      </c>
    </row>
    <row r="320" spans="1:48" ht="30" customHeight="1" x14ac:dyDescent="0.3">
      <c r="A320" s="16" t="s">
        <v>547</v>
      </c>
      <c r="B320" s="16" t="s">
        <v>548</v>
      </c>
      <c r="C320" s="16" t="s">
        <v>517</v>
      </c>
      <c r="D320" s="14">
        <v>5.16</v>
      </c>
      <c r="E320" s="15"/>
      <c r="F320" s="15">
        <f t="shared" si="25"/>
        <v>0</v>
      </c>
      <c r="G320" s="15"/>
      <c r="H320" s="15">
        <f t="shared" si="26"/>
        <v>0</v>
      </c>
      <c r="I320" s="15"/>
      <c r="J320" s="15">
        <f t="shared" si="27"/>
        <v>0</v>
      </c>
      <c r="K320" s="15">
        <f t="shared" si="28"/>
        <v>0</v>
      </c>
      <c r="L320" s="15">
        <f t="shared" si="29"/>
        <v>0</v>
      </c>
      <c r="M320" s="16" t="s">
        <v>549</v>
      </c>
      <c r="N320" s="2" t="s">
        <v>550</v>
      </c>
      <c r="O320" s="2" t="s">
        <v>50</v>
      </c>
      <c r="P320" s="2" t="s">
        <v>50</v>
      </c>
      <c r="Q320" s="2" t="s">
        <v>512</v>
      </c>
      <c r="R320" s="2" t="s">
        <v>62</v>
      </c>
      <c r="S320" s="2" t="s">
        <v>62</v>
      </c>
      <c r="T320" s="2" t="s">
        <v>61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50</v>
      </c>
      <c r="AS320" s="2" t="s">
        <v>50</v>
      </c>
      <c r="AT320" s="3"/>
      <c r="AU320" s="2" t="s">
        <v>551</v>
      </c>
      <c r="AV320" s="3">
        <v>126</v>
      </c>
    </row>
    <row r="321" spans="1:48" ht="30" customHeight="1" x14ac:dyDescent="0.3">
      <c r="A321" s="16" t="s">
        <v>552</v>
      </c>
      <c r="B321" s="16" t="s">
        <v>553</v>
      </c>
      <c r="C321" s="16" t="s">
        <v>517</v>
      </c>
      <c r="D321" s="14">
        <v>37.270000000000003</v>
      </c>
      <c r="E321" s="15"/>
      <c r="F321" s="15">
        <f t="shared" si="25"/>
        <v>0</v>
      </c>
      <c r="G321" s="15"/>
      <c r="H321" s="15">
        <f t="shared" si="26"/>
        <v>0</v>
      </c>
      <c r="I321" s="15"/>
      <c r="J321" s="15">
        <f t="shared" si="27"/>
        <v>0</v>
      </c>
      <c r="K321" s="15">
        <f t="shared" si="28"/>
        <v>0</v>
      </c>
      <c r="L321" s="15">
        <f t="shared" si="29"/>
        <v>0</v>
      </c>
      <c r="M321" s="16" t="s">
        <v>554</v>
      </c>
      <c r="N321" s="2" t="s">
        <v>555</v>
      </c>
      <c r="O321" s="2" t="s">
        <v>50</v>
      </c>
      <c r="P321" s="2" t="s">
        <v>50</v>
      </c>
      <c r="Q321" s="2" t="s">
        <v>512</v>
      </c>
      <c r="R321" s="2" t="s">
        <v>62</v>
      </c>
      <c r="S321" s="2" t="s">
        <v>62</v>
      </c>
      <c r="T321" s="2" t="s">
        <v>61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50</v>
      </c>
      <c r="AS321" s="2" t="s">
        <v>50</v>
      </c>
      <c r="AT321" s="3"/>
      <c r="AU321" s="2" t="s">
        <v>556</v>
      </c>
      <c r="AV321" s="3">
        <v>127</v>
      </c>
    </row>
    <row r="322" spans="1:48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512</v>
      </c>
    </row>
    <row r="323" spans="1:48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512</v>
      </c>
    </row>
    <row r="324" spans="1:48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512</v>
      </c>
    </row>
    <row r="325" spans="1:48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512</v>
      </c>
    </row>
    <row r="326" spans="1:48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512</v>
      </c>
    </row>
    <row r="327" spans="1:48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512</v>
      </c>
    </row>
    <row r="328" spans="1:48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512</v>
      </c>
    </row>
    <row r="329" spans="1:48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512</v>
      </c>
    </row>
    <row r="330" spans="1:48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512</v>
      </c>
    </row>
    <row r="331" spans="1:48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512</v>
      </c>
    </row>
    <row r="332" spans="1:48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512</v>
      </c>
    </row>
    <row r="333" spans="1:48" ht="30" customHeight="1" x14ac:dyDescent="0.3">
      <c r="A333" s="16" t="s">
        <v>80</v>
      </c>
      <c r="B333" s="14"/>
      <c r="C333" s="14"/>
      <c r="D333" s="14"/>
      <c r="E333" s="15"/>
      <c r="F333" s="15">
        <f>SUMIF(Q313:Q332,"010114",F313:F332)</f>
        <v>0</v>
      </c>
      <c r="G333" s="15"/>
      <c r="H333" s="15">
        <f>SUMIF(Q313:Q332,"010114",H313:H332)</f>
        <v>0</v>
      </c>
      <c r="I333" s="15"/>
      <c r="J333" s="15">
        <f>SUMIF(Q313:Q332,"010114",J313:J332)</f>
        <v>0</v>
      </c>
      <c r="K333" s="15"/>
      <c r="L333" s="15">
        <f>SUMIF(Q313:Q332,"010114",L313:L332)</f>
        <v>0</v>
      </c>
      <c r="M333" s="14"/>
      <c r="N333" t="s">
        <v>81</v>
      </c>
    </row>
    <row r="334" spans="1:48" ht="30" customHeight="1" x14ac:dyDescent="0.3">
      <c r="A334" s="16" t="s">
        <v>557</v>
      </c>
      <c r="B334" s="16" t="s">
        <v>56</v>
      </c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N334" s="3"/>
      <c r="O334" s="3"/>
      <c r="P334" s="3"/>
      <c r="Q334" s="2" t="s">
        <v>558</v>
      </c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</row>
    <row r="335" spans="1:48" ht="30" customHeight="1" x14ac:dyDescent="0.3">
      <c r="A335" s="16" t="s">
        <v>560</v>
      </c>
      <c r="B335" s="16" t="s">
        <v>561</v>
      </c>
      <c r="C335" s="16" t="s">
        <v>562</v>
      </c>
      <c r="D335" s="14">
        <v>-567</v>
      </c>
      <c r="E335" s="15"/>
      <c r="F335" s="15">
        <f>TRUNC(E335*D335, 0)</f>
        <v>0</v>
      </c>
      <c r="G335" s="15"/>
      <c r="H335" s="15">
        <f>TRUNC(G335*D335, 0)</f>
        <v>0</v>
      </c>
      <c r="I335" s="15"/>
      <c r="J335" s="15">
        <f>TRUNC(I335*D335, 0)</f>
        <v>0</v>
      </c>
      <c r="K335" s="15">
        <f>TRUNC(E335+G335+I335, 0)</f>
        <v>0</v>
      </c>
      <c r="L335" s="15">
        <f>TRUNC(F335+H335+J335, 0)</f>
        <v>0</v>
      </c>
      <c r="M335" s="16" t="s">
        <v>563</v>
      </c>
      <c r="N335" s="2" t="s">
        <v>564</v>
      </c>
      <c r="O335" s="2" t="s">
        <v>50</v>
      </c>
      <c r="P335" s="2" t="s">
        <v>50</v>
      </c>
      <c r="Q335" s="2" t="s">
        <v>558</v>
      </c>
      <c r="R335" s="2" t="s">
        <v>62</v>
      </c>
      <c r="S335" s="2" t="s">
        <v>62</v>
      </c>
      <c r="T335" s="2" t="s">
        <v>61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50</v>
      </c>
      <c r="AS335" s="2" t="s">
        <v>50</v>
      </c>
      <c r="AT335" s="3"/>
      <c r="AU335" s="2" t="s">
        <v>565</v>
      </c>
      <c r="AV335" s="3">
        <v>93</v>
      </c>
    </row>
    <row r="336" spans="1:48" ht="30" customHeight="1" x14ac:dyDescent="0.3">
      <c r="A336" s="16" t="s">
        <v>560</v>
      </c>
      <c r="B336" s="16" t="s">
        <v>566</v>
      </c>
      <c r="C336" s="16" t="s">
        <v>562</v>
      </c>
      <c r="D336" s="14">
        <v>-6</v>
      </c>
      <c r="E336" s="15"/>
      <c r="F336" s="15">
        <f>TRUNC(E336*D336, 0)</f>
        <v>0</v>
      </c>
      <c r="G336" s="15"/>
      <c r="H336" s="15">
        <f>TRUNC(G336*D336, 0)</f>
        <v>0</v>
      </c>
      <c r="I336" s="15"/>
      <c r="J336" s="15">
        <f>TRUNC(I336*D336, 0)</f>
        <v>0</v>
      </c>
      <c r="K336" s="15">
        <f>TRUNC(E336+G336+I336, 0)</f>
        <v>0</v>
      </c>
      <c r="L336" s="15">
        <f>TRUNC(F336+H336+J336, 0)</f>
        <v>0</v>
      </c>
      <c r="M336" s="16" t="s">
        <v>567</v>
      </c>
      <c r="N336" s="2" t="s">
        <v>568</v>
      </c>
      <c r="O336" s="2" t="s">
        <v>50</v>
      </c>
      <c r="P336" s="2" t="s">
        <v>50</v>
      </c>
      <c r="Q336" s="2" t="s">
        <v>558</v>
      </c>
      <c r="R336" s="2" t="s">
        <v>62</v>
      </c>
      <c r="S336" s="2" t="s">
        <v>62</v>
      </c>
      <c r="T336" s="2" t="s">
        <v>61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50</v>
      </c>
      <c r="AS336" s="2" t="s">
        <v>50</v>
      </c>
      <c r="AT336" s="3"/>
      <c r="AU336" s="2" t="s">
        <v>569</v>
      </c>
      <c r="AV336" s="3">
        <v>94</v>
      </c>
    </row>
    <row r="337" spans="1:17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558</v>
      </c>
    </row>
    <row r="338" spans="1:17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558</v>
      </c>
    </row>
    <row r="339" spans="1:17" ht="30" customHeight="1" x14ac:dyDescent="0.3">
      <c r="A339" s="14"/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Q339" s="1" t="s">
        <v>558</v>
      </c>
    </row>
    <row r="340" spans="1:17" ht="30" customHeight="1" x14ac:dyDescent="0.3">
      <c r="A340" s="14"/>
      <c r="B340" s="14"/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Q340" s="1" t="s">
        <v>558</v>
      </c>
    </row>
    <row r="341" spans="1:17" ht="30" customHeight="1" x14ac:dyDescent="0.3">
      <c r="A341" s="14"/>
      <c r="B341" s="14"/>
      <c r="C341" s="14"/>
      <c r="D341" s="14"/>
      <c r="E341" s="15"/>
      <c r="F341" s="15"/>
      <c r="G341" s="15"/>
      <c r="H341" s="15"/>
      <c r="I341" s="15"/>
      <c r="J341" s="15"/>
      <c r="K341" s="15"/>
      <c r="L341" s="15"/>
      <c r="M341" s="14"/>
      <c r="Q341" s="1" t="s">
        <v>558</v>
      </c>
    </row>
    <row r="342" spans="1:17" ht="30" customHeight="1" x14ac:dyDescent="0.3">
      <c r="A342" s="14"/>
      <c r="B342" s="14"/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Q342" s="1" t="s">
        <v>558</v>
      </c>
    </row>
    <row r="343" spans="1:17" ht="30" customHeight="1" x14ac:dyDescent="0.3">
      <c r="A343" s="14"/>
      <c r="B343" s="14"/>
      <c r="C343" s="14"/>
      <c r="D343" s="14"/>
      <c r="E343" s="15"/>
      <c r="F343" s="15"/>
      <c r="G343" s="15"/>
      <c r="H343" s="15"/>
      <c r="I343" s="15"/>
      <c r="J343" s="15"/>
      <c r="K343" s="15"/>
      <c r="L343" s="15"/>
      <c r="M343" s="14"/>
      <c r="Q343" s="1" t="s">
        <v>558</v>
      </c>
    </row>
    <row r="344" spans="1:17" ht="30" customHeight="1" x14ac:dyDescent="0.3">
      <c r="A344" s="14"/>
      <c r="B344" s="14"/>
      <c r="C344" s="14"/>
      <c r="D344" s="14"/>
      <c r="E344" s="15"/>
      <c r="F344" s="15"/>
      <c r="G344" s="15"/>
      <c r="H344" s="15"/>
      <c r="I344" s="15"/>
      <c r="J344" s="15"/>
      <c r="K344" s="15"/>
      <c r="L344" s="15"/>
      <c r="M344" s="14"/>
      <c r="Q344" s="1" t="s">
        <v>558</v>
      </c>
    </row>
    <row r="345" spans="1:17" ht="30" customHeight="1" x14ac:dyDescent="0.3">
      <c r="A345" s="14"/>
      <c r="B345" s="14"/>
      <c r="C345" s="14"/>
      <c r="D345" s="14"/>
      <c r="E345" s="15"/>
      <c r="F345" s="15"/>
      <c r="G345" s="15"/>
      <c r="H345" s="15"/>
      <c r="I345" s="15"/>
      <c r="J345" s="15"/>
      <c r="K345" s="15"/>
      <c r="L345" s="15"/>
      <c r="M345" s="14"/>
      <c r="Q345" s="1" t="s">
        <v>558</v>
      </c>
    </row>
    <row r="346" spans="1:17" ht="30" customHeight="1" x14ac:dyDescent="0.3">
      <c r="A346" s="14"/>
      <c r="B346" s="14"/>
      <c r="C346" s="14"/>
      <c r="D346" s="14"/>
      <c r="E346" s="15"/>
      <c r="F346" s="15"/>
      <c r="G346" s="15"/>
      <c r="H346" s="15"/>
      <c r="I346" s="15"/>
      <c r="J346" s="15"/>
      <c r="K346" s="15"/>
      <c r="L346" s="15"/>
      <c r="M346" s="14"/>
      <c r="Q346" s="1" t="s">
        <v>558</v>
      </c>
    </row>
    <row r="347" spans="1:17" ht="30" customHeight="1" x14ac:dyDescent="0.3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 t="s">
        <v>558</v>
      </c>
    </row>
    <row r="348" spans="1:17" ht="30" customHeight="1" x14ac:dyDescent="0.3">
      <c r="A348" s="14"/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Q348" s="1" t="s">
        <v>558</v>
      </c>
    </row>
    <row r="349" spans="1:17" ht="30" customHeight="1" x14ac:dyDescent="0.3">
      <c r="A349" s="14"/>
      <c r="B349" s="14"/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Q349" s="1" t="s">
        <v>558</v>
      </c>
    </row>
    <row r="350" spans="1:17" ht="30" customHeight="1" x14ac:dyDescent="0.3">
      <c r="A350" s="14"/>
      <c r="B350" s="14"/>
      <c r="C350" s="14"/>
      <c r="D350" s="14"/>
      <c r="E350" s="15"/>
      <c r="F350" s="15"/>
      <c r="G350" s="15"/>
      <c r="H350" s="15"/>
      <c r="I350" s="15"/>
      <c r="J350" s="15"/>
      <c r="K350" s="15"/>
      <c r="L350" s="15"/>
      <c r="M350" s="14"/>
      <c r="Q350" s="1" t="s">
        <v>558</v>
      </c>
    </row>
    <row r="351" spans="1:17" ht="30" customHeight="1" x14ac:dyDescent="0.3">
      <c r="A351" s="14"/>
      <c r="B351" s="14"/>
      <c r="C351" s="14"/>
      <c r="D351" s="14"/>
      <c r="E351" s="15"/>
      <c r="F351" s="15"/>
      <c r="G351" s="15"/>
      <c r="H351" s="15"/>
      <c r="I351" s="15"/>
      <c r="J351" s="15"/>
      <c r="K351" s="15"/>
      <c r="L351" s="15"/>
      <c r="M351" s="14"/>
      <c r="Q351" s="1" t="s">
        <v>558</v>
      </c>
    </row>
    <row r="352" spans="1:17" ht="30" customHeight="1" x14ac:dyDescent="0.3">
      <c r="A352" s="14"/>
      <c r="B352" s="14"/>
      <c r="C352" s="14"/>
      <c r="D352" s="14"/>
      <c r="E352" s="15"/>
      <c r="F352" s="15"/>
      <c r="G352" s="15"/>
      <c r="H352" s="15"/>
      <c r="I352" s="15"/>
      <c r="J352" s="15"/>
      <c r="K352" s="15"/>
      <c r="L352" s="15"/>
      <c r="M352" s="14"/>
      <c r="Q352" s="1" t="s">
        <v>558</v>
      </c>
    </row>
    <row r="353" spans="1:48" ht="30" customHeight="1" x14ac:dyDescent="0.3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 t="s">
        <v>558</v>
      </c>
    </row>
    <row r="354" spans="1:48" ht="30" customHeight="1" x14ac:dyDescent="0.3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 t="s">
        <v>558</v>
      </c>
    </row>
    <row r="355" spans="1:48" ht="30" customHeight="1" x14ac:dyDescent="0.3">
      <c r="A355" s="16" t="s">
        <v>80</v>
      </c>
      <c r="B355" s="14"/>
      <c r="C355" s="14"/>
      <c r="D355" s="14"/>
      <c r="E355" s="15"/>
      <c r="F355" s="15">
        <f>SUMIF(Q335:Q354,"010115",F335:F354)</f>
        <v>0</v>
      </c>
      <c r="G355" s="15"/>
      <c r="H355" s="15">
        <f>SUMIF(Q335:Q354,"010115",H335:H354)</f>
        <v>0</v>
      </c>
      <c r="I355" s="15"/>
      <c r="J355" s="15">
        <f>SUMIF(Q335:Q354,"010115",J335:J354)</f>
        <v>0</v>
      </c>
      <c r="K355" s="15"/>
      <c r="L355" s="15">
        <f>SUMIF(Q335:Q354,"010115",L335:L354)</f>
        <v>0</v>
      </c>
      <c r="M355" s="14"/>
      <c r="N355" t="s">
        <v>81</v>
      </c>
    </row>
    <row r="356" spans="1:48" ht="30" customHeight="1" x14ac:dyDescent="0.3">
      <c r="A356" s="16" t="s">
        <v>572</v>
      </c>
      <c r="B356" s="16" t="s">
        <v>574</v>
      </c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N356" s="3"/>
      <c r="O356" s="3"/>
      <c r="P356" s="3"/>
      <c r="Q356" s="2" t="s">
        <v>573</v>
      </c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</row>
    <row r="357" spans="1:48" ht="30" customHeight="1" x14ac:dyDescent="0.3">
      <c r="A357" s="18" t="s">
        <v>57</v>
      </c>
      <c r="B357" s="18" t="s">
        <v>892</v>
      </c>
      <c r="C357" s="17" t="s">
        <v>58</v>
      </c>
      <c r="D357" s="17">
        <v>1</v>
      </c>
      <c r="E357" s="19">
        <v>0</v>
      </c>
      <c r="F357" s="19">
        <v>0</v>
      </c>
      <c r="G357" s="19">
        <v>0</v>
      </c>
      <c r="H357" s="19">
        <v>0</v>
      </c>
      <c r="I357" s="19"/>
      <c r="J357" s="19">
        <f>TRUNC(D357*I357,0)</f>
        <v>0</v>
      </c>
      <c r="K357" s="19">
        <f>TRUNC(E357+G357+I357,0)</f>
        <v>0</v>
      </c>
      <c r="L357" s="19">
        <f>TRUNC(F357+H357+J357,0)</f>
        <v>0</v>
      </c>
      <c r="M357" s="17" t="s">
        <v>59</v>
      </c>
      <c r="N357" s="3"/>
      <c r="O357" s="3"/>
      <c r="P357" s="3"/>
      <c r="Q357" s="2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</row>
    <row r="358" spans="1:48" ht="30" customHeight="1" x14ac:dyDescent="0.3">
      <c r="A358" s="18" t="s">
        <v>64</v>
      </c>
      <c r="B358" s="18" t="s">
        <v>892</v>
      </c>
      <c r="C358" s="17" t="s">
        <v>58</v>
      </c>
      <c r="D358" s="17">
        <v>1</v>
      </c>
      <c r="E358" s="19">
        <v>0</v>
      </c>
      <c r="F358" s="19">
        <v>0</v>
      </c>
      <c r="G358" s="19">
        <v>0</v>
      </c>
      <c r="H358" s="19">
        <v>0</v>
      </c>
      <c r="I358" s="19"/>
      <c r="J358" s="19">
        <f>TRUNC(D358*I358,0)</f>
        <v>0</v>
      </c>
      <c r="K358" s="19">
        <f>TRUNC(E358+G358+I358,0)</f>
        <v>0</v>
      </c>
      <c r="L358" s="19">
        <f>TRUNC(F358+H358+J358,0)</f>
        <v>0</v>
      </c>
      <c r="M358" s="17" t="s">
        <v>65</v>
      </c>
      <c r="N358" s="3"/>
      <c r="O358" s="3"/>
      <c r="P358" s="3"/>
      <c r="Q358" s="2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</row>
    <row r="359" spans="1:48" ht="30" customHeight="1" x14ac:dyDescent="0.3">
      <c r="A359" s="16" t="s">
        <v>68</v>
      </c>
      <c r="B359" s="16" t="s">
        <v>69</v>
      </c>
      <c r="C359" s="16" t="s">
        <v>70</v>
      </c>
      <c r="D359" s="14">
        <v>2</v>
      </c>
      <c r="E359" s="15"/>
      <c r="F359" s="15">
        <f>TRUNC(E359*D359, 0)</f>
        <v>0</v>
      </c>
      <c r="G359" s="15"/>
      <c r="H359" s="15">
        <f>TRUNC(G359*D359, 0)</f>
        <v>0</v>
      </c>
      <c r="I359" s="15"/>
      <c r="J359" s="15">
        <f>TRUNC(I359*D359, 0)</f>
        <v>0</v>
      </c>
      <c r="K359" s="15">
        <f>TRUNC(E359+G359+I359, 0)</f>
        <v>0</v>
      </c>
      <c r="L359" s="15">
        <f>TRUNC(F359+H359+J359, 0)</f>
        <v>0</v>
      </c>
      <c r="M359" s="16" t="s">
        <v>71</v>
      </c>
      <c r="N359" s="2" t="s">
        <v>72</v>
      </c>
      <c r="O359" s="2" t="s">
        <v>50</v>
      </c>
      <c r="P359" s="2" t="s">
        <v>50</v>
      </c>
      <c r="Q359" s="2" t="s">
        <v>573</v>
      </c>
      <c r="R359" s="2" t="s">
        <v>61</v>
      </c>
      <c r="S359" s="2" t="s">
        <v>62</v>
      </c>
      <c r="T359" s="2" t="s">
        <v>62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50</v>
      </c>
      <c r="AS359" s="2" t="s">
        <v>50</v>
      </c>
      <c r="AT359" s="3"/>
      <c r="AU359" s="2" t="s">
        <v>575</v>
      </c>
      <c r="AV359" s="3">
        <v>351</v>
      </c>
    </row>
    <row r="360" spans="1:48" ht="30" customHeight="1" x14ac:dyDescent="0.3">
      <c r="A360" s="16" t="s">
        <v>74</v>
      </c>
      <c r="B360" s="16" t="s">
        <v>75</v>
      </c>
      <c r="C360" s="16" t="s">
        <v>76</v>
      </c>
      <c r="D360" s="14">
        <v>132</v>
      </c>
      <c r="E360" s="15"/>
      <c r="F360" s="15">
        <f>TRUNC(E360*D360, 0)</f>
        <v>0</v>
      </c>
      <c r="G360" s="15"/>
      <c r="H360" s="15">
        <f>TRUNC(G360*D360, 0)</f>
        <v>0</v>
      </c>
      <c r="I360" s="15"/>
      <c r="J360" s="15">
        <f>TRUNC(I360*D360, 0)</f>
        <v>0</v>
      </c>
      <c r="K360" s="15">
        <f>TRUNC(E360+G360+I360, 0)</f>
        <v>0</v>
      </c>
      <c r="L360" s="15">
        <f>TRUNC(F360+H360+J360, 0)</f>
        <v>0</v>
      </c>
      <c r="M360" s="16" t="s">
        <v>77</v>
      </c>
      <c r="N360" s="2" t="s">
        <v>78</v>
      </c>
      <c r="O360" s="2" t="s">
        <v>50</v>
      </c>
      <c r="P360" s="2" t="s">
        <v>50</v>
      </c>
      <c r="Q360" s="2" t="s">
        <v>573</v>
      </c>
      <c r="R360" s="2" t="s">
        <v>61</v>
      </c>
      <c r="S360" s="2" t="s">
        <v>62</v>
      </c>
      <c r="T360" s="2" t="s">
        <v>62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50</v>
      </c>
      <c r="AS360" s="2" t="s">
        <v>50</v>
      </c>
      <c r="AT360" s="3"/>
      <c r="AU360" s="2" t="s">
        <v>576</v>
      </c>
      <c r="AV360" s="3">
        <v>352</v>
      </c>
    </row>
    <row r="361" spans="1:48" ht="30" customHeight="1" x14ac:dyDescent="0.3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573</v>
      </c>
    </row>
    <row r="362" spans="1:48" ht="30" customHeight="1" x14ac:dyDescent="0.3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573</v>
      </c>
    </row>
    <row r="363" spans="1:48" ht="30" customHeight="1" x14ac:dyDescent="0.3">
      <c r="A363" s="14"/>
      <c r="B363" s="14"/>
      <c r="C363" s="14"/>
      <c r="D363" s="14"/>
      <c r="E363" s="15"/>
      <c r="F363" s="15"/>
      <c r="G363" s="15"/>
      <c r="H363" s="15"/>
      <c r="I363" s="15"/>
      <c r="J363" s="15"/>
      <c r="K363" s="15"/>
      <c r="L363" s="15"/>
      <c r="M363" s="14"/>
      <c r="Q363" s="1" t="s">
        <v>573</v>
      </c>
    </row>
    <row r="364" spans="1:48" ht="30" customHeight="1" x14ac:dyDescent="0.3">
      <c r="A364" s="14"/>
      <c r="B364" s="14"/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Q364" s="1" t="s">
        <v>573</v>
      </c>
    </row>
    <row r="365" spans="1:48" ht="30" customHeight="1" x14ac:dyDescent="0.3">
      <c r="A365" s="14"/>
      <c r="B365" s="14"/>
      <c r="C365" s="14"/>
      <c r="D365" s="14"/>
      <c r="E365" s="15"/>
      <c r="F365" s="15"/>
      <c r="G365" s="15"/>
      <c r="H365" s="15"/>
      <c r="I365" s="15"/>
      <c r="J365" s="15"/>
      <c r="K365" s="15"/>
      <c r="L365" s="15"/>
      <c r="M365" s="14"/>
      <c r="Q365" s="1" t="s">
        <v>573</v>
      </c>
    </row>
    <row r="366" spans="1:48" ht="30" customHeight="1" x14ac:dyDescent="0.3">
      <c r="A366" s="14"/>
      <c r="B366" s="14"/>
      <c r="C366" s="14"/>
      <c r="D366" s="14"/>
      <c r="E366" s="15"/>
      <c r="F366" s="15"/>
      <c r="G366" s="15"/>
      <c r="H366" s="15"/>
      <c r="I366" s="15"/>
      <c r="J366" s="15"/>
      <c r="K366" s="15"/>
      <c r="L366" s="15"/>
      <c r="M366" s="14"/>
      <c r="Q366" s="1" t="s">
        <v>573</v>
      </c>
    </row>
    <row r="367" spans="1:48" ht="30" customHeight="1" x14ac:dyDescent="0.3">
      <c r="A367" s="14"/>
      <c r="B367" s="14"/>
      <c r="C367" s="14"/>
      <c r="D367" s="14"/>
      <c r="E367" s="15"/>
      <c r="F367" s="15"/>
      <c r="G367" s="15"/>
      <c r="H367" s="15"/>
      <c r="I367" s="15"/>
      <c r="J367" s="15"/>
      <c r="K367" s="15"/>
      <c r="L367" s="15"/>
      <c r="M367" s="14"/>
      <c r="Q367" s="1" t="s">
        <v>573</v>
      </c>
    </row>
    <row r="368" spans="1:48" ht="30" customHeight="1" x14ac:dyDescent="0.3">
      <c r="A368" s="14"/>
      <c r="B368" s="14"/>
      <c r="C368" s="14"/>
      <c r="D368" s="14"/>
      <c r="E368" s="15"/>
      <c r="F368" s="15"/>
      <c r="G368" s="15"/>
      <c r="H368" s="15"/>
      <c r="I368" s="15"/>
      <c r="J368" s="15"/>
      <c r="K368" s="15"/>
      <c r="L368" s="15"/>
      <c r="M368" s="14"/>
      <c r="Q368" s="1" t="s">
        <v>573</v>
      </c>
    </row>
    <row r="369" spans="1:48" ht="30" customHeight="1" x14ac:dyDescent="0.3">
      <c r="A369" s="14"/>
      <c r="B369" s="14"/>
      <c r="C369" s="14"/>
      <c r="D369" s="14"/>
      <c r="E369" s="15"/>
      <c r="F369" s="15"/>
      <c r="G369" s="15"/>
      <c r="H369" s="15"/>
      <c r="I369" s="15"/>
      <c r="J369" s="15"/>
      <c r="K369" s="15"/>
      <c r="L369" s="15"/>
      <c r="M369" s="14"/>
      <c r="Q369" s="1" t="s">
        <v>573</v>
      </c>
    </row>
    <row r="370" spans="1:48" ht="30" customHeight="1" x14ac:dyDescent="0.3">
      <c r="A370" s="14"/>
      <c r="B370" s="14"/>
      <c r="C370" s="14"/>
      <c r="D370" s="14"/>
      <c r="E370" s="15"/>
      <c r="F370" s="15"/>
      <c r="G370" s="15"/>
      <c r="H370" s="15"/>
      <c r="I370" s="15"/>
      <c r="J370" s="15"/>
      <c r="K370" s="15"/>
      <c r="L370" s="15"/>
      <c r="M370" s="14"/>
      <c r="Q370" s="1" t="s">
        <v>573</v>
      </c>
    </row>
    <row r="371" spans="1:48" ht="30" customHeight="1" x14ac:dyDescent="0.3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 t="s">
        <v>573</v>
      </c>
    </row>
    <row r="372" spans="1:48" ht="30" customHeight="1" x14ac:dyDescent="0.3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573</v>
      </c>
    </row>
    <row r="373" spans="1:48" ht="30" customHeight="1" x14ac:dyDescent="0.3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573</v>
      </c>
    </row>
    <row r="374" spans="1:48" ht="30" customHeight="1" x14ac:dyDescent="0.3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573</v>
      </c>
    </row>
    <row r="375" spans="1:48" ht="30" customHeight="1" x14ac:dyDescent="0.3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573</v>
      </c>
    </row>
    <row r="376" spans="1:48" ht="30" customHeight="1" x14ac:dyDescent="0.3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573</v>
      </c>
    </row>
    <row r="377" spans="1:48" ht="30" customHeight="1" x14ac:dyDescent="0.3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573</v>
      </c>
    </row>
    <row r="378" spans="1:48" ht="30" customHeight="1" x14ac:dyDescent="0.3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573</v>
      </c>
    </row>
    <row r="379" spans="1:48" ht="30" customHeight="1" x14ac:dyDescent="0.3">
      <c r="A379" s="16" t="s">
        <v>80</v>
      </c>
      <c r="B379" s="14"/>
      <c r="C379" s="14"/>
      <c r="D379" s="14"/>
      <c r="E379" s="15"/>
      <c r="F379" s="15">
        <f>SUMIF(Q359:Q378,"010201",F359:F378)</f>
        <v>0</v>
      </c>
      <c r="G379" s="15"/>
      <c r="H379" s="15">
        <f>SUMIF(Q359:Q378,"010201",H359:H378)</f>
        <v>0</v>
      </c>
      <c r="I379" s="15"/>
      <c r="J379" s="15">
        <f>SUM(J357:J378)</f>
        <v>0</v>
      </c>
      <c r="K379" s="15"/>
      <c r="L379" s="15">
        <f>SUMIF(Q359:Q378,"010201",L357:L378)</f>
        <v>0</v>
      </c>
      <c r="M379" s="14"/>
      <c r="N379" t="s">
        <v>81</v>
      </c>
    </row>
    <row r="380" spans="1:48" ht="30" customHeight="1" x14ac:dyDescent="0.3">
      <c r="A380" s="16" t="s">
        <v>577</v>
      </c>
      <c r="B380" s="16" t="s">
        <v>574</v>
      </c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N380" s="3"/>
      <c r="O380" s="3"/>
      <c r="P380" s="3"/>
      <c r="Q380" s="2" t="s">
        <v>578</v>
      </c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</row>
    <row r="381" spans="1:48" ht="30" customHeight="1" x14ac:dyDescent="0.3">
      <c r="A381" s="16" t="s">
        <v>107</v>
      </c>
      <c r="B381" s="16" t="s">
        <v>108</v>
      </c>
      <c r="C381" s="16" t="s">
        <v>76</v>
      </c>
      <c r="D381" s="14">
        <v>337</v>
      </c>
      <c r="E381" s="15"/>
      <c r="F381" s="15">
        <f>TRUNC(E381*D381, 0)</f>
        <v>0</v>
      </c>
      <c r="G381" s="15"/>
      <c r="H381" s="15">
        <f>TRUNC(G381*D381, 0)</f>
        <v>0</v>
      </c>
      <c r="I381" s="15"/>
      <c r="J381" s="15">
        <f>TRUNC(I381*D381, 0)</f>
        <v>0</v>
      </c>
      <c r="K381" s="15">
        <f t="shared" ref="K381:L384" si="30">TRUNC(E381+G381+I381, 0)</f>
        <v>0</v>
      </c>
      <c r="L381" s="15">
        <f t="shared" si="30"/>
        <v>0</v>
      </c>
      <c r="M381" s="16" t="s">
        <v>109</v>
      </c>
      <c r="N381" s="2" t="s">
        <v>110</v>
      </c>
      <c r="O381" s="2" t="s">
        <v>50</v>
      </c>
      <c r="P381" s="2" t="s">
        <v>50</v>
      </c>
      <c r="Q381" s="2" t="s">
        <v>578</v>
      </c>
      <c r="R381" s="2" t="s">
        <v>61</v>
      </c>
      <c r="S381" s="2" t="s">
        <v>62</v>
      </c>
      <c r="T381" s="2" t="s">
        <v>62</v>
      </c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2" t="s">
        <v>50</v>
      </c>
      <c r="AS381" s="2" t="s">
        <v>50</v>
      </c>
      <c r="AT381" s="3"/>
      <c r="AU381" s="2" t="s">
        <v>579</v>
      </c>
      <c r="AV381" s="3">
        <v>361</v>
      </c>
    </row>
    <row r="382" spans="1:48" ht="30" customHeight="1" x14ac:dyDescent="0.3">
      <c r="A382" s="16" t="s">
        <v>580</v>
      </c>
      <c r="B382" s="16" t="s">
        <v>581</v>
      </c>
      <c r="C382" s="16" t="s">
        <v>76</v>
      </c>
      <c r="D382" s="14">
        <v>14</v>
      </c>
      <c r="E382" s="15"/>
      <c r="F382" s="15">
        <f>TRUNC(E382*D382, 0)</f>
        <v>0</v>
      </c>
      <c r="G382" s="15"/>
      <c r="H382" s="15">
        <f>TRUNC(G382*D382, 0)</f>
        <v>0</v>
      </c>
      <c r="I382" s="15"/>
      <c r="J382" s="15">
        <f>TRUNC(I382*D382, 0)</f>
        <v>0</v>
      </c>
      <c r="K382" s="15">
        <f t="shared" si="30"/>
        <v>0</v>
      </c>
      <c r="L382" s="15">
        <f t="shared" si="30"/>
        <v>0</v>
      </c>
      <c r="M382" s="16" t="s">
        <v>582</v>
      </c>
      <c r="N382" s="2" t="s">
        <v>583</v>
      </c>
      <c r="O382" s="2" t="s">
        <v>50</v>
      </c>
      <c r="P382" s="2" t="s">
        <v>50</v>
      </c>
      <c r="Q382" s="2" t="s">
        <v>578</v>
      </c>
      <c r="R382" s="2" t="s">
        <v>61</v>
      </c>
      <c r="S382" s="2" t="s">
        <v>62</v>
      </c>
      <c r="T382" s="2" t="s">
        <v>62</v>
      </c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2" t="s">
        <v>50</v>
      </c>
      <c r="AS382" s="2" t="s">
        <v>50</v>
      </c>
      <c r="AT382" s="3"/>
      <c r="AU382" s="2" t="s">
        <v>584</v>
      </c>
      <c r="AV382" s="3">
        <v>362</v>
      </c>
    </row>
    <row r="383" spans="1:48" ht="30" customHeight="1" x14ac:dyDescent="0.3">
      <c r="A383" s="16" t="s">
        <v>112</v>
      </c>
      <c r="B383" s="16" t="s">
        <v>113</v>
      </c>
      <c r="C383" s="16" t="s">
        <v>76</v>
      </c>
      <c r="D383" s="14">
        <v>97</v>
      </c>
      <c r="E383" s="15"/>
      <c r="F383" s="15">
        <f>TRUNC(E383*D383, 0)</f>
        <v>0</v>
      </c>
      <c r="G383" s="15"/>
      <c r="H383" s="15">
        <f>TRUNC(G383*D383, 0)</f>
        <v>0</v>
      </c>
      <c r="I383" s="15"/>
      <c r="J383" s="15">
        <f>TRUNC(I383*D383, 0)</f>
        <v>0</v>
      </c>
      <c r="K383" s="15">
        <f t="shared" si="30"/>
        <v>0</v>
      </c>
      <c r="L383" s="15">
        <f t="shared" si="30"/>
        <v>0</v>
      </c>
      <c r="M383" s="16" t="s">
        <v>114</v>
      </c>
      <c r="N383" s="2" t="s">
        <v>115</v>
      </c>
      <c r="O383" s="2" t="s">
        <v>50</v>
      </c>
      <c r="P383" s="2" t="s">
        <v>50</v>
      </c>
      <c r="Q383" s="2" t="s">
        <v>578</v>
      </c>
      <c r="R383" s="2" t="s">
        <v>61</v>
      </c>
      <c r="S383" s="2" t="s">
        <v>62</v>
      </c>
      <c r="T383" s="2" t="s">
        <v>62</v>
      </c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2" t="s">
        <v>50</v>
      </c>
      <c r="AS383" s="2" t="s">
        <v>50</v>
      </c>
      <c r="AT383" s="3"/>
      <c r="AU383" s="2" t="s">
        <v>585</v>
      </c>
      <c r="AV383" s="3">
        <v>363</v>
      </c>
    </row>
    <row r="384" spans="1:48" ht="30" customHeight="1" x14ac:dyDescent="0.3">
      <c r="A384" s="16" t="s">
        <v>117</v>
      </c>
      <c r="B384" s="16" t="s">
        <v>118</v>
      </c>
      <c r="C384" s="16" t="s">
        <v>119</v>
      </c>
      <c r="D384" s="14">
        <v>127</v>
      </c>
      <c r="E384" s="15"/>
      <c r="F384" s="15">
        <f>TRUNC(E384*D384, 0)</f>
        <v>0</v>
      </c>
      <c r="G384" s="15"/>
      <c r="H384" s="15">
        <f>TRUNC(G384*D384, 0)</f>
        <v>0</v>
      </c>
      <c r="I384" s="15"/>
      <c r="J384" s="15">
        <f>TRUNC(I384*D384, 0)</f>
        <v>0</v>
      </c>
      <c r="K384" s="15">
        <f t="shared" si="30"/>
        <v>0</v>
      </c>
      <c r="L384" s="15">
        <f t="shared" si="30"/>
        <v>0</v>
      </c>
      <c r="M384" s="16" t="s">
        <v>120</v>
      </c>
      <c r="N384" s="2" t="s">
        <v>121</v>
      </c>
      <c r="O384" s="2" t="s">
        <v>50</v>
      </c>
      <c r="P384" s="2" t="s">
        <v>50</v>
      </c>
      <c r="Q384" s="2" t="s">
        <v>578</v>
      </c>
      <c r="R384" s="2" t="s">
        <v>61</v>
      </c>
      <c r="S384" s="2" t="s">
        <v>62</v>
      </c>
      <c r="T384" s="2" t="s">
        <v>62</v>
      </c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2" t="s">
        <v>50</v>
      </c>
      <c r="AS384" s="2" t="s">
        <v>50</v>
      </c>
      <c r="AT384" s="3"/>
      <c r="AU384" s="2" t="s">
        <v>586</v>
      </c>
      <c r="AV384" s="3">
        <v>364</v>
      </c>
    </row>
    <row r="385" spans="1:17" ht="30" customHeight="1" x14ac:dyDescent="0.3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578</v>
      </c>
    </row>
    <row r="386" spans="1:17" ht="30" customHeight="1" x14ac:dyDescent="0.3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578</v>
      </c>
    </row>
    <row r="387" spans="1:17" ht="30" customHeight="1" x14ac:dyDescent="0.3">
      <c r="A387" s="14"/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Q387" s="1" t="s">
        <v>578</v>
      </c>
    </row>
    <row r="388" spans="1:17" ht="30" customHeight="1" x14ac:dyDescent="0.3">
      <c r="A388" s="14"/>
      <c r="B388" s="14"/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Q388" s="1" t="s">
        <v>578</v>
      </c>
    </row>
    <row r="389" spans="1:17" ht="30" customHeight="1" x14ac:dyDescent="0.3">
      <c r="A389" s="14"/>
      <c r="B389" s="14"/>
      <c r="C389" s="14"/>
      <c r="D389" s="14"/>
      <c r="E389" s="15"/>
      <c r="F389" s="15"/>
      <c r="G389" s="15"/>
      <c r="H389" s="15"/>
      <c r="I389" s="15"/>
      <c r="J389" s="15"/>
      <c r="K389" s="15"/>
      <c r="L389" s="15"/>
      <c r="M389" s="14"/>
      <c r="Q389" s="1" t="s">
        <v>578</v>
      </c>
    </row>
    <row r="390" spans="1:17" ht="30" customHeight="1" x14ac:dyDescent="0.3">
      <c r="A390" s="14"/>
      <c r="B390" s="14"/>
      <c r="C390" s="14"/>
      <c r="D390" s="14"/>
      <c r="E390" s="15"/>
      <c r="F390" s="15"/>
      <c r="G390" s="15"/>
      <c r="H390" s="15"/>
      <c r="I390" s="15"/>
      <c r="J390" s="15"/>
      <c r="K390" s="15"/>
      <c r="L390" s="15"/>
      <c r="M390" s="14"/>
      <c r="Q390" s="1" t="s">
        <v>578</v>
      </c>
    </row>
    <row r="391" spans="1:17" ht="30" customHeight="1" x14ac:dyDescent="0.3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 t="s">
        <v>578</v>
      </c>
    </row>
    <row r="392" spans="1:17" ht="30" customHeight="1" x14ac:dyDescent="0.3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 t="s">
        <v>578</v>
      </c>
    </row>
    <row r="393" spans="1:17" ht="30" customHeight="1" x14ac:dyDescent="0.3">
      <c r="A393" s="14"/>
      <c r="B393" s="14"/>
      <c r="C393" s="14"/>
      <c r="D393" s="14"/>
      <c r="E393" s="15"/>
      <c r="F393" s="15"/>
      <c r="G393" s="15"/>
      <c r="H393" s="15"/>
      <c r="I393" s="15"/>
      <c r="J393" s="15"/>
      <c r="K393" s="15"/>
      <c r="L393" s="15"/>
      <c r="M393" s="14"/>
      <c r="Q393" s="1" t="s">
        <v>578</v>
      </c>
    </row>
    <row r="394" spans="1:17" ht="30" customHeight="1" x14ac:dyDescent="0.3">
      <c r="A394" s="14"/>
      <c r="B394" s="14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Q394" s="1" t="s">
        <v>578</v>
      </c>
    </row>
    <row r="395" spans="1:17" ht="30" customHeight="1" x14ac:dyDescent="0.3">
      <c r="A395" s="14"/>
      <c r="B395" s="14"/>
      <c r="C395" s="14"/>
      <c r="D395" s="14"/>
      <c r="E395" s="15"/>
      <c r="F395" s="15"/>
      <c r="G395" s="15"/>
      <c r="H395" s="15"/>
      <c r="I395" s="15"/>
      <c r="J395" s="15"/>
      <c r="K395" s="15"/>
      <c r="L395" s="15"/>
      <c r="M395" s="14"/>
      <c r="Q395" s="1" t="s">
        <v>578</v>
      </c>
    </row>
    <row r="396" spans="1:17" ht="30" customHeight="1" x14ac:dyDescent="0.3">
      <c r="A396" s="14"/>
      <c r="B396" s="14"/>
      <c r="C396" s="14"/>
      <c r="D396" s="14"/>
      <c r="E396" s="15"/>
      <c r="F396" s="15"/>
      <c r="G396" s="15"/>
      <c r="H396" s="15"/>
      <c r="I396" s="15"/>
      <c r="J396" s="15"/>
      <c r="K396" s="15"/>
      <c r="L396" s="15"/>
      <c r="M396" s="14"/>
      <c r="Q396" s="1" t="s">
        <v>578</v>
      </c>
    </row>
    <row r="397" spans="1:17" ht="30" customHeight="1" x14ac:dyDescent="0.3">
      <c r="A397" s="14"/>
      <c r="B397" s="14"/>
      <c r="C397" s="14"/>
      <c r="D397" s="14"/>
      <c r="E397" s="15"/>
      <c r="F397" s="15"/>
      <c r="G397" s="15"/>
      <c r="H397" s="15"/>
      <c r="I397" s="15"/>
      <c r="J397" s="15"/>
      <c r="K397" s="15"/>
      <c r="L397" s="15"/>
      <c r="M397" s="14"/>
      <c r="Q397" s="1" t="s">
        <v>578</v>
      </c>
    </row>
    <row r="398" spans="1:17" ht="30" customHeight="1" x14ac:dyDescent="0.3">
      <c r="A398" s="14"/>
      <c r="B398" s="14"/>
      <c r="C398" s="14"/>
      <c r="D398" s="14"/>
      <c r="E398" s="15"/>
      <c r="F398" s="15"/>
      <c r="G398" s="15"/>
      <c r="H398" s="15"/>
      <c r="I398" s="15"/>
      <c r="J398" s="15"/>
      <c r="K398" s="15"/>
      <c r="L398" s="15"/>
      <c r="M398" s="14"/>
      <c r="Q398" s="1" t="s">
        <v>578</v>
      </c>
    </row>
    <row r="399" spans="1:17" ht="30" customHeight="1" x14ac:dyDescent="0.3">
      <c r="A399" s="14"/>
      <c r="B399" s="14"/>
      <c r="C399" s="14"/>
      <c r="D399" s="14"/>
      <c r="E399" s="15"/>
      <c r="F399" s="15"/>
      <c r="G399" s="15"/>
      <c r="H399" s="15"/>
      <c r="I399" s="15"/>
      <c r="J399" s="15"/>
      <c r="K399" s="15"/>
      <c r="L399" s="15"/>
      <c r="M399" s="14"/>
      <c r="Q399" s="1" t="s">
        <v>578</v>
      </c>
    </row>
    <row r="400" spans="1:17" ht="30" customHeight="1" x14ac:dyDescent="0.3">
      <c r="A400" s="14"/>
      <c r="B400" s="14"/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Q400" s="1" t="s">
        <v>578</v>
      </c>
    </row>
    <row r="401" spans="1:48" ht="30" customHeight="1" x14ac:dyDescent="0.3">
      <c r="A401" s="16" t="s">
        <v>80</v>
      </c>
      <c r="B401" s="14"/>
      <c r="C401" s="14"/>
      <c r="D401" s="14"/>
      <c r="E401" s="15"/>
      <c r="F401" s="15">
        <f>SUMIF(Q381:Q400,"010202",F381:F400)</f>
        <v>0</v>
      </c>
      <c r="G401" s="15"/>
      <c r="H401" s="15">
        <f>SUMIF(Q381:Q400,"010202",H381:H400)</f>
        <v>0</v>
      </c>
      <c r="I401" s="15"/>
      <c r="J401" s="15">
        <f>SUMIF(Q381:Q400,"010202",J381:J400)</f>
        <v>0</v>
      </c>
      <c r="K401" s="15"/>
      <c r="L401" s="15">
        <f>SUMIF(Q381:Q400,"010202",L381:L400)</f>
        <v>0</v>
      </c>
      <c r="M401" s="14"/>
      <c r="N401" t="s">
        <v>81</v>
      </c>
    </row>
    <row r="402" spans="1:48" ht="30" customHeight="1" x14ac:dyDescent="0.3">
      <c r="A402" s="16" t="s">
        <v>587</v>
      </c>
      <c r="B402" s="16" t="s">
        <v>574</v>
      </c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N402" s="3"/>
      <c r="O402" s="3"/>
      <c r="P402" s="3"/>
      <c r="Q402" s="2" t="s">
        <v>588</v>
      </c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</row>
    <row r="403" spans="1:48" ht="30" customHeight="1" x14ac:dyDescent="0.3">
      <c r="A403" s="16" t="s">
        <v>125</v>
      </c>
      <c r="B403" s="16" t="s">
        <v>126</v>
      </c>
      <c r="C403" s="16" t="s">
        <v>76</v>
      </c>
      <c r="D403" s="14">
        <v>66</v>
      </c>
      <c r="E403" s="15"/>
      <c r="F403" s="15">
        <f t="shared" ref="F403:F408" si="31">TRUNC(E403*D403, 0)</f>
        <v>0</v>
      </c>
      <c r="G403" s="15"/>
      <c r="H403" s="15">
        <f t="shared" ref="H403:H408" si="32">TRUNC(G403*D403, 0)</f>
        <v>0</v>
      </c>
      <c r="I403" s="15"/>
      <c r="J403" s="15">
        <f t="shared" ref="J403:J408" si="33">TRUNC(I403*D403, 0)</f>
        <v>0</v>
      </c>
      <c r="K403" s="15">
        <f t="shared" ref="K403:L408" si="34">TRUNC(E403+G403+I403, 0)</f>
        <v>0</v>
      </c>
      <c r="L403" s="15">
        <f t="shared" si="34"/>
        <v>0</v>
      </c>
      <c r="M403" s="16" t="s">
        <v>127</v>
      </c>
      <c r="N403" s="2" t="s">
        <v>128</v>
      </c>
      <c r="O403" s="2" t="s">
        <v>50</v>
      </c>
      <c r="P403" s="2" t="s">
        <v>50</v>
      </c>
      <c r="Q403" s="2" t="s">
        <v>588</v>
      </c>
      <c r="R403" s="2" t="s">
        <v>62</v>
      </c>
      <c r="S403" s="2" t="s">
        <v>62</v>
      </c>
      <c r="T403" s="2" t="s">
        <v>61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50</v>
      </c>
      <c r="AS403" s="2" t="s">
        <v>50</v>
      </c>
      <c r="AT403" s="3"/>
      <c r="AU403" s="2" t="s">
        <v>589</v>
      </c>
      <c r="AV403" s="3">
        <v>366</v>
      </c>
    </row>
    <row r="404" spans="1:48" ht="30" customHeight="1" x14ac:dyDescent="0.3">
      <c r="A404" s="16" t="s">
        <v>130</v>
      </c>
      <c r="B404" s="16" t="s">
        <v>131</v>
      </c>
      <c r="C404" s="16" t="s">
        <v>132</v>
      </c>
      <c r="D404" s="14">
        <v>8</v>
      </c>
      <c r="E404" s="15"/>
      <c r="F404" s="15">
        <f t="shared" si="31"/>
        <v>0</v>
      </c>
      <c r="G404" s="15"/>
      <c r="H404" s="15">
        <f t="shared" si="32"/>
        <v>0</v>
      </c>
      <c r="I404" s="15"/>
      <c r="J404" s="15">
        <f t="shared" si="33"/>
        <v>0</v>
      </c>
      <c r="K404" s="15">
        <f t="shared" si="34"/>
        <v>0</v>
      </c>
      <c r="L404" s="15">
        <f t="shared" si="34"/>
        <v>0</v>
      </c>
      <c r="M404" s="16" t="s">
        <v>133</v>
      </c>
      <c r="N404" s="2" t="s">
        <v>134</v>
      </c>
      <c r="O404" s="2" t="s">
        <v>50</v>
      </c>
      <c r="P404" s="2" t="s">
        <v>50</v>
      </c>
      <c r="Q404" s="2" t="s">
        <v>588</v>
      </c>
      <c r="R404" s="2" t="s">
        <v>62</v>
      </c>
      <c r="S404" s="2" t="s">
        <v>62</v>
      </c>
      <c r="T404" s="2" t="s">
        <v>61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50</v>
      </c>
      <c r="AS404" s="2" t="s">
        <v>50</v>
      </c>
      <c r="AT404" s="3"/>
      <c r="AU404" s="2" t="s">
        <v>590</v>
      </c>
      <c r="AV404" s="3">
        <v>367</v>
      </c>
    </row>
    <row r="405" spans="1:48" ht="30" customHeight="1" x14ac:dyDescent="0.3">
      <c r="A405" s="16" t="s">
        <v>141</v>
      </c>
      <c r="B405" s="16" t="s">
        <v>142</v>
      </c>
      <c r="C405" s="16" t="s">
        <v>76</v>
      </c>
      <c r="D405" s="14">
        <v>97</v>
      </c>
      <c r="E405" s="15"/>
      <c r="F405" s="15">
        <f t="shared" si="31"/>
        <v>0</v>
      </c>
      <c r="G405" s="15"/>
      <c r="H405" s="15">
        <f t="shared" si="32"/>
        <v>0</v>
      </c>
      <c r="I405" s="15"/>
      <c r="J405" s="15">
        <f t="shared" si="33"/>
        <v>0</v>
      </c>
      <c r="K405" s="15">
        <f t="shared" si="34"/>
        <v>0</v>
      </c>
      <c r="L405" s="15">
        <f t="shared" si="34"/>
        <v>0</v>
      </c>
      <c r="M405" s="16" t="s">
        <v>143</v>
      </c>
      <c r="N405" s="2" t="s">
        <v>144</v>
      </c>
      <c r="O405" s="2" t="s">
        <v>50</v>
      </c>
      <c r="P405" s="2" t="s">
        <v>50</v>
      </c>
      <c r="Q405" s="2" t="s">
        <v>588</v>
      </c>
      <c r="R405" s="2" t="s">
        <v>62</v>
      </c>
      <c r="S405" s="2" t="s">
        <v>62</v>
      </c>
      <c r="T405" s="2" t="s">
        <v>61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50</v>
      </c>
      <c r="AS405" s="2" t="s">
        <v>50</v>
      </c>
      <c r="AT405" s="3"/>
      <c r="AU405" s="2" t="s">
        <v>591</v>
      </c>
      <c r="AV405" s="3">
        <v>369</v>
      </c>
    </row>
    <row r="406" spans="1:48" ht="30" customHeight="1" x14ac:dyDescent="0.3">
      <c r="A406" s="16" t="s">
        <v>592</v>
      </c>
      <c r="B406" s="16" t="s">
        <v>593</v>
      </c>
      <c r="C406" s="16" t="s">
        <v>76</v>
      </c>
      <c r="D406" s="14">
        <v>14</v>
      </c>
      <c r="E406" s="15"/>
      <c r="F406" s="15">
        <f t="shared" si="31"/>
        <v>0</v>
      </c>
      <c r="G406" s="15"/>
      <c r="H406" s="15">
        <f t="shared" si="32"/>
        <v>0</v>
      </c>
      <c r="I406" s="15"/>
      <c r="J406" s="15">
        <f t="shared" si="33"/>
        <v>0</v>
      </c>
      <c r="K406" s="15">
        <f t="shared" si="34"/>
        <v>0</v>
      </c>
      <c r="L406" s="15">
        <f t="shared" si="34"/>
        <v>0</v>
      </c>
      <c r="M406" s="16" t="s">
        <v>594</v>
      </c>
      <c r="N406" s="2" t="s">
        <v>595</v>
      </c>
      <c r="O406" s="2" t="s">
        <v>50</v>
      </c>
      <c r="P406" s="2" t="s">
        <v>50</v>
      </c>
      <c r="Q406" s="2" t="s">
        <v>588</v>
      </c>
      <c r="R406" s="2" t="s">
        <v>61</v>
      </c>
      <c r="S406" s="2" t="s">
        <v>62</v>
      </c>
      <c r="T406" s="2" t="s">
        <v>62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50</v>
      </c>
      <c r="AS406" s="2" t="s">
        <v>50</v>
      </c>
      <c r="AT406" s="3"/>
      <c r="AU406" s="2" t="s">
        <v>596</v>
      </c>
      <c r="AV406" s="3">
        <v>370</v>
      </c>
    </row>
    <row r="407" spans="1:48" ht="30" customHeight="1" x14ac:dyDescent="0.3">
      <c r="A407" s="16" t="s">
        <v>597</v>
      </c>
      <c r="B407" s="16" t="s">
        <v>598</v>
      </c>
      <c r="C407" s="16" t="s">
        <v>76</v>
      </c>
      <c r="D407" s="14">
        <v>14</v>
      </c>
      <c r="E407" s="15"/>
      <c r="F407" s="15">
        <f t="shared" si="31"/>
        <v>0</v>
      </c>
      <c r="G407" s="15"/>
      <c r="H407" s="15">
        <f t="shared" si="32"/>
        <v>0</v>
      </c>
      <c r="I407" s="15"/>
      <c r="J407" s="15">
        <f t="shared" si="33"/>
        <v>0</v>
      </c>
      <c r="K407" s="15">
        <f t="shared" si="34"/>
        <v>0</v>
      </c>
      <c r="L407" s="15">
        <f t="shared" si="34"/>
        <v>0</v>
      </c>
      <c r="M407" s="16" t="s">
        <v>599</v>
      </c>
      <c r="N407" s="2" t="s">
        <v>600</v>
      </c>
      <c r="O407" s="2" t="s">
        <v>50</v>
      </c>
      <c r="P407" s="2" t="s">
        <v>50</v>
      </c>
      <c r="Q407" s="2" t="s">
        <v>588</v>
      </c>
      <c r="R407" s="2" t="s">
        <v>61</v>
      </c>
      <c r="S407" s="2" t="s">
        <v>62</v>
      </c>
      <c r="T407" s="2" t="s">
        <v>62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50</v>
      </c>
      <c r="AS407" s="2" t="s">
        <v>50</v>
      </c>
      <c r="AT407" s="3"/>
      <c r="AU407" s="2" t="s">
        <v>601</v>
      </c>
      <c r="AV407" s="3">
        <v>371</v>
      </c>
    </row>
    <row r="408" spans="1:48" ht="30" customHeight="1" x14ac:dyDescent="0.3">
      <c r="A408" s="16" t="s">
        <v>146</v>
      </c>
      <c r="B408" s="16" t="s">
        <v>147</v>
      </c>
      <c r="C408" s="16" t="s">
        <v>76</v>
      </c>
      <c r="D408" s="14">
        <v>29</v>
      </c>
      <c r="E408" s="15"/>
      <c r="F408" s="15">
        <f t="shared" si="31"/>
        <v>0</v>
      </c>
      <c r="G408" s="15"/>
      <c r="H408" s="15">
        <f t="shared" si="32"/>
        <v>0</v>
      </c>
      <c r="I408" s="15"/>
      <c r="J408" s="15">
        <f t="shared" si="33"/>
        <v>0</v>
      </c>
      <c r="K408" s="15">
        <f t="shared" si="34"/>
        <v>0</v>
      </c>
      <c r="L408" s="15">
        <f t="shared" si="34"/>
        <v>0</v>
      </c>
      <c r="M408" s="16" t="s">
        <v>148</v>
      </c>
      <c r="N408" s="2" t="s">
        <v>149</v>
      </c>
      <c r="O408" s="2" t="s">
        <v>50</v>
      </c>
      <c r="P408" s="2" t="s">
        <v>50</v>
      </c>
      <c r="Q408" s="2" t="s">
        <v>588</v>
      </c>
      <c r="R408" s="2" t="s">
        <v>61</v>
      </c>
      <c r="S408" s="2" t="s">
        <v>62</v>
      </c>
      <c r="T408" s="2" t="s">
        <v>62</v>
      </c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2" t="s">
        <v>50</v>
      </c>
      <c r="AS408" s="2" t="s">
        <v>50</v>
      </c>
      <c r="AT408" s="3"/>
      <c r="AU408" s="2" t="s">
        <v>602</v>
      </c>
      <c r="AV408" s="3">
        <v>372</v>
      </c>
    </row>
    <row r="409" spans="1:48" ht="30" customHeight="1" x14ac:dyDescent="0.3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 t="s">
        <v>588</v>
      </c>
    </row>
    <row r="410" spans="1:48" ht="30" customHeight="1" x14ac:dyDescent="0.3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 t="s">
        <v>588</v>
      </c>
    </row>
    <row r="411" spans="1:48" ht="30" customHeight="1" x14ac:dyDescent="0.3">
      <c r="A411" s="14"/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Q411" s="1" t="s">
        <v>588</v>
      </c>
    </row>
    <row r="412" spans="1:48" ht="30" customHeight="1" x14ac:dyDescent="0.3">
      <c r="A412" s="14"/>
      <c r="B412" s="14"/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Q412" s="1" t="s">
        <v>588</v>
      </c>
    </row>
    <row r="413" spans="1:48" ht="30" customHeight="1" x14ac:dyDescent="0.3">
      <c r="A413" s="14"/>
      <c r="B413" s="14"/>
      <c r="C413" s="14"/>
      <c r="D413" s="14"/>
      <c r="E413" s="15"/>
      <c r="F413" s="15"/>
      <c r="G413" s="15"/>
      <c r="H413" s="15"/>
      <c r="I413" s="15"/>
      <c r="J413" s="15"/>
      <c r="K413" s="15"/>
      <c r="L413" s="15"/>
      <c r="M413" s="14"/>
      <c r="Q413" s="1" t="s">
        <v>588</v>
      </c>
    </row>
    <row r="414" spans="1:48" ht="30" customHeight="1" x14ac:dyDescent="0.3">
      <c r="A414" s="14"/>
      <c r="B414" s="14"/>
      <c r="C414" s="14"/>
      <c r="D414" s="14"/>
      <c r="E414" s="15"/>
      <c r="F414" s="15"/>
      <c r="G414" s="15"/>
      <c r="H414" s="15"/>
      <c r="I414" s="15"/>
      <c r="J414" s="15"/>
      <c r="K414" s="15"/>
      <c r="L414" s="15"/>
      <c r="M414" s="14"/>
      <c r="Q414" s="1" t="s">
        <v>588</v>
      </c>
    </row>
    <row r="415" spans="1:48" ht="30" customHeight="1" x14ac:dyDescent="0.3">
      <c r="A415" s="14"/>
      <c r="B415" s="14"/>
      <c r="C415" s="14"/>
      <c r="D415" s="14"/>
      <c r="E415" s="15"/>
      <c r="F415" s="15"/>
      <c r="G415" s="15"/>
      <c r="H415" s="15"/>
      <c r="I415" s="15"/>
      <c r="J415" s="15"/>
      <c r="K415" s="15"/>
      <c r="L415" s="15"/>
      <c r="M415" s="14"/>
      <c r="Q415" s="1" t="s">
        <v>588</v>
      </c>
    </row>
    <row r="416" spans="1:48" ht="30" customHeight="1" x14ac:dyDescent="0.3">
      <c r="A416" s="14"/>
      <c r="B416" s="14"/>
      <c r="C416" s="14"/>
      <c r="D416" s="14"/>
      <c r="E416" s="15"/>
      <c r="F416" s="15"/>
      <c r="G416" s="15"/>
      <c r="H416" s="15"/>
      <c r="I416" s="15"/>
      <c r="J416" s="15"/>
      <c r="K416" s="15"/>
      <c r="L416" s="15"/>
      <c r="M416" s="14"/>
      <c r="Q416" s="1" t="s">
        <v>588</v>
      </c>
    </row>
    <row r="417" spans="1:48" ht="30" customHeight="1" x14ac:dyDescent="0.3">
      <c r="A417" s="14"/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Q417" s="1" t="s">
        <v>588</v>
      </c>
    </row>
    <row r="418" spans="1:48" ht="30" customHeight="1" x14ac:dyDescent="0.3">
      <c r="A418" s="14"/>
      <c r="B418" s="14"/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Q418" s="1" t="s">
        <v>588</v>
      </c>
    </row>
    <row r="419" spans="1:48" ht="30" customHeight="1" x14ac:dyDescent="0.3">
      <c r="A419" s="14"/>
      <c r="B419" s="14"/>
      <c r="C419" s="14"/>
      <c r="D419" s="14"/>
      <c r="E419" s="15"/>
      <c r="F419" s="15"/>
      <c r="G419" s="15"/>
      <c r="H419" s="15"/>
      <c r="I419" s="15"/>
      <c r="J419" s="15"/>
      <c r="K419" s="15"/>
      <c r="L419" s="15"/>
      <c r="M419" s="14"/>
      <c r="Q419" s="1" t="s">
        <v>588</v>
      </c>
    </row>
    <row r="420" spans="1:48" ht="30" customHeight="1" x14ac:dyDescent="0.3">
      <c r="A420" s="14"/>
      <c r="B420" s="14"/>
      <c r="C420" s="14"/>
      <c r="D420" s="14"/>
      <c r="E420" s="15"/>
      <c r="F420" s="15"/>
      <c r="G420" s="15"/>
      <c r="H420" s="15"/>
      <c r="I420" s="15"/>
      <c r="J420" s="15"/>
      <c r="K420" s="15"/>
      <c r="L420" s="15"/>
      <c r="M420" s="14"/>
      <c r="Q420" s="1" t="s">
        <v>588</v>
      </c>
    </row>
    <row r="421" spans="1:48" ht="30" customHeight="1" x14ac:dyDescent="0.3">
      <c r="A421" s="14"/>
      <c r="B421" s="14"/>
      <c r="C421" s="14"/>
      <c r="D421" s="14"/>
      <c r="E421" s="15"/>
      <c r="F421" s="15"/>
      <c r="G421" s="15"/>
      <c r="H421" s="15"/>
      <c r="I421" s="15"/>
      <c r="J421" s="15"/>
      <c r="K421" s="15"/>
      <c r="L421" s="15"/>
      <c r="M421" s="14"/>
      <c r="Q421" s="1" t="s">
        <v>588</v>
      </c>
    </row>
    <row r="422" spans="1:48" ht="30" customHeight="1" x14ac:dyDescent="0.3">
      <c r="A422" s="14"/>
      <c r="B422" s="14"/>
      <c r="C422" s="14"/>
      <c r="D422" s="14"/>
      <c r="E422" s="15"/>
      <c r="F422" s="15"/>
      <c r="G422" s="15"/>
      <c r="H422" s="15"/>
      <c r="I422" s="15"/>
      <c r="J422" s="15"/>
      <c r="K422" s="15"/>
      <c r="L422" s="15"/>
      <c r="M422" s="14"/>
      <c r="Q422" s="1" t="s">
        <v>588</v>
      </c>
    </row>
    <row r="423" spans="1:48" ht="30" customHeight="1" x14ac:dyDescent="0.3">
      <c r="A423" s="16" t="s">
        <v>80</v>
      </c>
      <c r="B423" s="14"/>
      <c r="C423" s="14"/>
      <c r="D423" s="14"/>
      <c r="E423" s="15"/>
      <c r="F423" s="15">
        <f>SUMIF(Q403:Q422,"010203",F403:F422)</f>
        <v>0</v>
      </c>
      <c r="G423" s="15"/>
      <c r="H423" s="15">
        <f>SUMIF(Q403:Q422,"010203",H403:H422)</f>
        <v>0</v>
      </c>
      <c r="I423" s="15"/>
      <c r="J423" s="15">
        <f>SUMIF(Q403:Q422,"010203",J403:J422)</f>
        <v>0</v>
      </c>
      <c r="K423" s="15"/>
      <c r="L423" s="15">
        <f>SUMIF(Q403:Q422,"010203",L403:L422)</f>
        <v>0</v>
      </c>
      <c r="M423" s="14"/>
      <c r="N423" t="s">
        <v>81</v>
      </c>
    </row>
    <row r="424" spans="1:48" ht="30" customHeight="1" x14ac:dyDescent="0.3">
      <c r="A424" s="16" t="s">
        <v>603</v>
      </c>
      <c r="B424" s="16" t="s">
        <v>574</v>
      </c>
      <c r="C424" s="14"/>
      <c r="D424" s="14"/>
      <c r="E424" s="15"/>
      <c r="F424" s="15"/>
      <c r="G424" s="15"/>
      <c r="H424" s="15"/>
      <c r="I424" s="15"/>
      <c r="J424" s="15"/>
      <c r="K424" s="15"/>
      <c r="L424" s="15"/>
      <c r="M424" s="14"/>
      <c r="N424" s="3"/>
      <c r="O424" s="3"/>
      <c r="P424" s="3"/>
      <c r="Q424" s="2" t="s">
        <v>604</v>
      </c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</row>
    <row r="425" spans="1:48" ht="30" customHeight="1" x14ac:dyDescent="0.3">
      <c r="A425" s="16" t="s">
        <v>161</v>
      </c>
      <c r="B425" s="16" t="s">
        <v>162</v>
      </c>
      <c r="C425" s="16" t="s">
        <v>119</v>
      </c>
      <c r="D425" s="14">
        <v>81</v>
      </c>
      <c r="E425" s="15"/>
      <c r="F425" s="15">
        <f>TRUNC(E425*D425, 0)</f>
        <v>0</v>
      </c>
      <c r="G425" s="15"/>
      <c r="H425" s="15">
        <f>TRUNC(G425*D425, 0)</f>
        <v>0</v>
      </c>
      <c r="I425" s="15"/>
      <c r="J425" s="15">
        <f>TRUNC(I425*D425, 0)</f>
        <v>0</v>
      </c>
      <c r="K425" s="15">
        <f t="shared" ref="K425:L427" si="35">TRUNC(E425+G425+I425, 0)</f>
        <v>0</v>
      </c>
      <c r="L425" s="15">
        <f t="shared" si="35"/>
        <v>0</v>
      </c>
      <c r="M425" s="16" t="s">
        <v>163</v>
      </c>
      <c r="N425" s="2" t="s">
        <v>164</v>
      </c>
      <c r="O425" s="2" t="s">
        <v>50</v>
      </c>
      <c r="P425" s="2" t="s">
        <v>50</v>
      </c>
      <c r="Q425" s="2" t="s">
        <v>604</v>
      </c>
      <c r="R425" s="2" t="s">
        <v>61</v>
      </c>
      <c r="S425" s="2" t="s">
        <v>62</v>
      </c>
      <c r="T425" s="2" t="s">
        <v>62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50</v>
      </c>
      <c r="AS425" s="2" t="s">
        <v>50</v>
      </c>
      <c r="AT425" s="3"/>
      <c r="AU425" s="2" t="s">
        <v>605</v>
      </c>
      <c r="AV425" s="3">
        <v>376</v>
      </c>
    </row>
    <row r="426" spans="1:48" ht="30" customHeight="1" x14ac:dyDescent="0.3">
      <c r="A426" s="16" t="s">
        <v>166</v>
      </c>
      <c r="B426" s="16" t="s">
        <v>167</v>
      </c>
      <c r="C426" s="16" t="s">
        <v>76</v>
      </c>
      <c r="D426" s="14">
        <v>97</v>
      </c>
      <c r="E426" s="15"/>
      <c r="F426" s="15">
        <f>TRUNC(E426*D426, 0)</f>
        <v>0</v>
      </c>
      <c r="G426" s="15"/>
      <c r="H426" s="15">
        <f>TRUNC(G426*D426, 0)</f>
        <v>0</v>
      </c>
      <c r="I426" s="15"/>
      <c r="J426" s="15">
        <f>TRUNC(I426*D426, 0)</f>
        <v>0</v>
      </c>
      <c r="K426" s="15">
        <f t="shared" si="35"/>
        <v>0</v>
      </c>
      <c r="L426" s="15">
        <f t="shared" si="35"/>
        <v>0</v>
      </c>
      <c r="M426" s="16" t="s">
        <v>168</v>
      </c>
      <c r="N426" s="2" t="s">
        <v>169</v>
      </c>
      <c r="O426" s="2" t="s">
        <v>50</v>
      </c>
      <c r="P426" s="2" t="s">
        <v>50</v>
      </c>
      <c r="Q426" s="2" t="s">
        <v>604</v>
      </c>
      <c r="R426" s="2" t="s">
        <v>61</v>
      </c>
      <c r="S426" s="2" t="s">
        <v>62</v>
      </c>
      <c r="T426" s="2" t="s">
        <v>62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50</v>
      </c>
      <c r="AS426" s="2" t="s">
        <v>50</v>
      </c>
      <c r="AT426" s="3"/>
      <c r="AU426" s="2" t="s">
        <v>606</v>
      </c>
      <c r="AV426" s="3">
        <v>377</v>
      </c>
    </row>
    <row r="427" spans="1:48" ht="30" customHeight="1" x14ac:dyDescent="0.3">
      <c r="A427" s="16" t="s">
        <v>166</v>
      </c>
      <c r="B427" s="16" t="s">
        <v>171</v>
      </c>
      <c r="C427" s="16" t="s">
        <v>76</v>
      </c>
      <c r="D427" s="14">
        <v>164</v>
      </c>
      <c r="E427" s="15"/>
      <c r="F427" s="15">
        <f>TRUNC(E427*D427, 0)</f>
        <v>0</v>
      </c>
      <c r="G427" s="15"/>
      <c r="H427" s="15">
        <f>TRUNC(G427*D427, 0)</f>
        <v>0</v>
      </c>
      <c r="I427" s="15"/>
      <c r="J427" s="15">
        <f>TRUNC(I427*D427, 0)</f>
        <v>0</v>
      </c>
      <c r="K427" s="15">
        <f t="shared" si="35"/>
        <v>0</v>
      </c>
      <c r="L427" s="15">
        <f t="shared" si="35"/>
        <v>0</v>
      </c>
      <c r="M427" s="16" t="s">
        <v>172</v>
      </c>
      <c r="N427" s="2" t="s">
        <v>173</v>
      </c>
      <c r="O427" s="2" t="s">
        <v>50</v>
      </c>
      <c r="P427" s="2" t="s">
        <v>50</v>
      </c>
      <c r="Q427" s="2" t="s">
        <v>604</v>
      </c>
      <c r="R427" s="2" t="s">
        <v>61</v>
      </c>
      <c r="S427" s="2" t="s">
        <v>62</v>
      </c>
      <c r="T427" s="2" t="s">
        <v>62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50</v>
      </c>
      <c r="AS427" s="2" t="s">
        <v>50</v>
      </c>
      <c r="AT427" s="3"/>
      <c r="AU427" s="2" t="s">
        <v>607</v>
      </c>
      <c r="AV427" s="3">
        <v>378</v>
      </c>
    </row>
    <row r="428" spans="1:48" ht="30" customHeight="1" x14ac:dyDescent="0.3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 t="s">
        <v>604</v>
      </c>
    </row>
    <row r="429" spans="1:48" ht="30" customHeight="1" x14ac:dyDescent="0.3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604</v>
      </c>
    </row>
    <row r="430" spans="1:48" ht="30" customHeight="1" x14ac:dyDescent="0.3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604</v>
      </c>
    </row>
    <row r="431" spans="1:48" ht="30" customHeight="1" x14ac:dyDescent="0.3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604</v>
      </c>
    </row>
    <row r="432" spans="1:48" ht="30" customHeight="1" x14ac:dyDescent="0.3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604</v>
      </c>
    </row>
    <row r="433" spans="1:48" ht="30" customHeight="1" x14ac:dyDescent="0.3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604</v>
      </c>
    </row>
    <row r="434" spans="1:48" ht="30" customHeight="1" x14ac:dyDescent="0.3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604</v>
      </c>
    </row>
    <row r="435" spans="1:48" ht="30" customHeight="1" x14ac:dyDescent="0.3">
      <c r="A435" s="14"/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Q435" s="1" t="s">
        <v>604</v>
      </c>
    </row>
    <row r="436" spans="1:48" ht="30" customHeight="1" x14ac:dyDescent="0.3">
      <c r="A436" s="14"/>
      <c r="B436" s="14"/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Q436" s="1" t="s">
        <v>604</v>
      </c>
    </row>
    <row r="437" spans="1:48" ht="30" customHeight="1" x14ac:dyDescent="0.3">
      <c r="A437" s="14"/>
      <c r="B437" s="14"/>
      <c r="C437" s="14"/>
      <c r="D437" s="14"/>
      <c r="E437" s="15"/>
      <c r="F437" s="15"/>
      <c r="G437" s="15"/>
      <c r="H437" s="15"/>
      <c r="I437" s="15"/>
      <c r="J437" s="15"/>
      <c r="K437" s="15"/>
      <c r="L437" s="15"/>
      <c r="M437" s="14"/>
      <c r="Q437" s="1" t="s">
        <v>604</v>
      </c>
    </row>
    <row r="438" spans="1:48" ht="30" customHeight="1" x14ac:dyDescent="0.3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604</v>
      </c>
    </row>
    <row r="439" spans="1:48" ht="30" customHeight="1" x14ac:dyDescent="0.3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604</v>
      </c>
    </row>
    <row r="440" spans="1:48" ht="30" customHeight="1" x14ac:dyDescent="0.3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 t="s">
        <v>604</v>
      </c>
    </row>
    <row r="441" spans="1:48" ht="30" customHeight="1" x14ac:dyDescent="0.3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 t="s">
        <v>604</v>
      </c>
    </row>
    <row r="442" spans="1:48" ht="30" customHeight="1" x14ac:dyDescent="0.3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 t="s">
        <v>604</v>
      </c>
    </row>
    <row r="443" spans="1:48" ht="30" customHeight="1" x14ac:dyDescent="0.3">
      <c r="A443" s="14"/>
      <c r="B443" s="14"/>
      <c r="C443" s="14"/>
      <c r="D443" s="14"/>
      <c r="E443" s="15"/>
      <c r="F443" s="15"/>
      <c r="G443" s="15"/>
      <c r="H443" s="15"/>
      <c r="I443" s="15"/>
      <c r="J443" s="15"/>
      <c r="K443" s="15"/>
      <c r="L443" s="15"/>
      <c r="M443" s="14"/>
      <c r="Q443" s="1" t="s">
        <v>604</v>
      </c>
    </row>
    <row r="444" spans="1:48" ht="30" customHeight="1" x14ac:dyDescent="0.3">
      <c r="A444" s="14"/>
      <c r="B444" s="14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Q444" s="1" t="s">
        <v>604</v>
      </c>
    </row>
    <row r="445" spans="1:48" ht="30" customHeight="1" x14ac:dyDescent="0.3">
      <c r="A445" s="16" t="s">
        <v>80</v>
      </c>
      <c r="B445" s="14"/>
      <c r="C445" s="14"/>
      <c r="D445" s="14"/>
      <c r="E445" s="15"/>
      <c r="F445" s="15">
        <f>SUMIF(Q425:Q444,"010204",F425:F444)</f>
        <v>0</v>
      </c>
      <c r="G445" s="15"/>
      <c r="H445" s="15">
        <f>SUMIF(Q425:Q444,"010204",H425:H444)</f>
        <v>0</v>
      </c>
      <c r="I445" s="15"/>
      <c r="J445" s="15">
        <f>SUMIF(Q425:Q444,"010204",J425:J444)</f>
        <v>0</v>
      </c>
      <c r="K445" s="15"/>
      <c r="L445" s="15">
        <f>SUMIF(Q425:Q444,"010204",L425:L444)</f>
        <v>0</v>
      </c>
      <c r="M445" s="14"/>
      <c r="N445" t="s">
        <v>81</v>
      </c>
    </row>
    <row r="446" spans="1:48" ht="30" customHeight="1" x14ac:dyDescent="0.3">
      <c r="A446" s="16" t="s">
        <v>608</v>
      </c>
      <c r="B446" s="16" t="s">
        <v>574</v>
      </c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N446" s="3"/>
      <c r="O446" s="3"/>
      <c r="P446" s="3"/>
      <c r="Q446" s="2" t="s">
        <v>609</v>
      </c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</row>
    <row r="447" spans="1:48" ht="30" customHeight="1" x14ac:dyDescent="0.3">
      <c r="A447" s="16" t="s">
        <v>177</v>
      </c>
      <c r="B447" s="16" t="s">
        <v>178</v>
      </c>
      <c r="C447" s="16" t="s">
        <v>119</v>
      </c>
      <c r="D447" s="14">
        <v>8</v>
      </c>
      <c r="E447" s="15"/>
      <c r="F447" s="15">
        <f>TRUNC(E447*D447, 0)</f>
        <v>0</v>
      </c>
      <c r="G447" s="15"/>
      <c r="H447" s="15">
        <f>TRUNC(G447*D447, 0)</f>
        <v>0</v>
      </c>
      <c r="I447" s="15"/>
      <c r="J447" s="15">
        <f>TRUNC(I447*D447, 0)</f>
        <v>0</v>
      </c>
      <c r="K447" s="15">
        <f t="shared" ref="K447:L450" si="36">TRUNC(E447+G447+I447, 0)</f>
        <v>0</v>
      </c>
      <c r="L447" s="15">
        <f t="shared" si="36"/>
        <v>0</v>
      </c>
      <c r="M447" s="16" t="s">
        <v>179</v>
      </c>
      <c r="N447" s="2" t="s">
        <v>180</v>
      </c>
      <c r="O447" s="2" t="s">
        <v>50</v>
      </c>
      <c r="P447" s="2" t="s">
        <v>50</v>
      </c>
      <c r="Q447" s="2" t="s">
        <v>609</v>
      </c>
      <c r="R447" s="2" t="s">
        <v>61</v>
      </c>
      <c r="S447" s="2" t="s">
        <v>62</v>
      </c>
      <c r="T447" s="2" t="s">
        <v>62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50</v>
      </c>
      <c r="AS447" s="2" t="s">
        <v>50</v>
      </c>
      <c r="AT447" s="3"/>
      <c r="AU447" s="2" t="s">
        <v>610</v>
      </c>
      <c r="AV447" s="3">
        <v>380</v>
      </c>
    </row>
    <row r="448" spans="1:48" ht="30" customHeight="1" x14ac:dyDescent="0.3">
      <c r="A448" s="16" t="s">
        <v>182</v>
      </c>
      <c r="B448" s="16" t="s">
        <v>187</v>
      </c>
      <c r="C448" s="16" t="s">
        <v>119</v>
      </c>
      <c r="D448" s="14">
        <v>13</v>
      </c>
      <c r="E448" s="15"/>
      <c r="F448" s="15">
        <f>TRUNC(E448*D448, 0)</f>
        <v>0</v>
      </c>
      <c r="G448" s="15"/>
      <c r="H448" s="15">
        <f>TRUNC(G448*D448, 0)</f>
        <v>0</v>
      </c>
      <c r="I448" s="15"/>
      <c r="J448" s="15">
        <f>TRUNC(I448*D448, 0)</f>
        <v>0</v>
      </c>
      <c r="K448" s="15">
        <f t="shared" si="36"/>
        <v>0</v>
      </c>
      <c r="L448" s="15">
        <f t="shared" si="36"/>
        <v>0</v>
      </c>
      <c r="M448" s="16" t="s">
        <v>188</v>
      </c>
      <c r="N448" s="2" t="s">
        <v>189</v>
      </c>
      <c r="O448" s="2" t="s">
        <v>50</v>
      </c>
      <c r="P448" s="2" t="s">
        <v>50</v>
      </c>
      <c r="Q448" s="2" t="s">
        <v>609</v>
      </c>
      <c r="R448" s="2" t="s">
        <v>61</v>
      </c>
      <c r="S448" s="2" t="s">
        <v>62</v>
      </c>
      <c r="T448" s="2" t="s">
        <v>62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50</v>
      </c>
      <c r="AS448" s="2" t="s">
        <v>50</v>
      </c>
      <c r="AT448" s="3"/>
      <c r="AU448" s="2" t="s">
        <v>611</v>
      </c>
      <c r="AV448" s="3">
        <v>382</v>
      </c>
    </row>
    <row r="449" spans="1:48" ht="30" customHeight="1" x14ac:dyDescent="0.3">
      <c r="A449" s="16" t="s">
        <v>191</v>
      </c>
      <c r="B449" s="16" t="s">
        <v>192</v>
      </c>
      <c r="C449" s="16" t="s">
        <v>119</v>
      </c>
      <c r="D449" s="14">
        <v>10</v>
      </c>
      <c r="E449" s="15"/>
      <c r="F449" s="15">
        <f>TRUNC(E449*D449, 0)</f>
        <v>0</v>
      </c>
      <c r="G449" s="15"/>
      <c r="H449" s="15">
        <f>TRUNC(G449*D449, 0)</f>
        <v>0</v>
      </c>
      <c r="I449" s="15"/>
      <c r="J449" s="15">
        <f>TRUNC(I449*D449, 0)</f>
        <v>0</v>
      </c>
      <c r="K449" s="15">
        <f t="shared" si="36"/>
        <v>0</v>
      </c>
      <c r="L449" s="15">
        <f t="shared" si="36"/>
        <v>0</v>
      </c>
      <c r="M449" s="16" t="s">
        <v>193</v>
      </c>
      <c r="N449" s="2" t="s">
        <v>194</v>
      </c>
      <c r="O449" s="2" t="s">
        <v>50</v>
      </c>
      <c r="P449" s="2" t="s">
        <v>50</v>
      </c>
      <c r="Q449" s="2" t="s">
        <v>609</v>
      </c>
      <c r="R449" s="2" t="s">
        <v>61</v>
      </c>
      <c r="S449" s="2" t="s">
        <v>62</v>
      </c>
      <c r="T449" s="2" t="s">
        <v>62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50</v>
      </c>
      <c r="AS449" s="2" t="s">
        <v>50</v>
      </c>
      <c r="AT449" s="3"/>
      <c r="AU449" s="2" t="s">
        <v>612</v>
      </c>
      <c r="AV449" s="3">
        <v>383</v>
      </c>
    </row>
    <row r="450" spans="1:48" ht="30" customHeight="1" x14ac:dyDescent="0.3">
      <c r="A450" s="16" t="s">
        <v>196</v>
      </c>
      <c r="B450" s="16" t="s">
        <v>197</v>
      </c>
      <c r="C450" s="16" t="s">
        <v>119</v>
      </c>
      <c r="D450" s="14">
        <v>131</v>
      </c>
      <c r="E450" s="15"/>
      <c r="F450" s="15">
        <f>TRUNC(E450*D450, 0)</f>
        <v>0</v>
      </c>
      <c r="G450" s="15"/>
      <c r="H450" s="15">
        <f>TRUNC(G450*D450, 0)</f>
        <v>0</v>
      </c>
      <c r="I450" s="15"/>
      <c r="J450" s="15">
        <f>TRUNC(I450*D450, 0)</f>
        <v>0</v>
      </c>
      <c r="K450" s="15">
        <f t="shared" si="36"/>
        <v>0</v>
      </c>
      <c r="L450" s="15">
        <f t="shared" si="36"/>
        <v>0</v>
      </c>
      <c r="M450" s="16" t="s">
        <v>198</v>
      </c>
      <c r="N450" s="2" t="s">
        <v>199</v>
      </c>
      <c r="O450" s="2" t="s">
        <v>50</v>
      </c>
      <c r="P450" s="2" t="s">
        <v>50</v>
      </c>
      <c r="Q450" s="2" t="s">
        <v>609</v>
      </c>
      <c r="R450" s="2" t="s">
        <v>61</v>
      </c>
      <c r="S450" s="2" t="s">
        <v>62</v>
      </c>
      <c r="T450" s="2" t="s">
        <v>62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50</v>
      </c>
      <c r="AS450" s="2" t="s">
        <v>50</v>
      </c>
      <c r="AT450" s="3"/>
      <c r="AU450" s="2" t="s">
        <v>613</v>
      </c>
      <c r="AV450" s="3">
        <v>384</v>
      </c>
    </row>
    <row r="451" spans="1:48" ht="30" customHeight="1" x14ac:dyDescent="0.3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609</v>
      </c>
    </row>
    <row r="452" spans="1:48" ht="30" customHeight="1" x14ac:dyDescent="0.3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609</v>
      </c>
    </row>
    <row r="453" spans="1:48" ht="30" customHeight="1" x14ac:dyDescent="0.3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609</v>
      </c>
    </row>
    <row r="454" spans="1:48" ht="30" customHeight="1" x14ac:dyDescent="0.3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609</v>
      </c>
    </row>
    <row r="455" spans="1:48" ht="30" customHeight="1" x14ac:dyDescent="0.3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609</v>
      </c>
    </row>
    <row r="456" spans="1:48" ht="30" customHeight="1" x14ac:dyDescent="0.3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609</v>
      </c>
    </row>
    <row r="457" spans="1:48" ht="30" customHeight="1" x14ac:dyDescent="0.3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609</v>
      </c>
    </row>
    <row r="458" spans="1:48" ht="30" customHeight="1" x14ac:dyDescent="0.3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609</v>
      </c>
    </row>
    <row r="459" spans="1:48" ht="30" customHeight="1" x14ac:dyDescent="0.3">
      <c r="A459" s="14"/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Q459" s="1" t="s">
        <v>609</v>
      </c>
    </row>
    <row r="460" spans="1:48" ht="30" customHeight="1" x14ac:dyDescent="0.3">
      <c r="A460" s="14"/>
      <c r="B460" s="14"/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Q460" s="1" t="s">
        <v>609</v>
      </c>
    </row>
    <row r="461" spans="1:48" ht="30" customHeight="1" x14ac:dyDescent="0.3">
      <c r="A461" s="14"/>
      <c r="B461" s="14"/>
      <c r="C461" s="14"/>
      <c r="D461" s="14"/>
      <c r="E461" s="15"/>
      <c r="F461" s="15"/>
      <c r="G461" s="15"/>
      <c r="H461" s="15"/>
      <c r="I461" s="15"/>
      <c r="J461" s="15"/>
      <c r="K461" s="15"/>
      <c r="L461" s="15"/>
      <c r="M461" s="14"/>
      <c r="Q461" s="1" t="s">
        <v>609</v>
      </c>
    </row>
    <row r="462" spans="1:48" ht="30" customHeight="1" x14ac:dyDescent="0.3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 t="s">
        <v>609</v>
      </c>
    </row>
    <row r="463" spans="1:48" ht="30" customHeight="1" x14ac:dyDescent="0.3">
      <c r="A463" s="14"/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Q463" s="1" t="s">
        <v>609</v>
      </c>
    </row>
    <row r="464" spans="1:48" ht="30" customHeight="1" x14ac:dyDescent="0.3">
      <c r="A464" s="14"/>
      <c r="B464" s="14"/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Q464" s="1" t="s">
        <v>609</v>
      </c>
    </row>
    <row r="465" spans="1:48" ht="30" customHeight="1" x14ac:dyDescent="0.3">
      <c r="A465" s="14"/>
      <c r="B465" s="14"/>
      <c r="C465" s="14"/>
      <c r="D465" s="14"/>
      <c r="E465" s="15"/>
      <c r="F465" s="15"/>
      <c r="G465" s="15"/>
      <c r="H465" s="15"/>
      <c r="I465" s="15"/>
      <c r="J465" s="15"/>
      <c r="K465" s="15"/>
      <c r="L465" s="15"/>
      <c r="M465" s="14"/>
      <c r="Q465" s="1" t="s">
        <v>609</v>
      </c>
    </row>
    <row r="466" spans="1:48" ht="30" customHeight="1" x14ac:dyDescent="0.3">
      <c r="A466" s="14"/>
      <c r="B466" s="14"/>
      <c r="C466" s="14"/>
      <c r="D466" s="14"/>
      <c r="E466" s="15"/>
      <c r="F466" s="15"/>
      <c r="G466" s="15"/>
      <c r="H466" s="15"/>
      <c r="I466" s="15"/>
      <c r="J466" s="15"/>
      <c r="K466" s="15"/>
      <c r="L466" s="15"/>
      <c r="M466" s="14"/>
      <c r="Q466" s="1" t="s">
        <v>609</v>
      </c>
    </row>
    <row r="467" spans="1:48" ht="30" customHeight="1" x14ac:dyDescent="0.3">
      <c r="A467" s="16" t="s">
        <v>80</v>
      </c>
      <c r="B467" s="14"/>
      <c r="C467" s="14"/>
      <c r="D467" s="14"/>
      <c r="E467" s="15"/>
      <c r="F467" s="15">
        <f>SUMIF(Q447:Q466,"010205",F447:F466)</f>
        <v>0</v>
      </c>
      <c r="G467" s="15"/>
      <c r="H467" s="15">
        <f>SUMIF(Q447:Q466,"010205",H447:H466)</f>
        <v>0</v>
      </c>
      <c r="I467" s="15"/>
      <c r="J467" s="15">
        <f>SUMIF(Q447:Q466,"010205",J447:J466)</f>
        <v>0</v>
      </c>
      <c r="K467" s="15"/>
      <c r="L467" s="15">
        <f>SUMIF(Q447:Q466,"010205",L447:L466)</f>
        <v>0</v>
      </c>
      <c r="M467" s="14"/>
      <c r="N467" t="s">
        <v>81</v>
      </c>
    </row>
    <row r="468" spans="1:48" ht="30" customHeight="1" x14ac:dyDescent="0.3">
      <c r="A468" s="16" t="s">
        <v>614</v>
      </c>
      <c r="B468" s="16" t="s">
        <v>574</v>
      </c>
      <c r="C468" s="14"/>
      <c r="D468" s="14"/>
      <c r="E468" s="15"/>
      <c r="F468" s="15"/>
      <c r="G468" s="15"/>
      <c r="H468" s="15"/>
      <c r="I468" s="15"/>
      <c r="J468" s="15"/>
      <c r="K468" s="15"/>
      <c r="L468" s="15"/>
      <c r="M468" s="14"/>
      <c r="N468" s="3"/>
      <c r="O468" s="3"/>
      <c r="P468" s="3"/>
      <c r="Q468" s="2" t="s">
        <v>615</v>
      </c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</row>
    <row r="469" spans="1:48" ht="30" customHeight="1" x14ac:dyDescent="0.3">
      <c r="A469" s="16" t="s">
        <v>203</v>
      </c>
      <c r="B469" s="16" t="s">
        <v>204</v>
      </c>
      <c r="C469" s="16" t="s">
        <v>119</v>
      </c>
      <c r="D469" s="14">
        <v>40</v>
      </c>
      <c r="E469" s="15"/>
      <c r="F469" s="15">
        <f>TRUNC(E469*D469, 0)</f>
        <v>0</v>
      </c>
      <c r="G469" s="15"/>
      <c r="H469" s="15">
        <f>TRUNC(G469*D469, 0)</f>
        <v>0</v>
      </c>
      <c r="I469" s="15"/>
      <c r="J469" s="15">
        <f>TRUNC(I469*D469, 0)</f>
        <v>0</v>
      </c>
      <c r="K469" s="15">
        <f>TRUNC(E469+G469+I469, 0)</f>
        <v>0</v>
      </c>
      <c r="L469" s="15">
        <f>TRUNC(F469+H469+J469, 0)</f>
        <v>0</v>
      </c>
      <c r="M469" s="16" t="s">
        <v>205</v>
      </c>
      <c r="N469" s="2" t="s">
        <v>206</v>
      </c>
      <c r="O469" s="2" t="s">
        <v>50</v>
      </c>
      <c r="P469" s="2" t="s">
        <v>50</v>
      </c>
      <c r="Q469" s="2" t="s">
        <v>615</v>
      </c>
      <c r="R469" s="2" t="s">
        <v>61</v>
      </c>
      <c r="S469" s="2" t="s">
        <v>62</v>
      </c>
      <c r="T469" s="2" t="s">
        <v>62</v>
      </c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50</v>
      </c>
      <c r="AS469" s="2" t="s">
        <v>50</v>
      </c>
      <c r="AT469" s="3"/>
      <c r="AU469" s="2" t="s">
        <v>616</v>
      </c>
      <c r="AV469" s="3">
        <v>386</v>
      </c>
    </row>
    <row r="470" spans="1:48" ht="30" customHeight="1" x14ac:dyDescent="0.3">
      <c r="A470" s="14"/>
      <c r="B470" s="14"/>
      <c r="C470" s="14"/>
      <c r="D470" s="14"/>
      <c r="E470" s="15"/>
      <c r="F470" s="15"/>
      <c r="G470" s="15"/>
      <c r="H470" s="15"/>
      <c r="I470" s="15"/>
      <c r="J470" s="15"/>
      <c r="K470" s="15"/>
      <c r="L470" s="15"/>
      <c r="M470" s="14"/>
      <c r="Q470" s="1" t="s">
        <v>615</v>
      </c>
    </row>
    <row r="471" spans="1:48" ht="30" customHeight="1" x14ac:dyDescent="0.3">
      <c r="A471" s="14"/>
      <c r="B471" s="14"/>
      <c r="C471" s="14"/>
      <c r="D471" s="14"/>
      <c r="E471" s="15"/>
      <c r="F471" s="15"/>
      <c r="G471" s="15"/>
      <c r="H471" s="15"/>
      <c r="I471" s="15"/>
      <c r="J471" s="15"/>
      <c r="K471" s="15"/>
      <c r="L471" s="15"/>
      <c r="M471" s="14"/>
      <c r="Q471" s="1" t="s">
        <v>615</v>
      </c>
    </row>
    <row r="472" spans="1:48" ht="30" customHeight="1" x14ac:dyDescent="0.3">
      <c r="A472" s="14"/>
      <c r="B472" s="14"/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Q472" s="1" t="s">
        <v>615</v>
      </c>
    </row>
    <row r="473" spans="1:48" ht="30" customHeight="1" x14ac:dyDescent="0.3">
      <c r="A473" s="14"/>
      <c r="B473" s="14"/>
      <c r="C473" s="14"/>
      <c r="D473" s="14"/>
      <c r="E473" s="15"/>
      <c r="F473" s="15"/>
      <c r="G473" s="15"/>
      <c r="H473" s="15"/>
      <c r="I473" s="15"/>
      <c r="J473" s="15"/>
      <c r="K473" s="15"/>
      <c r="L473" s="15"/>
      <c r="M473" s="14"/>
      <c r="Q473" s="1" t="s">
        <v>615</v>
      </c>
    </row>
    <row r="474" spans="1:48" ht="30" customHeight="1" x14ac:dyDescent="0.3">
      <c r="A474" s="14"/>
      <c r="B474" s="14"/>
      <c r="C474" s="14"/>
      <c r="D474" s="14"/>
      <c r="E474" s="15"/>
      <c r="F474" s="15"/>
      <c r="G474" s="15"/>
      <c r="H474" s="15"/>
      <c r="I474" s="15"/>
      <c r="J474" s="15"/>
      <c r="K474" s="15"/>
      <c r="L474" s="15"/>
      <c r="M474" s="14"/>
      <c r="Q474" s="1" t="s">
        <v>615</v>
      </c>
    </row>
    <row r="475" spans="1:48" ht="30" customHeight="1" x14ac:dyDescent="0.3">
      <c r="A475" s="14"/>
      <c r="B475" s="14"/>
      <c r="C475" s="14"/>
      <c r="D475" s="14"/>
      <c r="E475" s="15"/>
      <c r="F475" s="15"/>
      <c r="G475" s="15"/>
      <c r="H475" s="15"/>
      <c r="I475" s="15"/>
      <c r="J475" s="15"/>
      <c r="K475" s="15"/>
      <c r="L475" s="15"/>
      <c r="M475" s="14"/>
      <c r="Q475" s="1" t="s">
        <v>615</v>
      </c>
    </row>
    <row r="476" spans="1:48" ht="30" customHeight="1" x14ac:dyDescent="0.3">
      <c r="A476" s="14"/>
      <c r="B476" s="14"/>
      <c r="C476" s="14"/>
      <c r="D476" s="14"/>
      <c r="E476" s="15"/>
      <c r="F476" s="15"/>
      <c r="G476" s="15"/>
      <c r="H476" s="15"/>
      <c r="I476" s="15"/>
      <c r="J476" s="15"/>
      <c r="K476" s="15"/>
      <c r="L476" s="15"/>
      <c r="M476" s="14"/>
      <c r="Q476" s="1" t="s">
        <v>615</v>
      </c>
    </row>
    <row r="477" spans="1:48" ht="30" customHeight="1" x14ac:dyDescent="0.3">
      <c r="A477" s="14"/>
      <c r="B477" s="14"/>
      <c r="C477" s="14"/>
      <c r="D477" s="14"/>
      <c r="E477" s="15"/>
      <c r="F477" s="15"/>
      <c r="G477" s="15"/>
      <c r="H477" s="15"/>
      <c r="I477" s="15"/>
      <c r="J477" s="15"/>
      <c r="K477" s="15"/>
      <c r="L477" s="15"/>
      <c r="M477" s="14"/>
      <c r="Q477" s="1" t="s">
        <v>615</v>
      </c>
    </row>
    <row r="478" spans="1:48" ht="30" customHeight="1" x14ac:dyDescent="0.3">
      <c r="A478" s="14"/>
      <c r="B478" s="14"/>
      <c r="C478" s="14"/>
      <c r="D478" s="14"/>
      <c r="E478" s="15"/>
      <c r="F478" s="15"/>
      <c r="G478" s="15"/>
      <c r="H478" s="15"/>
      <c r="I478" s="15"/>
      <c r="J478" s="15"/>
      <c r="K478" s="15"/>
      <c r="L478" s="15"/>
      <c r="M478" s="14"/>
      <c r="Q478" s="1" t="s">
        <v>615</v>
      </c>
    </row>
    <row r="479" spans="1:48" ht="30" customHeight="1" x14ac:dyDescent="0.3">
      <c r="A479" s="14"/>
      <c r="B479" s="14"/>
      <c r="C479" s="14"/>
      <c r="D479" s="14"/>
      <c r="E479" s="15"/>
      <c r="F479" s="15"/>
      <c r="G479" s="15"/>
      <c r="H479" s="15"/>
      <c r="I479" s="15"/>
      <c r="J479" s="15"/>
      <c r="K479" s="15"/>
      <c r="L479" s="15"/>
      <c r="M479" s="14"/>
      <c r="Q479" s="1" t="s">
        <v>615</v>
      </c>
    </row>
    <row r="480" spans="1:48" ht="30" customHeight="1" x14ac:dyDescent="0.3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615</v>
      </c>
    </row>
    <row r="481" spans="1:48" ht="30" customHeight="1" x14ac:dyDescent="0.3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615</v>
      </c>
    </row>
    <row r="482" spans="1:48" ht="30" customHeight="1" x14ac:dyDescent="0.3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615</v>
      </c>
    </row>
    <row r="483" spans="1:48" ht="30" customHeight="1" x14ac:dyDescent="0.3">
      <c r="A483" s="14"/>
      <c r="B483" s="14"/>
      <c r="C483" s="14"/>
      <c r="D483" s="14"/>
      <c r="E483" s="15"/>
      <c r="F483" s="15"/>
      <c r="G483" s="15"/>
      <c r="H483" s="15"/>
      <c r="I483" s="15"/>
      <c r="J483" s="15"/>
      <c r="K483" s="15"/>
      <c r="L483" s="15"/>
      <c r="M483" s="14"/>
      <c r="Q483" s="1" t="s">
        <v>615</v>
      </c>
    </row>
    <row r="484" spans="1:48" ht="30" customHeight="1" x14ac:dyDescent="0.3">
      <c r="A484" s="14"/>
      <c r="B484" s="14"/>
      <c r="C484" s="14"/>
      <c r="D484" s="14"/>
      <c r="E484" s="15"/>
      <c r="F484" s="15"/>
      <c r="G484" s="15"/>
      <c r="H484" s="15"/>
      <c r="I484" s="15"/>
      <c r="J484" s="15"/>
      <c r="K484" s="15"/>
      <c r="L484" s="15"/>
      <c r="M484" s="14"/>
      <c r="Q484" s="1" t="s">
        <v>615</v>
      </c>
    </row>
    <row r="485" spans="1:48" ht="30" customHeight="1" x14ac:dyDescent="0.3">
      <c r="A485" s="14"/>
      <c r="B485" s="14"/>
      <c r="C485" s="14"/>
      <c r="D485" s="14"/>
      <c r="E485" s="15"/>
      <c r="F485" s="15"/>
      <c r="G485" s="15"/>
      <c r="H485" s="15"/>
      <c r="I485" s="15"/>
      <c r="J485" s="15"/>
      <c r="K485" s="15"/>
      <c r="L485" s="15"/>
      <c r="M485" s="14"/>
      <c r="Q485" s="1" t="s">
        <v>615</v>
      </c>
    </row>
    <row r="486" spans="1:48" ht="30" customHeight="1" x14ac:dyDescent="0.3">
      <c r="A486" s="14"/>
      <c r="B486" s="14"/>
      <c r="C486" s="14"/>
      <c r="D486" s="14"/>
      <c r="E486" s="15"/>
      <c r="F486" s="15"/>
      <c r="G486" s="15"/>
      <c r="H486" s="15"/>
      <c r="I486" s="15"/>
      <c r="J486" s="15"/>
      <c r="K486" s="15"/>
      <c r="L486" s="15"/>
      <c r="M486" s="14"/>
      <c r="Q486" s="1" t="s">
        <v>615</v>
      </c>
    </row>
    <row r="487" spans="1:48" ht="30" customHeight="1" x14ac:dyDescent="0.3">
      <c r="A487" s="14"/>
      <c r="B487" s="14"/>
      <c r="C487" s="14"/>
      <c r="D487" s="14"/>
      <c r="E487" s="15"/>
      <c r="F487" s="15"/>
      <c r="G487" s="15"/>
      <c r="H487" s="15"/>
      <c r="I487" s="15"/>
      <c r="J487" s="15"/>
      <c r="K487" s="15"/>
      <c r="L487" s="15"/>
      <c r="M487" s="14"/>
      <c r="Q487" s="1" t="s">
        <v>615</v>
      </c>
    </row>
    <row r="488" spans="1:48" ht="30" customHeight="1" x14ac:dyDescent="0.3">
      <c r="A488" s="14"/>
      <c r="B488" s="14"/>
      <c r="C488" s="14"/>
      <c r="D488" s="14"/>
      <c r="E488" s="15"/>
      <c r="F488" s="15"/>
      <c r="G488" s="15"/>
      <c r="H488" s="15"/>
      <c r="I488" s="15"/>
      <c r="J488" s="15"/>
      <c r="K488" s="15"/>
      <c r="L488" s="15"/>
      <c r="M488" s="14"/>
      <c r="Q488" s="1" t="s">
        <v>615</v>
      </c>
    </row>
    <row r="489" spans="1:48" ht="30" customHeight="1" x14ac:dyDescent="0.3">
      <c r="A489" s="16" t="s">
        <v>80</v>
      </c>
      <c r="B489" s="14"/>
      <c r="C489" s="14"/>
      <c r="D489" s="14"/>
      <c r="E489" s="15"/>
      <c r="F489" s="15">
        <f>SUMIF(Q469:Q488,"010206",F469:F488)</f>
        <v>0</v>
      </c>
      <c r="G489" s="15"/>
      <c r="H489" s="15">
        <f>SUMIF(Q469:Q488,"010206",H469:H488)</f>
        <v>0</v>
      </c>
      <c r="I489" s="15"/>
      <c r="J489" s="15">
        <f>SUMIF(Q469:Q488,"010206",J469:J488)</f>
        <v>0</v>
      </c>
      <c r="K489" s="15"/>
      <c r="L489" s="15">
        <f>SUMIF(Q469:Q488,"010206",L469:L488)</f>
        <v>0</v>
      </c>
      <c r="M489" s="14"/>
      <c r="N489" t="s">
        <v>81</v>
      </c>
    </row>
    <row r="490" spans="1:48" ht="30" customHeight="1" x14ac:dyDescent="0.3">
      <c r="A490" s="16" t="s">
        <v>617</v>
      </c>
      <c r="B490" s="16" t="s">
        <v>574</v>
      </c>
      <c r="C490" s="14"/>
      <c r="D490" s="14"/>
      <c r="E490" s="15"/>
      <c r="F490" s="15"/>
      <c r="G490" s="15"/>
      <c r="H490" s="15"/>
      <c r="I490" s="15"/>
      <c r="J490" s="15"/>
      <c r="K490" s="15"/>
      <c r="L490" s="15"/>
      <c r="M490" s="14"/>
      <c r="N490" s="3"/>
      <c r="O490" s="3"/>
      <c r="P490" s="3"/>
      <c r="Q490" s="2" t="s">
        <v>618</v>
      </c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</row>
    <row r="491" spans="1:48" ht="30" customHeight="1" x14ac:dyDescent="0.3">
      <c r="A491" s="16" t="s">
        <v>210</v>
      </c>
      <c r="B491" s="16" t="s">
        <v>619</v>
      </c>
      <c r="C491" s="16" t="s">
        <v>212</v>
      </c>
      <c r="D491" s="14">
        <v>8</v>
      </c>
      <c r="E491" s="15"/>
      <c r="F491" s="15">
        <f t="shared" ref="F491:F496" si="37">TRUNC(E491*D491, 0)</f>
        <v>0</v>
      </c>
      <c r="G491" s="15"/>
      <c r="H491" s="15">
        <f t="shared" ref="H491:H496" si="38">TRUNC(G491*D491, 0)</f>
        <v>0</v>
      </c>
      <c r="I491" s="15"/>
      <c r="J491" s="15">
        <f t="shared" ref="J491:J496" si="39">TRUNC(I491*D491, 0)</f>
        <v>0</v>
      </c>
      <c r="K491" s="15">
        <f t="shared" ref="K491:L496" si="40">TRUNC(E491+G491+I491, 0)</f>
        <v>0</v>
      </c>
      <c r="L491" s="15">
        <f t="shared" si="40"/>
        <v>0</v>
      </c>
      <c r="M491" s="16" t="s">
        <v>620</v>
      </c>
      <c r="N491" s="2" t="s">
        <v>621</v>
      </c>
      <c r="O491" s="2" t="s">
        <v>50</v>
      </c>
      <c r="P491" s="2" t="s">
        <v>50</v>
      </c>
      <c r="Q491" s="2" t="s">
        <v>618</v>
      </c>
      <c r="R491" s="2" t="s">
        <v>61</v>
      </c>
      <c r="S491" s="2" t="s">
        <v>62</v>
      </c>
      <c r="T491" s="2" t="s">
        <v>62</v>
      </c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 t="s">
        <v>50</v>
      </c>
      <c r="AS491" s="2" t="s">
        <v>50</v>
      </c>
      <c r="AT491" s="3"/>
      <c r="AU491" s="2" t="s">
        <v>622</v>
      </c>
      <c r="AV491" s="3">
        <v>391</v>
      </c>
    </row>
    <row r="492" spans="1:48" ht="30" customHeight="1" x14ac:dyDescent="0.3">
      <c r="A492" s="16" t="s">
        <v>221</v>
      </c>
      <c r="B492" s="16" t="s">
        <v>623</v>
      </c>
      <c r="C492" s="16" t="s">
        <v>223</v>
      </c>
      <c r="D492" s="14">
        <v>8</v>
      </c>
      <c r="E492" s="15"/>
      <c r="F492" s="15">
        <f t="shared" si="37"/>
        <v>0</v>
      </c>
      <c r="G492" s="15"/>
      <c r="H492" s="15">
        <f t="shared" si="38"/>
        <v>0</v>
      </c>
      <c r="I492" s="15"/>
      <c r="J492" s="15">
        <f t="shared" si="39"/>
        <v>0</v>
      </c>
      <c r="K492" s="15">
        <f t="shared" si="40"/>
        <v>0</v>
      </c>
      <c r="L492" s="15">
        <f t="shared" si="40"/>
        <v>0</v>
      </c>
      <c r="M492" s="16" t="s">
        <v>624</v>
      </c>
      <c r="N492" s="2" t="s">
        <v>625</v>
      </c>
      <c r="O492" s="2" t="s">
        <v>50</v>
      </c>
      <c r="P492" s="2" t="s">
        <v>50</v>
      </c>
      <c r="Q492" s="2" t="s">
        <v>618</v>
      </c>
      <c r="R492" s="2" t="s">
        <v>62</v>
      </c>
      <c r="S492" s="2" t="s">
        <v>62</v>
      </c>
      <c r="T492" s="2" t="s">
        <v>61</v>
      </c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2" t="s">
        <v>50</v>
      </c>
      <c r="AS492" s="2" t="s">
        <v>50</v>
      </c>
      <c r="AT492" s="3"/>
      <c r="AU492" s="2" t="s">
        <v>626</v>
      </c>
      <c r="AV492" s="3">
        <v>392</v>
      </c>
    </row>
    <row r="493" spans="1:48" ht="30" customHeight="1" x14ac:dyDescent="0.3">
      <c r="A493" s="16" t="s">
        <v>231</v>
      </c>
      <c r="B493" s="16" t="s">
        <v>232</v>
      </c>
      <c r="C493" s="16" t="s">
        <v>233</v>
      </c>
      <c r="D493" s="14">
        <v>8</v>
      </c>
      <c r="E493" s="15"/>
      <c r="F493" s="15">
        <f t="shared" si="37"/>
        <v>0</v>
      </c>
      <c r="G493" s="15"/>
      <c r="H493" s="15">
        <f t="shared" si="38"/>
        <v>0</v>
      </c>
      <c r="I493" s="15"/>
      <c r="J493" s="15">
        <f t="shared" si="39"/>
        <v>0</v>
      </c>
      <c r="K493" s="15">
        <f t="shared" si="40"/>
        <v>0</v>
      </c>
      <c r="L493" s="15">
        <f t="shared" si="40"/>
        <v>0</v>
      </c>
      <c r="M493" s="16" t="s">
        <v>234</v>
      </c>
      <c r="N493" s="2" t="s">
        <v>235</v>
      </c>
      <c r="O493" s="2" t="s">
        <v>50</v>
      </c>
      <c r="P493" s="2" t="s">
        <v>50</v>
      </c>
      <c r="Q493" s="2" t="s">
        <v>618</v>
      </c>
      <c r="R493" s="2" t="s">
        <v>62</v>
      </c>
      <c r="S493" s="2" t="s">
        <v>62</v>
      </c>
      <c r="T493" s="2" t="s">
        <v>61</v>
      </c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2" t="s">
        <v>50</v>
      </c>
      <c r="AS493" s="2" t="s">
        <v>50</v>
      </c>
      <c r="AT493" s="3"/>
      <c r="AU493" s="2" t="s">
        <v>627</v>
      </c>
      <c r="AV493" s="3">
        <v>395</v>
      </c>
    </row>
    <row r="494" spans="1:48" ht="30" customHeight="1" x14ac:dyDescent="0.3">
      <c r="A494" s="16" t="s">
        <v>237</v>
      </c>
      <c r="B494" s="16" t="s">
        <v>238</v>
      </c>
      <c r="C494" s="16" t="s">
        <v>233</v>
      </c>
      <c r="D494" s="14">
        <v>8</v>
      </c>
      <c r="E494" s="15"/>
      <c r="F494" s="15">
        <f t="shared" si="37"/>
        <v>0</v>
      </c>
      <c r="G494" s="15"/>
      <c r="H494" s="15">
        <f t="shared" si="38"/>
        <v>0</v>
      </c>
      <c r="I494" s="15"/>
      <c r="J494" s="15">
        <f t="shared" si="39"/>
        <v>0</v>
      </c>
      <c r="K494" s="15">
        <f t="shared" si="40"/>
        <v>0</v>
      </c>
      <c r="L494" s="15">
        <f t="shared" si="40"/>
        <v>0</v>
      </c>
      <c r="M494" s="16" t="s">
        <v>239</v>
      </c>
      <c r="N494" s="2" t="s">
        <v>240</v>
      </c>
      <c r="O494" s="2" t="s">
        <v>50</v>
      </c>
      <c r="P494" s="2" t="s">
        <v>50</v>
      </c>
      <c r="Q494" s="2" t="s">
        <v>618</v>
      </c>
      <c r="R494" s="2" t="s">
        <v>62</v>
      </c>
      <c r="S494" s="2" t="s">
        <v>62</v>
      </c>
      <c r="T494" s="2" t="s">
        <v>61</v>
      </c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2" t="s">
        <v>50</v>
      </c>
      <c r="AS494" s="2" t="s">
        <v>50</v>
      </c>
      <c r="AT494" s="3"/>
      <c r="AU494" s="2" t="s">
        <v>628</v>
      </c>
      <c r="AV494" s="3">
        <v>396</v>
      </c>
    </row>
    <row r="495" spans="1:48" ht="30" customHeight="1" x14ac:dyDescent="0.3">
      <c r="A495" s="16" t="s">
        <v>242</v>
      </c>
      <c r="B495" s="16" t="s">
        <v>243</v>
      </c>
      <c r="C495" s="16" t="s">
        <v>58</v>
      </c>
      <c r="D495" s="14">
        <v>8</v>
      </c>
      <c r="E495" s="15"/>
      <c r="F495" s="15">
        <f t="shared" si="37"/>
        <v>0</v>
      </c>
      <c r="G495" s="15"/>
      <c r="H495" s="15">
        <f t="shared" si="38"/>
        <v>0</v>
      </c>
      <c r="I495" s="15"/>
      <c r="J495" s="15">
        <f t="shared" si="39"/>
        <v>0</v>
      </c>
      <c r="K495" s="15">
        <f t="shared" si="40"/>
        <v>0</v>
      </c>
      <c r="L495" s="15">
        <f t="shared" si="40"/>
        <v>0</v>
      </c>
      <c r="M495" s="16" t="s">
        <v>244</v>
      </c>
      <c r="N495" s="2" t="s">
        <v>245</v>
      </c>
      <c r="O495" s="2" t="s">
        <v>50</v>
      </c>
      <c r="P495" s="2" t="s">
        <v>50</v>
      </c>
      <c r="Q495" s="2" t="s">
        <v>618</v>
      </c>
      <c r="R495" s="2" t="s">
        <v>61</v>
      </c>
      <c r="S495" s="2" t="s">
        <v>62</v>
      </c>
      <c r="T495" s="2" t="s">
        <v>62</v>
      </c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2" t="s">
        <v>50</v>
      </c>
      <c r="AS495" s="2" t="s">
        <v>50</v>
      </c>
      <c r="AT495" s="3"/>
      <c r="AU495" s="2" t="s">
        <v>629</v>
      </c>
      <c r="AV495" s="3">
        <v>397</v>
      </c>
    </row>
    <row r="496" spans="1:48" ht="30" customHeight="1" x14ac:dyDescent="0.3">
      <c r="A496" s="16" t="s">
        <v>247</v>
      </c>
      <c r="B496" s="16" t="s">
        <v>50</v>
      </c>
      <c r="C496" s="16" t="s">
        <v>76</v>
      </c>
      <c r="D496" s="14">
        <v>15</v>
      </c>
      <c r="E496" s="15"/>
      <c r="F496" s="15">
        <f t="shared" si="37"/>
        <v>0</v>
      </c>
      <c r="G496" s="15"/>
      <c r="H496" s="15">
        <f t="shared" si="38"/>
        <v>0</v>
      </c>
      <c r="I496" s="15"/>
      <c r="J496" s="15">
        <f t="shared" si="39"/>
        <v>0</v>
      </c>
      <c r="K496" s="15">
        <f t="shared" si="40"/>
        <v>0</v>
      </c>
      <c r="L496" s="15">
        <f t="shared" si="40"/>
        <v>0</v>
      </c>
      <c r="M496" s="16" t="s">
        <v>248</v>
      </c>
      <c r="N496" s="2" t="s">
        <v>249</v>
      </c>
      <c r="O496" s="2" t="s">
        <v>50</v>
      </c>
      <c r="P496" s="2" t="s">
        <v>50</v>
      </c>
      <c r="Q496" s="2" t="s">
        <v>618</v>
      </c>
      <c r="R496" s="2" t="s">
        <v>62</v>
      </c>
      <c r="S496" s="2" t="s">
        <v>62</v>
      </c>
      <c r="T496" s="2" t="s">
        <v>61</v>
      </c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2" t="s">
        <v>50</v>
      </c>
      <c r="AS496" s="2" t="s">
        <v>50</v>
      </c>
      <c r="AT496" s="3"/>
      <c r="AU496" s="2" t="s">
        <v>630</v>
      </c>
      <c r="AV496" s="3">
        <v>398</v>
      </c>
    </row>
    <row r="497" spans="1:48" ht="30" customHeight="1" x14ac:dyDescent="0.3">
      <c r="A497" s="14"/>
      <c r="B497" s="14"/>
      <c r="C497" s="14"/>
      <c r="D497" s="14"/>
      <c r="E497" s="15"/>
      <c r="F497" s="15"/>
      <c r="G497" s="15"/>
      <c r="H497" s="15"/>
      <c r="I497" s="15"/>
      <c r="J497" s="15"/>
      <c r="K497" s="15"/>
      <c r="L497" s="15"/>
      <c r="M497" s="14"/>
      <c r="Q497" s="1" t="s">
        <v>618</v>
      </c>
    </row>
    <row r="498" spans="1:48" ht="30" customHeight="1" x14ac:dyDescent="0.3">
      <c r="A498" s="14"/>
      <c r="B498" s="14"/>
      <c r="C498" s="14"/>
      <c r="D498" s="14"/>
      <c r="E498" s="15"/>
      <c r="F498" s="15"/>
      <c r="G498" s="15"/>
      <c r="H498" s="15"/>
      <c r="I498" s="15"/>
      <c r="J498" s="15"/>
      <c r="K498" s="15"/>
      <c r="L498" s="15"/>
      <c r="M498" s="14"/>
      <c r="Q498" s="1" t="s">
        <v>618</v>
      </c>
    </row>
    <row r="499" spans="1:48" ht="30" customHeight="1" x14ac:dyDescent="0.3">
      <c r="A499" s="14"/>
      <c r="B499" s="14"/>
      <c r="C499" s="14"/>
      <c r="D499" s="14"/>
      <c r="E499" s="15"/>
      <c r="F499" s="15"/>
      <c r="G499" s="15"/>
      <c r="H499" s="15"/>
      <c r="I499" s="15"/>
      <c r="J499" s="15"/>
      <c r="K499" s="15"/>
      <c r="L499" s="15"/>
      <c r="M499" s="14"/>
      <c r="Q499" s="1" t="s">
        <v>618</v>
      </c>
    </row>
    <row r="500" spans="1:48" ht="30" customHeight="1" x14ac:dyDescent="0.3">
      <c r="A500" s="14"/>
      <c r="B500" s="14"/>
      <c r="C500" s="14"/>
      <c r="D500" s="14"/>
      <c r="E500" s="15"/>
      <c r="F500" s="15"/>
      <c r="G500" s="15"/>
      <c r="H500" s="15"/>
      <c r="I500" s="15"/>
      <c r="J500" s="15"/>
      <c r="K500" s="15"/>
      <c r="L500" s="15"/>
      <c r="M500" s="14"/>
      <c r="Q500" s="1" t="s">
        <v>618</v>
      </c>
    </row>
    <row r="501" spans="1:48" ht="30" customHeight="1" x14ac:dyDescent="0.3">
      <c r="A501" s="14"/>
      <c r="B501" s="14"/>
      <c r="C501" s="14"/>
      <c r="D501" s="14"/>
      <c r="E501" s="15"/>
      <c r="F501" s="15"/>
      <c r="G501" s="15"/>
      <c r="H501" s="15"/>
      <c r="I501" s="15"/>
      <c r="J501" s="15"/>
      <c r="K501" s="15"/>
      <c r="L501" s="15"/>
      <c r="M501" s="14"/>
      <c r="Q501" s="1" t="s">
        <v>618</v>
      </c>
    </row>
    <row r="502" spans="1:48" ht="30" customHeight="1" x14ac:dyDescent="0.3">
      <c r="A502" s="14"/>
      <c r="B502" s="14"/>
      <c r="C502" s="14"/>
      <c r="D502" s="14"/>
      <c r="E502" s="15"/>
      <c r="F502" s="15"/>
      <c r="G502" s="15"/>
      <c r="H502" s="15"/>
      <c r="I502" s="15"/>
      <c r="J502" s="15"/>
      <c r="K502" s="15"/>
      <c r="L502" s="15"/>
      <c r="M502" s="14"/>
      <c r="Q502" s="1" t="s">
        <v>618</v>
      </c>
    </row>
    <row r="503" spans="1:48" ht="30" customHeight="1" x14ac:dyDescent="0.3">
      <c r="A503" s="14"/>
      <c r="B503" s="14"/>
      <c r="C503" s="14"/>
      <c r="D503" s="14"/>
      <c r="E503" s="15"/>
      <c r="F503" s="15"/>
      <c r="G503" s="15"/>
      <c r="H503" s="15"/>
      <c r="I503" s="15"/>
      <c r="J503" s="15"/>
      <c r="K503" s="15"/>
      <c r="L503" s="15"/>
      <c r="M503" s="14"/>
      <c r="Q503" s="1" t="s">
        <v>618</v>
      </c>
    </row>
    <row r="504" spans="1:48" ht="30" customHeight="1" x14ac:dyDescent="0.3">
      <c r="A504" s="14"/>
      <c r="B504" s="14"/>
      <c r="C504" s="14"/>
      <c r="D504" s="14"/>
      <c r="E504" s="15"/>
      <c r="F504" s="15"/>
      <c r="G504" s="15"/>
      <c r="H504" s="15"/>
      <c r="I504" s="15"/>
      <c r="J504" s="15"/>
      <c r="K504" s="15"/>
      <c r="L504" s="15"/>
      <c r="M504" s="14"/>
      <c r="Q504" s="1" t="s">
        <v>618</v>
      </c>
    </row>
    <row r="505" spans="1:48" ht="30" customHeight="1" x14ac:dyDescent="0.3">
      <c r="A505" s="14"/>
      <c r="B505" s="14"/>
      <c r="C505" s="14"/>
      <c r="D505" s="14"/>
      <c r="E505" s="15"/>
      <c r="F505" s="15"/>
      <c r="G505" s="15"/>
      <c r="H505" s="15"/>
      <c r="I505" s="15"/>
      <c r="J505" s="15"/>
      <c r="K505" s="15"/>
      <c r="L505" s="15"/>
      <c r="M505" s="14"/>
      <c r="Q505" s="1" t="s">
        <v>618</v>
      </c>
    </row>
    <row r="506" spans="1:48" ht="30" customHeight="1" x14ac:dyDescent="0.3">
      <c r="A506" s="14"/>
      <c r="B506" s="14"/>
      <c r="C506" s="14"/>
      <c r="D506" s="14"/>
      <c r="E506" s="15"/>
      <c r="F506" s="15"/>
      <c r="G506" s="15"/>
      <c r="H506" s="15"/>
      <c r="I506" s="15"/>
      <c r="J506" s="15"/>
      <c r="K506" s="15"/>
      <c r="L506" s="15"/>
      <c r="M506" s="14"/>
      <c r="Q506" s="1" t="s">
        <v>618</v>
      </c>
    </row>
    <row r="507" spans="1:48" ht="30" customHeight="1" x14ac:dyDescent="0.3">
      <c r="A507" s="14"/>
      <c r="B507" s="14"/>
      <c r="C507" s="14"/>
      <c r="D507" s="14"/>
      <c r="E507" s="15"/>
      <c r="F507" s="15"/>
      <c r="G507" s="15"/>
      <c r="H507" s="15"/>
      <c r="I507" s="15"/>
      <c r="J507" s="15"/>
      <c r="K507" s="15"/>
      <c r="L507" s="15"/>
      <c r="M507" s="14"/>
      <c r="Q507" s="1" t="s">
        <v>618</v>
      </c>
    </row>
    <row r="508" spans="1:48" ht="30" customHeight="1" x14ac:dyDescent="0.3">
      <c r="A508" s="14"/>
      <c r="B508" s="14"/>
      <c r="C508" s="14"/>
      <c r="D508" s="14"/>
      <c r="E508" s="15"/>
      <c r="F508" s="15"/>
      <c r="G508" s="15"/>
      <c r="H508" s="15"/>
      <c r="I508" s="15"/>
      <c r="J508" s="15"/>
      <c r="K508" s="15"/>
      <c r="L508" s="15"/>
      <c r="M508" s="14"/>
      <c r="Q508" s="1" t="s">
        <v>618</v>
      </c>
    </row>
    <row r="509" spans="1:48" ht="30" customHeight="1" x14ac:dyDescent="0.3">
      <c r="A509" s="14"/>
      <c r="B509" s="14"/>
      <c r="C509" s="14"/>
      <c r="D509" s="14"/>
      <c r="E509" s="15"/>
      <c r="F509" s="15"/>
      <c r="G509" s="15"/>
      <c r="H509" s="15"/>
      <c r="I509" s="15"/>
      <c r="J509" s="15"/>
      <c r="K509" s="15"/>
      <c r="L509" s="15"/>
      <c r="M509" s="14"/>
      <c r="Q509" s="1" t="s">
        <v>618</v>
      </c>
    </row>
    <row r="510" spans="1:48" ht="30" customHeight="1" x14ac:dyDescent="0.3">
      <c r="A510" s="14"/>
      <c r="B510" s="14"/>
      <c r="C510" s="14"/>
      <c r="D510" s="14"/>
      <c r="E510" s="15"/>
      <c r="F510" s="15"/>
      <c r="G510" s="15"/>
      <c r="H510" s="15"/>
      <c r="I510" s="15"/>
      <c r="J510" s="15"/>
      <c r="K510" s="15"/>
      <c r="L510" s="15"/>
      <c r="M510" s="14"/>
      <c r="Q510" s="1" t="s">
        <v>618</v>
      </c>
    </row>
    <row r="511" spans="1:48" ht="30" customHeight="1" x14ac:dyDescent="0.3">
      <c r="A511" s="16" t="s">
        <v>80</v>
      </c>
      <c r="B511" s="14"/>
      <c r="C511" s="14"/>
      <c r="D511" s="14"/>
      <c r="E511" s="15"/>
      <c r="F511" s="15">
        <f>SUMIF(Q491:Q510,"010207",F491:F510)</f>
        <v>0</v>
      </c>
      <c r="G511" s="15"/>
      <c r="H511" s="15">
        <f>SUMIF(Q491:Q510,"010207",H491:H510)</f>
        <v>0</v>
      </c>
      <c r="I511" s="15"/>
      <c r="J511" s="15">
        <f>SUMIF(Q491:Q510,"010207",J491:J510)</f>
        <v>0</v>
      </c>
      <c r="K511" s="15"/>
      <c r="L511" s="15">
        <f>SUMIF(Q491:Q510,"010207",L491:L510)</f>
        <v>0</v>
      </c>
      <c r="M511" s="14"/>
      <c r="N511" t="s">
        <v>81</v>
      </c>
    </row>
    <row r="512" spans="1:48" ht="30" customHeight="1" x14ac:dyDescent="0.3">
      <c r="A512" s="16" t="s">
        <v>631</v>
      </c>
      <c r="B512" s="16" t="s">
        <v>574</v>
      </c>
      <c r="C512" s="14"/>
      <c r="D512" s="14"/>
      <c r="E512" s="15"/>
      <c r="F512" s="15"/>
      <c r="G512" s="15"/>
      <c r="H512" s="15"/>
      <c r="I512" s="15"/>
      <c r="J512" s="15"/>
      <c r="K512" s="15"/>
      <c r="L512" s="15"/>
      <c r="M512" s="14"/>
      <c r="N512" s="3"/>
      <c r="O512" s="3"/>
      <c r="P512" s="3"/>
      <c r="Q512" s="2" t="s">
        <v>632</v>
      </c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</row>
    <row r="513" spans="1:48" ht="30" customHeight="1" x14ac:dyDescent="0.3">
      <c r="A513" s="16" t="s">
        <v>253</v>
      </c>
      <c r="B513" s="16" t="s">
        <v>254</v>
      </c>
      <c r="C513" s="16" t="s">
        <v>76</v>
      </c>
      <c r="D513" s="14">
        <v>1</v>
      </c>
      <c r="E513" s="15"/>
      <c r="F513" s="15">
        <f>TRUNC(E513*D513, 0)</f>
        <v>0</v>
      </c>
      <c r="G513" s="15"/>
      <c r="H513" s="15">
        <f>TRUNC(G513*D513, 0)</f>
        <v>0</v>
      </c>
      <c r="I513" s="15"/>
      <c r="J513" s="15">
        <f>TRUNC(I513*D513, 0)</f>
        <v>0</v>
      </c>
      <c r="K513" s="15">
        <f t="shared" ref="K513:L515" si="41">TRUNC(E513+G513+I513, 0)</f>
        <v>0</v>
      </c>
      <c r="L513" s="15">
        <f t="shared" si="41"/>
        <v>0</v>
      </c>
      <c r="M513" s="16" t="s">
        <v>255</v>
      </c>
      <c r="N513" s="2" t="s">
        <v>256</v>
      </c>
      <c r="O513" s="2" t="s">
        <v>50</v>
      </c>
      <c r="P513" s="2" t="s">
        <v>50</v>
      </c>
      <c r="Q513" s="2" t="s">
        <v>632</v>
      </c>
      <c r="R513" s="2" t="s">
        <v>62</v>
      </c>
      <c r="S513" s="2" t="s">
        <v>62</v>
      </c>
      <c r="T513" s="2" t="s">
        <v>61</v>
      </c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 t="s">
        <v>50</v>
      </c>
      <c r="AS513" s="2" t="s">
        <v>50</v>
      </c>
      <c r="AT513" s="3"/>
      <c r="AU513" s="2" t="s">
        <v>633</v>
      </c>
      <c r="AV513" s="3">
        <v>401</v>
      </c>
    </row>
    <row r="514" spans="1:48" ht="30" customHeight="1" x14ac:dyDescent="0.3">
      <c r="A514" s="16" t="s">
        <v>258</v>
      </c>
      <c r="B514" s="16" t="s">
        <v>259</v>
      </c>
      <c r="C514" s="16" t="s">
        <v>119</v>
      </c>
      <c r="D514" s="14">
        <v>6</v>
      </c>
      <c r="E514" s="15"/>
      <c r="F514" s="15">
        <f>TRUNC(E514*D514, 0)</f>
        <v>0</v>
      </c>
      <c r="G514" s="15"/>
      <c r="H514" s="15">
        <f>TRUNC(G514*D514, 0)</f>
        <v>0</v>
      </c>
      <c r="I514" s="15"/>
      <c r="J514" s="15">
        <f>TRUNC(I514*D514, 0)</f>
        <v>0</v>
      </c>
      <c r="K514" s="15">
        <f t="shared" si="41"/>
        <v>0</v>
      </c>
      <c r="L514" s="15">
        <f t="shared" si="41"/>
        <v>0</v>
      </c>
      <c r="M514" s="16" t="s">
        <v>260</v>
      </c>
      <c r="N514" s="2" t="s">
        <v>261</v>
      </c>
      <c r="O514" s="2" t="s">
        <v>50</v>
      </c>
      <c r="P514" s="2" t="s">
        <v>50</v>
      </c>
      <c r="Q514" s="2" t="s">
        <v>632</v>
      </c>
      <c r="R514" s="2" t="s">
        <v>61</v>
      </c>
      <c r="S514" s="2" t="s">
        <v>62</v>
      </c>
      <c r="T514" s="2" t="s">
        <v>62</v>
      </c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2" t="s">
        <v>50</v>
      </c>
      <c r="AS514" s="2" t="s">
        <v>50</v>
      </c>
      <c r="AT514" s="3"/>
      <c r="AU514" s="2" t="s">
        <v>634</v>
      </c>
      <c r="AV514" s="3">
        <v>402</v>
      </c>
    </row>
    <row r="515" spans="1:48" ht="30" customHeight="1" x14ac:dyDescent="0.3">
      <c r="A515" s="16" t="s">
        <v>263</v>
      </c>
      <c r="B515" s="16" t="s">
        <v>264</v>
      </c>
      <c r="C515" s="16" t="s">
        <v>76</v>
      </c>
      <c r="D515" s="14">
        <v>1</v>
      </c>
      <c r="E515" s="15"/>
      <c r="F515" s="15">
        <f>TRUNC(E515*D515, 0)</f>
        <v>0</v>
      </c>
      <c r="G515" s="15"/>
      <c r="H515" s="15">
        <f>TRUNC(G515*D515, 0)</f>
        <v>0</v>
      </c>
      <c r="I515" s="15"/>
      <c r="J515" s="15">
        <f>TRUNC(I515*D515, 0)</f>
        <v>0</v>
      </c>
      <c r="K515" s="15">
        <f t="shared" si="41"/>
        <v>0</v>
      </c>
      <c r="L515" s="15">
        <f t="shared" si="41"/>
        <v>0</v>
      </c>
      <c r="M515" s="16" t="s">
        <v>265</v>
      </c>
      <c r="N515" s="2" t="s">
        <v>266</v>
      </c>
      <c r="O515" s="2" t="s">
        <v>50</v>
      </c>
      <c r="P515" s="2" t="s">
        <v>50</v>
      </c>
      <c r="Q515" s="2" t="s">
        <v>632</v>
      </c>
      <c r="R515" s="2" t="s">
        <v>61</v>
      </c>
      <c r="S515" s="2" t="s">
        <v>62</v>
      </c>
      <c r="T515" s="2" t="s">
        <v>62</v>
      </c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2" t="s">
        <v>50</v>
      </c>
      <c r="AS515" s="2" t="s">
        <v>50</v>
      </c>
      <c r="AT515" s="3"/>
      <c r="AU515" s="2" t="s">
        <v>635</v>
      </c>
      <c r="AV515" s="3">
        <v>404</v>
      </c>
    </row>
    <row r="516" spans="1:48" ht="30" customHeight="1" x14ac:dyDescent="0.3">
      <c r="A516" s="14"/>
      <c r="B516" s="14"/>
      <c r="C516" s="14"/>
      <c r="D516" s="14"/>
      <c r="E516" s="15"/>
      <c r="F516" s="15"/>
      <c r="G516" s="15"/>
      <c r="H516" s="15"/>
      <c r="I516" s="15"/>
      <c r="J516" s="15"/>
      <c r="K516" s="15"/>
      <c r="L516" s="15"/>
      <c r="M516" s="14"/>
      <c r="Q516" s="1" t="s">
        <v>632</v>
      </c>
    </row>
    <row r="517" spans="1:48" ht="30" customHeight="1" x14ac:dyDescent="0.3">
      <c r="A517" s="14"/>
      <c r="B517" s="14"/>
      <c r="C517" s="14"/>
      <c r="D517" s="14"/>
      <c r="E517" s="15"/>
      <c r="F517" s="15"/>
      <c r="G517" s="15"/>
      <c r="H517" s="15"/>
      <c r="I517" s="15"/>
      <c r="J517" s="15"/>
      <c r="K517" s="15"/>
      <c r="L517" s="15"/>
      <c r="M517" s="14"/>
      <c r="Q517" s="1" t="s">
        <v>632</v>
      </c>
    </row>
    <row r="518" spans="1:48" ht="30" customHeight="1" x14ac:dyDescent="0.3">
      <c r="A518" s="14"/>
      <c r="B518" s="14"/>
      <c r="C518" s="14"/>
      <c r="D518" s="14"/>
      <c r="E518" s="15"/>
      <c r="F518" s="15"/>
      <c r="G518" s="15"/>
      <c r="H518" s="15"/>
      <c r="I518" s="15"/>
      <c r="J518" s="15"/>
      <c r="K518" s="15"/>
      <c r="L518" s="15"/>
      <c r="M518" s="14"/>
      <c r="Q518" s="1" t="s">
        <v>632</v>
      </c>
    </row>
    <row r="519" spans="1:48" ht="30" customHeight="1" x14ac:dyDescent="0.3">
      <c r="A519" s="14"/>
      <c r="B519" s="14"/>
      <c r="C519" s="14"/>
      <c r="D519" s="14"/>
      <c r="E519" s="15"/>
      <c r="F519" s="15"/>
      <c r="G519" s="15"/>
      <c r="H519" s="15"/>
      <c r="I519" s="15"/>
      <c r="J519" s="15"/>
      <c r="K519" s="15"/>
      <c r="L519" s="15"/>
      <c r="M519" s="14"/>
      <c r="Q519" s="1" t="s">
        <v>632</v>
      </c>
    </row>
    <row r="520" spans="1:48" ht="30" customHeight="1" x14ac:dyDescent="0.3">
      <c r="A520" s="14"/>
      <c r="B520" s="14"/>
      <c r="C520" s="14"/>
      <c r="D520" s="14"/>
      <c r="E520" s="15"/>
      <c r="F520" s="15"/>
      <c r="G520" s="15"/>
      <c r="H520" s="15"/>
      <c r="I520" s="15"/>
      <c r="J520" s="15"/>
      <c r="K520" s="15"/>
      <c r="L520" s="15"/>
      <c r="M520" s="14"/>
      <c r="Q520" s="1" t="s">
        <v>632</v>
      </c>
    </row>
    <row r="521" spans="1:48" ht="30" customHeight="1" x14ac:dyDescent="0.3">
      <c r="A521" s="14"/>
      <c r="B521" s="14"/>
      <c r="C521" s="14"/>
      <c r="D521" s="14"/>
      <c r="E521" s="15"/>
      <c r="F521" s="15"/>
      <c r="G521" s="15"/>
      <c r="H521" s="15"/>
      <c r="I521" s="15"/>
      <c r="J521" s="15"/>
      <c r="K521" s="15"/>
      <c r="L521" s="15"/>
      <c r="M521" s="14"/>
      <c r="Q521" s="1" t="s">
        <v>632</v>
      </c>
    </row>
    <row r="522" spans="1:48" ht="30" customHeight="1" x14ac:dyDescent="0.3">
      <c r="A522" s="14"/>
      <c r="B522" s="14"/>
      <c r="C522" s="14"/>
      <c r="D522" s="14"/>
      <c r="E522" s="15"/>
      <c r="F522" s="15"/>
      <c r="G522" s="15"/>
      <c r="H522" s="15"/>
      <c r="I522" s="15"/>
      <c r="J522" s="15"/>
      <c r="K522" s="15"/>
      <c r="L522" s="15"/>
      <c r="M522" s="14"/>
      <c r="Q522" s="1" t="s">
        <v>632</v>
      </c>
    </row>
    <row r="523" spans="1:48" ht="30" customHeight="1" x14ac:dyDescent="0.3">
      <c r="A523" s="14"/>
      <c r="B523" s="14"/>
      <c r="C523" s="14"/>
      <c r="D523" s="14"/>
      <c r="E523" s="15"/>
      <c r="F523" s="15"/>
      <c r="G523" s="15"/>
      <c r="H523" s="15"/>
      <c r="I523" s="15"/>
      <c r="J523" s="15"/>
      <c r="K523" s="15"/>
      <c r="L523" s="15"/>
      <c r="M523" s="14"/>
      <c r="Q523" s="1" t="s">
        <v>632</v>
      </c>
    </row>
    <row r="524" spans="1:48" ht="30" customHeight="1" x14ac:dyDescent="0.3">
      <c r="A524" s="14"/>
      <c r="B524" s="14"/>
      <c r="C524" s="14"/>
      <c r="D524" s="14"/>
      <c r="E524" s="15"/>
      <c r="F524" s="15"/>
      <c r="G524" s="15"/>
      <c r="H524" s="15"/>
      <c r="I524" s="15"/>
      <c r="J524" s="15"/>
      <c r="K524" s="15"/>
      <c r="L524" s="15"/>
      <c r="M524" s="14"/>
      <c r="Q524" s="1" t="s">
        <v>632</v>
      </c>
    </row>
    <row r="525" spans="1:48" ht="30" customHeight="1" x14ac:dyDescent="0.3">
      <c r="A525" s="14"/>
      <c r="B525" s="14"/>
      <c r="C525" s="14"/>
      <c r="D525" s="14"/>
      <c r="E525" s="15"/>
      <c r="F525" s="15"/>
      <c r="G525" s="15"/>
      <c r="H525" s="15"/>
      <c r="I525" s="15"/>
      <c r="J525" s="15"/>
      <c r="K525" s="15"/>
      <c r="L525" s="15"/>
      <c r="M525" s="14"/>
      <c r="Q525" s="1" t="s">
        <v>632</v>
      </c>
    </row>
    <row r="526" spans="1:48" ht="30" customHeight="1" x14ac:dyDescent="0.3">
      <c r="A526" s="14"/>
      <c r="B526" s="14"/>
      <c r="C526" s="14"/>
      <c r="D526" s="14"/>
      <c r="E526" s="15"/>
      <c r="F526" s="15"/>
      <c r="G526" s="15"/>
      <c r="H526" s="15"/>
      <c r="I526" s="15"/>
      <c r="J526" s="15"/>
      <c r="K526" s="15"/>
      <c r="L526" s="15"/>
      <c r="M526" s="14"/>
      <c r="Q526" s="1" t="s">
        <v>632</v>
      </c>
    </row>
    <row r="527" spans="1:48" ht="30" customHeight="1" x14ac:dyDescent="0.3">
      <c r="A527" s="14"/>
      <c r="B527" s="14"/>
      <c r="C527" s="14"/>
      <c r="D527" s="14"/>
      <c r="E527" s="15"/>
      <c r="F527" s="15"/>
      <c r="G527" s="15"/>
      <c r="H527" s="15"/>
      <c r="I527" s="15"/>
      <c r="J527" s="15"/>
      <c r="K527" s="15"/>
      <c r="L527" s="15"/>
      <c r="M527" s="14"/>
      <c r="Q527" s="1" t="s">
        <v>632</v>
      </c>
    </row>
    <row r="528" spans="1:48" ht="30" customHeight="1" x14ac:dyDescent="0.3">
      <c r="A528" s="14"/>
      <c r="B528" s="14"/>
      <c r="C528" s="14"/>
      <c r="D528" s="14"/>
      <c r="E528" s="15"/>
      <c r="F528" s="15"/>
      <c r="G528" s="15"/>
      <c r="H528" s="15"/>
      <c r="I528" s="15"/>
      <c r="J528" s="15"/>
      <c r="K528" s="15"/>
      <c r="L528" s="15"/>
      <c r="M528" s="14"/>
      <c r="Q528" s="1" t="s">
        <v>632</v>
      </c>
    </row>
    <row r="529" spans="1:48" ht="30" customHeight="1" x14ac:dyDescent="0.3">
      <c r="A529" s="14"/>
      <c r="B529" s="14"/>
      <c r="C529" s="14"/>
      <c r="D529" s="14"/>
      <c r="E529" s="15"/>
      <c r="F529" s="15"/>
      <c r="G529" s="15"/>
      <c r="H529" s="15"/>
      <c r="I529" s="15"/>
      <c r="J529" s="15"/>
      <c r="K529" s="15"/>
      <c r="L529" s="15"/>
      <c r="M529" s="14"/>
      <c r="Q529" s="1" t="s">
        <v>632</v>
      </c>
    </row>
    <row r="530" spans="1:48" ht="30" customHeight="1" x14ac:dyDescent="0.3">
      <c r="A530" s="14"/>
      <c r="B530" s="14"/>
      <c r="C530" s="14"/>
      <c r="D530" s="14"/>
      <c r="E530" s="15"/>
      <c r="F530" s="15"/>
      <c r="G530" s="15"/>
      <c r="H530" s="15"/>
      <c r="I530" s="15"/>
      <c r="J530" s="15"/>
      <c r="K530" s="15"/>
      <c r="L530" s="15"/>
      <c r="M530" s="14"/>
      <c r="Q530" s="1" t="s">
        <v>632</v>
      </c>
    </row>
    <row r="531" spans="1:48" ht="30" customHeight="1" x14ac:dyDescent="0.3">
      <c r="A531" s="14"/>
      <c r="B531" s="14"/>
      <c r="C531" s="14"/>
      <c r="D531" s="14"/>
      <c r="E531" s="15"/>
      <c r="F531" s="15"/>
      <c r="G531" s="15"/>
      <c r="H531" s="15"/>
      <c r="I531" s="15"/>
      <c r="J531" s="15"/>
      <c r="K531" s="15"/>
      <c r="L531" s="15"/>
      <c r="M531" s="14"/>
      <c r="Q531" s="1" t="s">
        <v>632</v>
      </c>
    </row>
    <row r="532" spans="1:48" ht="30" customHeight="1" x14ac:dyDescent="0.3">
      <c r="A532" s="14"/>
      <c r="B532" s="14"/>
      <c r="C532" s="14"/>
      <c r="D532" s="14"/>
      <c r="E532" s="15"/>
      <c r="F532" s="15"/>
      <c r="G532" s="15"/>
      <c r="H532" s="15"/>
      <c r="I532" s="15"/>
      <c r="J532" s="15"/>
      <c r="K532" s="15"/>
      <c r="L532" s="15"/>
      <c r="M532" s="14"/>
      <c r="Q532" s="1" t="s">
        <v>632</v>
      </c>
    </row>
    <row r="533" spans="1:48" ht="30" customHeight="1" x14ac:dyDescent="0.3">
      <c r="A533" s="16" t="s">
        <v>80</v>
      </c>
      <c r="B533" s="14"/>
      <c r="C533" s="14"/>
      <c r="D533" s="14"/>
      <c r="E533" s="15"/>
      <c r="F533" s="15">
        <f>SUMIF(Q513:Q532,"010208",F513:F532)</f>
        <v>0</v>
      </c>
      <c r="G533" s="15"/>
      <c r="H533" s="15">
        <f>SUMIF(Q513:Q532,"010208",H513:H532)</f>
        <v>0</v>
      </c>
      <c r="I533" s="15"/>
      <c r="J533" s="15">
        <f>SUMIF(Q513:Q532,"010208",J513:J532)</f>
        <v>0</v>
      </c>
      <c r="K533" s="15"/>
      <c r="L533" s="15">
        <f>SUMIF(Q513:Q532,"010208",L513:L532)</f>
        <v>0</v>
      </c>
      <c r="M533" s="14"/>
      <c r="N533" t="s">
        <v>81</v>
      </c>
    </row>
    <row r="534" spans="1:48" ht="30" customHeight="1" x14ac:dyDescent="0.3">
      <c r="A534" s="16" t="s">
        <v>636</v>
      </c>
      <c r="B534" s="16" t="s">
        <v>574</v>
      </c>
      <c r="C534" s="14"/>
      <c r="D534" s="14"/>
      <c r="E534" s="15"/>
      <c r="F534" s="15"/>
      <c r="G534" s="15"/>
      <c r="H534" s="15"/>
      <c r="I534" s="15"/>
      <c r="J534" s="15"/>
      <c r="K534" s="15"/>
      <c r="L534" s="15"/>
      <c r="M534" s="14"/>
      <c r="N534" s="3"/>
      <c r="O534" s="3"/>
      <c r="P534" s="3"/>
      <c r="Q534" s="2" t="s">
        <v>637</v>
      </c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</row>
    <row r="535" spans="1:48" ht="30" customHeight="1" x14ac:dyDescent="0.3">
      <c r="A535" s="16" t="s">
        <v>638</v>
      </c>
      <c r="B535" s="16" t="s">
        <v>639</v>
      </c>
      <c r="C535" s="16" t="s">
        <v>76</v>
      </c>
      <c r="D535" s="14">
        <v>3</v>
      </c>
      <c r="E535" s="15"/>
      <c r="F535" s="15">
        <f>TRUNC(E535*D535, 0)</f>
        <v>0</v>
      </c>
      <c r="G535" s="15"/>
      <c r="H535" s="15">
        <f>TRUNC(G535*D535, 0)</f>
        <v>0</v>
      </c>
      <c r="I535" s="15"/>
      <c r="J535" s="15">
        <f>TRUNC(I535*D535, 0)</f>
        <v>0</v>
      </c>
      <c r="K535" s="15">
        <f t="shared" ref="K535:L537" si="42">TRUNC(E535+G535+I535, 0)</f>
        <v>0</v>
      </c>
      <c r="L535" s="15">
        <f t="shared" si="42"/>
        <v>0</v>
      </c>
      <c r="M535" s="16" t="s">
        <v>640</v>
      </c>
      <c r="N535" s="2" t="s">
        <v>641</v>
      </c>
      <c r="O535" s="2" t="s">
        <v>50</v>
      </c>
      <c r="P535" s="2" t="s">
        <v>50</v>
      </c>
      <c r="Q535" s="2" t="s">
        <v>637</v>
      </c>
      <c r="R535" s="2" t="s">
        <v>61</v>
      </c>
      <c r="S535" s="2" t="s">
        <v>62</v>
      </c>
      <c r="T535" s="2" t="s">
        <v>62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50</v>
      </c>
      <c r="AS535" s="2" t="s">
        <v>50</v>
      </c>
      <c r="AT535" s="3"/>
      <c r="AU535" s="2" t="s">
        <v>642</v>
      </c>
      <c r="AV535" s="3">
        <v>406</v>
      </c>
    </row>
    <row r="536" spans="1:48" ht="30" customHeight="1" x14ac:dyDescent="0.3">
      <c r="A536" s="16" t="s">
        <v>270</v>
      </c>
      <c r="B536" s="16" t="s">
        <v>271</v>
      </c>
      <c r="C536" s="16" t="s">
        <v>76</v>
      </c>
      <c r="D536" s="14">
        <v>1</v>
      </c>
      <c r="E536" s="15"/>
      <c r="F536" s="15">
        <f>TRUNC(E536*D536, 0)</f>
        <v>0</v>
      </c>
      <c r="G536" s="15"/>
      <c r="H536" s="15">
        <f>TRUNC(G536*D536, 0)</f>
        <v>0</v>
      </c>
      <c r="I536" s="15"/>
      <c r="J536" s="15">
        <f>TRUNC(I536*D536, 0)</f>
        <v>0</v>
      </c>
      <c r="K536" s="15">
        <f t="shared" si="42"/>
        <v>0</v>
      </c>
      <c r="L536" s="15">
        <f t="shared" si="42"/>
        <v>0</v>
      </c>
      <c r="M536" s="16" t="s">
        <v>272</v>
      </c>
      <c r="N536" s="2" t="s">
        <v>273</v>
      </c>
      <c r="O536" s="2" t="s">
        <v>50</v>
      </c>
      <c r="P536" s="2" t="s">
        <v>50</v>
      </c>
      <c r="Q536" s="2" t="s">
        <v>637</v>
      </c>
      <c r="R536" s="2" t="s">
        <v>61</v>
      </c>
      <c r="S536" s="2" t="s">
        <v>62</v>
      </c>
      <c r="T536" s="2" t="s">
        <v>62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2" t="s">
        <v>50</v>
      </c>
      <c r="AS536" s="2" t="s">
        <v>50</v>
      </c>
      <c r="AT536" s="3"/>
      <c r="AU536" s="2" t="s">
        <v>643</v>
      </c>
      <c r="AV536" s="3">
        <v>407</v>
      </c>
    </row>
    <row r="537" spans="1:48" ht="30" customHeight="1" x14ac:dyDescent="0.3">
      <c r="A537" s="16" t="s">
        <v>275</v>
      </c>
      <c r="B537" s="16" t="s">
        <v>276</v>
      </c>
      <c r="C537" s="16" t="s">
        <v>76</v>
      </c>
      <c r="D537" s="14">
        <v>25</v>
      </c>
      <c r="E537" s="15"/>
      <c r="F537" s="15">
        <f>TRUNC(E537*D537, 0)</f>
        <v>0</v>
      </c>
      <c r="G537" s="15"/>
      <c r="H537" s="15">
        <f>TRUNC(G537*D537, 0)</f>
        <v>0</v>
      </c>
      <c r="I537" s="15"/>
      <c r="J537" s="15">
        <f>TRUNC(I537*D537, 0)</f>
        <v>0</v>
      </c>
      <c r="K537" s="15">
        <f t="shared" si="42"/>
        <v>0</v>
      </c>
      <c r="L537" s="15">
        <f t="shared" si="42"/>
        <v>0</v>
      </c>
      <c r="M537" s="16" t="s">
        <v>277</v>
      </c>
      <c r="N537" s="2" t="s">
        <v>278</v>
      </c>
      <c r="O537" s="2" t="s">
        <v>50</v>
      </c>
      <c r="P537" s="2" t="s">
        <v>50</v>
      </c>
      <c r="Q537" s="2" t="s">
        <v>637</v>
      </c>
      <c r="R537" s="2" t="s">
        <v>61</v>
      </c>
      <c r="S537" s="2" t="s">
        <v>62</v>
      </c>
      <c r="T537" s="2" t="s">
        <v>62</v>
      </c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2" t="s">
        <v>50</v>
      </c>
      <c r="AS537" s="2" t="s">
        <v>50</v>
      </c>
      <c r="AT537" s="3"/>
      <c r="AU537" s="2" t="s">
        <v>644</v>
      </c>
      <c r="AV537" s="3">
        <v>408</v>
      </c>
    </row>
    <row r="538" spans="1:48" ht="30" customHeight="1" x14ac:dyDescent="0.3">
      <c r="A538" s="14"/>
      <c r="B538" s="14"/>
      <c r="C538" s="14"/>
      <c r="D538" s="14"/>
      <c r="E538" s="15"/>
      <c r="F538" s="15"/>
      <c r="G538" s="15"/>
      <c r="H538" s="15"/>
      <c r="I538" s="15"/>
      <c r="J538" s="15"/>
      <c r="K538" s="15"/>
      <c r="L538" s="15"/>
      <c r="M538" s="14"/>
      <c r="Q538" s="1" t="s">
        <v>637</v>
      </c>
    </row>
    <row r="539" spans="1:48" ht="30" customHeight="1" x14ac:dyDescent="0.3">
      <c r="A539" s="14"/>
      <c r="B539" s="14"/>
      <c r="C539" s="14"/>
      <c r="D539" s="14"/>
      <c r="E539" s="15"/>
      <c r="F539" s="15"/>
      <c r="G539" s="15"/>
      <c r="H539" s="15"/>
      <c r="I539" s="15"/>
      <c r="J539" s="15"/>
      <c r="K539" s="15"/>
      <c r="L539" s="15"/>
      <c r="M539" s="14"/>
      <c r="Q539" s="1" t="s">
        <v>637</v>
      </c>
    </row>
    <row r="540" spans="1:48" ht="30" customHeight="1" x14ac:dyDescent="0.3">
      <c r="A540" s="14"/>
      <c r="B540" s="14"/>
      <c r="C540" s="14"/>
      <c r="D540" s="14"/>
      <c r="E540" s="15"/>
      <c r="F540" s="15"/>
      <c r="G540" s="15"/>
      <c r="H540" s="15"/>
      <c r="I540" s="15"/>
      <c r="J540" s="15"/>
      <c r="K540" s="15"/>
      <c r="L540" s="15"/>
      <c r="M540" s="14"/>
      <c r="Q540" s="1" t="s">
        <v>637</v>
      </c>
    </row>
    <row r="541" spans="1:48" ht="30" customHeight="1" x14ac:dyDescent="0.3">
      <c r="A541" s="14"/>
      <c r="B541" s="14"/>
      <c r="C541" s="14"/>
      <c r="D541" s="14"/>
      <c r="E541" s="15"/>
      <c r="F541" s="15"/>
      <c r="G541" s="15"/>
      <c r="H541" s="15"/>
      <c r="I541" s="15"/>
      <c r="J541" s="15"/>
      <c r="K541" s="15"/>
      <c r="L541" s="15"/>
      <c r="M541" s="14"/>
      <c r="Q541" s="1" t="s">
        <v>637</v>
      </c>
    </row>
    <row r="542" spans="1:48" ht="30" customHeight="1" x14ac:dyDescent="0.3">
      <c r="A542" s="14"/>
      <c r="B542" s="14"/>
      <c r="C542" s="14"/>
      <c r="D542" s="14"/>
      <c r="E542" s="15"/>
      <c r="F542" s="15"/>
      <c r="G542" s="15"/>
      <c r="H542" s="15"/>
      <c r="I542" s="15"/>
      <c r="J542" s="15"/>
      <c r="K542" s="15"/>
      <c r="L542" s="15"/>
      <c r="M542" s="14"/>
      <c r="Q542" s="1" t="s">
        <v>637</v>
      </c>
    </row>
    <row r="543" spans="1:48" ht="30" customHeight="1" x14ac:dyDescent="0.3">
      <c r="A543" s="14"/>
      <c r="B543" s="14"/>
      <c r="C543" s="14"/>
      <c r="D543" s="14"/>
      <c r="E543" s="15"/>
      <c r="F543" s="15"/>
      <c r="G543" s="15"/>
      <c r="H543" s="15"/>
      <c r="I543" s="15"/>
      <c r="J543" s="15"/>
      <c r="K543" s="15"/>
      <c r="L543" s="15"/>
      <c r="M543" s="14"/>
      <c r="Q543" s="1" t="s">
        <v>637</v>
      </c>
    </row>
    <row r="544" spans="1:48" ht="30" customHeight="1" x14ac:dyDescent="0.3">
      <c r="A544" s="14"/>
      <c r="B544" s="14"/>
      <c r="C544" s="14"/>
      <c r="D544" s="14"/>
      <c r="E544" s="15"/>
      <c r="F544" s="15"/>
      <c r="G544" s="15"/>
      <c r="H544" s="15"/>
      <c r="I544" s="15"/>
      <c r="J544" s="15"/>
      <c r="K544" s="15"/>
      <c r="L544" s="15"/>
      <c r="M544" s="14"/>
      <c r="Q544" s="1" t="s">
        <v>637</v>
      </c>
    </row>
    <row r="545" spans="1:48" ht="30" customHeight="1" x14ac:dyDescent="0.3">
      <c r="A545" s="14"/>
      <c r="B545" s="14"/>
      <c r="C545" s="14"/>
      <c r="D545" s="14"/>
      <c r="E545" s="15"/>
      <c r="F545" s="15"/>
      <c r="G545" s="15"/>
      <c r="H545" s="15"/>
      <c r="I545" s="15"/>
      <c r="J545" s="15"/>
      <c r="K545" s="15"/>
      <c r="L545" s="15"/>
      <c r="M545" s="14"/>
      <c r="Q545" s="1" t="s">
        <v>637</v>
      </c>
    </row>
    <row r="546" spans="1:48" ht="30" customHeight="1" x14ac:dyDescent="0.3">
      <c r="A546" s="14"/>
      <c r="B546" s="14"/>
      <c r="C546" s="14"/>
      <c r="D546" s="14"/>
      <c r="E546" s="15"/>
      <c r="F546" s="15"/>
      <c r="G546" s="15"/>
      <c r="H546" s="15"/>
      <c r="I546" s="15"/>
      <c r="J546" s="15"/>
      <c r="K546" s="15"/>
      <c r="L546" s="15"/>
      <c r="M546" s="14"/>
      <c r="Q546" s="1" t="s">
        <v>637</v>
      </c>
    </row>
    <row r="547" spans="1:48" ht="30" customHeight="1" x14ac:dyDescent="0.3">
      <c r="A547" s="14"/>
      <c r="B547" s="14"/>
      <c r="C547" s="14"/>
      <c r="D547" s="14"/>
      <c r="E547" s="15"/>
      <c r="F547" s="15"/>
      <c r="G547" s="15"/>
      <c r="H547" s="15"/>
      <c r="I547" s="15"/>
      <c r="J547" s="15"/>
      <c r="K547" s="15"/>
      <c r="L547" s="15"/>
      <c r="M547" s="14"/>
      <c r="Q547" s="1" t="s">
        <v>637</v>
      </c>
    </row>
    <row r="548" spans="1:48" ht="30" customHeight="1" x14ac:dyDescent="0.3">
      <c r="A548" s="14"/>
      <c r="B548" s="14"/>
      <c r="C548" s="14"/>
      <c r="D548" s="14"/>
      <c r="E548" s="15"/>
      <c r="F548" s="15"/>
      <c r="G548" s="15"/>
      <c r="H548" s="15"/>
      <c r="I548" s="15"/>
      <c r="J548" s="15"/>
      <c r="K548" s="15"/>
      <c r="L548" s="15"/>
      <c r="M548" s="14"/>
      <c r="Q548" s="1" t="s">
        <v>637</v>
      </c>
    </row>
    <row r="549" spans="1:48" ht="30" customHeight="1" x14ac:dyDescent="0.3">
      <c r="A549" s="14"/>
      <c r="B549" s="14"/>
      <c r="C549" s="14"/>
      <c r="D549" s="14"/>
      <c r="E549" s="15"/>
      <c r="F549" s="15"/>
      <c r="G549" s="15"/>
      <c r="H549" s="15"/>
      <c r="I549" s="15"/>
      <c r="J549" s="15"/>
      <c r="K549" s="15"/>
      <c r="L549" s="15"/>
      <c r="M549" s="14"/>
      <c r="Q549" s="1" t="s">
        <v>637</v>
      </c>
    </row>
    <row r="550" spans="1:48" ht="30" customHeight="1" x14ac:dyDescent="0.3">
      <c r="A550" s="14"/>
      <c r="B550" s="14"/>
      <c r="C550" s="14"/>
      <c r="D550" s="14"/>
      <c r="E550" s="15"/>
      <c r="F550" s="15"/>
      <c r="G550" s="15"/>
      <c r="H550" s="15"/>
      <c r="I550" s="15"/>
      <c r="J550" s="15"/>
      <c r="K550" s="15"/>
      <c r="L550" s="15"/>
      <c r="M550" s="14"/>
      <c r="Q550" s="1" t="s">
        <v>637</v>
      </c>
    </row>
    <row r="551" spans="1:48" ht="30" customHeight="1" x14ac:dyDescent="0.3">
      <c r="A551" s="14"/>
      <c r="B551" s="14"/>
      <c r="C551" s="14"/>
      <c r="D551" s="14"/>
      <c r="E551" s="15"/>
      <c r="F551" s="15"/>
      <c r="G551" s="15"/>
      <c r="H551" s="15"/>
      <c r="I551" s="15"/>
      <c r="J551" s="15"/>
      <c r="K551" s="15"/>
      <c r="L551" s="15"/>
      <c r="M551" s="14"/>
      <c r="Q551" s="1" t="s">
        <v>637</v>
      </c>
    </row>
    <row r="552" spans="1:48" ht="30" customHeight="1" x14ac:dyDescent="0.3">
      <c r="A552" s="14"/>
      <c r="B552" s="14"/>
      <c r="C552" s="14"/>
      <c r="D552" s="14"/>
      <c r="E552" s="15"/>
      <c r="F552" s="15"/>
      <c r="G552" s="15"/>
      <c r="H552" s="15"/>
      <c r="I552" s="15"/>
      <c r="J552" s="15"/>
      <c r="K552" s="15"/>
      <c r="L552" s="15"/>
      <c r="M552" s="14"/>
      <c r="Q552" s="1" t="s">
        <v>637</v>
      </c>
    </row>
    <row r="553" spans="1:48" ht="30" customHeight="1" x14ac:dyDescent="0.3">
      <c r="A553" s="14"/>
      <c r="B553" s="14"/>
      <c r="C553" s="14"/>
      <c r="D553" s="14"/>
      <c r="E553" s="15"/>
      <c r="F553" s="15"/>
      <c r="G553" s="15"/>
      <c r="H553" s="15"/>
      <c r="I553" s="15"/>
      <c r="J553" s="15"/>
      <c r="K553" s="15"/>
      <c r="L553" s="15"/>
      <c r="M553" s="14"/>
      <c r="Q553" s="1" t="s">
        <v>637</v>
      </c>
    </row>
    <row r="554" spans="1:48" ht="30" customHeight="1" x14ac:dyDescent="0.3">
      <c r="A554" s="14"/>
      <c r="B554" s="14"/>
      <c r="C554" s="14"/>
      <c r="D554" s="14"/>
      <c r="E554" s="15"/>
      <c r="F554" s="15"/>
      <c r="G554" s="15"/>
      <c r="H554" s="15"/>
      <c r="I554" s="15"/>
      <c r="J554" s="15"/>
      <c r="K554" s="15"/>
      <c r="L554" s="15"/>
      <c r="M554" s="14"/>
      <c r="Q554" s="1" t="s">
        <v>637</v>
      </c>
    </row>
    <row r="555" spans="1:48" ht="30" customHeight="1" x14ac:dyDescent="0.3">
      <c r="A555" s="16" t="s">
        <v>80</v>
      </c>
      <c r="B555" s="14"/>
      <c r="C555" s="14"/>
      <c r="D555" s="14"/>
      <c r="E555" s="15"/>
      <c r="F555" s="15">
        <f>SUMIF(Q535:Q554,"010209",F535:F554)</f>
        <v>0</v>
      </c>
      <c r="G555" s="15"/>
      <c r="H555" s="15">
        <f>SUMIF(Q535:Q554,"010209",H535:H554)</f>
        <v>0</v>
      </c>
      <c r="I555" s="15"/>
      <c r="J555" s="15">
        <f>SUMIF(Q535:Q554,"010209",J535:J554)</f>
        <v>0</v>
      </c>
      <c r="K555" s="15"/>
      <c r="L555" s="15">
        <f>SUMIF(Q535:Q554,"010209",L535:L554)</f>
        <v>0</v>
      </c>
      <c r="M555" s="14"/>
      <c r="N555" t="s">
        <v>81</v>
      </c>
    </row>
    <row r="556" spans="1:48" ht="30" customHeight="1" x14ac:dyDescent="0.3">
      <c r="A556" s="16" t="s">
        <v>645</v>
      </c>
      <c r="B556" s="16" t="s">
        <v>574</v>
      </c>
      <c r="C556" s="14"/>
      <c r="D556" s="14"/>
      <c r="E556" s="15"/>
      <c r="F556" s="15"/>
      <c r="G556" s="15"/>
      <c r="H556" s="15"/>
      <c r="I556" s="15"/>
      <c r="J556" s="15"/>
      <c r="K556" s="15"/>
      <c r="L556" s="15"/>
      <c r="M556" s="14"/>
      <c r="N556" s="3"/>
      <c r="O556" s="3"/>
      <c r="P556" s="3"/>
      <c r="Q556" s="2" t="s">
        <v>646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 x14ac:dyDescent="0.3">
      <c r="A557" s="16" t="s">
        <v>282</v>
      </c>
      <c r="B557" s="16" t="s">
        <v>50</v>
      </c>
      <c r="C557" s="16" t="s">
        <v>50</v>
      </c>
      <c r="D557" s="14"/>
      <c r="E557" s="15"/>
      <c r="F557" s="15">
        <f t="shared" ref="F557:F569" si="43">TRUNC(E557*D557, 0)</f>
        <v>0</v>
      </c>
      <c r="G557" s="15"/>
      <c r="H557" s="15">
        <f t="shared" ref="H557:H569" si="44">TRUNC(G557*D557, 0)</f>
        <v>0</v>
      </c>
      <c r="I557" s="15"/>
      <c r="J557" s="15">
        <f t="shared" ref="J557:J569" si="45">TRUNC(I557*D557, 0)</f>
        <v>0</v>
      </c>
      <c r="K557" s="15">
        <f t="shared" ref="K557:K569" si="46">TRUNC(E557+G557+I557, 0)</f>
        <v>0</v>
      </c>
      <c r="L557" s="15">
        <f t="shared" ref="L557:L569" si="47">TRUNC(F557+H557+J557, 0)</f>
        <v>0</v>
      </c>
      <c r="M557" s="16" t="s">
        <v>283</v>
      </c>
      <c r="N557" s="2" t="s">
        <v>284</v>
      </c>
      <c r="O557" s="2" t="s">
        <v>50</v>
      </c>
      <c r="P557" s="2" t="s">
        <v>50</v>
      </c>
      <c r="Q557" s="2" t="s">
        <v>646</v>
      </c>
      <c r="R557" s="2" t="s">
        <v>62</v>
      </c>
      <c r="S557" s="2" t="s">
        <v>62</v>
      </c>
      <c r="T557" s="2" t="s">
        <v>61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50</v>
      </c>
      <c r="AS557" s="2" t="s">
        <v>50</v>
      </c>
      <c r="AT557" s="3"/>
      <c r="AU557" s="2" t="s">
        <v>647</v>
      </c>
      <c r="AV557" s="3">
        <v>503</v>
      </c>
    </row>
    <row r="558" spans="1:48" ht="30" customHeight="1" x14ac:dyDescent="0.3">
      <c r="A558" s="16" t="s">
        <v>286</v>
      </c>
      <c r="B558" s="16" t="s">
        <v>287</v>
      </c>
      <c r="C558" s="16" t="s">
        <v>212</v>
      </c>
      <c r="D558" s="14">
        <v>4</v>
      </c>
      <c r="E558" s="15"/>
      <c r="F558" s="15">
        <f t="shared" si="43"/>
        <v>0</v>
      </c>
      <c r="G558" s="15"/>
      <c r="H558" s="15">
        <f t="shared" si="44"/>
        <v>0</v>
      </c>
      <c r="I558" s="15"/>
      <c r="J558" s="15">
        <f t="shared" si="45"/>
        <v>0</v>
      </c>
      <c r="K558" s="15">
        <f t="shared" si="46"/>
        <v>0</v>
      </c>
      <c r="L558" s="15">
        <f t="shared" si="47"/>
        <v>0</v>
      </c>
      <c r="M558" s="16" t="s">
        <v>288</v>
      </c>
      <c r="N558" s="2" t="s">
        <v>289</v>
      </c>
      <c r="O558" s="2" t="s">
        <v>50</v>
      </c>
      <c r="P558" s="2" t="s">
        <v>50</v>
      </c>
      <c r="Q558" s="2" t="s">
        <v>646</v>
      </c>
      <c r="R558" s="2" t="s">
        <v>62</v>
      </c>
      <c r="S558" s="2" t="s">
        <v>62</v>
      </c>
      <c r="T558" s="2" t="s">
        <v>61</v>
      </c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 t="s">
        <v>50</v>
      </c>
      <c r="AS558" s="2" t="s">
        <v>50</v>
      </c>
      <c r="AT558" s="3"/>
      <c r="AU558" s="2" t="s">
        <v>648</v>
      </c>
      <c r="AV558" s="3">
        <v>504</v>
      </c>
    </row>
    <row r="559" spans="1:48" ht="30" customHeight="1" x14ac:dyDescent="0.3">
      <c r="A559" s="16" t="s">
        <v>286</v>
      </c>
      <c r="B559" s="16" t="s">
        <v>291</v>
      </c>
      <c r="C559" s="16" t="s">
        <v>212</v>
      </c>
      <c r="D559" s="14">
        <v>8</v>
      </c>
      <c r="E559" s="15"/>
      <c r="F559" s="15">
        <f t="shared" si="43"/>
        <v>0</v>
      </c>
      <c r="G559" s="15"/>
      <c r="H559" s="15">
        <f t="shared" si="44"/>
        <v>0</v>
      </c>
      <c r="I559" s="15"/>
      <c r="J559" s="15">
        <f t="shared" si="45"/>
        <v>0</v>
      </c>
      <c r="K559" s="15">
        <f t="shared" si="46"/>
        <v>0</v>
      </c>
      <c r="L559" s="15">
        <f t="shared" si="47"/>
        <v>0</v>
      </c>
      <c r="M559" s="16" t="s">
        <v>292</v>
      </c>
      <c r="N559" s="2" t="s">
        <v>293</v>
      </c>
      <c r="O559" s="2" t="s">
        <v>50</v>
      </c>
      <c r="P559" s="2" t="s">
        <v>50</v>
      </c>
      <c r="Q559" s="2" t="s">
        <v>646</v>
      </c>
      <c r="R559" s="2" t="s">
        <v>62</v>
      </c>
      <c r="S559" s="2" t="s">
        <v>62</v>
      </c>
      <c r="T559" s="2" t="s">
        <v>61</v>
      </c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2" t="s">
        <v>50</v>
      </c>
      <c r="AS559" s="2" t="s">
        <v>50</v>
      </c>
      <c r="AT559" s="3"/>
      <c r="AU559" s="2" t="s">
        <v>649</v>
      </c>
      <c r="AV559" s="3">
        <v>505</v>
      </c>
    </row>
    <row r="560" spans="1:48" ht="30" customHeight="1" x14ac:dyDescent="0.3">
      <c r="A560" s="16" t="s">
        <v>295</v>
      </c>
      <c r="B560" s="16" t="s">
        <v>50</v>
      </c>
      <c r="C560" s="16" t="s">
        <v>50</v>
      </c>
      <c r="D560" s="14"/>
      <c r="E560" s="15"/>
      <c r="F560" s="15">
        <f t="shared" si="43"/>
        <v>0</v>
      </c>
      <c r="G560" s="15"/>
      <c r="H560" s="15">
        <f t="shared" si="44"/>
        <v>0</v>
      </c>
      <c r="I560" s="15"/>
      <c r="J560" s="15">
        <f t="shared" si="45"/>
        <v>0</v>
      </c>
      <c r="K560" s="15">
        <f t="shared" si="46"/>
        <v>0</v>
      </c>
      <c r="L560" s="15">
        <f t="shared" si="47"/>
        <v>0</v>
      </c>
      <c r="M560" s="16" t="s">
        <v>650</v>
      </c>
      <c r="N560" s="2" t="s">
        <v>651</v>
      </c>
      <c r="O560" s="2" t="s">
        <v>50</v>
      </c>
      <c r="P560" s="2" t="s">
        <v>50</v>
      </c>
      <c r="Q560" s="2" t="s">
        <v>646</v>
      </c>
      <c r="R560" s="2" t="s">
        <v>62</v>
      </c>
      <c r="S560" s="2" t="s">
        <v>62</v>
      </c>
      <c r="T560" s="2" t="s">
        <v>61</v>
      </c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2" t="s">
        <v>50</v>
      </c>
      <c r="AS560" s="2" t="s">
        <v>50</v>
      </c>
      <c r="AT560" s="3"/>
      <c r="AU560" s="2" t="s">
        <v>652</v>
      </c>
      <c r="AV560" s="3">
        <v>497</v>
      </c>
    </row>
    <row r="561" spans="1:48" ht="30" customHeight="1" x14ac:dyDescent="0.3">
      <c r="A561" s="16" t="s">
        <v>653</v>
      </c>
      <c r="B561" s="16" t="s">
        <v>50</v>
      </c>
      <c r="C561" s="16" t="s">
        <v>50</v>
      </c>
      <c r="D561" s="14"/>
      <c r="E561" s="15"/>
      <c r="F561" s="15">
        <f t="shared" si="43"/>
        <v>0</v>
      </c>
      <c r="G561" s="15"/>
      <c r="H561" s="15">
        <f t="shared" si="44"/>
        <v>0</v>
      </c>
      <c r="I561" s="15"/>
      <c r="J561" s="15">
        <f t="shared" si="45"/>
        <v>0</v>
      </c>
      <c r="K561" s="15">
        <f t="shared" si="46"/>
        <v>0</v>
      </c>
      <c r="L561" s="15">
        <f t="shared" si="47"/>
        <v>0</v>
      </c>
      <c r="M561" s="16" t="s">
        <v>654</v>
      </c>
      <c r="N561" s="2" t="s">
        <v>655</v>
      </c>
      <c r="O561" s="2" t="s">
        <v>50</v>
      </c>
      <c r="P561" s="2" t="s">
        <v>50</v>
      </c>
      <c r="Q561" s="2" t="s">
        <v>646</v>
      </c>
      <c r="R561" s="2" t="s">
        <v>62</v>
      </c>
      <c r="S561" s="2" t="s">
        <v>62</v>
      </c>
      <c r="T561" s="2" t="s">
        <v>61</v>
      </c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2" t="s">
        <v>50</v>
      </c>
      <c r="AS561" s="2" t="s">
        <v>50</v>
      </c>
      <c r="AT561" s="3"/>
      <c r="AU561" s="2" t="s">
        <v>656</v>
      </c>
      <c r="AV561" s="3">
        <v>149</v>
      </c>
    </row>
    <row r="562" spans="1:48" ht="30" customHeight="1" x14ac:dyDescent="0.3">
      <c r="A562" s="16" t="s">
        <v>657</v>
      </c>
      <c r="B562" s="16" t="s">
        <v>658</v>
      </c>
      <c r="C562" s="16" t="s">
        <v>58</v>
      </c>
      <c r="D562" s="14">
        <v>4</v>
      </c>
      <c r="E562" s="15"/>
      <c r="F562" s="15">
        <f t="shared" si="43"/>
        <v>0</v>
      </c>
      <c r="G562" s="15"/>
      <c r="H562" s="15">
        <f t="shared" si="44"/>
        <v>0</v>
      </c>
      <c r="I562" s="15"/>
      <c r="J562" s="15">
        <f t="shared" si="45"/>
        <v>0</v>
      </c>
      <c r="K562" s="15">
        <f t="shared" si="46"/>
        <v>0</v>
      </c>
      <c r="L562" s="15">
        <f t="shared" si="47"/>
        <v>0</v>
      </c>
      <c r="M562" s="16" t="s">
        <v>659</v>
      </c>
      <c r="N562" s="2" t="s">
        <v>660</v>
      </c>
      <c r="O562" s="2" t="s">
        <v>50</v>
      </c>
      <c r="P562" s="2" t="s">
        <v>50</v>
      </c>
      <c r="Q562" s="2" t="s">
        <v>646</v>
      </c>
      <c r="R562" s="2" t="s">
        <v>62</v>
      </c>
      <c r="S562" s="2" t="s">
        <v>62</v>
      </c>
      <c r="T562" s="2" t="s">
        <v>61</v>
      </c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2" t="s">
        <v>50</v>
      </c>
      <c r="AS562" s="2" t="s">
        <v>50</v>
      </c>
      <c r="AT562" s="3"/>
      <c r="AU562" s="2" t="s">
        <v>661</v>
      </c>
      <c r="AV562" s="3">
        <v>150</v>
      </c>
    </row>
    <row r="563" spans="1:48" ht="30" customHeight="1" x14ac:dyDescent="0.3">
      <c r="A563" s="16" t="s">
        <v>662</v>
      </c>
      <c r="B563" s="16" t="s">
        <v>663</v>
      </c>
      <c r="C563" s="16" t="s">
        <v>58</v>
      </c>
      <c r="D563" s="14">
        <v>4</v>
      </c>
      <c r="E563" s="15"/>
      <c r="F563" s="15">
        <f t="shared" si="43"/>
        <v>0</v>
      </c>
      <c r="G563" s="15"/>
      <c r="H563" s="15">
        <f t="shared" si="44"/>
        <v>0</v>
      </c>
      <c r="I563" s="15"/>
      <c r="J563" s="15">
        <f t="shared" si="45"/>
        <v>0</v>
      </c>
      <c r="K563" s="15">
        <f t="shared" si="46"/>
        <v>0</v>
      </c>
      <c r="L563" s="15">
        <f t="shared" si="47"/>
        <v>0</v>
      </c>
      <c r="M563" s="16" t="s">
        <v>664</v>
      </c>
      <c r="N563" s="2" t="s">
        <v>665</v>
      </c>
      <c r="O563" s="2" t="s">
        <v>50</v>
      </c>
      <c r="P563" s="2" t="s">
        <v>50</v>
      </c>
      <c r="Q563" s="2" t="s">
        <v>646</v>
      </c>
      <c r="R563" s="2" t="s">
        <v>62</v>
      </c>
      <c r="S563" s="2" t="s">
        <v>62</v>
      </c>
      <c r="T563" s="2" t="s">
        <v>61</v>
      </c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2" t="s">
        <v>50</v>
      </c>
      <c r="AS563" s="2" t="s">
        <v>50</v>
      </c>
      <c r="AT563" s="3"/>
      <c r="AU563" s="2" t="s">
        <v>666</v>
      </c>
      <c r="AV563" s="3">
        <v>151</v>
      </c>
    </row>
    <row r="564" spans="1:48" ht="30" customHeight="1" x14ac:dyDescent="0.3">
      <c r="A564" s="16" t="s">
        <v>667</v>
      </c>
      <c r="B564" s="16" t="s">
        <v>668</v>
      </c>
      <c r="C564" s="16" t="s">
        <v>58</v>
      </c>
      <c r="D564" s="14">
        <v>4</v>
      </c>
      <c r="E564" s="15"/>
      <c r="F564" s="15">
        <f t="shared" si="43"/>
        <v>0</v>
      </c>
      <c r="G564" s="15"/>
      <c r="H564" s="15">
        <f t="shared" si="44"/>
        <v>0</v>
      </c>
      <c r="I564" s="15"/>
      <c r="J564" s="15">
        <f t="shared" si="45"/>
        <v>0</v>
      </c>
      <c r="K564" s="15">
        <f t="shared" si="46"/>
        <v>0</v>
      </c>
      <c r="L564" s="15">
        <f t="shared" si="47"/>
        <v>0</v>
      </c>
      <c r="M564" s="16" t="s">
        <v>669</v>
      </c>
      <c r="N564" s="2" t="s">
        <v>670</v>
      </c>
      <c r="O564" s="2" t="s">
        <v>50</v>
      </c>
      <c r="P564" s="2" t="s">
        <v>50</v>
      </c>
      <c r="Q564" s="2" t="s">
        <v>646</v>
      </c>
      <c r="R564" s="2" t="s">
        <v>62</v>
      </c>
      <c r="S564" s="2" t="s">
        <v>62</v>
      </c>
      <c r="T564" s="2" t="s">
        <v>61</v>
      </c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2" t="s">
        <v>50</v>
      </c>
      <c r="AS564" s="2" t="s">
        <v>50</v>
      </c>
      <c r="AT564" s="3"/>
      <c r="AU564" s="2" t="s">
        <v>671</v>
      </c>
      <c r="AV564" s="3">
        <v>166</v>
      </c>
    </row>
    <row r="565" spans="1:48" ht="30" customHeight="1" x14ac:dyDescent="0.3">
      <c r="A565" s="16" t="s">
        <v>672</v>
      </c>
      <c r="B565" s="16" t="s">
        <v>673</v>
      </c>
      <c r="C565" s="16" t="s">
        <v>58</v>
      </c>
      <c r="D565" s="14">
        <v>4</v>
      </c>
      <c r="E565" s="15"/>
      <c r="F565" s="15">
        <f t="shared" si="43"/>
        <v>0</v>
      </c>
      <c r="G565" s="15"/>
      <c r="H565" s="15">
        <f t="shared" si="44"/>
        <v>0</v>
      </c>
      <c r="I565" s="15"/>
      <c r="J565" s="15">
        <f t="shared" si="45"/>
        <v>0</v>
      </c>
      <c r="K565" s="15">
        <f t="shared" si="46"/>
        <v>0</v>
      </c>
      <c r="L565" s="15">
        <f t="shared" si="47"/>
        <v>0</v>
      </c>
      <c r="M565" s="16" t="s">
        <v>674</v>
      </c>
      <c r="N565" s="2" t="s">
        <v>675</v>
      </c>
      <c r="O565" s="2" t="s">
        <v>50</v>
      </c>
      <c r="P565" s="2" t="s">
        <v>50</v>
      </c>
      <c r="Q565" s="2" t="s">
        <v>646</v>
      </c>
      <c r="R565" s="2" t="s">
        <v>62</v>
      </c>
      <c r="S565" s="2" t="s">
        <v>62</v>
      </c>
      <c r="T565" s="2" t="s">
        <v>61</v>
      </c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2" t="s">
        <v>50</v>
      </c>
      <c r="AS565" s="2" t="s">
        <v>50</v>
      </c>
      <c r="AT565" s="3"/>
      <c r="AU565" s="2" t="s">
        <v>676</v>
      </c>
      <c r="AV565" s="3">
        <v>169</v>
      </c>
    </row>
    <row r="566" spans="1:48" ht="30" customHeight="1" x14ac:dyDescent="0.3">
      <c r="A566" s="16" t="s">
        <v>329</v>
      </c>
      <c r="B566" s="16" t="s">
        <v>677</v>
      </c>
      <c r="C566" s="16" t="s">
        <v>58</v>
      </c>
      <c r="D566" s="14">
        <v>4</v>
      </c>
      <c r="E566" s="15"/>
      <c r="F566" s="15">
        <f t="shared" si="43"/>
        <v>0</v>
      </c>
      <c r="G566" s="15"/>
      <c r="H566" s="15">
        <f t="shared" si="44"/>
        <v>0</v>
      </c>
      <c r="I566" s="15"/>
      <c r="J566" s="15">
        <f t="shared" si="45"/>
        <v>0</v>
      </c>
      <c r="K566" s="15">
        <f t="shared" si="46"/>
        <v>0</v>
      </c>
      <c r="L566" s="15">
        <f t="shared" si="47"/>
        <v>0</v>
      </c>
      <c r="M566" s="16" t="s">
        <v>678</v>
      </c>
      <c r="N566" s="2" t="s">
        <v>679</v>
      </c>
      <c r="O566" s="2" t="s">
        <v>50</v>
      </c>
      <c r="P566" s="2" t="s">
        <v>50</v>
      </c>
      <c r="Q566" s="2" t="s">
        <v>646</v>
      </c>
      <c r="R566" s="2" t="s">
        <v>62</v>
      </c>
      <c r="S566" s="2" t="s">
        <v>62</v>
      </c>
      <c r="T566" s="2" t="s">
        <v>61</v>
      </c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2" t="s">
        <v>50</v>
      </c>
      <c r="AS566" s="2" t="s">
        <v>50</v>
      </c>
      <c r="AT566" s="3"/>
      <c r="AU566" s="2" t="s">
        <v>680</v>
      </c>
      <c r="AV566" s="3">
        <v>509</v>
      </c>
    </row>
    <row r="567" spans="1:48" ht="30" customHeight="1" x14ac:dyDescent="0.3">
      <c r="A567" s="16" t="s">
        <v>329</v>
      </c>
      <c r="B567" s="16" t="s">
        <v>338</v>
      </c>
      <c r="C567" s="16" t="s">
        <v>58</v>
      </c>
      <c r="D567" s="14">
        <v>4</v>
      </c>
      <c r="E567" s="15"/>
      <c r="F567" s="15">
        <f t="shared" si="43"/>
        <v>0</v>
      </c>
      <c r="G567" s="15"/>
      <c r="H567" s="15">
        <f t="shared" si="44"/>
        <v>0</v>
      </c>
      <c r="I567" s="15"/>
      <c r="J567" s="15">
        <f t="shared" si="45"/>
        <v>0</v>
      </c>
      <c r="K567" s="15">
        <f t="shared" si="46"/>
        <v>0</v>
      </c>
      <c r="L567" s="15">
        <f t="shared" si="47"/>
        <v>0</v>
      </c>
      <c r="M567" s="16" t="s">
        <v>339</v>
      </c>
      <c r="N567" s="2" t="s">
        <v>340</v>
      </c>
      <c r="O567" s="2" t="s">
        <v>50</v>
      </c>
      <c r="P567" s="2" t="s">
        <v>50</v>
      </c>
      <c r="Q567" s="2" t="s">
        <v>646</v>
      </c>
      <c r="R567" s="2" t="s">
        <v>62</v>
      </c>
      <c r="S567" s="2" t="s">
        <v>62</v>
      </c>
      <c r="T567" s="2" t="s">
        <v>61</v>
      </c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2" t="s">
        <v>50</v>
      </c>
      <c r="AS567" s="2" t="s">
        <v>50</v>
      </c>
      <c r="AT567" s="3"/>
      <c r="AU567" s="2" t="s">
        <v>681</v>
      </c>
      <c r="AV567" s="3">
        <v>500</v>
      </c>
    </row>
    <row r="568" spans="1:48" ht="30" customHeight="1" x14ac:dyDescent="0.3">
      <c r="A568" s="16" t="s">
        <v>329</v>
      </c>
      <c r="B568" s="16" t="s">
        <v>682</v>
      </c>
      <c r="C568" s="16" t="s">
        <v>58</v>
      </c>
      <c r="D568" s="14">
        <v>4</v>
      </c>
      <c r="E568" s="15"/>
      <c r="F568" s="15">
        <f t="shared" si="43"/>
        <v>0</v>
      </c>
      <c r="G568" s="15"/>
      <c r="H568" s="15">
        <f t="shared" si="44"/>
        <v>0</v>
      </c>
      <c r="I568" s="15"/>
      <c r="J568" s="15">
        <f t="shared" si="45"/>
        <v>0</v>
      </c>
      <c r="K568" s="15">
        <f t="shared" si="46"/>
        <v>0</v>
      </c>
      <c r="L568" s="15">
        <f t="shared" si="47"/>
        <v>0</v>
      </c>
      <c r="M568" s="16" t="s">
        <v>683</v>
      </c>
      <c r="N568" s="2" t="s">
        <v>684</v>
      </c>
      <c r="O568" s="2" t="s">
        <v>50</v>
      </c>
      <c r="P568" s="2" t="s">
        <v>50</v>
      </c>
      <c r="Q568" s="2" t="s">
        <v>646</v>
      </c>
      <c r="R568" s="2" t="s">
        <v>62</v>
      </c>
      <c r="S568" s="2" t="s">
        <v>62</v>
      </c>
      <c r="T568" s="2" t="s">
        <v>61</v>
      </c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2" t="s">
        <v>50</v>
      </c>
      <c r="AS568" s="2" t="s">
        <v>50</v>
      </c>
      <c r="AT568" s="3"/>
      <c r="AU568" s="2" t="s">
        <v>685</v>
      </c>
      <c r="AV568" s="3">
        <v>501</v>
      </c>
    </row>
    <row r="569" spans="1:48" ht="30" customHeight="1" x14ac:dyDescent="0.3">
      <c r="A569" s="16" t="s">
        <v>346</v>
      </c>
      <c r="B569" s="16" t="s">
        <v>50</v>
      </c>
      <c r="C569" s="16" t="s">
        <v>58</v>
      </c>
      <c r="D569" s="14">
        <v>12</v>
      </c>
      <c r="E569" s="15"/>
      <c r="F569" s="15">
        <f t="shared" si="43"/>
        <v>0</v>
      </c>
      <c r="G569" s="15"/>
      <c r="H569" s="15">
        <f t="shared" si="44"/>
        <v>0</v>
      </c>
      <c r="I569" s="15"/>
      <c r="J569" s="15">
        <f t="shared" si="45"/>
        <v>0</v>
      </c>
      <c r="K569" s="15">
        <f t="shared" si="46"/>
        <v>0</v>
      </c>
      <c r="L569" s="15">
        <f t="shared" si="47"/>
        <v>0</v>
      </c>
      <c r="M569" s="16" t="s">
        <v>347</v>
      </c>
      <c r="N569" s="2" t="s">
        <v>348</v>
      </c>
      <c r="O569" s="2" t="s">
        <v>50</v>
      </c>
      <c r="P569" s="2" t="s">
        <v>50</v>
      </c>
      <c r="Q569" s="2" t="s">
        <v>646</v>
      </c>
      <c r="R569" s="2" t="s">
        <v>62</v>
      </c>
      <c r="S569" s="2" t="s">
        <v>62</v>
      </c>
      <c r="T569" s="2" t="s">
        <v>61</v>
      </c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2" t="s">
        <v>50</v>
      </c>
      <c r="AS569" s="2" t="s">
        <v>50</v>
      </c>
      <c r="AT569" s="3"/>
      <c r="AU569" s="2" t="s">
        <v>686</v>
      </c>
      <c r="AV569" s="3">
        <v>502</v>
      </c>
    </row>
    <row r="570" spans="1:48" ht="30" customHeight="1" x14ac:dyDescent="0.3">
      <c r="A570" s="14"/>
      <c r="B570" s="14"/>
      <c r="C570" s="14"/>
      <c r="D570" s="14"/>
      <c r="E570" s="15"/>
      <c r="F570" s="15"/>
      <c r="G570" s="15"/>
      <c r="H570" s="15"/>
      <c r="I570" s="15"/>
      <c r="J570" s="15"/>
      <c r="K570" s="15"/>
      <c r="L570" s="15"/>
      <c r="M570" s="14"/>
      <c r="Q570" s="1" t="s">
        <v>646</v>
      </c>
    </row>
    <row r="571" spans="1:48" ht="30" customHeight="1" x14ac:dyDescent="0.3">
      <c r="A571" s="14"/>
      <c r="B571" s="14"/>
      <c r="C571" s="14"/>
      <c r="D571" s="14"/>
      <c r="E571" s="15"/>
      <c r="F571" s="15"/>
      <c r="G571" s="15"/>
      <c r="H571" s="15"/>
      <c r="I571" s="15"/>
      <c r="J571" s="15"/>
      <c r="K571" s="15"/>
      <c r="L571" s="15"/>
      <c r="M571" s="14"/>
      <c r="Q571" s="1" t="s">
        <v>646</v>
      </c>
    </row>
    <row r="572" spans="1:48" ht="30" customHeight="1" x14ac:dyDescent="0.3">
      <c r="A572" s="14"/>
      <c r="B572" s="14"/>
      <c r="C572" s="14"/>
      <c r="D572" s="14"/>
      <c r="E572" s="15"/>
      <c r="F572" s="15"/>
      <c r="G572" s="15"/>
      <c r="H572" s="15"/>
      <c r="I572" s="15"/>
      <c r="J572" s="15"/>
      <c r="K572" s="15"/>
      <c r="L572" s="15"/>
      <c r="M572" s="14"/>
      <c r="Q572" s="1" t="s">
        <v>646</v>
      </c>
    </row>
    <row r="573" spans="1:48" ht="30" customHeight="1" x14ac:dyDescent="0.3">
      <c r="A573" s="14"/>
      <c r="B573" s="14"/>
      <c r="C573" s="14"/>
      <c r="D573" s="14"/>
      <c r="E573" s="15"/>
      <c r="F573" s="15"/>
      <c r="G573" s="15"/>
      <c r="H573" s="15"/>
      <c r="I573" s="15"/>
      <c r="J573" s="15"/>
      <c r="K573" s="15"/>
      <c r="L573" s="15"/>
      <c r="M573" s="14"/>
      <c r="Q573" s="1" t="s">
        <v>646</v>
      </c>
    </row>
    <row r="574" spans="1:48" ht="30" customHeight="1" x14ac:dyDescent="0.3">
      <c r="A574" s="14"/>
      <c r="B574" s="14"/>
      <c r="C574" s="14"/>
      <c r="D574" s="14"/>
      <c r="E574" s="15"/>
      <c r="F574" s="15"/>
      <c r="G574" s="15"/>
      <c r="H574" s="15"/>
      <c r="I574" s="15"/>
      <c r="J574" s="15"/>
      <c r="K574" s="15"/>
      <c r="L574" s="15"/>
      <c r="M574" s="14"/>
      <c r="Q574" s="1" t="s">
        <v>646</v>
      </c>
    </row>
    <row r="575" spans="1:48" ht="30" customHeight="1" x14ac:dyDescent="0.3">
      <c r="A575" s="14"/>
      <c r="B575" s="14"/>
      <c r="C575" s="14"/>
      <c r="D575" s="14"/>
      <c r="E575" s="15"/>
      <c r="F575" s="15"/>
      <c r="G575" s="15"/>
      <c r="H575" s="15"/>
      <c r="I575" s="15"/>
      <c r="J575" s="15"/>
      <c r="K575" s="15"/>
      <c r="L575" s="15"/>
      <c r="M575" s="14"/>
      <c r="Q575" s="1" t="s">
        <v>646</v>
      </c>
    </row>
    <row r="576" spans="1:48" ht="30" customHeight="1" x14ac:dyDescent="0.3">
      <c r="A576" s="14"/>
      <c r="B576" s="14"/>
      <c r="C576" s="14"/>
      <c r="D576" s="14"/>
      <c r="E576" s="15"/>
      <c r="F576" s="15"/>
      <c r="G576" s="15"/>
      <c r="H576" s="15"/>
      <c r="I576" s="15"/>
      <c r="J576" s="15"/>
      <c r="K576" s="15"/>
      <c r="L576" s="15"/>
      <c r="M576" s="14"/>
      <c r="Q576" s="1" t="s">
        <v>646</v>
      </c>
    </row>
    <row r="577" spans="1:48" ht="30" customHeight="1" x14ac:dyDescent="0.3">
      <c r="A577" s="16" t="s">
        <v>80</v>
      </c>
      <c r="B577" s="14"/>
      <c r="C577" s="14"/>
      <c r="D577" s="14"/>
      <c r="E577" s="15"/>
      <c r="F577" s="15">
        <f>SUMIF(Q557:Q576,"010210",F557:F576)</f>
        <v>0</v>
      </c>
      <c r="G577" s="15"/>
      <c r="H577" s="15">
        <f>SUMIF(Q557:Q576,"010210",H557:H576)</f>
        <v>0</v>
      </c>
      <c r="I577" s="15"/>
      <c r="J577" s="15">
        <f>SUMIF(Q557:Q576,"010210",J557:J576)</f>
        <v>0</v>
      </c>
      <c r="K577" s="15"/>
      <c r="L577" s="15">
        <f>SUMIF(Q557:Q576,"010210",L557:L576)</f>
        <v>0</v>
      </c>
      <c r="M577" s="14"/>
      <c r="N577" t="s">
        <v>81</v>
      </c>
    </row>
    <row r="578" spans="1:48" ht="30" customHeight="1" x14ac:dyDescent="0.3">
      <c r="A578" s="16" t="s">
        <v>687</v>
      </c>
      <c r="B578" s="16" t="s">
        <v>574</v>
      </c>
      <c r="C578" s="14"/>
      <c r="D578" s="14"/>
      <c r="E578" s="15"/>
      <c r="F578" s="15"/>
      <c r="G578" s="15"/>
      <c r="H578" s="15"/>
      <c r="I578" s="15"/>
      <c r="J578" s="15"/>
      <c r="K578" s="15"/>
      <c r="L578" s="15"/>
      <c r="M578" s="14"/>
      <c r="N578" s="3"/>
      <c r="O578" s="3"/>
      <c r="P578" s="3"/>
      <c r="Q578" s="2" t="s">
        <v>688</v>
      </c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</row>
    <row r="579" spans="1:48" ht="30" customHeight="1" x14ac:dyDescent="0.3">
      <c r="A579" s="16" t="s">
        <v>412</v>
      </c>
      <c r="B579" s="16" t="s">
        <v>413</v>
      </c>
      <c r="C579" s="16" t="s">
        <v>76</v>
      </c>
      <c r="D579" s="14">
        <v>97</v>
      </c>
      <c r="E579" s="15"/>
      <c r="F579" s="15">
        <f t="shared" ref="F579:F591" si="48">TRUNC(E579*D579, 0)</f>
        <v>0</v>
      </c>
      <c r="G579" s="15"/>
      <c r="H579" s="15">
        <f t="shared" ref="H579:H591" si="49">TRUNC(G579*D579, 0)</f>
        <v>0</v>
      </c>
      <c r="I579" s="15"/>
      <c r="J579" s="15">
        <f t="shared" ref="J579:J591" si="50">TRUNC(I579*D579, 0)</f>
        <v>0</v>
      </c>
      <c r="K579" s="15">
        <f t="shared" ref="K579:K591" si="51">TRUNC(E579+G579+I579, 0)</f>
        <v>0</v>
      </c>
      <c r="L579" s="15">
        <f t="shared" ref="L579:L591" si="52">TRUNC(F579+H579+J579, 0)</f>
        <v>0</v>
      </c>
      <c r="M579" s="16" t="s">
        <v>414</v>
      </c>
      <c r="N579" s="2" t="s">
        <v>415</v>
      </c>
      <c r="O579" s="2" t="s">
        <v>50</v>
      </c>
      <c r="P579" s="2" t="s">
        <v>50</v>
      </c>
      <c r="Q579" s="2" t="s">
        <v>688</v>
      </c>
      <c r="R579" s="2" t="s">
        <v>61</v>
      </c>
      <c r="S579" s="2" t="s">
        <v>62</v>
      </c>
      <c r="T579" s="2" t="s">
        <v>62</v>
      </c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2" t="s">
        <v>50</v>
      </c>
      <c r="AS579" s="2" t="s">
        <v>50</v>
      </c>
      <c r="AT579" s="3"/>
      <c r="AU579" s="2" t="s">
        <v>689</v>
      </c>
      <c r="AV579" s="3">
        <v>452</v>
      </c>
    </row>
    <row r="580" spans="1:48" ht="30" customHeight="1" x14ac:dyDescent="0.3">
      <c r="A580" s="16" t="s">
        <v>428</v>
      </c>
      <c r="B580" s="16" t="s">
        <v>424</v>
      </c>
      <c r="C580" s="16" t="s">
        <v>76</v>
      </c>
      <c r="D580" s="14">
        <v>97</v>
      </c>
      <c r="E580" s="15"/>
      <c r="F580" s="15">
        <f t="shared" si="48"/>
        <v>0</v>
      </c>
      <c r="G580" s="15"/>
      <c r="H580" s="15">
        <f t="shared" si="49"/>
        <v>0</v>
      </c>
      <c r="I580" s="15"/>
      <c r="J580" s="15">
        <f t="shared" si="50"/>
        <v>0</v>
      </c>
      <c r="K580" s="15">
        <f t="shared" si="51"/>
        <v>0</v>
      </c>
      <c r="L580" s="15">
        <f t="shared" si="52"/>
        <v>0</v>
      </c>
      <c r="M580" s="16" t="s">
        <v>429</v>
      </c>
      <c r="N580" s="2" t="s">
        <v>430</v>
      </c>
      <c r="O580" s="2" t="s">
        <v>50</v>
      </c>
      <c r="P580" s="2" t="s">
        <v>50</v>
      </c>
      <c r="Q580" s="2" t="s">
        <v>688</v>
      </c>
      <c r="R580" s="2" t="s">
        <v>61</v>
      </c>
      <c r="S580" s="2" t="s">
        <v>62</v>
      </c>
      <c r="T580" s="2" t="s">
        <v>62</v>
      </c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2" t="s">
        <v>50</v>
      </c>
      <c r="AS580" s="2" t="s">
        <v>50</v>
      </c>
      <c r="AT580" s="3"/>
      <c r="AU580" s="2" t="s">
        <v>690</v>
      </c>
      <c r="AV580" s="3">
        <v>455</v>
      </c>
    </row>
    <row r="581" spans="1:48" ht="30" customHeight="1" x14ac:dyDescent="0.3">
      <c r="A581" s="16" t="s">
        <v>432</v>
      </c>
      <c r="B581" s="16" t="s">
        <v>433</v>
      </c>
      <c r="C581" s="16" t="s">
        <v>76</v>
      </c>
      <c r="D581" s="14">
        <v>352</v>
      </c>
      <c r="E581" s="15"/>
      <c r="F581" s="15">
        <f t="shared" si="48"/>
        <v>0</v>
      </c>
      <c r="G581" s="15"/>
      <c r="H581" s="15">
        <f t="shared" si="49"/>
        <v>0</v>
      </c>
      <c r="I581" s="15"/>
      <c r="J581" s="15">
        <f t="shared" si="50"/>
        <v>0</v>
      </c>
      <c r="K581" s="15">
        <f t="shared" si="51"/>
        <v>0</v>
      </c>
      <c r="L581" s="15">
        <f t="shared" si="52"/>
        <v>0</v>
      </c>
      <c r="M581" s="16" t="s">
        <v>434</v>
      </c>
      <c r="N581" s="2" t="s">
        <v>435</v>
      </c>
      <c r="O581" s="2" t="s">
        <v>50</v>
      </c>
      <c r="P581" s="2" t="s">
        <v>50</v>
      </c>
      <c r="Q581" s="2" t="s">
        <v>688</v>
      </c>
      <c r="R581" s="2" t="s">
        <v>61</v>
      </c>
      <c r="S581" s="2" t="s">
        <v>62</v>
      </c>
      <c r="T581" s="2" t="s">
        <v>62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50</v>
      </c>
      <c r="AS581" s="2" t="s">
        <v>50</v>
      </c>
      <c r="AT581" s="3"/>
      <c r="AU581" s="2" t="s">
        <v>691</v>
      </c>
      <c r="AV581" s="3">
        <v>457</v>
      </c>
    </row>
    <row r="582" spans="1:48" ht="30" customHeight="1" x14ac:dyDescent="0.3">
      <c r="A582" s="16" t="s">
        <v>432</v>
      </c>
      <c r="B582" s="16" t="s">
        <v>437</v>
      </c>
      <c r="C582" s="16" t="s">
        <v>76</v>
      </c>
      <c r="D582" s="14">
        <v>97</v>
      </c>
      <c r="E582" s="15"/>
      <c r="F582" s="15">
        <f t="shared" si="48"/>
        <v>0</v>
      </c>
      <c r="G582" s="15"/>
      <c r="H582" s="15">
        <f t="shared" si="49"/>
        <v>0</v>
      </c>
      <c r="I582" s="15"/>
      <c r="J582" s="15">
        <f t="shared" si="50"/>
        <v>0</v>
      </c>
      <c r="K582" s="15">
        <f t="shared" si="51"/>
        <v>0</v>
      </c>
      <c r="L582" s="15">
        <f t="shared" si="52"/>
        <v>0</v>
      </c>
      <c r="M582" s="16" t="s">
        <v>438</v>
      </c>
      <c r="N582" s="2" t="s">
        <v>439</v>
      </c>
      <c r="O582" s="2" t="s">
        <v>50</v>
      </c>
      <c r="P582" s="2" t="s">
        <v>50</v>
      </c>
      <c r="Q582" s="2" t="s">
        <v>688</v>
      </c>
      <c r="R582" s="2" t="s">
        <v>61</v>
      </c>
      <c r="S582" s="2" t="s">
        <v>62</v>
      </c>
      <c r="T582" s="2" t="s">
        <v>62</v>
      </c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50</v>
      </c>
      <c r="AS582" s="2" t="s">
        <v>50</v>
      </c>
      <c r="AT582" s="3"/>
      <c r="AU582" s="2" t="s">
        <v>692</v>
      </c>
      <c r="AV582" s="3">
        <v>458</v>
      </c>
    </row>
    <row r="583" spans="1:48" ht="30" customHeight="1" x14ac:dyDescent="0.3">
      <c r="A583" s="16" t="s">
        <v>455</v>
      </c>
      <c r="B583" s="16" t="s">
        <v>456</v>
      </c>
      <c r="C583" s="16" t="s">
        <v>119</v>
      </c>
      <c r="D583" s="14">
        <v>127</v>
      </c>
      <c r="E583" s="15"/>
      <c r="F583" s="15">
        <f t="shared" si="48"/>
        <v>0</v>
      </c>
      <c r="G583" s="15"/>
      <c r="H583" s="15">
        <f t="shared" si="49"/>
        <v>0</v>
      </c>
      <c r="I583" s="15"/>
      <c r="J583" s="15">
        <f t="shared" si="50"/>
        <v>0</v>
      </c>
      <c r="K583" s="15">
        <f t="shared" si="51"/>
        <v>0</v>
      </c>
      <c r="L583" s="15">
        <f t="shared" si="52"/>
        <v>0</v>
      </c>
      <c r="M583" s="16" t="s">
        <v>457</v>
      </c>
      <c r="N583" s="2" t="s">
        <v>458</v>
      </c>
      <c r="O583" s="2" t="s">
        <v>50</v>
      </c>
      <c r="P583" s="2" t="s">
        <v>50</v>
      </c>
      <c r="Q583" s="2" t="s">
        <v>688</v>
      </c>
      <c r="R583" s="2" t="s">
        <v>61</v>
      </c>
      <c r="S583" s="2" t="s">
        <v>62</v>
      </c>
      <c r="T583" s="2" t="s">
        <v>62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2" t="s">
        <v>50</v>
      </c>
      <c r="AS583" s="2" t="s">
        <v>50</v>
      </c>
      <c r="AT583" s="3"/>
      <c r="AU583" s="2" t="s">
        <v>693</v>
      </c>
      <c r="AV583" s="3">
        <v>462</v>
      </c>
    </row>
    <row r="584" spans="1:48" ht="30" customHeight="1" x14ac:dyDescent="0.3">
      <c r="A584" s="16" t="s">
        <v>460</v>
      </c>
      <c r="B584" s="16" t="s">
        <v>126</v>
      </c>
      <c r="C584" s="16" t="s">
        <v>76</v>
      </c>
      <c r="D584" s="14">
        <v>51</v>
      </c>
      <c r="E584" s="15"/>
      <c r="F584" s="15">
        <f t="shared" si="48"/>
        <v>0</v>
      </c>
      <c r="G584" s="15"/>
      <c r="H584" s="15">
        <f t="shared" si="49"/>
        <v>0</v>
      </c>
      <c r="I584" s="15"/>
      <c r="J584" s="15">
        <f t="shared" si="50"/>
        <v>0</v>
      </c>
      <c r="K584" s="15">
        <f t="shared" si="51"/>
        <v>0</v>
      </c>
      <c r="L584" s="15">
        <f t="shared" si="52"/>
        <v>0</v>
      </c>
      <c r="M584" s="16" t="s">
        <v>461</v>
      </c>
      <c r="N584" s="2" t="s">
        <v>462</v>
      </c>
      <c r="O584" s="2" t="s">
        <v>50</v>
      </c>
      <c r="P584" s="2" t="s">
        <v>50</v>
      </c>
      <c r="Q584" s="2" t="s">
        <v>688</v>
      </c>
      <c r="R584" s="2" t="s">
        <v>61</v>
      </c>
      <c r="S584" s="2" t="s">
        <v>62</v>
      </c>
      <c r="T584" s="2" t="s">
        <v>62</v>
      </c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2" t="s">
        <v>50</v>
      </c>
      <c r="AS584" s="2" t="s">
        <v>50</v>
      </c>
      <c r="AT584" s="3"/>
      <c r="AU584" s="2" t="s">
        <v>694</v>
      </c>
      <c r="AV584" s="3">
        <v>463</v>
      </c>
    </row>
    <row r="585" spans="1:48" ht="30" customHeight="1" x14ac:dyDescent="0.3">
      <c r="A585" s="16" t="s">
        <v>464</v>
      </c>
      <c r="B585" s="16" t="s">
        <v>131</v>
      </c>
      <c r="C585" s="16" t="s">
        <v>132</v>
      </c>
      <c r="D585" s="14">
        <v>8</v>
      </c>
      <c r="E585" s="15"/>
      <c r="F585" s="15">
        <f t="shared" si="48"/>
        <v>0</v>
      </c>
      <c r="G585" s="15"/>
      <c r="H585" s="15">
        <f t="shared" si="49"/>
        <v>0</v>
      </c>
      <c r="I585" s="15"/>
      <c r="J585" s="15">
        <f t="shared" si="50"/>
        <v>0</v>
      </c>
      <c r="K585" s="15">
        <f t="shared" si="51"/>
        <v>0</v>
      </c>
      <c r="L585" s="15">
        <f t="shared" si="52"/>
        <v>0</v>
      </c>
      <c r="M585" s="16" t="s">
        <v>465</v>
      </c>
      <c r="N585" s="2" t="s">
        <v>466</v>
      </c>
      <c r="O585" s="2" t="s">
        <v>50</v>
      </c>
      <c r="P585" s="2" t="s">
        <v>50</v>
      </c>
      <c r="Q585" s="2" t="s">
        <v>688</v>
      </c>
      <c r="R585" s="2" t="s">
        <v>61</v>
      </c>
      <c r="S585" s="2" t="s">
        <v>62</v>
      </c>
      <c r="T585" s="2" t="s">
        <v>62</v>
      </c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2" t="s">
        <v>50</v>
      </c>
      <c r="AS585" s="2" t="s">
        <v>50</v>
      </c>
      <c r="AT585" s="3"/>
      <c r="AU585" s="2" t="s">
        <v>695</v>
      </c>
      <c r="AV585" s="3">
        <v>464</v>
      </c>
    </row>
    <row r="586" spans="1:48" ht="30" customHeight="1" x14ac:dyDescent="0.3">
      <c r="A586" s="16" t="s">
        <v>468</v>
      </c>
      <c r="B586" s="16" t="s">
        <v>469</v>
      </c>
      <c r="C586" s="16" t="s">
        <v>119</v>
      </c>
      <c r="D586" s="14">
        <v>13</v>
      </c>
      <c r="E586" s="15"/>
      <c r="F586" s="15">
        <f t="shared" si="48"/>
        <v>0</v>
      </c>
      <c r="G586" s="15"/>
      <c r="H586" s="15">
        <f t="shared" si="49"/>
        <v>0</v>
      </c>
      <c r="I586" s="15"/>
      <c r="J586" s="15">
        <f t="shared" si="50"/>
        <v>0</v>
      </c>
      <c r="K586" s="15">
        <f t="shared" si="51"/>
        <v>0</v>
      </c>
      <c r="L586" s="15">
        <f t="shared" si="52"/>
        <v>0</v>
      </c>
      <c r="M586" s="16" t="s">
        <v>470</v>
      </c>
      <c r="N586" s="2" t="s">
        <v>471</v>
      </c>
      <c r="O586" s="2" t="s">
        <v>50</v>
      </c>
      <c r="P586" s="2" t="s">
        <v>50</v>
      </c>
      <c r="Q586" s="2" t="s">
        <v>688</v>
      </c>
      <c r="R586" s="2" t="s">
        <v>61</v>
      </c>
      <c r="S586" s="2" t="s">
        <v>62</v>
      </c>
      <c r="T586" s="2" t="s">
        <v>62</v>
      </c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2" t="s">
        <v>50</v>
      </c>
      <c r="AS586" s="2" t="s">
        <v>50</v>
      </c>
      <c r="AT586" s="3"/>
      <c r="AU586" s="2" t="s">
        <v>696</v>
      </c>
      <c r="AV586" s="3">
        <v>492</v>
      </c>
    </row>
    <row r="587" spans="1:48" ht="30" customHeight="1" x14ac:dyDescent="0.3">
      <c r="A587" s="16" t="s">
        <v>473</v>
      </c>
      <c r="B587" s="16" t="s">
        <v>474</v>
      </c>
      <c r="C587" s="16" t="s">
        <v>119</v>
      </c>
      <c r="D587" s="14">
        <v>13</v>
      </c>
      <c r="E587" s="15"/>
      <c r="F587" s="15">
        <f t="shared" si="48"/>
        <v>0</v>
      </c>
      <c r="G587" s="15"/>
      <c r="H587" s="15">
        <f t="shared" si="49"/>
        <v>0</v>
      </c>
      <c r="I587" s="15"/>
      <c r="J587" s="15">
        <f t="shared" si="50"/>
        <v>0</v>
      </c>
      <c r="K587" s="15">
        <f t="shared" si="51"/>
        <v>0</v>
      </c>
      <c r="L587" s="15">
        <f t="shared" si="52"/>
        <v>0</v>
      </c>
      <c r="M587" s="16" t="s">
        <v>475</v>
      </c>
      <c r="N587" s="2" t="s">
        <v>476</v>
      </c>
      <c r="O587" s="2" t="s">
        <v>50</v>
      </c>
      <c r="P587" s="2" t="s">
        <v>50</v>
      </c>
      <c r="Q587" s="2" t="s">
        <v>688</v>
      </c>
      <c r="R587" s="2" t="s">
        <v>61</v>
      </c>
      <c r="S587" s="2" t="s">
        <v>62</v>
      </c>
      <c r="T587" s="2" t="s">
        <v>62</v>
      </c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2" t="s">
        <v>50</v>
      </c>
      <c r="AS587" s="2" t="s">
        <v>50</v>
      </c>
      <c r="AT587" s="3"/>
      <c r="AU587" s="2" t="s">
        <v>697</v>
      </c>
      <c r="AV587" s="3">
        <v>466</v>
      </c>
    </row>
    <row r="588" spans="1:48" ht="30" customHeight="1" x14ac:dyDescent="0.3">
      <c r="A588" s="16" t="s">
        <v>478</v>
      </c>
      <c r="B588" s="16" t="s">
        <v>479</v>
      </c>
      <c r="C588" s="16" t="s">
        <v>76</v>
      </c>
      <c r="D588" s="14">
        <v>13</v>
      </c>
      <c r="E588" s="15"/>
      <c r="F588" s="15">
        <f t="shared" si="48"/>
        <v>0</v>
      </c>
      <c r="G588" s="15"/>
      <c r="H588" s="15">
        <f t="shared" si="49"/>
        <v>0</v>
      </c>
      <c r="I588" s="15"/>
      <c r="J588" s="15">
        <f t="shared" si="50"/>
        <v>0</v>
      </c>
      <c r="K588" s="15">
        <f t="shared" si="51"/>
        <v>0</v>
      </c>
      <c r="L588" s="15">
        <f t="shared" si="52"/>
        <v>0</v>
      </c>
      <c r="M588" s="16" t="s">
        <v>480</v>
      </c>
      <c r="N588" s="2" t="s">
        <v>481</v>
      </c>
      <c r="O588" s="2" t="s">
        <v>50</v>
      </c>
      <c r="P588" s="2" t="s">
        <v>50</v>
      </c>
      <c r="Q588" s="2" t="s">
        <v>688</v>
      </c>
      <c r="R588" s="2" t="s">
        <v>61</v>
      </c>
      <c r="S588" s="2" t="s">
        <v>62</v>
      </c>
      <c r="T588" s="2" t="s">
        <v>62</v>
      </c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2" t="s">
        <v>50</v>
      </c>
      <c r="AS588" s="2" t="s">
        <v>50</v>
      </c>
      <c r="AT588" s="3"/>
      <c r="AU588" s="2" t="s">
        <v>698</v>
      </c>
      <c r="AV588" s="3">
        <v>467</v>
      </c>
    </row>
    <row r="589" spans="1:48" ht="30" customHeight="1" x14ac:dyDescent="0.3">
      <c r="A589" s="16" t="s">
        <v>699</v>
      </c>
      <c r="B589" s="16" t="s">
        <v>700</v>
      </c>
      <c r="C589" s="16" t="s">
        <v>119</v>
      </c>
      <c r="D589" s="14">
        <v>8</v>
      </c>
      <c r="E589" s="15"/>
      <c r="F589" s="15">
        <f t="shared" si="48"/>
        <v>0</v>
      </c>
      <c r="G589" s="15"/>
      <c r="H589" s="15">
        <f t="shared" si="49"/>
        <v>0</v>
      </c>
      <c r="I589" s="15"/>
      <c r="J589" s="15">
        <f t="shared" si="50"/>
        <v>0</v>
      </c>
      <c r="K589" s="15">
        <f t="shared" si="51"/>
        <v>0</v>
      </c>
      <c r="L589" s="15">
        <f t="shared" si="52"/>
        <v>0</v>
      </c>
      <c r="M589" s="16" t="s">
        <v>701</v>
      </c>
      <c r="N589" s="2" t="s">
        <v>702</v>
      </c>
      <c r="O589" s="2" t="s">
        <v>50</v>
      </c>
      <c r="P589" s="2" t="s">
        <v>50</v>
      </c>
      <c r="Q589" s="2" t="s">
        <v>688</v>
      </c>
      <c r="R589" s="2" t="s">
        <v>61</v>
      </c>
      <c r="S589" s="2" t="s">
        <v>62</v>
      </c>
      <c r="T589" s="2" t="s">
        <v>62</v>
      </c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2" t="s">
        <v>50</v>
      </c>
      <c r="AS589" s="2" t="s">
        <v>50</v>
      </c>
      <c r="AT589" s="3"/>
      <c r="AU589" s="2" t="s">
        <v>703</v>
      </c>
      <c r="AV589" s="3">
        <v>468</v>
      </c>
    </row>
    <row r="590" spans="1:48" ht="30" customHeight="1" x14ac:dyDescent="0.3">
      <c r="A590" s="16" t="s">
        <v>483</v>
      </c>
      <c r="B590" s="16" t="s">
        <v>484</v>
      </c>
      <c r="C590" s="16" t="s">
        <v>119</v>
      </c>
      <c r="D590" s="14">
        <v>9</v>
      </c>
      <c r="E590" s="15"/>
      <c r="F590" s="15">
        <f t="shared" si="48"/>
        <v>0</v>
      </c>
      <c r="G590" s="15"/>
      <c r="H590" s="15">
        <f t="shared" si="49"/>
        <v>0</v>
      </c>
      <c r="I590" s="15"/>
      <c r="J590" s="15">
        <f t="shared" si="50"/>
        <v>0</v>
      </c>
      <c r="K590" s="15">
        <f t="shared" si="51"/>
        <v>0</v>
      </c>
      <c r="L590" s="15">
        <f t="shared" si="52"/>
        <v>0</v>
      </c>
      <c r="M590" s="16" t="s">
        <v>485</v>
      </c>
      <c r="N590" s="2" t="s">
        <v>486</v>
      </c>
      <c r="O590" s="2" t="s">
        <v>50</v>
      </c>
      <c r="P590" s="2" t="s">
        <v>50</v>
      </c>
      <c r="Q590" s="2" t="s">
        <v>688</v>
      </c>
      <c r="R590" s="2" t="s">
        <v>61</v>
      </c>
      <c r="S590" s="2" t="s">
        <v>62</v>
      </c>
      <c r="T590" s="2" t="s">
        <v>62</v>
      </c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2" t="s">
        <v>50</v>
      </c>
      <c r="AS590" s="2" t="s">
        <v>50</v>
      </c>
      <c r="AT590" s="3"/>
      <c r="AU590" s="2" t="s">
        <v>704</v>
      </c>
      <c r="AV590" s="3">
        <v>469</v>
      </c>
    </row>
    <row r="591" spans="1:48" ht="30" customHeight="1" x14ac:dyDescent="0.3">
      <c r="A591" s="16" t="s">
        <v>488</v>
      </c>
      <c r="B591" s="16" t="s">
        <v>489</v>
      </c>
      <c r="C591" s="16" t="s">
        <v>76</v>
      </c>
      <c r="D591" s="14">
        <v>15</v>
      </c>
      <c r="E591" s="15"/>
      <c r="F591" s="15">
        <f t="shared" si="48"/>
        <v>0</v>
      </c>
      <c r="G591" s="15"/>
      <c r="H591" s="15">
        <f t="shared" si="49"/>
        <v>0</v>
      </c>
      <c r="I591" s="15"/>
      <c r="J591" s="15">
        <f t="shared" si="50"/>
        <v>0</v>
      </c>
      <c r="K591" s="15">
        <f t="shared" si="51"/>
        <v>0</v>
      </c>
      <c r="L591" s="15">
        <f t="shared" si="52"/>
        <v>0</v>
      </c>
      <c r="M591" s="16" t="s">
        <v>490</v>
      </c>
      <c r="N591" s="2" t="s">
        <v>491</v>
      </c>
      <c r="O591" s="2" t="s">
        <v>50</v>
      </c>
      <c r="P591" s="2" t="s">
        <v>50</v>
      </c>
      <c r="Q591" s="2" t="s">
        <v>688</v>
      </c>
      <c r="R591" s="2" t="s">
        <v>61</v>
      </c>
      <c r="S591" s="2" t="s">
        <v>62</v>
      </c>
      <c r="T591" s="2" t="s">
        <v>62</v>
      </c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2" t="s">
        <v>50</v>
      </c>
      <c r="AS591" s="2" t="s">
        <v>50</v>
      </c>
      <c r="AT591" s="3"/>
      <c r="AU591" s="2" t="s">
        <v>705</v>
      </c>
      <c r="AV591" s="3">
        <v>470</v>
      </c>
    </row>
    <row r="592" spans="1:48" ht="30" customHeight="1" x14ac:dyDescent="0.3">
      <c r="A592" s="14"/>
      <c r="B592" s="14"/>
      <c r="C592" s="14"/>
      <c r="D592" s="14"/>
      <c r="E592" s="15"/>
      <c r="F592" s="15"/>
      <c r="G592" s="15"/>
      <c r="H592" s="15"/>
      <c r="I592" s="15"/>
      <c r="J592" s="15"/>
      <c r="K592" s="15"/>
      <c r="L592" s="15"/>
      <c r="M592" s="14"/>
      <c r="Q592" s="1" t="s">
        <v>688</v>
      </c>
    </row>
    <row r="593" spans="1:48" ht="30" customHeight="1" x14ac:dyDescent="0.3">
      <c r="A593" s="14"/>
      <c r="B593" s="14"/>
      <c r="C593" s="14"/>
      <c r="D593" s="14"/>
      <c r="E593" s="15"/>
      <c r="F593" s="15"/>
      <c r="G593" s="15"/>
      <c r="H593" s="15"/>
      <c r="I593" s="15"/>
      <c r="J593" s="15"/>
      <c r="K593" s="15"/>
      <c r="L593" s="15"/>
      <c r="M593" s="14"/>
      <c r="Q593" s="1" t="s">
        <v>688</v>
      </c>
    </row>
    <row r="594" spans="1:48" ht="30" customHeight="1" x14ac:dyDescent="0.3">
      <c r="A594" s="14"/>
      <c r="B594" s="14"/>
      <c r="C594" s="14"/>
      <c r="D594" s="14"/>
      <c r="E594" s="15"/>
      <c r="F594" s="15"/>
      <c r="G594" s="15"/>
      <c r="H594" s="15"/>
      <c r="I594" s="15"/>
      <c r="J594" s="15"/>
      <c r="K594" s="15"/>
      <c r="L594" s="15"/>
      <c r="M594" s="14"/>
      <c r="Q594" s="1" t="s">
        <v>688</v>
      </c>
    </row>
    <row r="595" spans="1:48" ht="30" customHeight="1" x14ac:dyDescent="0.3">
      <c r="A595" s="14"/>
      <c r="B595" s="14"/>
      <c r="C595" s="14"/>
      <c r="D595" s="14"/>
      <c r="E595" s="15"/>
      <c r="F595" s="15"/>
      <c r="G595" s="15"/>
      <c r="H595" s="15"/>
      <c r="I595" s="15"/>
      <c r="J595" s="15"/>
      <c r="K595" s="15"/>
      <c r="L595" s="15"/>
      <c r="M595" s="14"/>
      <c r="Q595" s="1" t="s">
        <v>688</v>
      </c>
    </row>
    <row r="596" spans="1:48" ht="30" customHeight="1" x14ac:dyDescent="0.3">
      <c r="A596" s="14"/>
      <c r="B596" s="14"/>
      <c r="C596" s="14"/>
      <c r="D596" s="14"/>
      <c r="E596" s="15"/>
      <c r="F596" s="15"/>
      <c r="G596" s="15"/>
      <c r="H596" s="15"/>
      <c r="I596" s="15"/>
      <c r="J596" s="15"/>
      <c r="K596" s="15"/>
      <c r="L596" s="15"/>
      <c r="M596" s="14"/>
      <c r="Q596" s="1" t="s">
        <v>688</v>
      </c>
    </row>
    <row r="597" spans="1:48" ht="30" customHeight="1" x14ac:dyDescent="0.3">
      <c r="A597" s="14"/>
      <c r="B597" s="14"/>
      <c r="C597" s="14"/>
      <c r="D597" s="14"/>
      <c r="E597" s="15"/>
      <c r="F597" s="15"/>
      <c r="G597" s="15"/>
      <c r="H597" s="15"/>
      <c r="I597" s="15"/>
      <c r="J597" s="15"/>
      <c r="K597" s="15"/>
      <c r="L597" s="15"/>
      <c r="M597" s="14"/>
      <c r="Q597" s="1" t="s">
        <v>688</v>
      </c>
    </row>
    <row r="598" spans="1:48" ht="30" customHeight="1" x14ac:dyDescent="0.3">
      <c r="A598" s="14"/>
      <c r="B598" s="14"/>
      <c r="C598" s="14"/>
      <c r="D598" s="14"/>
      <c r="E598" s="15"/>
      <c r="F598" s="15"/>
      <c r="G598" s="15"/>
      <c r="H598" s="15"/>
      <c r="I598" s="15"/>
      <c r="J598" s="15"/>
      <c r="K598" s="15"/>
      <c r="L598" s="15"/>
      <c r="M598" s="14"/>
      <c r="Q598" s="1" t="s">
        <v>688</v>
      </c>
    </row>
    <row r="599" spans="1:48" ht="30" customHeight="1" x14ac:dyDescent="0.3">
      <c r="A599" s="16" t="s">
        <v>80</v>
      </c>
      <c r="B599" s="14"/>
      <c r="C599" s="14"/>
      <c r="D599" s="14"/>
      <c r="E599" s="15"/>
      <c r="F599" s="15">
        <f>SUMIF(Q579:Q598,"010211",F579:F598)</f>
        <v>0</v>
      </c>
      <c r="G599" s="15"/>
      <c r="H599" s="15">
        <f>SUMIF(Q579:Q598,"010211",H579:H598)</f>
        <v>0</v>
      </c>
      <c r="I599" s="15"/>
      <c r="J599" s="15">
        <f>SUMIF(Q579:Q598,"010211",J579:J598)</f>
        <v>0</v>
      </c>
      <c r="K599" s="15"/>
      <c r="L599" s="15">
        <f>SUMIF(Q579:Q598,"010211",L579:L598)</f>
        <v>0</v>
      </c>
      <c r="M599" s="14"/>
      <c r="N599" t="s">
        <v>81</v>
      </c>
    </row>
    <row r="600" spans="1:48" ht="30" customHeight="1" x14ac:dyDescent="0.3">
      <c r="A600" s="16" t="s">
        <v>706</v>
      </c>
      <c r="B600" s="16" t="s">
        <v>574</v>
      </c>
      <c r="C600" s="14"/>
      <c r="D600" s="14"/>
      <c r="E600" s="15"/>
      <c r="F600" s="15"/>
      <c r="G600" s="15"/>
      <c r="H600" s="15"/>
      <c r="I600" s="15"/>
      <c r="J600" s="15"/>
      <c r="K600" s="15"/>
      <c r="L600" s="15"/>
      <c r="M600" s="14"/>
      <c r="N600" s="3"/>
      <c r="O600" s="3"/>
      <c r="P600" s="3"/>
      <c r="Q600" s="2" t="s">
        <v>707</v>
      </c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</row>
    <row r="601" spans="1:48" ht="30" customHeight="1" x14ac:dyDescent="0.3">
      <c r="A601" s="16" t="s">
        <v>495</v>
      </c>
      <c r="B601" s="16" t="s">
        <v>496</v>
      </c>
      <c r="C601" s="16" t="s">
        <v>497</v>
      </c>
      <c r="D601" s="14">
        <v>170</v>
      </c>
      <c r="E601" s="15"/>
      <c r="F601" s="15">
        <f>TRUNC(E601*D601, 0)</f>
        <v>0</v>
      </c>
      <c r="G601" s="15"/>
      <c r="H601" s="15">
        <f>TRUNC(G601*D601, 0)</f>
        <v>0</v>
      </c>
      <c r="I601" s="15"/>
      <c r="J601" s="15">
        <f>TRUNC(I601*D601, 0)</f>
        <v>0</v>
      </c>
      <c r="K601" s="15">
        <f t="shared" ref="K601:L603" si="53">TRUNC(E601+G601+I601, 0)</f>
        <v>0</v>
      </c>
      <c r="L601" s="15">
        <f t="shared" si="53"/>
        <v>0</v>
      </c>
      <c r="M601" s="16" t="s">
        <v>498</v>
      </c>
      <c r="N601" s="2" t="s">
        <v>499</v>
      </c>
      <c r="O601" s="2" t="s">
        <v>50</v>
      </c>
      <c r="P601" s="2" t="s">
        <v>50</v>
      </c>
      <c r="Q601" s="2" t="s">
        <v>707</v>
      </c>
      <c r="R601" s="2" t="s">
        <v>62</v>
      </c>
      <c r="S601" s="2" t="s">
        <v>62</v>
      </c>
      <c r="T601" s="2" t="s">
        <v>61</v>
      </c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2" t="s">
        <v>50</v>
      </c>
      <c r="AS601" s="2" t="s">
        <v>50</v>
      </c>
      <c r="AT601" s="3"/>
      <c r="AU601" s="2" t="s">
        <v>708</v>
      </c>
      <c r="AV601" s="3">
        <v>472</v>
      </c>
    </row>
    <row r="602" spans="1:48" ht="30" customHeight="1" x14ac:dyDescent="0.3">
      <c r="A602" s="16" t="s">
        <v>501</v>
      </c>
      <c r="B602" s="16" t="s">
        <v>502</v>
      </c>
      <c r="C602" s="16" t="s">
        <v>419</v>
      </c>
      <c r="D602" s="14">
        <v>14</v>
      </c>
      <c r="E602" s="15"/>
      <c r="F602" s="15">
        <f>TRUNC(E602*D602, 0)</f>
        <v>0</v>
      </c>
      <c r="G602" s="15"/>
      <c r="H602" s="15">
        <f>TRUNC(G602*D602, 0)</f>
        <v>0</v>
      </c>
      <c r="I602" s="15"/>
      <c r="J602" s="15">
        <f>TRUNC(I602*D602, 0)</f>
        <v>0</v>
      </c>
      <c r="K602" s="15">
        <f t="shared" si="53"/>
        <v>0</v>
      </c>
      <c r="L602" s="15">
        <f t="shared" si="53"/>
        <v>0</v>
      </c>
      <c r="M602" s="16" t="s">
        <v>503</v>
      </c>
      <c r="N602" s="2" t="s">
        <v>504</v>
      </c>
      <c r="O602" s="2" t="s">
        <v>50</v>
      </c>
      <c r="P602" s="2" t="s">
        <v>50</v>
      </c>
      <c r="Q602" s="2" t="s">
        <v>707</v>
      </c>
      <c r="R602" s="2" t="s">
        <v>62</v>
      </c>
      <c r="S602" s="2" t="s">
        <v>62</v>
      </c>
      <c r="T602" s="2" t="s">
        <v>61</v>
      </c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2" t="s">
        <v>50</v>
      </c>
      <c r="AS602" s="2" t="s">
        <v>50</v>
      </c>
      <c r="AT602" s="3"/>
      <c r="AU602" s="2" t="s">
        <v>709</v>
      </c>
      <c r="AV602" s="3">
        <v>473</v>
      </c>
    </row>
    <row r="603" spans="1:48" ht="30" customHeight="1" x14ac:dyDescent="0.3">
      <c r="A603" s="16" t="s">
        <v>506</v>
      </c>
      <c r="B603" s="16" t="s">
        <v>507</v>
      </c>
      <c r="C603" s="16" t="s">
        <v>497</v>
      </c>
      <c r="D603" s="14">
        <v>170</v>
      </c>
      <c r="E603" s="15"/>
      <c r="F603" s="15">
        <f>TRUNC(E603*D603, 0)</f>
        <v>0</v>
      </c>
      <c r="G603" s="15"/>
      <c r="H603" s="15">
        <f>TRUNC(G603*D603, 0)</f>
        <v>0</v>
      </c>
      <c r="I603" s="15"/>
      <c r="J603" s="15">
        <f>TRUNC(I603*D603, 0)</f>
        <v>0</v>
      </c>
      <c r="K603" s="15">
        <f t="shared" si="53"/>
        <v>0</v>
      </c>
      <c r="L603" s="15">
        <f t="shared" si="53"/>
        <v>0</v>
      </c>
      <c r="M603" s="16" t="s">
        <v>508</v>
      </c>
      <c r="N603" s="2" t="s">
        <v>509</v>
      </c>
      <c r="O603" s="2" t="s">
        <v>50</v>
      </c>
      <c r="P603" s="2" t="s">
        <v>50</v>
      </c>
      <c r="Q603" s="2" t="s">
        <v>707</v>
      </c>
      <c r="R603" s="2" t="s">
        <v>62</v>
      </c>
      <c r="S603" s="2" t="s">
        <v>61</v>
      </c>
      <c r="T603" s="2" t="s">
        <v>62</v>
      </c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2" t="s">
        <v>50</v>
      </c>
      <c r="AS603" s="2" t="s">
        <v>50</v>
      </c>
      <c r="AT603" s="3"/>
      <c r="AU603" s="2" t="s">
        <v>710</v>
      </c>
      <c r="AV603" s="3">
        <v>474</v>
      </c>
    </row>
    <row r="604" spans="1:48" ht="30" customHeight="1" x14ac:dyDescent="0.3">
      <c r="A604" s="14"/>
      <c r="B604" s="14"/>
      <c r="C604" s="14"/>
      <c r="D604" s="14"/>
      <c r="E604" s="15"/>
      <c r="F604" s="15"/>
      <c r="G604" s="15"/>
      <c r="H604" s="15"/>
      <c r="I604" s="15"/>
      <c r="J604" s="15"/>
      <c r="K604" s="15"/>
      <c r="L604" s="15"/>
      <c r="M604" s="14"/>
      <c r="Q604" s="1" t="s">
        <v>707</v>
      </c>
    </row>
    <row r="605" spans="1:48" ht="30" customHeight="1" x14ac:dyDescent="0.3">
      <c r="A605" s="14"/>
      <c r="B605" s="14"/>
      <c r="C605" s="14"/>
      <c r="D605" s="14"/>
      <c r="E605" s="15"/>
      <c r="F605" s="15"/>
      <c r="G605" s="15"/>
      <c r="H605" s="15"/>
      <c r="I605" s="15"/>
      <c r="J605" s="15"/>
      <c r="K605" s="15"/>
      <c r="L605" s="15"/>
      <c r="M605" s="14"/>
      <c r="Q605" s="1" t="s">
        <v>707</v>
      </c>
    </row>
    <row r="606" spans="1:48" ht="30" customHeight="1" x14ac:dyDescent="0.3">
      <c r="A606" s="14"/>
      <c r="B606" s="14"/>
      <c r="C606" s="14"/>
      <c r="D606" s="14"/>
      <c r="E606" s="15"/>
      <c r="F606" s="15"/>
      <c r="G606" s="15"/>
      <c r="H606" s="15"/>
      <c r="I606" s="15"/>
      <c r="J606" s="15"/>
      <c r="K606" s="15"/>
      <c r="L606" s="15"/>
      <c r="M606" s="14"/>
      <c r="Q606" s="1" t="s">
        <v>707</v>
      </c>
    </row>
    <row r="607" spans="1:48" ht="30" customHeight="1" x14ac:dyDescent="0.3">
      <c r="A607" s="14"/>
      <c r="B607" s="14"/>
      <c r="C607" s="14"/>
      <c r="D607" s="14"/>
      <c r="E607" s="15"/>
      <c r="F607" s="15"/>
      <c r="G607" s="15"/>
      <c r="H607" s="15"/>
      <c r="I607" s="15"/>
      <c r="J607" s="15"/>
      <c r="K607" s="15"/>
      <c r="L607" s="15"/>
      <c r="M607" s="14"/>
      <c r="Q607" s="1" t="s">
        <v>707</v>
      </c>
    </row>
    <row r="608" spans="1:48" ht="30" customHeight="1" x14ac:dyDescent="0.3">
      <c r="A608" s="14"/>
      <c r="B608" s="14"/>
      <c r="C608" s="14"/>
      <c r="D608" s="14"/>
      <c r="E608" s="15"/>
      <c r="F608" s="15"/>
      <c r="G608" s="15"/>
      <c r="H608" s="15"/>
      <c r="I608" s="15"/>
      <c r="J608" s="15"/>
      <c r="K608" s="15"/>
      <c r="L608" s="15"/>
      <c r="M608" s="14"/>
      <c r="Q608" s="1" t="s">
        <v>707</v>
      </c>
    </row>
    <row r="609" spans="1:48" ht="30" customHeight="1" x14ac:dyDescent="0.3">
      <c r="A609" s="14"/>
      <c r="B609" s="14"/>
      <c r="C609" s="14"/>
      <c r="D609" s="14"/>
      <c r="E609" s="15"/>
      <c r="F609" s="15"/>
      <c r="G609" s="15"/>
      <c r="H609" s="15"/>
      <c r="I609" s="15"/>
      <c r="J609" s="15"/>
      <c r="K609" s="15"/>
      <c r="L609" s="15"/>
      <c r="M609" s="14"/>
      <c r="Q609" s="1" t="s">
        <v>707</v>
      </c>
    </row>
    <row r="610" spans="1:48" ht="30" customHeight="1" x14ac:dyDescent="0.3">
      <c r="A610" s="14"/>
      <c r="B610" s="14"/>
      <c r="C610" s="14"/>
      <c r="D610" s="14"/>
      <c r="E610" s="15"/>
      <c r="F610" s="15"/>
      <c r="G610" s="15"/>
      <c r="H610" s="15"/>
      <c r="I610" s="15"/>
      <c r="J610" s="15"/>
      <c r="K610" s="15"/>
      <c r="L610" s="15"/>
      <c r="M610" s="14"/>
      <c r="Q610" s="1" t="s">
        <v>707</v>
      </c>
    </row>
    <row r="611" spans="1:48" ht="30" customHeight="1" x14ac:dyDescent="0.3">
      <c r="A611" s="14"/>
      <c r="B611" s="14"/>
      <c r="C611" s="14"/>
      <c r="D611" s="14"/>
      <c r="E611" s="15"/>
      <c r="F611" s="15"/>
      <c r="G611" s="15"/>
      <c r="H611" s="15"/>
      <c r="I611" s="15"/>
      <c r="J611" s="15"/>
      <c r="K611" s="15"/>
      <c r="L611" s="15"/>
      <c r="M611" s="14"/>
      <c r="Q611" s="1" t="s">
        <v>707</v>
      </c>
    </row>
    <row r="612" spans="1:48" ht="30" customHeight="1" x14ac:dyDescent="0.3">
      <c r="A612" s="14"/>
      <c r="B612" s="14"/>
      <c r="C612" s="14"/>
      <c r="D612" s="14"/>
      <c r="E612" s="15"/>
      <c r="F612" s="15"/>
      <c r="G612" s="15"/>
      <c r="H612" s="15"/>
      <c r="I612" s="15"/>
      <c r="J612" s="15"/>
      <c r="K612" s="15"/>
      <c r="L612" s="15"/>
      <c r="M612" s="14"/>
      <c r="Q612" s="1" t="s">
        <v>707</v>
      </c>
    </row>
    <row r="613" spans="1:48" ht="30" customHeight="1" x14ac:dyDescent="0.3">
      <c r="A613" s="14"/>
      <c r="B613" s="14"/>
      <c r="C613" s="14"/>
      <c r="D613" s="14"/>
      <c r="E613" s="15"/>
      <c r="F613" s="15"/>
      <c r="G613" s="15"/>
      <c r="H613" s="15"/>
      <c r="I613" s="15"/>
      <c r="J613" s="15"/>
      <c r="K613" s="15"/>
      <c r="L613" s="15"/>
      <c r="M613" s="14"/>
      <c r="Q613" s="1" t="s">
        <v>707</v>
      </c>
    </row>
    <row r="614" spans="1:48" ht="30" customHeight="1" x14ac:dyDescent="0.3">
      <c r="A614" s="14"/>
      <c r="B614" s="14"/>
      <c r="C614" s="14"/>
      <c r="D614" s="14"/>
      <c r="E614" s="15"/>
      <c r="F614" s="15"/>
      <c r="G614" s="15"/>
      <c r="H614" s="15"/>
      <c r="I614" s="15"/>
      <c r="J614" s="15"/>
      <c r="K614" s="15"/>
      <c r="L614" s="15"/>
      <c r="M614" s="14"/>
      <c r="Q614" s="1" t="s">
        <v>707</v>
      </c>
    </row>
    <row r="615" spans="1:48" ht="30" customHeight="1" x14ac:dyDescent="0.3">
      <c r="A615" s="14"/>
      <c r="B615" s="14"/>
      <c r="C615" s="14"/>
      <c r="D615" s="14"/>
      <c r="E615" s="15"/>
      <c r="F615" s="15"/>
      <c r="G615" s="15"/>
      <c r="H615" s="15"/>
      <c r="I615" s="15"/>
      <c r="J615" s="15"/>
      <c r="K615" s="15"/>
      <c r="L615" s="15"/>
      <c r="M615" s="14"/>
      <c r="Q615" s="1" t="s">
        <v>707</v>
      </c>
    </row>
    <row r="616" spans="1:48" ht="30" customHeight="1" x14ac:dyDescent="0.3">
      <c r="A616" s="14"/>
      <c r="B616" s="14"/>
      <c r="C616" s="14"/>
      <c r="D616" s="14"/>
      <c r="E616" s="15"/>
      <c r="F616" s="15"/>
      <c r="G616" s="15"/>
      <c r="H616" s="15"/>
      <c r="I616" s="15"/>
      <c r="J616" s="15"/>
      <c r="K616" s="15"/>
      <c r="L616" s="15"/>
      <c r="M616" s="14"/>
      <c r="Q616" s="1" t="s">
        <v>707</v>
      </c>
    </row>
    <row r="617" spans="1:48" ht="30" customHeight="1" x14ac:dyDescent="0.3">
      <c r="A617" s="14"/>
      <c r="B617" s="14"/>
      <c r="C617" s="14"/>
      <c r="D617" s="14"/>
      <c r="E617" s="15"/>
      <c r="F617" s="15"/>
      <c r="G617" s="15"/>
      <c r="H617" s="15"/>
      <c r="I617" s="15"/>
      <c r="J617" s="15"/>
      <c r="K617" s="15"/>
      <c r="L617" s="15"/>
      <c r="M617" s="14"/>
      <c r="Q617" s="1" t="s">
        <v>707</v>
      </c>
    </row>
    <row r="618" spans="1:48" ht="30" customHeight="1" x14ac:dyDescent="0.3">
      <c r="A618" s="14"/>
      <c r="B618" s="14"/>
      <c r="C618" s="14"/>
      <c r="D618" s="14"/>
      <c r="E618" s="15"/>
      <c r="F618" s="15"/>
      <c r="G618" s="15"/>
      <c r="H618" s="15"/>
      <c r="I618" s="15"/>
      <c r="J618" s="15"/>
      <c r="K618" s="15"/>
      <c r="L618" s="15"/>
      <c r="M618" s="14"/>
      <c r="Q618" s="1" t="s">
        <v>707</v>
      </c>
    </row>
    <row r="619" spans="1:48" ht="30" customHeight="1" x14ac:dyDescent="0.3">
      <c r="A619" s="14"/>
      <c r="B619" s="14"/>
      <c r="C619" s="14"/>
      <c r="D619" s="14"/>
      <c r="E619" s="15"/>
      <c r="F619" s="15"/>
      <c r="G619" s="15"/>
      <c r="H619" s="15"/>
      <c r="I619" s="15"/>
      <c r="J619" s="15"/>
      <c r="K619" s="15"/>
      <c r="L619" s="15"/>
      <c r="M619" s="14"/>
      <c r="Q619" s="1" t="s">
        <v>707</v>
      </c>
    </row>
    <row r="620" spans="1:48" ht="30" customHeight="1" x14ac:dyDescent="0.3">
      <c r="A620" s="14"/>
      <c r="B620" s="14"/>
      <c r="C620" s="14"/>
      <c r="D620" s="14"/>
      <c r="E620" s="15"/>
      <c r="F620" s="15"/>
      <c r="G620" s="15"/>
      <c r="H620" s="15"/>
      <c r="I620" s="15"/>
      <c r="J620" s="15"/>
      <c r="K620" s="15"/>
      <c r="L620" s="15"/>
      <c r="M620" s="14"/>
      <c r="Q620" s="1" t="s">
        <v>707</v>
      </c>
    </row>
    <row r="621" spans="1:48" ht="30" customHeight="1" x14ac:dyDescent="0.3">
      <c r="A621" s="16" t="s">
        <v>80</v>
      </c>
      <c r="B621" s="14"/>
      <c r="C621" s="14"/>
      <c r="D621" s="14"/>
      <c r="E621" s="15"/>
      <c r="F621" s="15">
        <f>SUMIF(Q601:Q620,"010212",F601:F620)</f>
        <v>0</v>
      </c>
      <c r="G621" s="15"/>
      <c r="H621" s="15">
        <f>SUMIF(Q601:Q620,"010212",H601:H620)</f>
        <v>0</v>
      </c>
      <c r="I621" s="15"/>
      <c r="J621" s="15">
        <f>SUMIF(Q601:Q620,"010212",J601:J620)</f>
        <v>0</v>
      </c>
      <c r="K621" s="15"/>
      <c r="L621" s="15">
        <f>SUMIF(Q601:Q620,"010212",L601:L620)</f>
        <v>0</v>
      </c>
      <c r="M621" s="14"/>
      <c r="N621" t="s">
        <v>81</v>
      </c>
    </row>
    <row r="622" spans="1:48" ht="30" customHeight="1" x14ac:dyDescent="0.3">
      <c r="A622" s="16" t="s">
        <v>711</v>
      </c>
      <c r="B622" s="16" t="s">
        <v>574</v>
      </c>
      <c r="C622" s="14"/>
      <c r="D622" s="14"/>
      <c r="E622" s="15"/>
      <c r="F622" s="15"/>
      <c r="G622" s="15"/>
      <c r="H622" s="15"/>
      <c r="I622" s="15"/>
      <c r="J622" s="15"/>
      <c r="K622" s="15"/>
      <c r="L622" s="15"/>
      <c r="M622" s="14"/>
      <c r="N622" s="3"/>
      <c r="O622" s="3"/>
      <c r="P622" s="3"/>
      <c r="Q622" s="2" t="s">
        <v>712</v>
      </c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</row>
    <row r="623" spans="1:48" ht="30" customHeight="1" x14ac:dyDescent="0.3">
      <c r="A623" s="16" t="s">
        <v>521</v>
      </c>
      <c r="B623" s="16" t="s">
        <v>522</v>
      </c>
      <c r="C623" s="16" t="s">
        <v>517</v>
      </c>
      <c r="D623" s="14">
        <v>24.61</v>
      </c>
      <c r="E623" s="15"/>
      <c r="F623" s="15">
        <f t="shared" ref="F623:F628" si="54">TRUNC(E623*D623, 0)</f>
        <v>0</v>
      </c>
      <c r="G623" s="15"/>
      <c r="H623" s="15">
        <f t="shared" ref="H623:H628" si="55">TRUNC(G623*D623, 0)</f>
        <v>0</v>
      </c>
      <c r="I623" s="15"/>
      <c r="J623" s="15">
        <f t="shared" ref="J623:J628" si="56">TRUNC(I623*D623, 0)</f>
        <v>0</v>
      </c>
      <c r="K623" s="15">
        <f t="shared" ref="K623:L628" si="57">TRUNC(E623+G623+I623, 0)</f>
        <v>0</v>
      </c>
      <c r="L623" s="15">
        <f t="shared" si="57"/>
        <v>0</v>
      </c>
      <c r="M623" s="16" t="s">
        <v>523</v>
      </c>
      <c r="N623" s="2" t="s">
        <v>524</v>
      </c>
      <c r="O623" s="2" t="s">
        <v>50</v>
      </c>
      <c r="P623" s="2" t="s">
        <v>50</v>
      </c>
      <c r="Q623" s="2" t="s">
        <v>712</v>
      </c>
      <c r="R623" s="2" t="s">
        <v>62</v>
      </c>
      <c r="S623" s="2" t="s">
        <v>62</v>
      </c>
      <c r="T623" s="2" t="s">
        <v>61</v>
      </c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2" t="s">
        <v>50</v>
      </c>
      <c r="AS623" s="2" t="s">
        <v>50</v>
      </c>
      <c r="AT623" s="3"/>
      <c r="AU623" s="2" t="s">
        <v>713</v>
      </c>
      <c r="AV623" s="3">
        <v>477</v>
      </c>
    </row>
    <row r="624" spans="1:48" ht="30" customHeight="1" x14ac:dyDescent="0.3">
      <c r="A624" s="16" t="s">
        <v>521</v>
      </c>
      <c r="B624" s="16" t="s">
        <v>526</v>
      </c>
      <c r="C624" s="16" t="s">
        <v>517</v>
      </c>
      <c r="D624" s="14">
        <v>0.28000000000000003</v>
      </c>
      <c r="E624" s="15"/>
      <c r="F624" s="15">
        <f t="shared" si="54"/>
        <v>0</v>
      </c>
      <c r="G624" s="15"/>
      <c r="H624" s="15">
        <f t="shared" si="55"/>
        <v>0</v>
      </c>
      <c r="I624" s="15"/>
      <c r="J624" s="15">
        <f t="shared" si="56"/>
        <v>0</v>
      </c>
      <c r="K624" s="15">
        <f t="shared" si="57"/>
        <v>0</v>
      </c>
      <c r="L624" s="15">
        <f t="shared" si="57"/>
        <v>0</v>
      </c>
      <c r="M624" s="16" t="s">
        <v>527</v>
      </c>
      <c r="N624" s="2" t="s">
        <v>528</v>
      </c>
      <c r="O624" s="2" t="s">
        <v>50</v>
      </c>
      <c r="P624" s="2" t="s">
        <v>50</v>
      </c>
      <c r="Q624" s="2" t="s">
        <v>712</v>
      </c>
      <c r="R624" s="2" t="s">
        <v>62</v>
      </c>
      <c r="S624" s="2" t="s">
        <v>62</v>
      </c>
      <c r="T624" s="2" t="s">
        <v>61</v>
      </c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2" t="s">
        <v>50</v>
      </c>
      <c r="AS624" s="2" t="s">
        <v>50</v>
      </c>
      <c r="AT624" s="3"/>
      <c r="AU624" s="2" t="s">
        <v>714</v>
      </c>
      <c r="AV624" s="3">
        <v>478</v>
      </c>
    </row>
    <row r="625" spans="1:48" ht="30" customHeight="1" x14ac:dyDescent="0.3">
      <c r="A625" s="16" t="s">
        <v>521</v>
      </c>
      <c r="B625" s="16" t="s">
        <v>530</v>
      </c>
      <c r="C625" s="16" t="s">
        <v>517</v>
      </c>
      <c r="D625" s="14">
        <v>44.1</v>
      </c>
      <c r="E625" s="15"/>
      <c r="F625" s="15">
        <f t="shared" si="54"/>
        <v>0</v>
      </c>
      <c r="G625" s="15"/>
      <c r="H625" s="15">
        <f t="shared" si="55"/>
        <v>0</v>
      </c>
      <c r="I625" s="15"/>
      <c r="J625" s="15">
        <f t="shared" si="56"/>
        <v>0</v>
      </c>
      <c r="K625" s="15">
        <f t="shared" si="57"/>
        <v>0</v>
      </c>
      <c r="L625" s="15">
        <f t="shared" si="57"/>
        <v>0</v>
      </c>
      <c r="M625" s="16" t="s">
        <v>531</v>
      </c>
      <c r="N625" s="2" t="s">
        <v>532</v>
      </c>
      <c r="O625" s="2" t="s">
        <v>50</v>
      </c>
      <c r="P625" s="2" t="s">
        <v>50</v>
      </c>
      <c r="Q625" s="2" t="s">
        <v>712</v>
      </c>
      <c r="R625" s="2" t="s">
        <v>62</v>
      </c>
      <c r="S625" s="2" t="s">
        <v>62</v>
      </c>
      <c r="T625" s="2" t="s">
        <v>61</v>
      </c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2" t="s">
        <v>50</v>
      </c>
      <c r="AS625" s="2" t="s">
        <v>50</v>
      </c>
      <c r="AT625" s="3"/>
      <c r="AU625" s="2" t="s">
        <v>715</v>
      </c>
      <c r="AV625" s="3">
        <v>479</v>
      </c>
    </row>
    <row r="626" spans="1:48" ht="30" customHeight="1" x14ac:dyDescent="0.3">
      <c r="A626" s="16" t="s">
        <v>534</v>
      </c>
      <c r="B626" s="16" t="s">
        <v>50</v>
      </c>
      <c r="C626" s="16" t="s">
        <v>517</v>
      </c>
      <c r="D626" s="14">
        <v>1.44</v>
      </c>
      <c r="E626" s="15"/>
      <c r="F626" s="15">
        <f t="shared" si="54"/>
        <v>0</v>
      </c>
      <c r="G626" s="15"/>
      <c r="H626" s="15">
        <f t="shared" si="55"/>
        <v>0</v>
      </c>
      <c r="I626" s="15"/>
      <c r="J626" s="15">
        <f t="shared" si="56"/>
        <v>0</v>
      </c>
      <c r="K626" s="15">
        <f t="shared" si="57"/>
        <v>0</v>
      </c>
      <c r="L626" s="15">
        <f t="shared" si="57"/>
        <v>0</v>
      </c>
      <c r="M626" s="16" t="s">
        <v>535</v>
      </c>
      <c r="N626" s="2" t="s">
        <v>536</v>
      </c>
      <c r="O626" s="2" t="s">
        <v>50</v>
      </c>
      <c r="P626" s="2" t="s">
        <v>50</v>
      </c>
      <c r="Q626" s="2" t="s">
        <v>712</v>
      </c>
      <c r="R626" s="2" t="s">
        <v>62</v>
      </c>
      <c r="S626" s="2" t="s">
        <v>62</v>
      </c>
      <c r="T626" s="2" t="s">
        <v>61</v>
      </c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2" t="s">
        <v>50</v>
      </c>
      <c r="AS626" s="2" t="s">
        <v>50</v>
      </c>
      <c r="AT626" s="3"/>
      <c r="AU626" s="2" t="s">
        <v>716</v>
      </c>
      <c r="AV626" s="3">
        <v>480</v>
      </c>
    </row>
    <row r="627" spans="1:48" ht="30" customHeight="1" x14ac:dyDescent="0.3">
      <c r="A627" s="16" t="s">
        <v>542</v>
      </c>
      <c r="B627" s="16" t="s">
        <v>543</v>
      </c>
      <c r="C627" s="16" t="s">
        <v>517</v>
      </c>
      <c r="D627" s="14">
        <v>70.430000000000007</v>
      </c>
      <c r="E627" s="15"/>
      <c r="F627" s="15">
        <f t="shared" si="54"/>
        <v>0</v>
      </c>
      <c r="G627" s="15"/>
      <c r="H627" s="15">
        <f t="shared" si="55"/>
        <v>0</v>
      </c>
      <c r="I627" s="15"/>
      <c r="J627" s="15">
        <f t="shared" si="56"/>
        <v>0</v>
      </c>
      <c r="K627" s="15">
        <f t="shared" si="57"/>
        <v>0</v>
      </c>
      <c r="L627" s="15">
        <f t="shared" si="57"/>
        <v>0</v>
      </c>
      <c r="M627" s="16" t="s">
        <v>544</v>
      </c>
      <c r="N627" s="2" t="s">
        <v>545</v>
      </c>
      <c r="O627" s="2" t="s">
        <v>50</v>
      </c>
      <c r="P627" s="2" t="s">
        <v>50</v>
      </c>
      <c r="Q627" s="2" t="s">
        <v>712</v>
      </c>
      <c r="R627" s="2" t="s">
        <v>62</v>
      </c>
      <c r="S627" s="2" t="s">
        <v>62</v>
      </c>
      <c r="T627" s="2" t="s">
        <v>61</v>
      </c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2" t="s">
        <v>50</v>
      </c>
      <c r="AS627" s="2" t="s">
        <v>50</v>
      </c>
      <c r="AT627" s="3"/>
      <c r="AU627" s="2" t="s">
        <v>717</v>
      </c>
      <c r="AV627" s="3">
        <v>482</v>
      </c>
    </row>
    <row r="628" spans="1:48" ht="30" customHeight="1" x14ac:dyDescent="0.3">
      <c r="A628" s="16" t="s">
        <v>552</v>
      </c>
      <c r="B628" s="16" t="s">
        <v>553</v>
      </c>
      <c r="C628" s="16" t="s">
        <v>517</v>
      </c>
      <c r="D628" s="14">
        <v>70.430000000000007</v>
      </c>
      <c r="E628" s="15"/>
      <c r="F628" s="15">
        <f t="shared" si="54"/>
        <v>0</v>
      </c>
      <c r="G628" s="15"/>
      <c r="H628" s="15">
        <f t="shared" si="55"/>
        <v>0</v>
      </c>
      <c r="I628" s="15"/>
      <c r="J628" s="15">
        <f t="shared" si="56"/>
        <v>0</v>
      </c>
      <c r="K628" s="15">
        <f t="shared" si="57"/>
        <v>0</v>
      </c>
      <c r="L628" s="15">
        <f t="shared" si="57"/>
        <v>0</v>
      </c>
      <c r="M628" s="16" t="s">
        <v>554</v>
      </c>
      <c r="N628" s="2" t="s">
        <v>555</v>
      </c>
      <c r="O628" s="2" t="s">
        <v>50</v>
      </c>
      <c r="P628" s="2" t="s">
        <v>50</v>
      </c>
      <c r="Q628" s="2" t="s">
        <v>712</v>
      </c>
      <c r="R628" s="2" t="s">
        <v>62</v>
      </c>
      <c r="S628" s="2" t="s">
        <v>62</v>
      </c>
      <c r="T628" s="2" t="s">
        <v>61</v>
      </c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2" t="s">
        <v>50</v>
      </c>
      <c r="AS628" s="2" t="s">
        <v>50</v>
      </c>
      <c r="AT628" s="3"/>
      <c r="AU628" s="2" t="s">
        <v>718</v>
      </c>
      <c r="AV628" s="3">
        <v>484</v>
      </c>
    </row>
    <row r="629" spans="1:48" ht="30" customHeight="1" x14ac:dyDescent="0.3">
      <c r="A629" s="14"/>
      <c r="B629" s="14"/>
      <c r="C629" s="14"/>
      <c r="D629" s="14"/>
      <c r="E629" s="15"/>
      <c r="F629" s="15"/>
      <c r="G629" s="15"/>
      <c r="H629" s="15"/>
      <c r="I629" s="15"/>
      <c r="J629" s="15"/>
      <c r="K629" s="15"/>
      <c r="L629" s="15"/>
      <c r="M629" s="14"/>
      <c r="Q629" s="1" t="s">
        <v>712</v>
      </c>
    </row>
    <row r="630" spans="1:48" ht="30" customHeight="1" x14ac:dyDescent="0.3">
      <c r="A630" s="14"/>
      <c r="B630" s="14"/>
      <c r="C630" s="14"/>
      <c r="D630" s="14"/>
      <c r="E630" s="15"/>
      <c r="F630" s="15"/>
      <c r="G630" s="15"/>
      <c r="H630" s="15"/>
      <c r="I630" s="15"/>
      <c r="J630" s="15"/>
      <c r="K630" s="15"/>
      <c r="L630" s="15"/>
      <c r="M630" s="14"/>
      <c r="Q630" s="1" t="s">
        <v>712</v>
      </c>
    </row>
    <row r="631" spans="1:48" ht="30" customHeight="1" x14ac:dyDescent="0.3">
      <c r="A631" s="14"/>
      <c r="B631" s="14"/>
      <c r="C631" s="14"/>
      <c r="D631" s="14"/>
      <c r="E631" s="15"/>
      <c r="F631" s="15"/>
      <c r="G631" s="15"/>
      <c r="H631" s="15"/>
      <c r="I631" s="15"/>
      <c r="J631" s="15"/>
      <c r="K631" s="15"/>
      <c r="L631" s="15"/>
      <c r="M631" s="14"/>
      <c r="Q631" s="1" t="s">
        <v>712</v>
      </c>
    </row>
    <row r="632" spans="1:48" ht="30" customHeight="1" x14ac:dyDescent="0.3">
      <c r="A632" s="14"/>
      <c r="B632" s="14"/>
      <c r="C632" s="14"/>
      <c r="D632" s="14"/>
      <c r="E632" s="15"/>
      <c r="F632" s="15"/>
      <c r="G632" s="15"/>
      <c r="H632" s="15"/>
      <c r="I632" s="15"/>
      <c r="J632" s="15"/>
      <c r="K632" s="15"/>
      <c r="L632" s="15"/>
      <c r="M632" s="14"/>
      <c r="Q632" s="1" t="s">
        <v>712</v>
      </c>
    </row>
    <row r="633" spans="1:48" ht="30" customHeight="1" x14ac:dyDescent="0.3">
      <c r="A633" s="14"/>
      <c r="B633" s="14"/>
      <c r="C633" s="14"/>
      <c r="D633" s="14"/>
      <c r="E633" s="15"/>
      <c r="F633" s="15"/>
      <c r="G633" s="15"/>
      <c r="H633" s="15"/>
      <c r="I633" s="15"/>
      <c r="J633" s="15"/>
      <c r="K633" s="15"/>
      <c r="L633" s="15"/>
      <c r="M633" s="14"/>
      <c r="Q633" s="1" t="s">
        <v>712</v>
      </c>
    </row>
    <row r="634" spans="1:48" ht="30" customHeight="1" x14ac:dyDescent="0.3">
      <c r="A634" s="14"/>
      <c r="B634" s="14"/>
      <c r="C634" s="14"/>
      <c r="D634" s="14"/>
      <c r="E634" s="15"/>
      <c r="F634" s="15"/>
      <c r="G634" s="15"/>
      <c r="H634" s="15"/>
      <c r="I634" s="15"/>
      <c r="J634" s="15"/>
      <c r="K634" s="15"/>
      <c r="L634" s="15"/>
      <c r="M634" s="14"/>
      <c r="Q634" s="1" t="s">
        <v>712</v>
      </c>
    </row>
    <row r="635" spans="1:48" ht="30" customHeight="1" x14ac:dyDescent="0.3">
      <c r="A635" s="14"/>
      <c r="B635" s="14"/>
      <c r="C635" s="14"/>
      <c r="D635" s="14"/>
      <c r="E635" s="15"/>
      <c r="F635" s="15"/>
      <c r="G635" s="15"/>
      <c r="H635" s="15"/>
      <c r="I635" s="15"/>
      <c r="J635" s="15"/>
      <c r="K635" s="15"/>
      <c r="L635" s="15"/>
      <c r="M635" s="14"/>
      <c r="Q635" s="1" t="s">
        <v>712</v>
      </c>
    </row>
    <row r="636" spans="1:48" ht="30" customHeight="1" x14ac:dyDescent="0.3">
      <c r="A636" s="14"/>
      <c r="B636" s="14"/>
      <c r="C636" s="14"/>
      <c r="D636" s="14"/>
      <c r="E636" s="15"/>
      <c r="F636" s="15"/>
      <c r="G636" s="15"/>
      <c r="H636" s="15"/>
      <c r="I636" s="15"/>
      <c r="J636" s="15"/>
      <c r="K636" s="15"/>
      <c r="L636" s="15"/>
      <c r="M636" s="14"/>
      <c r="Q636" s="1" t="s">
        <v>712</v>
      </c>
    </row>
    <row r="637" spans="1:48" ht="30" customHeight="1" x14ac:dyDescent="0.3">
      <c r="A637" s="14"/>
      <c r="B637" s="14"/>
      <c r="C637" s="14"/>
      <c r="D637" s="14"/>
      <c r="E637" s="15"/>
      <c r="F637" s="15"/>
      <c r="G637" s="15"/>
      <c r="H637" s="15"/>
      <c r="I637" s="15"/>
      <c r="J637" s="15"/>
      <c r="K637" s="15"/>
      <c r="L637" s="15"/>
      <c r="M637" s="14"/>
      <c r="Q637" s="1" t="s">
        <v>712</v>
      </c>
    </row>
    <row r="638" spans="1:48" ht="30" customHeight="1" x14ac:dyDescent="0.3">
      <c r="A638" s="14"/>
      <c r="B638" s="14"/>
      <c r="C638" s="14"/>
      <c r="D638" s="14"/>
      <c r="E638" s="15"/>
      <c r="F638" s="15"/>
      <c r="G638" s="15"/>
      <c r="H638" s="15"/>
      <c r="I638" s="15"/>
      <c r="J638" s="15"/>
      <c r="K638" s="15"/>
      <c r="L638" s="15"/>
      <c r="M638" s="14"/>
      <c r="Q638" s="1" t="s">
        <v>712</v>
      </c>
    </row>
    <row r="639" spans="1:48" ht="30" customHeight="1" x14ac:dyDescent="0.3">
      <c r="A639" s="14"/>
      <c r="B639" s="14"/>
      <c r="C639" s="14"/>
      <c r="D639" s="14"/>
      <c r="E639" s="15"/>
      <c r="F639" s="15"/>
      <c r="G639" s="15"/>
      <c r="H639" s="15"/>
      <c r="I639" s="15"/>
      <c r="J639" s="15"/>
      <c r="K639" s="15"/>
      <c r="L639" s="15"/>
      <c r="M639" s="14"/>
      <c r="Q639" s="1" t="s">
        <v>712</v>
      </c>
    </row>
    <row r="640" spans="1:48" ht="30" customHeight="1" x14ac:dyDescent="0.3">
      <c r="A640" s="14"/>
      <c r="B640" s="14"/>
      <c r="C640" s="14"/>
      <c r="D640" s="14"/>
      <c r="E640" s="15"/>
      <c r="F640" s="15"/>
      <c r="G640" s="15"/>
      <c r="H640" s="15"/>
      <c r="I640" s="15"/>
      <c r="J640" s="15"/>
      <c r="K640" s="15"/>
      <c r="L640" s="15"/>
      <c r="M640" s="14"/>
      <c r="Q640" s="1" t="s">
        <v>712</v>
      </c>
    </row>
    <row r="641" spans="1:48" ht="30" customHeight="1" x14ac:dyDescent="0.3">
      <c r="A641" s="14"/>
      <c r="B641" s="14"/>
      <c r="C641" s="14"/>
      <c r="D641" s="14"/>
      <c r="E641" s="15"/>
      <c r="F641" s="15"/>
      <c r="G641" s="15"/>
      <c r="H641" s="15"/>
      <c r="I641" s="15"/>
      <c r="J641" s="15"/>
      <c r="K641" s="15"/>
      <c r="L641" s="15"/>
      <c r="M641" s="14"/>
      <c r="Q641" s="1" t="s">
        <v>712</v>
      </c>
    </row>
    <row r="642" spans="1:48" ht="30" customHeight="1" x14ac:dyDescent="0.3">
      <c r="A642" s="14"/>
      <c r="B642" s="14"/>
      <c r="C642" s="14"/>
      <c r="D642" s="14"/>
      <c r="E642" s="15"/>
      <c r="F642" s="15"/>
      <c r="G642" s="15"/>
      <c r="H642" s="15"/>
      <c r="I642" s="15"/>
      <c r="J642" s="15"/>
      <c r="K642" s="15"/>
      <c r="L642" s="15"/>
      <c r="M642" s="14"/>
      <c r="Q642" s="1" t="s">
        <v>712</v>
      </c>
    </row>
    <row r="643" spans="1:48" ht="30" customHeight="1" x14ac:dyDescent="0.3">
      <c r="A643" s="16" t="s">
        <v>80</v>
      </c>
      <c r="B643" s="14"/>
      <c r="C643" s="14"/>
      <c r="D643" s="14"/>
      <c r="E643" s="15"/>
      <c r="F643" s="15">
        <f>SUMIF(Q623:Q642,"010213",F623:F642)</f>
        <v>0</v>
      </c>
      <c r="G643" s="15"/>
      <c r="H643" s="15">
        <f>SUMIF(Q623:Q642,"010213",H623:H642)</f>
        <v>0</v>
      </c>
      <c r="I643" s="15"/>
      <c r="J643" s="15">
        <f>SUMIF(Q623:Q642,"010213",J623:J642)</f>
        <v>0</v>
      </c>
      <c r="K643" s="15"/>
      <c r="L643" s="15">
        <f>SUMIF(Q623:Q642,"010213",L623:L642)</f>
        <v>0</v>
      </c>
      <c r="M643" s="14"/>
      <c r="N643" t="s">
        <v>81</v>
      </c>
    </row>
    <row r="644" spans="1:48" ht="30" customHeight="1" x14ac:dyDescent="0.3">
      <c r="A644" s="16" t="s">
        <v>719</v>
      </c>
      <c r="B644" s="16" t="s">
        <v>574</v>
      </c>
      <c r="C644" s="14"/>
      <c r="D644" s="14"/>
      <c r="E644" s="15"/>
      <c r="F644" s="15"/>
      <c r="G644" s="15"/>
      <c r="H644" s="15"/>
      <c r="I644" s="15"/>
      <c r="J644" s="15"/>
      <c r="K644" s="15"/>
      <c r="L644" s="15"/>
      <c r="M644" s="14"/>
      <c r="N644" s="3"/>
      <c r="O644" s="3"/>
      <c r="P644" s="3"/>
      <c r="Q644" s="2" t="s">
        <v>720</v>
      </c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</row>
    <row r="645" spans="1:48" ht="30" customHeight="1" x14ac:dyDescent="0.3">
      <c r="A645" s="16" t="s">
        <v>560</v>
      </c>
      <c r="B645" s="16" t="s">
        <v>561</v>
      </c>
      <c r="C645" s="16" t="s">
        <v>562</v>
      </c>
      <c r="D645" s="14">
        <v>-870</v>
      </c>
      <c r="E645" s="15"/>
      <c r="F645" s="15">
        <f>TRUNC(E645*D645, 0)</f>
        <v>0</v>
      </c>
      <c r="G645" s="15"/>
      <c r="H645" s="15">
        <f>TRUNC(G645*D645, 0)</f>
        <v>0</v>
      </c>
      <c r="I645" s="15"/>
      <c r="J645" s="15">
        <f>TRUNC(I645*D645, 0)</f>
        <v>0</v>
      </c>
      <c r="K645" s="15">
        <f>TRUNC(E645+G645+I645, 0)</f>
        <v>0</v>
      </c>
      <c r="L645" s="15">
        <f>TRUNC(F645+H645+J645, 0)</f>
        <v>0</v>
      </c>
      <c r="M645" s="16" t="s">
        <v>563</v>
      </c>
      <c r="N645" s="2" t="s">
        <v>564</v>
      </c>
      <c r="O645" s="2" t="s">
        <v>50</v>
      </c>
      <c r="P645" s="2" t="s">
        <v>50</v>
      </c>
      <c r="Q645" s="2" t="s">
        <v>720</v>
      </c>
      <c r="R645" s="2" t="s">
        <v>62</v>
      </c>
      <c r="S645" s="2" t="s">
        <v>62</v>
      </c>
      <c r="T645" s="2" t="s">
        <v>61</v>
      </c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2" t="s">
        <v>50</v>
      </c>
      <c r="AS645" s="2" t="s">
        <v>50</v>
      </c>
      <c r="AT645" s="3"/>
      <c r="AU645" s="2" t="s">
        <v>721</v>
      </c>
      <c r="AV645" s="3">
        <v>486</v>
      </c>
    </row>
    <row r="646" spans="1:48" ht="30" customHeight="1" x14ac:dyDescent="0.3">
      <c r="A646" s="16" t="s">
        <v>560</v>
      </c>
      <c r="B646" s="16" t="s">
        <v>566</v>
      </c>
      <c r="C646" s="16" t="s">
        <v>562</v>
      </c>
      <c r="D646" s="14">
        <v>-10</v>
      </c>
      <c r="E646" s="15"/>
      <c r="F646" s="15">
        <f>TRUNC(E646*D646, 0)</f>
        <v>0</v>
      </c>
      <c r="G646" s="15"/>
      <c r="H646" s="15">
        <f>TRUNC(G646*D646, 0)</f>
        <v>0</v>
      </c>
      <c r="I646" s="15"/>
      <c r="J646" s="15">
        <f>TRUNC(I646*D646, 0)</f>
        <v>0</v>
      </c>
      <c r="K646" s="15">
        <f>TRUNC(E646+G646+I646, 0)</f>
        <v>0</v>
      </c>
      <c r="L646" s="15">
        <f>TRUNC(F646+H646+J646, 0)</f>
        <v>0</v>
      </c>
      <c r="M646" s="16" t="s">
        <v>567</v>
      </c>
      <c r="N646" s="2" t="s">
        <v>568</v>
      </c>
      <c r="O646" s="2" t="s">
        <v>50</v>
      </c>
      <c r="P646" s="2" t="s">
        <v>50</v>
      </c>
      <c r="Q646" s="2" t="s">
        <v>720</v>
      </c>
      <c r="R646" s="2" t="s">
        <v>62</v>
      </c>
      <c r="S646" s="2" t="s">
        <v>62</v>
      </c>
      <c r="T646" s="2" t="s">
        <v>61</v>
      </c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2" t="s">
        <v>50</v>
      </c>
      <c r="AS646" s="2" t="s">
        <v>50</v>
      </c>
      <c r="AT646" s="3"/>
      <c r="AU646" s="2" t="s">
        <v>722</v>
      </c>
      <c r="AV646" s="3">
        <v>487</v>
      </c>
    </row>
    <row r="647" spans="1:48" ht="30" customHeight="1" x14ac:dyDescent="0.3">
      <c r="A647" s="14"/>
      <c r="B647" s="14"/>
      <c r="C647" s="14"/>
      <c r="D647" s="14"/>
      <c r="E647" s="15"/>
      <c r="F647" s="15"/>
      <c r="G647" s="15"/>
      <c r="H647" s="15"/>
      <c r="I647" s="15"/>
      <c r="J647" s="15"/>
      <c r="K647" s="15"/>
      <c r="L647" s="15"/>
      <c r="M647" s="14"/>
      <c r="Q647" s="1" t="s">
        <v>720</v>
      </c>
    </row>
    <row r="648" spans="1:48" ht="30" customHeight="1" x14ac:dyDescent="0.3">
      <c r="A648" s="14"/>
      <c r="B648" s="14"/>
      <c r="C648" s="14"/>
      <c r="D648" s="14"/>
      <c r="E648" s="15"/>
      <c r="F648" s="15"/>
      <c r="G648" s="15"/>
      <c r="H648" s="15"/>
      <c r="I648" s="15"/>
      <c r="J648" s="15"/>
      <c r="K648" s="15"/>
      <c r="L648" s="15"/>
      <c r="M648" s="14"/>
      <c r="Q648" s="1" t="s">
        <v>720</v>
      </c>
    </row>
    <row r="649" spans="1:48" ht="30" customHeight="1" x14ac:dyDescent="0.3">
      <c r="A649" s="14"/>
      <c r="B649" s="14"/>
      <c r="C649" s="14"/>
      <c r="D649" s="14"/>
      <c r="E649" s="15"/>
      <c r="F649" s="15"/>
      <c r="G649" s="15"/>
      <c r="H649" s="15"/>
      <c r="I649" s="15"/>
      <c r="J649" s="15"/>
      <c r="K649" s="15"/>
      <c r="L649" s="15"/>
      <c r="M649" s="14"/>
      <c r="Q649" s="1" t="s">
        <v>720</v>
      </c>
    </row>
    <row r="650" spans="1:48" ht="30" customHeight="1" x14ac:dyDescent="0.3">
      <c r="A650" s="14"/>
      <c r="B650" s="14"/>
      <c r="C650" s="14"/>
      <c r="D650" s="14"/>
      <c r="E650" s="15"/>
      <c r="F650" s="15"/>
      <c r="G650" s="15"/>
      <c r="H650" s="15"/>
      <c r="I650" s="15"/>
      <c r="J650" s="15"/>
      <c r="K650" s="15"/>
      <c r="L650" s="15"/>
      <c r="M650" s="14"/>
      <c r="Q650" s="1" t="s">
        <v>720</v>
      </c>
    </row>
    <row r="651" spans="1:48" ht="30" customHeight="1" x14ac:dyDescent="0.3">
      <c r="A651" s="14"/>
      <c r="B651" s="14"/>
      <c r="C651" s="14"/>
      <c r="D651" s="14"/>
      <c r="E651" s="15"/>
      <c r="F651" s="15"/>
      <c r="G651" s="15"/>
      <c r="H651" s="15"/>
      <c r="I651" s="15"/>
      <c r="J651" s="15"/>
      <c r="K651" s="15"/>
      <c r="L651" s="15"/>
      <c r="M651" s="14"/>
      <c r="Q651" s="1" t="s">
        <v>720</v>
      </c>
    </row>
    <row r="652" spans="1:48" ht="30" customHeight="1" x14ac:dyDescent="0.3">
      <c r="A652" s="14"/>
      <c r="B652" s="14"/>
      <c r="C652" s="14"/>
      <c r="D652" s="14"/>
      <c r="E652" s="15"/>
      <c r="F652" s="15"/>
      <c r="G652" s="15"/>
      <c r="H652" s="15"/>
      <c r="I652" s="15"/>
      <c r="J652" s="15"/>
      <c r="K652" s="15"/>
      <c r="L652" s="15"/>
      <c r="M652" s="14"/>
      <c r="Q652" s="1" t="s">
        <v>720</v>
      </c>
    </row>
    <row r="653" spans="1:48" ht="30" customHeight="1" x14ac:dyDescent="0.3">
      <c r="A653" s="14"/>
      <c r="B653" s="14"/>
      <c r="C653" s="14"/>
      <c r="D653" s="14"/>
      <c r="E653" s="15"/>
      <c r="F653" s="15"/>
      <c r="G653" s="15"/>
      <c r="H653" s="15"/>
      <c r="I653" s="15"/>
      <c r="J653" s="15"/>
      <c r="K653" s="15"/>
      <c r="L653" s="15"/>
      <c r="M653" s="14"/>
      <c r="Q653" s="1" t="s">
        <v>720</v>
      </c>
    </row>
    <row r="654" spans="1:48" ht="30" customHeight="1" x14ac:dyDescent="0.3">
      <c r="A654" s="14"/>
      <c r="B654" s="14"/>
      <c r="C654" s="14"/>
      <c r="D654" s="14"/>
      <c r="E654" s="15"/>
      <c r="F654" s="15"/>
      <c r="G654" s="15"/>
      <c r="H654" s="15"/>
      <c r="I654" s="15"/>
      <c r="J654" s="15"/>
      <c r="K654" s="15"/>
      <c r="L654" s="15"/>
      <c r="M654" s="14"/>
      <c r="Q654" s="1" t="s">
        <v>720</v>
      </c>
    </row>
    <row r="655" spans="1:48" ht="30" customHeight="1" x14ac:dyDescent="0.3">
      <c r="A655" s="14"/>
      <c r="B655" s="14"/>
      <c r="C655" s="14"/>
      <c r="D655" s="14"/>
      <c r="E655" s="15"/>
      <c r="F655" s="15"/>
      <c r="G655" s="15"/>
      <c r="H655" s="15"/>
      <c r="I655" s="15"/>
      <c r="J655" s="15"/>
      <c r="K655" s="15"/>
      <c r="L655" s="15"/>
      <c r="M655" s="14"/>
      <c r="Q655" s="1" t="s">
        <v>720</v>
      </c>
    </row>
    <row r="656" spans="1:48" ht="30" customHeight="1" x14ac:dyDescent="0.3">
      <c r="A656" s="14"/>
      <c r="B656" s="14"/>
      <c r="C656" s="14"/>
      <c r="D656" s="14"/>
      <c r="E656" s="15"/>
      <c r="F656" s="15"/>
      <c r="G656" s="15"/>
      <c r="H656" s="15"/>
      <c r="I656" s="15"/>
      <c r="J656" s="15"/>
      <c r="K656" s="15"/>
      <c r="L656" s="15"/>
      <c r="M656" s="14"/>
      <c r="Q656" s="1" t="s">
        <v>720</v>
      </c>
    </row>
    <row r="657" spans="1:48" ht="30" customHeight="1" x14ac:dyDescent="0.3">
      <c r="A657" s="14"/>
      <c r="B657" s="14"/>
      <c r="C657" s="14"/>
      <c r="D657" s="14"/>
      <c r="E657" s="15"/>
      <c r="F657" s="15"/>
      <c r="G657" s="15"/>
      <c r="H657" s="15"/>
      <c r="I657" s="15"/>
      <c r="J657" s="15"/>
      <c r="K657" s="15"/>
      <c r="L657" s="15"/>
      <c r="M657" s="14"/>
      <c r="Q657" s="1" t="s">
        <v>720</v>
      </c>
    </row>
    <row r="658" spans="1:48" ht="30" customHeight="1" x14ac:dyDescent="0.3">
      <c r="A658" s="14"/>
      <c r="B658" s="14"/>
      <c r="C658" s="14"/>
      <c r="D658" s="14"/>
      <c r="E658" s="15"/>
      <c r="F658" s="15"/>
      <c r="G658" s="15"/>
      <c r="H658" s="15"/>
      <c r="I658" s="15"/>
      <c r="J658" s="15"/>
      <c r="K658" s="15"/>
      <c r="L658" s="15"/>
      <c r="M658" s="14"/>
      <c r="Q658" s="1" t="s">
        <v>720</v>
      </c>
    </row>
    <row r="659" spans="1:48" ht="30" customHeight="1" x14ac:dyDescent="0.3">
      <c r="A659" s="14"/>
      <c r="B659" s="14"/>
      <c r="C659" s="14"/>
      <c r="D659" s="14"/>
      <c r="E659" s="15"/>
      <c r="F659" s="15"/>
      <c r="G659" s="15"/>
      <c r="H659" s="15"/>
      <c r="I659" s="15"/>
      <c r="J659" s="15"/>
      <c r="K659" s="15"/>
      <c r="L659" s="15"/>
      <c r="M659" s="14"/>
      <c r="Q659" s="1" t="s">
        <v>720</v>
      </c>
    </row>
    <row r="660" spans="1:48" ht="30" customHeight="1" x14ac:dyDescent="0.3">
      <c r="A660" s="14"/>
      <c r="B660" s="14"/>
      <c r="C660" s="14"/>
      <c r="D660" s="14"/>
      <c r="E660" s="15"/>
      <c r="F660" s="15"/>
      <c r="G660" s="15"/>
      <c r="H660" s="15"/>
      <c r="I660" s="15"/>
      <c r="J660" s="15"/>
      <c r="K660" s="15"/>
      <c r="L660" s="15"/>
      <c r="M660" s="14"/>
      <c r="Q660" s="1" t="s">
        <v>720</v>
      </c>
    </row>
    <row r="661" spans="1:48" ht="30" customHeight="1" x14ac:dyDescent="0.3">
      <c r="A661" s="14"/>
      <c r="B661" s="14"/>
      <c r="C661" s="14"/>
      <c r="D661" s="14"/>
      <c r="E661" s="15"/>
      <c r="F661" s="15"/>
      <c r="G661" s="15"/>
      <c r="H661" s="15"/>
      <c r="I661" s="15"/>
      <c r="J661" s="15"/>
      <c r="K661" s="15"/>
      <c r="L661" s="15"/>
      <c r="M661" s="14"/>
      <c r="Q661" s="1" t="s">
        <v>720</v>
      </c>
    </row>
    <row r="662" spans="1:48" ht="30" customHeight="1" x14ac:dyDescent="0.3">
      <c r="A662" s="14"/>
      <c r="B662" s="14"/>
      <c r="C662" s="14"/>
      <c r="D662" s="14"/>
      <c r="E662" s="15"/>
      <c r="F662" s="15"/>
      <c r="G662" s="15"/>
      <c r="H662" s="15"/>
      <c r="I662" s="15"/>
      <c r="J662" s="15"/>
      <c r="K662" s="15"/>
      <c r="L662" s="15"/>
      <c r="M662" s="14"/>
      <c r="Q662" s="1" t="s">
        <v>720</v>
      </c>
    </row>
    <row r="663" spans="1:48" ht="30" customHeight="1" x14ac:dyDescent="0.3">
      <c r="A663" s="14"/>
      <c r="B663" s="14"/>
      <c r="C663" s="14"/>
      <c r="D663" s="14"/>
      <c r="E663" s="15"/>
      <c r="F663" s="15"/>
      <c r="G663" s="15"/>
      <c r="H663" s="15"/>
      <c r="I663" s="15"/>
      <c r="J663" s="15"/>
      <c r="K663" s="15"/>
      <c r="L663" s="15"/>
      <c r="M663" s="14"/>
      <c r="Q663" s="1" t="s">
        <v>720</v>
      </c>
    </row>
    <row r="664" spans="1:48" ht="30" customHeight="1" x14ac:dyDescent="0.3">
      <c r="A664" s="14"/>
      <c r="B664" s="14"/>
      <c r="C664" s="14"/>
      <c r="D664" s="14"/>
      <c r="E664" s="15"/>
      <c r="F664" s="15"/>
      <c r="G664" s="15"/>
      <c r="H664" s="15"/>
      <c r="I664" s="15"/>
      <c r="J664" s="15"/>
      <c r="K664" s="15"/>
      <c r="L664" s="15"/>
      <c r="M664" s="14"/>
      <c r="Q664" s="1" t="s">
        <v>720</v>
      </c>
    </row>
    <row r="665" spans="1:48" ht="30" customHeight="1" x14ac:dyDescent="0.3">
      <c r="A665" s="16" t="s">
        <v>80</v>
      </c>
      <c r="B665" s="14"/>
      <c r="C665" s="14"/>
      <c r="D665" s="14"/>
      <c r="E665" s="15"/>
      <c r="F665" s="15">
        <f>SUMIF(Q645:Q664,"010214",F645:F664)</f>
        <v>0</v>
      </c>
      <c r="G665" s="15"/>
      <c r="H665" s="15">
        <f>SUMIF(Q645:Q664,"010214",H645:H664)</f>
        <v>0</v>
      </c>
      <c r="I665" s="15"/>
      <c r="J665" s="15">
        <f>SUMIF(Q645:Q664,"010214",J645:J664)</f>
        <v>0</v>
      </c>
      <c r="K665" s="15"/>
      <c r="L665" s="15">
        <f>SUMIF(Q645:Q664,"010214",L645:L664)</f>
        <v>0</v>
      </c>
      <c r="M665" s="14"/>
      <c r="N665" t="s">
        <v>81</v>
      </c>
    </row>
    <row r="666" spans="1:48" ht="30" customHeight="1" x14ac:dyDescent="0.3">
      <c r="A666" s="16" t="s">
        <v>725</v>
      </c>
      <c r="B666" s="16" t="s">
        <v>727</v>
      </c>
      <c r="C666" s="14"/>
      <c r="D666" s="14"/>
      <c r="E666" s="15"/>
      <c r="F666" s="15"/>
      <c r="G666" s="15"/>
      <c r="H666" s="15"/>
      <c r="I666" s="15"/>
      <c r="J666" s="15"/>
      <c r="K666" s="15"/>
      <c r="L666" s="15"/>
      <c r="M666" s="14"/>
      <c r="N666" s="3"/>
      <c r="O666" s="3"/>
      <c r="P666" s="3"/>
      <c r="Q666" s="2" t="s">
        <v>726</v>
      </c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</row>
    <row r="667" spans="1:48" ht="30" customHeight="1" x14ac:dyDescent="0.3">
      <c r="A667" s="18" t="s">
        <v>57</v>
      </c>
      <c r="B667" s="18" t="s">
        <v>892</v>
      </c>
      <c r="C667" s="17" t="s">
        <v>58</v>
      </c>
      <c r="D667" s="17">
        <v>1</v>
      </c>
      <c r="E667" s="19">
        <v>0</v>
      </c>
      <c r="F667" s="19">
        <v>0</v>
      </c>
      <c r="G667" s="19">
        <v>0</v>
      </c>
      <c r="H667" s="19">
        <v>0</v>
      </c>
      <c r="I667" s="19"/>
      <c r="J667" s="19">
        <f>TRUNC(D667*I667,0)</f>
        <v>0</v>
      </c>
      <c r="K667" s="19">
        <f>TRUNC(E667+G667+I667,0)</f>
        <v>0</v>
      </c>
      <c r="L667" s="19">
        <f>TRUNC(F667+H667+J667,0)</f>
        <v>0</v>
      </c>
      <c r="M667" s="17" t="s">
        <v>59</v>
      </c>
      <c r="N667" s="3"/>
      <c r="O667" s="3"/>
      <c r="P667" s="3"/>
      <c r="Q667" s="2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</row>
    <row r="668" spans="1:48" ht="30" customHeight="1" x14ac:dyDescent="0.3">
      <c r="A668" s="18" t="s">
        <v>64</v>
      </c>
      <c r="B668" s="18" t="s">
        <v>892</v>
      </c>
      <c r="C668" s="17" t="s">
        <v>58</v>
      </c>
      <c r="D668" s="17">
        <v>1</v>
      </c>
      <c r="E668" s="19">
        <v>0</v>
      </c>
      <c r="F668" s="19">
        <v>0</v>
      </c>
      <c r="G668" s="19">
        <v>0</v>
      </c>
      <c r="H668" s="19">
        <v>0</v>
      </c>
      <c r="I668" s="19"/>
      <c r="J668" s="19">
        <f>TRUNC(D668*I668,0)</f>
        <v>0</v>
      </c>
      <c r="K668" s="19">
        <f>TRUNC(E668+G668+I668,0)</f>
        <v>0</v>
      </c>
      <c r="L668" s="19">
        <f>TRUNC(F668+H668+J668,0)</f>
        <v>0</v>
      </c>
      <c r="M668" s="17" t="s">
        <v>65</v>
      </c>
      <c r="N668" s="3"/>
      <c r="O668" s="3"/>
      <c r="P668" s="3"/>
      <c r="Q668" s="2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</row>
    <row r="669" spans="1:48" ht="30" customHeight="1" x14ac:dyDescent="0.3">
      <c r="A669" s="16" t="s">
        <v>68</v>
      </c>
      <c r="B669" s="16" t="s">
        <v>69</v>
      </c>
      <c r="C669" s="16" t="s">
        <v>70</v>
      </c>
      <c r="D669" s="14">
        <v>2</v>
      </c>
      <c r="E669" s="15"/>
      <c r="F669" s="15">
        <f>TRUNC(E669*D669, 0)</f>
        <v>0</v>
      </c>
      <c r="G669" s="15"/>
      <c r="H669" s="15">
        <f>TRUNC(G669*D669, 0)</f>
        <v>0</v>
      </c>
      <c r="I669" s="15"/>
      <c r="J669" s="15">
        <f>TRUNC(I669*D669, 0)</f>
        <v>0</v>
      </c>
      <c r="K669" s="15">
        <f>TRUNC(E669+G669+I669, 0)</f>
        <v>0</v>
      </c>
      <c r="L669" s="15">
        <f>TRUNC(F669+H669+J669, 0)</f>
        <v>0</v>
      </c>
      <c r="M669" s="16" t="s">
        <v>71</v>
      </c>
      <c r="N669" s="2" t="s">
        <v>72</v>
      </c>
      <c r="O669" s="2" t="s">
        <v>50</v>
      </c>
      <c r="P669" s="2" t="s">
        <v>50</v>
      </c>
      <c r="Q669" s="2" t="s">
        <v>726</v>
      </c>
      <c r="R669" s="2" t="s">
        <v>61</v>
      </c>
      <c r="S669" s="2" t="s">
        <v>62</v>
      </c>
      <c r="T669" s="2" t="s">
        <v>62</v>
      </c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2" t="s">
        <v>50</v>
      </c>
      <c r="AS669" s="2" t="s">
        <v>50</v>
      </c>
      <c r="AT669" s="3"/>
      <c r="AU669" s="2" t="s">
        <v>728</v>
      </c>
      <c r="AV669" s="3">
        <v>210</v>
      </c>
    </row>
    <row r="670" spans="1:48" ht="30" customHeight="1" x14ac:dyDescent="0.3">
      <c r="A670" s="16" t="s">
        <v>74</v>
      </c>
      <c r="B670" s="16" t="s">
        <v>75</v>
      </c>
      <c r="C670" s="16" t="s">
        <v>76</v>
      </c>
      <c r="D670" s="14">
        <v>117</v>
      </c>
      <c r="E670" s="15"/>
      <c r="F670" s="15">
        <f>TRUNC(E670*D670, 0)</f>
        <v>0</v>
      </c>
      <c r="G670" s="15"/>
      <c r="H670" s="15">
        <f>TRUNC(G670*D670, 0)</f>
        <v>0</v>
      </c>
      <c r="I670" s="15"/>
      <c r="J670" s="15">
        <f>TRUNC(I670*D670, 0)</f>
        <v>0</v>
      </c>
      <c r="K670" s="15">
        <f>TRUNC(E670+G670+I670, 0)</f>
        <v>0</v>
      </c>
      <c r="L670" s="15">
        <f>TRUNC(F670+H670+J670, 0)</f>
        <v>0</v>
      </c>
      <c r="M670" s="16" t="s">
        <v>77</v>
      </c>
      <c r="N670" s="2" t="s">
        <v>78</v>
      </c>
      <c r="O670" s="2" t="s">
        <v>50</v>
      </c>
      <c r="P670" s="2" t="s">
        <v>50</v>
      </c>
      <c r="Q670" s="2" t="s">
        <v>726</v>
      </c>
      <c r="R670" s="2" t="s">
        <v>61</v>
      </c>
      <c r="S670" s="2" t="s">
        <v>62</v>
      </c>
      <c r="T670" s="2" t="s">
        <v>62</v>
      </c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2" t="s">
        <v>50</v>
      </c>
      <c r="AS670" s="2" t="s">
        <v>50</v>
      </c>
      <c r="AT670" s="3"/>
      <c r="AU670" s="2" t="s">
        <v>729</v>
      </c>
      <c r="AV670" s="3">
        <v>211</v>
      </c>
    </row>
    <row r="671" spans="1:48" ht="30" customHeight="1" x14ac:dyDescent="0.3">
      <c r="A671" s="14"/>
      <c r="B671" s="14"/>
      <c r="C671" s="14"/>
      <c r="D671" s="14"/>
      <c r="E671" s="15"/>
      <c r="F671" s="15"/>
      <c r="G671" s="15"/>
      <c r="H671" s="15"/>
      <c r="I671" s="15"/>
      <c r="J671" s="15"/>
      <c r="K671" s="15"/>
      <c r="L671" s="15"/>
      <c r="M671" s="14"/>
      <c r="Q671" s="1" t="s">
        <v>726</v>
      </c>
    </row>
    <row r="672" spans="1:48" ht="30" customHeight="1" x14ac:dyDescent="0.3">
      <c r="A672" s="14"/>
      <c r="B672" s="14"/>
      <c r="C672" s="14"/>
      <c r="D672" s="14"/>
      <c r="E672" s="15"/>
      <c r="F672" s="15"/>
      <c r="G672" s="15"/>
      <c r="H672" s="15"/>
      <c r="I672" s="15"/>
      <c r="J672" s="15"/>
      <c r="K672" s="15"/>
      <c r="L672" s="15"/>
      <c r="M672" s="14"/>
      <c r="Q672" s="1" t="s">
        <v>726</v>
      </c>
    </row>
    <row r="673" spans="1:17" ht="30" customHeight="1" x14ac:dyDescent="0.3">
      <c r="A673" s="14"/>
      <c r="B673" s="14"/>
      <c r="C673" s="14"/>
      <c r="D673" s="14"/>
      <c r="E673" s="15"/>
      <c r="F673" s="15"/>
      <c r="G673" s="15"/>
      <c r="H673" s="15"/>
      <c r="I673" s="15"/>
      <c r="J673" s="15"/>
      <c r="K673" s="15"/>
      <c r="L673" s="15"/>
      <c r="M673" s="14"/>
      <c r="Q673" s="1" t="s">
        <v>726</v>
      </c>
    </row>
    <row r="674" spans="1:17" ht="30" customHeight="1" x14ac:dyDescent="0.3">
      <c r="A674" s="14"/>
      <c r="B674" s="14"/>
      <c r="C674" s="14"/>
      <c r="D674" s="14"/>
      <c r="E674" s="15"/>
      <c r="F674" s="15"/>
      <c r="G674" s="15"/>
      <c r="H674" s="15"/>
      <c r="I674" s="15"/>
      <c r="J674" s="15"/>
      <c r="K674" s="15"/>
      <c r="L674" s="15"/>
      <c r="M674" s="14"/>
      <c r="Q674" s="1" t="s">
        <v>726</v>
      </c>
    </row>
    <row r="675" spans="1:17" ht="30" customHeight="1" x14ac:dyDescent="0.3">
      <c r="A675" s="14"/>
      <c r="B675" s="14"/>
      <c r="C675" s="14"/>
      <c r="D675" s="14"/>
      <c r="E675" s="15"/>
      <c r="F675" s="15"/>
      <c r="G675" s="15"/>
      <c r="H675" s="15"/>
      <c r="I675" s="15"/>
      <c r="J675" s="15"/>
      <c r="K675" s="15"/>
      <c r="L675" s="15"/>
      <c r="M675" s="14"/>
      <c r="Q675" s="1" t="s">
        <v>726</v>
      </c>
    </row>
    <row r="676" spans="1:17" ht="30" customHeight="1" x14ac:dyDescent="0.3">
      <c r="A676" s="14"/>
      <c r="B676" s="14"/>
      <c r="C676" s="14"/>
      <c r="D676" s="14"/>
      <c r="E676" s="15"/>
      <c r="F676" s="15"/>
      <c r="G676" s="15"/>
      <c r="H676" s="15"/>
      <c r="I676" s="15"/>
      <c r="J676" s="15"/>
      <c r="K676" s="15"/>
      <c r="L676" s="15"/>
      <c r="M676" s="14"/>
      <c r="Q676" s="1" t="s">
        <v>726</v>
      </c>
    </row>
    <row r="677" spans="1:17" ht="30" customHeight="1" x14ac:dyDescent="0.3">
      <c r="A677" s="14"/>
      <c r="B677" s="14"/>
      <c r="C677" s="14"/>
      <c r="D677" s="14"/>
      <c r="E677" s="15"/>
      <c r="F677" s="15"/>
      <c r="G677" s="15"/>
      <c r="H677" s="15"/>
      <c r="I677" s="15"/>
      <c r="J677" s="15"/>
      <c r="K677" s="15"/>
      <c r="L677" s="15"/>
      <c r="M677" s="14"/>
      <c r="Q677" s="1" t="s">
        <v>726</v>
      </c>
    </row>
    <row r="678" spans="1:17" ht="30" customHeight="1" x14ac:dyDescent="0.3">
      <c r="A678" s="14"/>
      <c r="B678" s="14"/>
      <c r="C678" s="14"/>
      <c r="D678" s="14"/>
      <c r="E678" s="15"/>
      <c r="F678" s="15"/>
      <c r="G678" s="15"/>
      <c r="H678" s="15"/>
      <c r="I678" s="15"/>
      <c r="J678" s="15"/>
      <c r="K678" s="15"/>
      <c r="L678" s="15"/>
      <c r="M678" s="14"/>
      <c r="Q678" s="1" t="s">
        <v>726</v>
      </c>
    </row>
    <row r="679" spans="1:17" ht="30" customHeight="1" x14ac:dyDescent="0.3">
      <c r="A679" s="14"/>
      <c r="B679" s="14"/>
      <c r="C679" s="14"/>
      <c r="D679" s="14"/>
      <c r="E679" s="15"/>
      <c r="F679" s="15"/>
      <c r="G679" s="15"/>
      <c r="H679" s="15"/>
      <c r="I679" s="15"/>
      <c r="J679" s="15"/>
      <c r="K679" s="15"/>
      <c r="L679" s="15"/>
      <c r="M679" s="14"/>
      <c r="Q679" s="1" t="s">
        <v>726</v>
      </c>
    </row>
    <row r="680" spans="1:17" ht="30" customHeight="1" x14ac:dyDescent="0.3">
      <c r="A680" s="14"/>
      <c r="B680" s="14"/>
      <c r="C680" s="14"/>
      <c r="D680" s="14"/>
      <c r="E680" s="15"/>
      <c r="F680" s="15"/>
      <c r="G680" s="15"/>
      <c r="H680" s="15"/>
      <c r="I680" s="15"/>
      <c r="J680" s="15"/>
      <c r="K680" s="15"/>
      <c r="L680" s="15"/>
      <c r="M680" s="14"/>
      <c r="Q680" s="1" t="s">
        <v>726</v>
      </c>
    </row>
    <row r="681" spans="1:17" ht="30" customHeight="1" x14ac:dyDescent="0.3">
      <c r="A681" s="14"/>
      <c r="B681" s="14"/>
      <c r="C681" s="14"/>
      <c r="D681" s="14"/>
      <c r="E681" s="15"/>
      <c r="F681" s="15"/>
      <c r="G681" s="15"/>
      <c r="H681" s="15"/>
      <c r="I681" s="15"/>
      <c r="J681" s="15"/>
      <c r="K681" s="15"/>
      <c r="L681" s="15"/>
      <c r="M681" s="14"/>
      <c r="Q681" s="1" t="s">
        <v>726</v>
      </c>
    </row>
    <row r="682" spans="1:17" ht="30" customHeight="1" x14ac:dyDescent="0.3">
      <c r="A682" s="14"/>
      <c r="B682" s="14"/>
      <c r="C682" s="14"/>
      <c r="D682" s="14"/>
      <c r="E682" s="15"/>
      <c r="F682" s="15"/>
      <c r="G682" s="15"/>
      <c r="H682" s="15"/>
      <c r="I682" s="15"/>
      <c r="J682" s="15"/>
      <c r="K682" s="15"/>
      <c r="L682" s="15"/>
      <c r="M682" s="14"/>
      <c r="Q682" s="1" t="s">
        <v>726</v>
      </c>
    </row>
    <row r="683" spans="1:17" ht="30" customHeight="1" x14ac:dyDescent="0.3">
      <c r="A683" s="14"/>
      <c r="B683" s="14"/>
      <c r="C683" s="14"/>
      <c r="D683" s="14"/>
      <c r="E683" s="15"/>
      <c r="F683" s="15"/>
      <c r="G683" s="15"/>
      <c r="H683" s="15"/>
      <c r="I683" s="15"/>
      <c r="J683" s="15"/>
      <c r="K683" s="15"/>
      <c r="L683" s="15"/>
      <c r="M683" s="14"/>
      <c r="Q683" s="1" t="s">
        <v>726</v>
      </c>
    </row>
    <row r="684" spans="1:17" ht="30" customHeight="1" x14ac:dyDescent="0.3">
      <c r="A684" s="14"/>
      <c r="B684" s="14"/>
      <c r="C684" s="14"/>
      <c r="D684" s="14"/>
      <c r="E684" s="15"/>
      <c r="F684" s="15"/>
      <c r="G684" s="15"/>
      <c r="H684" s="15"/>
      <c r="I684" s="15"/>
      <c r="J684" s="15"/>
      <c r="K684" s="15"/>
      <c r="L684" s="15"/>
      <c r="M684" s="14"/>
      <c r="Q684" s="1" t="s">
        <v>726</v>
      </c>
    </row>
    <row r="685" spans="1:17" ht="30" customHeight="1" x14ac:dyDescent="0.3">
      <c r="A685" s="14"/>
      <c r="B685" s="14"/>
      <c r="C685" s="14"/>
      <c r="D685" s="14"/>
      <c r="E685" s="15"/>
      <c r="F685" s="15"/>
      <c r="G685" s="15"/>
      <c r="H685" s="15"/>
      <c r="I685" s="15"/>
      <c r="J685" s="15"/>
      <c r="K685" s="15"/>
      <c r="L685" s="15"/>
      <c r="M685" s="14"/>
      <c r="Q685" s="1" t="s">
        <v>726</v>
      </c>
    </row>
    <row r="686" spans="1:17" ht="30" customHeight="1" x14ac:dyDescent="0.3">
      <c r="A686" s="14"/>
      <c r="B686" s="14"/>
      <c r="C686" s="14"/>
      <c r="D686" s="14"/>
      <c r="E686" s="15"/>
      <c r="F686" s="15"/>
      <c r="G686" s="15"/>
      <c r="H686" s="15"/>
      <c r="I686" s="15"/>
      <c r="J686" s="15"/>
      <c r="K686" s="15"/>
      <c r="L686" s="15"/>
      <c r="M686" s="14"/>
      <c r="Q686" s="1" t="s">
        <v>726</v>
      </c>
    </row>
    <row r="687" spans="1:17" ht="30" customHeight="1" x14ac:dyDescent="0.3">
      <c r="A687" s="14"/>
      <c r="B687" s="14"/>
      <c r="C687" s="14"/>
      <c r="D687" s="14"/>
      <c r="E687" s="15"/>
      <c r="F687" s="15"/>
      <c r="G687" s="15"/>
      <c r="H687" s="15"/>
      <c r="I687" s="15"/>
      <c r="J687" s="15"/>
      <c r="K687" s="15"/>
      <c r="L687" s="15"/>
      <c r="M687" s="14"/>
      <c r="Q687" s="1" t="s">
        <v>726</v>
      </c>
    </row>
    <row r="688" spans="1:17" ht="30" customHeight="1" x14ac:dyDescent="0.3">
      <c r="A688" s="14"/>
      <c r="B688" s="14"/>
      <c r="C688" s="14"/>
      <c r="D688" s="14"/>
      <c r="E688" s="15"/>
      <c r="F688" s="15"/>
      <c r="G688" s="15"/>
      <c r="H688" s="15"/>
      <c r="I688" s="15"/>
      <c r="J688" s="15"/>
      <c r="K688" s="15"/>
      <c r="L688" s="15"/>
      <c r="M688" s="14"/>
      <c r="Q688" s="1" t="s">
        <v>726</v>
      </c>
    </row>
    <row r="689" spans="1:48" ht="30" customHeight="1" x14ac:dyDescent="0.3">
      <c r="A689" s="16" t="s">
        <v>80</v>
      </c>
      <c r="B689" s="14"/>
      <c r="C689" s="14"/>
      <c r="D689" s="14"/>
      <c r="E689" s="15"/>
      <c r="F689" s="15">
        <f>SUMIF(Q669:Q688,"010301",F669:F688)</f>
        <v>0</v>
      </c>
      <c r="G689" s="15"/>
      <c r="H689" s="15">
        <f>SUMIF(Q669:Q688,"010301",H669:H688)</f>
        <v>0</v>
      </c>
      <c r="I689" s="15"/>
      <c r="J689" s="15">
        <f>SUM(J667:J688)</f>
        <v>0</v>
      </c>
      <c r="K689" s="15"/>
      <c r="L689" s="15">
        <f>SUMIF(Q669:Q688,"010301",L667:L688)</f>
        <v>0</v>
      </c>
      <c r="M689" s="14"/>
      <c r="N689" t="s">
        <v>81</v>
      </c>
    </row>
    <row r="690" spans="1:48" ht="30" customHeight="1" x14ac:dyDescent="0.3">
      <c r="A690" s="16" t="s">
        <v>730</v>
      </c>
      <c r="B690" s="16" t="s">
        <v>727</v>
      </c>
      <c r="C690" s="14"/>
      <c r="D690" s="14"/>
      <c r="E690" s="15"/>
      <c r="F690" s="15"/>
      <c r="G690" s="15"/>
      <c r="H690" s="15"/>
      <c r="I690" s="15"/>
      <c r="J690" s="15"/>
      <c r="K690" s="15"/>
      <c r="L690" s="15"/>
      <c r="M690" s="14"/>
      <c r="N690" s="3"/>
      <c r="O690" s="3"/>
      <c r="P690" s="3"/>
      <c r="Q690" s="2" t="s">
        <v>731</v>
      </c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</row>
    <row r="691" spans="1:48" ht="30" customHeight="1" x14ac:dyDescent="0.3">
      <c r="A691" s="16" t="s">
        <v>84</v>
      </c>
      <c r="B691" s="16" t="s">
        <v>85</v>
      </c>
      <c r="C691" s="16" t="s">
        <v>86</v>
      </c>
      <c r="D691" s="14">
        <v>624</v>
      </c>
      <c r="E691" s="15"/>
      <c r="F691" s="15">
        <f t="shared" ref="F691:F696" si="58">TRUNC(E691*D691, 0)</f>
        <v>0</v>
      </c>
      <c r="G691" s="15"/>
      <c r="H691" s="15">
        <f t="shared" ref="H691:H696" si="59">TRUNC(G691*D691, 0)</f>
        <v>0</v>
      </c>
      <c r="I691" s="15"/>
      <c r="J691" s="15">
        <f t="shared" ref="J691:J696" si="60">TRUNC(I691*D691, 0)</f>
        <v>0</v>
      </c>
      <c r="K691" s="15">
        <f t="shared" ref="K691:L696" si="61">TRUNC(E691+G691+I691, 0)</f>
        <v>0</v>
      </c>
      <c r="L691" s="15">
        <f t="shared" si="61"/>
        <v>0</v>
      </c>
      <c r="M691" s="16" t="s">
        <v>87</v>
      </c>
      <c r="N691" s="2" t="s">
        <v>88</v>
      </c>
      <c r="O691" s="2" t="s">
        <v>50</v>
      </c>
      <c r="P691" s="2" t="s">
        <v>50</v>
      </c>
      <c r="Q691" s="2" t="s">
        <v>731</v>
      </c>
      <c r="R691" s="2" t="s">
        <v>62</v>
      </c>
      <c r="S691" s="2" t="s">
        <v>62</v>
      </c>
      <c r="T691" s="2" t="s">
        <v>61</v>
      </c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2" t="s">
        <v>50</v>
      </c>
      <c r="AS691" s="2" t="s">
        <v>50</v>
      </c>
      <c r="AT691" s="3"/>
      <c r="AU691" s="2" t="s">
        <v>732</v>
      </c>
      <c r="AV691" s="3">
        <v>213</v>
      </c>
    </row>
    <row r="692" spans="1:48" ht="30" customHeight="1" x14ac:dyDescent="0.3">
      <c r="A692" s="16" t="s">
        <v>733</v>
      </c>
      <c r="B692" s="16" t="s">
        <v>734</v>
      </c>
      <c r="C692" s="16" t="s">
        <v>76</v>
      </c>
      <c r="D692" s="14">
        <v>8</v>
      </c>
      <c r="E692" s="15"/>
      <c r="F692" s="15">
        <f t="shared" si="58"/>
        <v>0</v>
      </c>
      <c r="G692" s="15"/>
      <c r="H692" s="15">
        <f t="shared" si="59"/>
        <v>0</v>
      </c>
      <c r="I692" s="15"/>
      <c r="J692" s="15">
        <f t="shared" si="60"/>
        <v>0</v>
      </c>
      <c r="K692" s="15">
        <f t="shared" si="61"/>
        <v>0</v>
      </c>
      <c r="L692" s="15">
        <f t="shared" si="61"/>
        <v>0</v>
      </c>
      <c r="M692" s="16" t="s">
        <v>735</v>
      </c>
      <c r="N692" s="2" t="s">
        <v>736</v>
      </c>
      <c r="O692" s="2" t="s">
        <v>50</v>
      </c>
      <c r="P692" s="2" t="s">
        <v>50</v>
      </c>
      <c r="Q692" s="2" t="s">
        <v>731</v>
      </c>
      <c r="R692" s="2" t="s">
        <v>61</v>
      </c>
      <c r="S692" s="2" t="s">
        <v>62</v>
      </c>
      <c r="T692" s="2" t="s">
        <v>62</v>
      </c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2" t="s">
        <v>50</v>
      </c>
      <c r="AS692" s="2" t="s">
        <v>50</v>
      </c>
      <c r="AT692" s="3"/>
      <c r="AU692" s="2" t="s">
        <v>737</v>
      </c>
      <c r="AV692" s="3">
        <v>214</v>
      </c>
    </row>
    <row r="693" spans="1:48" ht="30" customHeight="1" x14ac:dyDescent="0.3">
      <c r="A693" s="16" t="s">
        <v>733</v>
      </c>
      <c r="B693" s="16" t="s">
        <v>738</v>
      </c>
      <c r="C693" s="16" t="s">
        <v>76</v>
      </c>
      <c r="D693" s="14">
        <v>1</v>
      </c>
      <c r="E693" s="15"/>
      <c r="F693" s="15">
        <f t="shared" si="58"/>
        <v>0</v>
      </c>
      <c r="G693" s="15"/>
      <c r="H693" s="15">
        <f t="shared" si="59"/>
        <v>0</v>
      </c>
      <c r="I693" s="15"/>
      <c r="J693" s="15">
        <f t="shared" si="60"/>
        <v>0</v>
      </c>
      <c r="K693" s="15">
        <f t="shared" si="61"/>
        <v>0</v>
      </c>
      <c r="L693" s="15">
        <f t="shared" si="61"/>
        <v>0</v>
      </c>
      <c r="M693" s="16" t="s">
        <v>739</v>
      </c>
      <c r="N693" s="2" t="s">
        <v>740</v>
      </c>
      <c r="O693" s="2" t="s">
        <v>50</v>
      </c>
      <c r="P693" s="2" t="s">
        <v>50</v>
      </c>
      <c r="Q693" s="2" t="s">
        <v>731</v>
      </c>
      <c r="R693" s="2" t="s">
        <v>61</v>
      </c>
      <c r="S693" s="2" t="s">
        <v>62</v>
      </c>
      <c r="T693" s="2" t="s">
        <v>62</v>
      </c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2" t="s">
        <v>50</v>
      </c>
      <c r="AS693" s="2" t="s">
        <v>50</v>
      </c>
      <c r="AT693" s="3"/>
      <c r="AU693" s="2" t="s">
        <v>741</v>
      </c>
      <c r="AV693" s="3">
        <v>215</v>
      </c>
    </row>
    <row r="694" spans="1:48" ht="30" customHeight="1" x14ac:dyDescent="0.3">
      <c r="A694" s="16" t="s">
        <v>99</v>
      </c>
      <c r="B694" s="16" t="s">
        <v>742</v>
      </c>
      <c r="C694" s="16" t="s">
        <v>101</v>
      </c>
      <c r="D694" s="14">
        <v>0.19800000000000001</v>
      </c>
      <c r="E694" s="15"/>
      <c r="F694" s="15">
        <f t="shared" si="58"/>
        <v>0</v>
      </c>
      <c r="G694" s="15"/>
      <c r="H694" s="15">
        <f t="shared" si="59"/>
        <v>0</v>
      </c>
      <c r="I694" s="15"/>
      <c r="J694" s="15">
        <f t="shared" si="60"/>
        <v>0</v>
      </c>
      <c r="K694" s="15">
        <f t="shared" si="61"/>
        <v>0</v>
      </c>
      <c r="L694" s="15">
        <f t="shared" si="61"/>
        <v>0</v>
      </c>
      <c r="M694" s="16" t="s">
        <v>743</v>
      </c>
      <c r="N694" s="2" t="s">
        <v>744</v>
      </c>
      <c r="O694" s="2" t="s">
        <v>50</v>
      </c>
      <c r="P694" s="2" t="s">
        <v>50</v>
      </c>
      <c r="Q694" s="2" t="s">
        <v>731</v>
      </c>
      <c r="R694" s="2" t="s">
        <v>61</v>
      </c>
      <c r="S694" s="2" t="s">
        <v>62</v>
      </c>
      <c r="T694" s="2" t="s">
        <v>62</v>
      </c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2" t="s">
        <v>50</v>
      </c>
      <c r="AS694" s="2" t="s">
        <v>50</v>
      </c>
      <c r="AT694" s="3"/>
      <c r="AU694" s="2" t="s">
        <v>745</v>
      </c>
      <c r="AV694" s="3">
        <v>216</v>
      </c>
    </row>
    <row r="695" spans="1:48" ht="30" customHeight="1" x14ac:dyDescent="0.3">
      <c r="A695" s="16" t="s">
        <v>99</v>
      </c>
      <c r="B695" s="16" t="s">
        <v>746</v>
      </c>
      <c r="C695" s="16" t="s">
        <v>101</v>
      </c>
      <c r="D695" s="14">
        <v>0.19800000000000001</v>
      </c>
      <c r="E695" s="15"/>
      <c r="F695" s="15">
        <f t="shared" si="58"/>
        <v>0</v>
      </c>
      <c r="G695" s="15"/>
      <c r="H695" s="15">
        <f t="shared" si="59"/>
        <v>0</v>
      </c>
      <c r="I695" s="15"/>
      <c r="J695" s="15">
        <f t="shared" si="60"/>
        <v>0</v>
      </c>
      <c r="K695" s="15">
        <f t="shared" si="61"/>
        <v>0</v>
      </c>
      <c r="L695" s="15">
        <f t="shared" si="61"/>
        <v>0</v>
      </c>
      <c r="M695" s="16" t="s">
        <v>747</v>
      </c>
      <c r="N695" s="2" t="s">
        <v>748</v>
      </c>
      <c r="O695" s="2" t="s">
        <v>50</v>
      </c>
      <c r="P695" s="2" t="s">
        <v>50</v>
      </c>
      <c r="Q695" s="2" t="s">
        <v>731</v>
      </c>
      <c r="R695" s="2" t="s">
        <v>61</v>
      </c>
      <c r="S695" s="2" t="s">
        <v>62</v>
      </c>
      <c r="T695" s="2" t="s">
        <v>62</v>
      </c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2" t="s">
        <v>50</v>
      </c>
      <c r="AS695" s="2" t="s">
        <v>50</v>
      </c>
      <c r="AT695" s="3"/>
      <c r="AU695" s="2" t="s">
        <v>749</v>
      </c>
      <c r="AV695" s="3">
        <v>217</v>
      </c>
    </row>
    <row r="696" spans="1:48" ht="30" customHeight="1" x14ac:dyDescent="0.3">
      <c r="A696" s="16" t="s">
        <v>99</v>
      </c>
      <c r="B696" s="16" t="s">
        <v>750</v>
      </c>
      <c r="C696" s="16" t="s">
        <v>101</v>
      </c>
      <c r="D696" s="14">
        <v>0.19800000000000001</v>
      </c>
      <c r="E696" s="15"/>
      <c r="F696" s="15">
        <f t="shared" si="58"/>
        <v>0</v>
      </c>
      <c r="G696" s="15"/>
      <c r="H696" s="15">
        <f t="shared" si="59"/>
        <v>0</v>
      </c>
      <c r="I696" s="15"/>
      <c r="J696" s="15">
        <f t="shared" si="60"/>
        <v>0</v>
      </c>
      <c r="K696" s="15">
        <f t="shared" si="61"/>
        <v>0</v>
      </c>
      <c r="L696" s="15">
        <f t="shared" si="61"/>
        <v>0</v>
      </c>
      <c r="M696" s="16" t="s">
        <v>751</v>
      </c>
      <c r="N696" s="2" t="s">
        <v>752</v>
      </c>
      <c r="O696" s="2" t="s">
        <v>50</v>
      </c>
      <c r="P696" s="2" t="s">
        <v>50</v>
      </c>
      <c r="Q696" s="2" t="s">
        <v>731</v>
      </c>
      <c r="R696" s="2" t="s">
        <v>61</v>
      </c>
      <c r="S696" s="2" t="s">
        <v>62</v>
      </c>
      <c r="T696" s="2" t="s">
        <v>62</v>
      </c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2" t="s">
        <v>50</v>
      </c>
      <c r="AS696" s="2" t="s">
        <v>50</v>
      </c>
      <c r="AT696" s="3"/>
      <c r="AU696" s="2" t="s">
        <v>753</v>
      </c>
      <c r="AV696" s="3">
        <v>218</v>
      </c>
    </row>
    <row r="697" spans="1:48" ht="30" customHeight="1" x14ac:dyDescent="0.3">
      <c r="A697" s="14"/>
      <c r="B697" s="14"/>
      <c r="C697" s="14"/>
      <c r="D697" s="14"/>
      <c r="E697" s="15"/>
      <c r="F697" s="15"/>
      <c r="G697" s="15"/>
      <c r="H697" s="15"/>
      <c r="I697" s="15"/>
      <c r="J697" s="15"/>
      <c r="K697" s="15"/>
      <c r="L697" s="15"/>
      <c r="M697" s="14"/>
      <c r="Q697" s="1" t="s">
        <v>731</v>
      </c>
    </row>
    <row r="698" spans="1:48" ht="30" customHeight="1" x14ac:dyDescent="0.3">
      <c r="A698" s="14"/>
      <c r="B698" s="14"/>
      <c r="C698" s="14"/>
      <c r="D698" s="14"/>
      <c r="E698" s="15"/>
      <c r="F698" s="15"/>
      <c r="G698" s="15"/>
      <c r="H698" s="15"/>
      <c r="I698" s="15"/>
      <c r="J698" s="15"/>
      <c r="K698" s="15"/>
      <c r="L698" s="15"/>
      <c r="M698" s="14"/>
      <c r="Q698" s="1" t="s">
        <v>731</v>
      </c>
    </row>
    <row r="699" spans="1:48" ht="30" customHeight="1" x14ac:dyDescent="0.3">
      <c r="A699" s="14"/>
      <c r="B699" s="14"/>
      <c r="C699" s="14"/>
      <c r="D699" s="14"/>
      <c r="E699" s="15"/>
      <c r="F699" s="15"/>
      <c r="G699" s="15"/>
      <c r="H699" s="15"/>
      <c r="I699" s="15"/>
      <c r="J699" s="15"/>
      <c r="K699" s="15"/>
      <c r="L699" s="15"/>
      <c r="M699" s="14"/>
      <c r="Q699" s="1" t="s">
        <v>731</v>
      </c>
    </row>
    <row r="700" spans="1:48" ht="30" customHeight="1" x14ac:dyDescent="0.3">
      <c r="A700" s="14"/>
      <c r="B700" s="14"/>
      <c r="C700" s="14"/>
      <c r="D700" s="14"/>
      <c r="E700" s="15"/>
      <c r="F700" s="15"/>
      <c r="G700" s="15"/>
      <c r="H700" s="15"/>
      <c r="I700" s="15"/>
      <c r="J700" s="15"/>
      <c r="K700" s="15"/>
      <c r="L700" s="15"/>
      <c r="M700" s="14"/>
      <c r="Q700" s="1" t="s">
        <v>731</v>
      </c>
    </row>
    <row r="701" spans="1:48" ht="30" customHeight="1" x14ac:dyDescent="0.3">
      <c r="A701" s="14"/>
      <c r="B701" s="14"/>
      <c r="C701" s="14"/>
      <c r="D701" s="14"/>
      <c r="E701" s="15"/>
      <c r="F701" s="15"/>
      <c r="G701" s="15"/>
      <c r="H701" s="15"/>
      <c r="I701" s="15"/>
      <c r="J701" s="15"/>
      <c r="K701" s="15"/>
      <c r="L701" s="15"/>
      <c r="M701" s="14"/>
      <c r="Q701" s="1" t="s">
        <v>731</v>
      </c>
    </row>
    <row r="702" spans="1:48" ht="30" customHeight="1" x14ac:dyDescent="0.3">
      <c r="A702" s="14"/>
      <c r="B702" s="14"/>
      <c r="C702" s="14"/>
      <c r="D702" s="14"/>
      <c r="E702" s="15"/>
      <c r="F702" s="15"/>
      <c r="G702" s="15"/>
      <c r="H702" s="15"/>
      <c r="I702" s="15"/>
      <c r="J702" s="15"/>
      <c r="K702" s="15"/>
      <c r="L702" s="15"/>
      <c r="M702" s="14"/>
      <c r="Q702" s="1" t="s">
        <v>731</v>
      </c>
    </row>
    <row r="703" spans="1:48" ht="30" customHeight="1" x14ac:dyDescent="0.3">
      <c r="A703" s="14"/>
      <c r="B703" s="14"/>
      <c r="C703" s="14"/>
      <c r="D703" s="14"/>
      <c r="E703" s="15"/>
      <c r="F703" s="15"/>
      <c r="G703" s="15"/>
      <c r="H703" s="15"/>
      <c r="I703" s="15"/>
      <c r="J703" s="15"/>
      <c r="K703" s="15"/>
      <c r="L703" s="15"/>
      <c r="M703" s="14"/>
      <c r="Q703" s="1" t="s">
        <v>731</v>
      </c>
    </row>
    <row r="704" spans="1:48" ht="30" customHeight="1" x14ac:dyDescent="0.3">
      <c r="A704" s="14"/>
      <c r="B704" s="14"/>
      <c r="C704" s="14"/>
      <c r="D704" s="14"/>
      <c r="E704" s="15"/>
      <c r="F704" s="15"/>
      <c r="G704" s="15"/>
      <c r="H704" s="15"/>
      <c r="I704" s="15"/>
      <c r="J704" s="15"/>
      <c r="K704" s="15"/>
      <c r="L704" s="15"/>
      <c r="M704" s="14"/>
      <c r="Q704" s="1" t="s">
        <v>731</v>
      </c>
    </row>
    <row r="705" spans="1:48" ht="30" customHeight="1" x14ac:dyDescent="0.3">
      <c r="A705" s="14"/>
      <c r="B705" s="14"/>
      <c r="C705" s="14"/>
      <c r="D705" s="14"/>
      <c r="E705" s="15"/>
      <c r="F705" s="15"/>
      <c r="G705" s="15"/>
      <c r="H705" s="15"/>
      <c r="I705" s="15"/>
      <c r="J705" s="15"/>
      <c r="K705" s="15"/>
      <c r="L705" s="15"/>
      <c r="M705" s="14"/>
      <c r="Q705" s="1" t="s">
        <v>731</v>
      </c>
    </row>
    <row r="706" spans="1:48" ht="30" customHeight="1" x14ac:dyDescent="0.3">
      <c r="A706" s="14"/>
      <c r="B706" s="14"/>
      <c r="C706" s="14"/>
      <c r="D706" s="14"/>
      <c r="E706" s="15"/>
      <c r="F706" s="15"/>
      <c r="G706" s="15"/>
      <c r="H706" s="15"/>
      <c r="I706" s="15"/>
      <c r="J706" s="15"/>
      <c r="K706" s="15"/>
      <c r="L706" s="15"/>
      <c r="M706" s="14"/>
      <c r="Q706" s="1" t="s">
        <v>731</v>
      </c>
    </row>
    <row r="707" spans="1:48" ht="30" customHeight="1" x14ac:dyDescent="0.3">
      <c r="A707" s="14"/>
      <c r="B707" s="14"/>
      <c r="C707" s="14"/>
      <c r="D707" s="14"/>
      <c r="E707" s="15"/>
      <c r="F707" s="15"/>
      <c r="G707" s="15"/>
      <c r="H707" s="15"/>
      <c r="I707" s="15"/>
      <c r="J707" s="15"/>
      <c r="K707" s="15"/>
      <c r="L707" s="15"/>
      <c r="M707" s="14"/>
      <c r="Q707" s="1" t="s">
        <v>731</v>
      </c>
    </row>
    <row r="708" spans="1:48" ht="30" customHeight="1" x14ac:dyDescent="0.3">
      <c r="A708" s="14"/>
      <c r="B708" s="14"/>
      <c r="C708" s="14"/>
      <c r="D708" s="14"/>
      <c r="E708" s="15"/>
      <c r="F708" s="15"/>
      <c r="G708" s="15"/>
      <c r="H708" s="15"/>
      <c r="I708" s="15"/>
      <c r="J708" s="15"/>
      <c r="K708" s="15"/>
      <c r="L708" s="15"/>
      <c r="M708" s="14"/>
      <c r="Q708" s="1" t="s">
        <v>731</v>
      </c>
    </row>
    <row r="709" spans="1:48" ht="30" customHeight="1" x14ac:dyDescent="0.3">
      <c r="A709" s="14"/>
      <c r="B709" s="14"/>
      <c r="C709" s="14"/>
      <c r="D709" s="14"/>
      <c r="E709" s="15"/>
      <c r="F709" s="15"/>
      <c r="G709" s="15"/>
      <c r="H709" s="15"/>
      <c r="I709" s="15"/>
      <c r="J709" s="15"/>
      <c r="K709" s="15"/>
      <c r="L709" s="15"/>
      <c r="M709" s="14"/>
      <c r="Q709" s="1" t="s">
        <v>731</v>
      </c>
    </row>
    <row r="710" spans="1:48" ht="30" customHeight="1" x14ac:dyDescent="0.3">
      <c r="A710" s="14"/>
      <c r="B710" s="14"/>
      <c r="C710" s="14"/>
      <c r="D710" s="14"/>
      <c r="E710" s="15"/>
      <c r="F710" s="15"/>
      <c r="G710" s="15"/>
      <c r="H710" s="15"/>
      <c r="I710" s="15"/>
      <c r="J710" s="15"/>
      <c r="K710" s="15"/>
      <c r="L710" s="15"/>
      <c r="M710" s="14"/>
      <c r="Q710" s="1" t="s">
        <v>731</v>
      </c>
    </row>
    <row r="711" spans="1:48" ht="30" customHeight="1" x14ac:dyDescent="0.3">
      <c r="A711" s="16" t="s">
        <v>80</v>
      </c>
      <c r="B711" s="14"/>
      <c r="C711" s="14"/>
      <c r="D711" s="14"/>
      <c r="E711" s="15"/>
      <c r="F711" s="15">
        <f>SUMIF(Q691:Q710,"010302",F691:F710)</f>
        <v>0</v>
      </c>
      <c r="G711" s="15"/>
      <c r="H711" s="15">
        <f>SUMIF(Q691:Q710,"010302",H691:H710)</f>
        <v>0</v>
      </c>
      <c r="I711" s="15"/>
      <c r="J711" s="15">
        <f>SUMIF(Q691:Q710,"010302",J691:J710)</f>
        <v>0</v>
      </c>
      <c r="K711" s="15"/>
      <c r="L711" s="15">
        <f>SUMIF(Q691:Q710,"010302",L691:L710)</f>
        <v>0</v>
      </c>
      <c r="M711" s="14"/>
      <c r="N711" t="s">
        <v>81</v>
      </c>
    </row>
    <row r="712" spans="1:48" ht="30" customHeight="1" x14ac:dyDescent="0.3">
      <c r="A712" s="16" t="s">
        <v>754</v>
      </c>
      <c r="B712" s="16" t="s">
        <v>727</v>
      </c>
      <c r="C712" s="14"/>
      <c r="D712" s="14"/>
      <c r="E712" s="15"/>
      <c r="F712" s="15"/>
      <c r="G712" s="15"/>
      <c r="H712" s="15"/>
      <c r="I712" s="15"/>
      <c r="J712" s="15"/>
      <c r="K712" s="15"/>
      <c r="L712" s="15"/>
      <c r="M712" s="14"/>
      <c r="N712" s="3"/>
      <c r="O712" s="3"/>
      <c r="P712" s="3"/>
      <c r="Q712" s="2" t="s">
        <v>755</v>
      </c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</row>
    <row r="713" spans="1:48" ht="30" customHeight="1" x14ac:dyDescent="0.3">
      <c r="A713" s="16" t="s">
        <v>107</v>
      </c>
      <c r="B713" s="16" t="s">
        <v>108</v>
      </c>
      <c r="C713" s="16" t="s">
        <v>76</v>
      </c>
      <c r="D713" s="14">
        <v>269</v>
      </c>
      <c r="E713" s="15"/>
      <c r="F713" s="15">
        <f>TRUNC(E713*D713, 0)</f>
        <v>0</v>
      </c>
      <c r="G713" s="15"/>
      <c r="H713" s="15">
        <f>TRUNC(G713*D713, 0)</f>
        <v>0</v>
      </c>
      <c r="I713" s="15"/>
      <c r="J713" s="15">
        <f>TRUNC(I713*D713, 0)</f>
        <v>0</v>
      </c>
      <c r="K713" s="15">
        <f t="shared" ref="K713:L715" si="62">TRUNC(E713+G713+I713, 0)</f>
        <v>0</v>
      </c>
      <c r="L713" s="15">
        <f t="shared" si="62"/>
        <v>0</v>
      </c>
      <c r="M713" s="16" t="s">
        <v>109</v>
      </c>
      <c r="N713" s="2" t="s">
        <v>110</v>
      </c>
      <c r="O713" s="2" t="s">
        <v>50</v>
      </c>
      <c r="P713" s="2" t="s">
        <v>50</v>
      </c>
      <c r="Q713" s="2" t="s">
        <v>755</v>
      </c>
      <c r="R713" s="2" t="s">
        <v>61</v>
      </c>
      <c r="S713" s="2" t="s">
        <v>62</v>
      </c>
      <c r="T713" s="2" t="s">
        <v>62</v>
      </c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2" t="s">
        <v>50</v>
      </c>
      <c r="AS713" s="2" t="s">
        <v>50</v>
      </c>
      <c r="AT713" s="3"/>
      <c r="AU713" s="2" t="s">
        <v>756</v>
      </c>
      <c r="AV713" s="3">
        <v>220</v>
      </c>
    </row>
    <row r="714" spans="1:48" ht="30" customHeight="1" x14ac:dyDescent="0.3">
      <c r="A714" s="16" t="s">
        <v>112</v>
      </c>
      <c r="B714" s="16" t="s">
        <v>113</v>
      </c>
      <c r="C714" s="16" t="s">
        <v>76</v>
      </c>
      <c r="D714" s="14">
        <v>82</v>
      </c>
      <c r="E714" s="15"/>
      <c r="F714" s="15">
        <f>TRUNC(E714*D714, 0)</f>
        <v>0</v>
      </c>
      <c r="G714" s="15"/>
      <c r="H714" s="15">
        <f>TRUNC(G714*D714, 0)</f>
        <v>0</v>
      </c>
      <c r="I714" s="15"/>
      <c r="J714" s="15">
        <f>TRUNC(I714*D714, 0)</f>
        <v>0</v>
      </c>
      <c r="K714" s="15">
        <f t="shared" si="62"/>
        <v>0</v>
      </c>
      <c r="L714" s="15">
        <f t="shared" si="62"/>
        <v>0</v>
      </c>
      <c r="M714" s="16" t="s">
        <v>114</v>
      </c>
      <c r="N714" s="2" t="s">
        <v>115</v>
      </c>
      <c r="O714" s="2" t="s">
        <v>50</v>
      </c>
      <c r="P714" s="2" t="s">
        <v>50</v>
      </c>
      <c r="Q714" s="2" t="s">
        <v>755</v>
      </c>
      <c r="R714" s="2" t="s">
        <v>61</v>
      </c>
      <c r="S714" s="2" t="s">
        <v>62</v>
      </c>
      <c r="T714" s="2" t="s">
        <v>62</v>
      </c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2" t="s">
        <v>50</v>
      </c>
      <c r="AS714" s="2" t="s">
        <v>50</v>
      </c>
      <c r="AT714" s="3"/>
      <c r="AU714" s="2" t="s">
        <v>757</v>
      </c>
      <c r="AV714" s="3">
        <v>222</v>
      </c>
    </row>
    <row r="715" spans="1:48" ht="30" customHeight="1" x14ac:dyDescent="0.3">
      <c r="A715" s="16" t="s">
        <v>117</v>
      </c>
      <c r="B715" s="16" t="s">
        <v>118</v>
      </c>
      <c r="C715" s="16" t="s">
        <v>119</v>
      </c>
      <c r="D715" s="14">
        <v>96</v>
      </c>
      <c r="E715" s="15"/>
      <c r="F715" s="15">
        <f>TRUNC(E715*D715, 0)</f>
        <v>0</v>
      </c>
      <c r="G715" s="15"/>
      <c r="H715" s="15">
        <f>TRUNC(G715*D715, 0)</f>
        <v>0</v>
      </c>
      <c r="I715" s="15"/>
      <c r="J715" s="15">
        <f>TRUNC(I715*D715, 0)</f>
        <v>0</v>
      </c>
      <c r="K715" s="15">
        <f t="shared" si="62"/>
        <v>0</v>
      </c>
      <c r="L715" s="15">
        <f t="shared" si="62"/>
        <v>0</v>
      </c>
      <c r="M715" s="16" t="s">
        <v>120</v>
      </c>
      <c r="N715" s="2" t="s">
        <v>121</v>
      </c>
      <c r="O715" s="2" t="s">
        <v>50</v>
      </c>
      <c r="P715" s="2" t="s">
        <v>50</v>
      </c>
      <c r="Q715" s="2" t="s">
        <v>755</v>
      </c>
      <c r="R715" s="2" t="s">
        <v>61</v>
      </c>
      <c r="S715" s="2" t="s">
        <v>62</v>
      </c>
      <c r="T715" s="2" t="s">
        <v>62</v>
      </c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2" t="s">
        <v>50</v>
      </c>
      <c r="AS715" s="2" t="s">
        <v>50</v>
      </c>
      <c r="AT715" s="3"/>
      <c r="AU715" s="2" t="s">
        <v>758</v>
      </c>
      <c r="AV715" s="3">
        <v>223</v>
      </c>
    </row>
    <row r="716" spans="1:48" ht="30" customHeight="1" x14ac:dyDescent="0.3">
      <c r="A716" s="14"/>
      <c r="B716" s="14"/>
      <c r="C716" s="14"/>
      <c r="D716" s="14"/>
      <c r="E716" s="15"/>
      <c r="F716" s="15"/>
      <c r="G716" s="15"/>
      <c r="H716" s="15"/>
      <c r="I716" s="15"/>
      <c r="J716" s="15"/>
      <c r="K716" s="15"/>
      <c r="L716" s="15"/>
      <c r="M716" s="14"/>
      <c r="Q716" s="1" t="s">
        <v>755</v>
      </c>
    </row>
    <row r="717" spans="1:48" ht="30" customHeight="1" x14ac:dyDescent="0.3">
      <c r="A717" s="14"/>
      <c r="B717" s="14"/>
      <c r="C717" s="14"/>
      <c r="D717" s="14"/>
      <c r="E717" s="15"/>
      <c r="F717" s="15"/>
      <c r="G717" s="15"/>
      <c r="H717" s="15"/>
      <c r="I717" s="15"/>
      <c r="J717" s="15"/>
      <c r="K717" s="15"/>
      <c r="L717" s="15"/>
      <c r="M717" s="14"/>
      <c r="Q717" s="1" t="s">
        <v>755</v>
      </c>
    </row>
    <row r="718" spans="1:48" ht="30" customHeight="1" x14ac:dyDescent="0.3">
      <c r="A718" s="14"/>
      <c r="B718" s="14"/>
      <c r="C718" s="14"/>
      <c r="D718" s="14"/>
      <c r="E718" s="15"/>
      <c r="F718" s="15"/>
      <c r="G718" s="15"/>
      <c r="H718" s="15"/>
      <c r="I718" s="15"/>
      <c r="J718" s="15"/>
      <c r="K718" s="15"/>
      <c r="L718" s="15"/>
      <c r="M718" s="14"/>
      <c r="Q718" s="1" t="s">
        <v>755</v>
      </c>
    </row>
    <row r="719" spans="1:48" ht="30" customHeight="1" x14ac:dyDescent="0.3">
      <c r="A719" s="14"/>
      <c r="B719" s="14"/>
      <c r="C719" s="14"/>
      <c r="D719" s="14"/>
      <c r="E719" s="15"/>
      <c r="F719" s="15"/>
      <c r="G719" s="15"/>
      <c r="H719" s="15"/>
      <c r="I719" s="15"/>
      <c r="J719" s="15"/>
      <c r="K719" s="15"/>
      <c r="L719" s="15"/>
      <c r="M719" s="14"/>
      <c r="Q719" s="1" t="s">
        <v>755</v>
      </c>
    </row>
    <row r="720" spans="1:48" ht="30" customHeight="1" x14ac:dyDescent="0.3">
      <c r="A720" s="14"/>
      <c r="B720" s="14"/>
      <c r="C720" s="14"/>
      <c r="D720" s="14"/>
      <c r="E720" s="15"/>
      <c r="F720" s="15"/>
      <c r="G720" s="15"/>
      <c r="H720" s="15"/>
      <c r="I720" s="15"/>
      <c r="J720" s="15"/>
      <c r="K720" s="15"/>
      <c r="L720" s="15"/>
      <c r="M720" s="14"/>
      <c r="Q720" s="1" t="s">
        <v>755</v>
      </c>
    </row>
    <row r="721" spans="1:48" ht="30" customHeight="1" x14ac:dyDescent="0.3">
      <c r="A721" s="14"/>
      <c r="B721" s="14"/>
      <c r="C721" s="14"/>
      <c r="D721" s="14"/>
      <c r="E721" s="15"/>
      <c r="F721" s="15"/>
      <c r="G721" s="15"/>
      <c r="H721" s="15"/>
      <c r="I721" s="15"/>
      <c r="J721" s="15"/>
      <c r="K721" s="15"/>
      <c r="L721" s="15"/>
      <c r="M721" s="14"/>
      <c r="Q721" s="1" t="s">
        <v>755</v>
      </c>
    </row>
    <row r="722" spans="1:48" ht="30" customHeight="1" x14ac:dyDescent="0.3">
      <c r="A722" s="14"/>
      <c r="B722" s="14"/>
      <c r="C722" s="14"/>
      <c r="D722" s="14"/>
      <c r="E722" s="15"/>
      <c r="F722" s="15"/>
      <c r="G722" s="15"/>
      <c r="H722" s="15"/>
      <c r="I722" s="15"/>
      <c r="J722" s="15"/>
      <c r="K722" s="15"/>
      <c r="L722" s="15"/>
      <c r="M722" s="14"/>
      <c r="Q722" s="1" t="s">
        <v>755</v>
      </c>
    </row>
    <row r="723" spans="1:48" ht="30" customHeight="1" x14ac:dyDescent="0.3">
      <c r="A723" s="14"/>
      <c r="B723" s="14"/>
      <c r="C723" s="14"/>
      <c r="D723" s="14"/>
      <c r="E723" s="15"/>
      <c r="F723" s="15"/>
      <c r="G723" s="15"/>
      <c r="H723" s="15"/>
      <c r="I723" s="15"/>
      <c r="J723" s="15"/>
      <c r="K723" s="15"/>
      <c r="L723" s="15"/>
      <c r="M723" s="14"/>
      <c r="Q723" s="1" t="s">
        <v>755</v>
      </c>
    </row>
    <row r="724" spans="1:48" ht="30" customHeight="1" x14ac:dyDescent="0.3">
      <c r="A724" s="14"/>
      <c r="B724" s="14"/>
      <c r="C724" s="14"/>
      <c r="D724" s="14"/>
      <c r="E724" s="15"/>
      <c r="F724" s="15"/>
      <c r="G724" s="15"/>
      <c r="H724" s="15"/>
      <c r="I724" s="15"/>
      <c r="J724" s="15"/>
      <c r="K724" s="15"/>
      <c r="L724" s="15"/>
      <c r="M724" s="14"/>
      <c r="Q724" s="1" t="s">
        <v>755</v>
      </c>
    </row>
    <row r="725" spans="1:48" ht="30" customHeight="1" x14ac:dyDescent="0.3">
      <c r="A725" s="14"/>
      <c r="B725" s="14"/>
      <c r="C725" s="14"/>
      <c r="D725" s="14"/>
      <c r="E725" s="15"/>
      <c r="F725" s="15"/>
      <c r="G725" s="15"/>
      <c r="H725" s="15"/>
      <c r="I725" s="15"/>
      <c r="J725" s="15"/>
      <c r="K725" s="15"/>
      <c r="L725" s="15"/>
      <c r="M725" s="14"/>
      <c r="Q725" s="1" t="s">
        <v>755</v>
      </c>
    </row>
    <row r="726" spans="1:48" ht="30" customHeight="1" x14ac:dyDescent="0.3">
      <c r="A726" s="14"/>
      <c r="B726" s="14"/>
      <c r="C726" s="14"/>
      <c r="D726" s="14"/>
      <c r="E726" s="15"/>
      <c r="F726" s="15"/>
      <c r="G726" s="15"/>
      <c r="H726" s="15"/>
      <c r="I726" s="15"/>
      <c r="J726" s="15"/>
      <c r="K726" s="15"/>
      <c r="L726" s="15"/>
      <c r="M726" s="14"/>
      <c r="Q726" s="1" t="s">
        <v>755</v>
      </c>
    </row>
    <row r="727" spans="1:48" ht="30" customHeight="1" x14ac:dyDescent="0.3">
      <c r="A727" s="14"/>
      <c r="B727" s="14"/>
      <c r="C727" s="14"/>
      <c r="D727" s="14"/>
      <c r="E727" s="15"/>
      <c r="F727" s="15"/>
      <c r="G727" s="15"/>
      <c r="H727" s="15"/>
      <c r="I727" s="15"/>
      <c r="J727" s="15"/>
      <c r="K727" s="15"/>
      <c r="L727" s="15"/>
      <c r="M727" s="14"/>
      <c r="Q727" s="1" t="s">
        <v>755</v>
      </c>
    </row>
    <row r="728" spans="1:48" ht="30" customHeight="1" x14ac:dyDescent="0.3">
      <c r="A728" s="14"/>
      <c r="B728" s="14"/>
      <c r="C728" s="14"/>
      <c r="D728" s="14"/>
      <c r="E728" s="15"/>
      <c r="F728" s="15"/>
      <c r="G728" s="15"/>
      <c r="H728" s="15"/>
      <c r="I728" s="15"/>
      <c r="J728" s="15"/>
      <c r="K728" s="15"/>
      <c r="L728" s="15"/>
      <c r="M728" s="14"/>
      <c r="Q728" s="1" t="s">
        <v>755</v>
      </c>
    </row>
    <row r="729" spans="1:48" ht="30" customHeight="1" x14ac:dyDescent="0.3">
      <c r="A729" s="14"/>
      <c r="B729" s="14"/>
      <c r="C729" s="14"/>
      <c r="D729" s="14"/>
      <c r="E729" s="15"/>
      <c r="F729" s="15"/>
      <c r="G729" s="15"/>
      <c r="H729" s="15"/>
      <c r="I729" s="15"/>
      <c r="J729" s="15"/>
      <c r="K729" s="15"/>
      <c r="L729" s="15"/>
      <c r="M729" s="14"/>
      <c r="Q729" s="1" t="s">
        <v>755</v>
      </c>
    </row>
    <row r="730" spans="1:48" ht="30" customHeight="1" x14ac:dyDescent="0.3">
      <c r="A730" s="14"/>
      <c r="B730" s="14"/>
      <c r="C730" s="14"/>
      <c r="D730" s="14"/>
      <c r="E730" s="15"/>
      <c r="F730" s="15"/>
      <c r="G730" s="15"/>
      <c r="H730" s="15"/>
      <c r="I730" s="15"/>
      <c r="J730" s="15"/>
      <c r="K730" s="15"/>
      <c r="L730" s="15"/>
      <c r="M730" s="14"/>
      <c r="Q730" s="1" t="s">
        <v>755</v>
      </c>
    </row>
    <row r="731" spans="1:48" ht="30" customHeight="1" x14ac:dyDescent="0.3">
      <c r="A731" s="14"/>
      <c r="B731" s="14"/>
      <c r="C731" s="14"/>
      <c r="D731" s="14"/>
      <c r="E731" s="15"/>
      <c r="F731" s="15"/>
      <c r="G731" s="15"/>
      <c r="H731" s="15"/>
      <c r="I731" s="15"/>
      <c r="J731" s="15"/>
      <c r="K731" s="15"/>
      <c r="L731" s="15"/>
      <c r="M731" s="14"/>
      <c r="Q731" s="1" t="s">
        <v>755</v>
      </c>
    </row>
    <row r="732" spans="1:48" ht="30" customHeight="1" x14ac:dyDescent="0.3">
      <c r="A732" s="14"/>
      <c r="B732" s="14"/>
      <c r="C732" s="14"/>
      <c r="D732" s="14"/>
      <c r="E732" s="15"/>
      <c r="F732" s="15"/>
      <c r="G732" s="15"/>
      <c r="H732" s="15"/>
      <c r="I732" s="15"/>
      <c r="J732" s="15"/>
      <c r="K732" s="15"/>
      <c r="L732" s="15"/>
      <c r="M732" s="14"/>
      <c r="Q732" s="1" t="s">
        <v>755</v>
      </c>
    </row>
    <row r="733" spans="1:48" ht="30" customHeight="1" x14ac:dyDescent="0.3">
      <c r="A733" s="16" t="s">
        <v>80</v>
      </c>
      <c r="B733" s="14"/>
      <c r="C733" s="14"/>
      <c r="D733" s="14"/>
      <c r="E733" s="15"/>
      <c r="F733" s="15">
        <f>SUMIF(Q713:Q732,"010303",F713:F732)</f>
        <v>0</v>
      </c>
      <c r="G733" s="15"/>
      <c r="H733" s="15">
        <f>SUMIF(Q713:Q732,"010303",H713:H732)</f>
        <v>0</v>
      </c>
      <c r="I733" s="15"/>
      <c r="J733" s="15">
        <f>SUMIF(Q713:Q732,"010303",J713:J732)</f>
        <v>0</v>
      </c>
      <c r="K733" s="15"/>
      <c r="L733" s="15">
        <f>SUMIF(Q713:Q732,"010303",L713:L732)</f>
        <v>0</v>
      </c>
      <c r="M733" s="14"/>
      <c r="N733" t="s">
        <v>81</v>
      </c>
    </row>
    <row r="734" spans="1:48" ht="30" customHeight="1" x14ac:dyDescent="0.3">
      <c r="A734" s="16" t="s">
        <v>759</v>
      </c>
      <c r="B734" s="16" t="s">
        <v>727</v>
      </c>
      <c r="C734" s="14"/>
      <c r="D734" s="14"/>
      <c r="E734" s="15"/>
      <c r="F734" s="15"/>
      <c r="G734" s="15"/>
      <c r="H734" s="15"/>
      <c r="I734" s="15"/>
      <c r="J734" s="15"/>
      <c r="K734" s="15"/>
      <c r="L734" s="15"/>
      <c r="M734" s="14"/>
      <c r="N734" s="3"/>
      <c r="O734" s="3"/>
      <c r="P734" s="3"/>
      <c r="Q734" s="2" t="s">
        <v>760</v>
      </c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</row>
    <row r="735" spans="1:48" ht="30" customHeight="1" x14ac:dyDescent="0.3">
      <c r="A735" s="16" t="s">
        <v>125</v>
      </c>
      <c r="B735" s="16" t="s">
        <v>126</v>
      </c>
      <c r="C735" s="16" t="s">
        <v>76</v>
      </c>
      <c r="D735" s="14">
        <v>102</v>
      </c>
      <c r="E735" s="15"/>
      <c r="F735" s="15">
        <f t="shared" ref="F735:F740" si="63">TRUNC(E735*D735, 0)</f>
        <v>0</v>
      </c>
      <c r="G735" s="15"/>
      <c r="H735" s="15">
        <f t="shared" ref="H735:H740" si="64">TRUNC(G735*D735, 0)</f>
        <v>0</v>
      </c>
      <c r="I735" s="15"/>
      <c r="J735" s="15">
        <f t="shared" ref="J735:J740" si="65">TRUNC(I735*D735, 0)</f>
        <v>0</v>
      </c>
      <c r="K735" s="15">
        <f t="shared" ref="K735:L740" si="66">TRUNC(E735+G735+I735, 0)</f>
        <v>0</v>
      </c>
      <c r="L735" s="15">
        <f t="shared" si="66"/>
        <v>0</v>
      </c>
      <c r="M735" s="16" t="s">
        <v>127</v>
      </c>
      <c r="N735" s="2" t="s">
        <v>128</v>
      </c>
      <c r="O735" s="2" t="s">
        <v>50</v>
      </c>
      <c r="P735" s="2" t="s">
        <v>50</v>
      </c>
      <c r="Q735" s="2" t="s">
        <v>760</v>
      </c>
      <c r="R735" s="2" t="s">
        <v>62</v>
      </c>
      <c r="S735" s="2" t="s">
        <v>62</v>
      </c>
      <c r="T735" s="2" t="s">
        <v>61</v>
      </c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2" t="s">
        <v>50</v>
      </c>
      <c r="AS735" s="2" t="s">
        <v>50</v>
      </c>
      <c r="AT735" s="3"/>
      <c r="AU735" s="2" t="s">
        <v>761</v>
      </c>
      <c r="AV735" s="3">
        <v>225</v>
      </c>
    </row>
    <row r="736" spans="1:48" ht="30" customHeight="1" x14ac:dyDescent="0.3">
      <c r="A736" s="16" t="s">
        <v>130</v>
      </c>
      <c r="B736" s="16" t="s">
        <v>131</v>
      </c>
      <c r="C736" s="16" t="s">
        <v>132</v>
      </c>
      <c r="D736" s="14">
        <v>8</v>
      </c>
      <c r="E736" s="15"/>
      <c r="F736" s="15">
        <f t="shared" si="63"/>
        <v>0</v>
      </c>
      <c r="G736" s="15"/>
      <c r="H736" s="15">
        <f t="shared" si="64"/>
        <v>0</v>
      </c>
      <c r="I736" s="15"/>
      <c r="J736" s="15">
        <f t="shared" si="65"/>
        <v>0</v>
      </c>
      <c r="K736" s="15">
        <f t="shared" si="66"/>
        <v>0</v>
      </c>
      <c r="L736" s="15">
        <f t="shared" si="66"/>
        <v>0</v>
      </c>
      <c r="M736" s="16" t="s">
        <v>133</v>
      </c>
      <c r="N736" s="2" t="s">
        <v>134</v>
      </c>
      <c r="O736" s="2" t="s">
        <v>50</v>
      </c>
      <c r="P736" s="2" t="s">
        <v>50</v>
      </c>
      <c r="Q736" s="2" t="s">
        <v>760</v>
      </c>
      <c r="R736" s="2" t="s">
        <v>62</v>
      </c>
      <c r="S736" s="2" t="s">
        <v>62</v>
      </c>
      <c r="T736" s="2" t="s">
        <v>61</v>
      </c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2" t="s">
        <v>50</v>
      </c>
      <c r="AS736" s="2" t="s">
        <v>50</v>
      </c>
      <c r="AT736" s="3"/>
      <c r="AU736" s="2" t="s">
        <v>762</v>
      </c>
      <c r="AV736" s="3">
        <v>226</v>
      </c>
    </row>
    <row r="737" spans="1:48" ht="30" customHeight="1" x14ac:dyDescent="0.3">
      <c r="A737" s="16" t="s">
        <v>136</v>
      </c>
      <c r="B737" s="16" t="s">
        <v>137</v>
      </c>
      <c r="C737" s="16" t="s">
        <v>76</v>
      </c>
      <c r="D737" s="14">
        <v>17</v>
      </c>
      <c r="E737" s="15"/>
      <c r="F737" s="15">
        <f t="shared" si="63"/>
        <v>0</v>
      </c>
      <c r="G737" s="15"/>
      <c r="H737" s="15">
        <f t="shared" si="64"/>
        <v>0</v>
      </c>
      <c r="I737" s="15"/>
      <c r="J737" s="15">
        <f t="shared" si="65"/>
        <v>0</v>
      </c>
      <c r="K737" s="15">
        <f t="shared" si="66"/>
        <v>0</v>
      </c>
      <c r="L737" s="15">
        <f t="shared" si="66"/>
        <v>0</v>
      </c>
      <c r="M737" s="16" t="s">
        <v>138</v>
      </c>
      <c r="N737" s="2" t="s">
        <v>139</v>
      </c>
      <c r="O737" s="2" t="s">
        <v>50</v>
      </c>
      <c r="P737" s="2" t="s">
        <v>50</v>
      </c>
      <c r="Q737" s="2" t="s">
        <v>760</v>
      </c>
      <c r="R737" s="2" t="s">
        <v>61</v>
      </c>
      <c r="S737" s="2" t="s">
        <v>62</v>
      </c>
      <c r="T737" s="2" t="s">
        <v>62</v>
      </c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2" t="s">
        <v>50</v>
      </c>
      <c r="AS737" s="2" t="s">
        <v>50</v>
      </c>
      <c r="AT737" s="3"/>
      <c r="AU737" s="2" t="s">
        <v>763</v>
      </c>
      <c r="AV737" s="3">
        <v>227</v>
      </c>
    </row>
    <row r="738" spans="1:48" ht="30" customHeight="1" x14ac:dyDescent="0.3">
      <c r="A738" s="16" t="s">
        <v>141</v>
      </c>
      <c r="B738" s="16" t="s">
        <v>142</v>
      </c>
      <c r="C738" s="16" t="s">
        <v>76</v>
      </c>
      <c r="D738" s="14">
        <v>82</v>
      </c>
      <c r="E738" s="15"/>
      <c r="F738" s="15">
        <f t="shared" si="63"/>
        <v>0</v>
      </c>
      <c r="G738" s="15"/>
      <c r="H738" s="15">
        <f t="shared" si="64"/>
        <v>0</v>
      </c>
      <c r="I738" s="15"/>
      <c r="J738" s="15">
        <f t="shared" si="65"/>
        <v>0</v>
      </c>
      <c r="K738" s="15">
        <f t="shared" si="66"/>
        <v>0</v>
      </c>
      <c r="L738" s="15">
        <f t="shared" si="66"/>
        <v>0</v>
      </c>
      <c r="M738" s="16" t="s">
        <v>143</v>
      </c>
      <c r="N738" s="2" t="s">
        <v>144</v>
      </c>
      <c r="O738" s="2" t="s">
        <v>50</v>
      </c>
      <c r="P738" s="2" t="s">
        <v>50</v>
      </c>
      <c r="Q738" s="2" t="s">
        <v>760</v>
      </c>
      <c r="R738" s="2" t="s">
        <v>62</v>
      </c>
      <c r="S738" s="2" t="s">
        <v>62</v>
      </c>
      <c r="T738" s="2" t="s">
        <v>61</v>
      </c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2" t="s">
        <v>50</v>
      </c>
      <c r="AS738" s="2" t="s">
        <v>50</v>
      </c>
      <c r="AT738" s="3"/>
      <c r="AU738" s="2" t="s">
        <v>764</v>
      </c>
      <c r="AV738" s="3">
        <v>228</v>
      </c>
    </row>
    <row r="739" spans="1:48" ht="30" customHeight="1" x14ac:dyDescent="0.3">
      <c r="A739" s="16" t="s">
        <v>146</v>
      </c>
      <c r="B739" s="16" t="s">
        <v>147</v>
      </c>
      <c r="C739" s="16" t="s">
        <v>76</v>
      </c>
      <c r="D739" s="14">
        <v>23</v>
      </c>
      <c r="E739" s="15"/>
      <c r="F739" s="15">
        <f t="shared" si="63"/>
        <v>0</v>
      </c>
      <c r="G739" s="15"/>
      <c r="H739" s="15">
        <f t="shared" si="64"/>
        <v>0</v>
      </c>
      <c r="I739" s="15"/>
      <c r="J739" s="15">
        <f t="shared" si="65"/>
        <v>0</v>
      </c>
      <c r="K739" s="15">
        <f t="shared" si="66"/>
        <v>0</v>
      </c>
      <c r="L739" s="15">
        <f t="shared" si="66"/>
        <v>0</v>
      </c>
      <c r="M739" s="16" t="s">
        <v>148</v>
      </c>
      <c r="N739" s="2" t="s">
        <v>149</v>
      </c>
      <c r="O739" s="2" t="s">
        <v>50</v>
      </c>
      <c r="P739" s="2" t="s">
        <v>50</v>
      </c>
      <c r="Q739" s="2" t="s">
        <v>760</v>
      </c>
      <c r="R739" s="2" t="s">
        <v>61</v>
      </c>
      <c r="S739" s="2" t="s">
        <v>62</v>
      </c>
      <c r="T739" s="2" t="s">
        <v>62</v>
      </c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2" t="s">
        <v>50</v>
      </c>
      <c r="AS739" s="2" t="s">
        <v>50</v>
      </c>
      <c r="AT739" s="3"/>
      <c r="AU739" s="2" t="s">
        <v>765</v>
      </c>
      <c r="AV739" s="3">
        <v>231</v>
      </c>
    </row>
    <row r="740" spans="1:48" ht="30" customHeight="1" x14ac:dyDescent="0.3">
      <c r="A740" s="16" t="s">
        <v>146</v>
      </c>
      <c r="B740" s="16" t="s">
        <v>155</v>
      </c>
      <c r="C740" s="16" t="s">
        <v>76</v>
      </c>
      <c r="D740" s="14">
        <v>30</v>
      </c>
      <c r="E740" s="15"/>
      <c r="F740" s="15">
        <f t="shared" si="63"/>
        <v>0</v>
      </c>
      <c r="G740" s="15"/>
      <c r="H740" s="15">
        <f t="shared" si="64"/>
        <v>0</v>
      </c>
      <c r="I740" s="15"/>
      <c r="J740" s="15">
        <f t="shared" si="65"/>
        <v>0</v>
      </c>
      <c r="K740" s="15">
        <f t="shared" si="66"/>
        <v>0</v>
      </c>
      <c r="L740" s="15">
        <f t="shared" si="66"/>
        <v>0</v>
      </c>
      <c r="M740" s="16" t="s">
        <v>156</v>
      </c>
      <c r="N740" s="2" t="s">
        <v>157</v>
      </c>
      <c r="O740" s="2" t="s">
        <v>50</v>
      </c>
      <c r="P740" s="2" t="s">
        <v>50</v>
      </c>
      <c r="Q740" s="2" t="s">
        <v>760</v>
      </c>
      <c r="R740" s="2" t="s">
        <v>61</v>
      </c>
      <c r="S740" s="2" t="s">
        <v>62</v>
      </c>
      <c r="T740" s="2" t="s">
        <v>62</v>
      </c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2" t="s">
        <v>50</v>
      </c>
      <c r="AS740" s="2" t="s">
        <v>50</v>
      </c>
      <c r="AT740" s="3"/>
      <c r="AU740" s="2" t="s">
        <v>766</v>
      </c>
      <c r="AV740" s="3">
        <v>233</v>
      </c>
    </row>
    <row r="741" spans="1:48" ht="30" customHeight="1" x14ac:dyDescent="0.3">
      <c r="A741" s="14"/>
      <c r="B741" s="14"/>
      <c r="C741" s="14"/>
      <c r="D741" s="14"/>
      <c r="E741" s="15"/>
      <c r="F741" s="15"/>
      <c r="G741" s="15"/>
      <c r="H741" s="15"/>
      <c r="I741" s="15"/>
      <c r="J741" s="15"/>
      <c r="K741" s="15"/>
      <c r="L741" s="15"/>
      <c r="M741" s="14"/>
      <c r="Q741" s="1" t="s">
        <v>760</v>
      </c>
    </row>
    <row r="742" spans="1:48" ht="30" customHeight="1" x14ac:dyDescent="0.3">
      <c r="A742" s="14"/>
      <c r="B742" s="14"/>
      <c r="C742" s="14"/>
      <c r="D742" s="14"/>
      <c r="E742" s="15"/>
      <c r="F742" s="15"/>
      <c r="G742" s="15"/>
      <c r="H742" s="15"/>
      <c r="I742" s="15"/>
      <c r="J742" s="15"/>
      <c r="K742" s="15"/>
      <c r="L742" s="15"/>
      <c r="M742" s="14"/>
      <c r="Q742" s="1" t="s">
        <v>760</v>
      </c>
    </row>
    <row r="743" spans="1:48" ht="30" customHeight="1" x14ac:dyDescent="0.3">
      <c r="A743" s="14"/>
      <c r="B743" s="14"/>
      <c r="C743" s="14"/>
      <c r="D743" s="14"/>
      <c r="E743" s="15"/>
      <c r="F743" s="15"/>
      <c r="G743" s="15"/>
      <c r="H743" s="15"/>
      <c r="I743" s="15"/>
      <c r="J743" s="15"/>
      <c r="K743" s="15"/>
      <c r="L743" s="15"/>
      <c r="M743" s="14"/>
      <c r="Q743" s="1" t="s">
        <v>760</v>
      </c>
    </row>
    <row r="744" spans="1:48" ht="30" customHeight="1" x14ac:dyDescent="0.3">
      <c r="A744" s="14"/>
      <c r="B744" s="14"/>
      <c r="C744" s="14"/>
      <c r="D744" s="14"/>
      <c r="E744" s="15"/>
      <c r="F744" s="15"/>
      <c r="G744" s="15"/>
      <c r="H744" s="15"/>
      <c r="I744" s="15"/>
      <c r="J744" s="15"/>
      <c r="K744" s="15"/>
      <c r="L744" s="15"/>
      <c r="M744" s="14"/>
      <c r="Q744" s="1" t="s">
        <v>760</v>
      </c>
    </row>
    <row r="745" spans="1:48" ht="30" customHeight="1" x14ac:dyDescent="0.3">
      <c r="A745" s="14"/>
      <c r="B745" s="14"/>
      <c r="C745" s="14"/>
      <c r="D745" s="14"/>
      <c r="E745" s="15"/>
      <c r="F745" s="15"/>
      <c r="G745" s="15"/>
      <c r="H745" s="15"/>
      <c r="I745" s="15"/>
      <c r="J745" s="15"/>
      <c r="K745" s="15"/>
      <c r="L745" s="15"/>
      <c r="M745" s="14"/>
      <c r="Q745" s="1" t="s">
        <v>760</v>
      </c>
    </row>
    <row r="746" spans="1:48" ht="30" customHeight="1" x14ac:dyDescent="0.3">
      <c r="A746" s="14"/>
      <c r="B746" s="14"/>
      <c r="C746" s="14"/>
      <c r="D746" s="14"/>
      <c r="E746" s="15"/>
      <c r="F746" s="15"/>
      <c r="G746" s="15"/>
      <c r="H746" s="15"/>
      <c r="I746" s="15"/>
      <c r="J746" s="15"/>
      <c r="K746" s="15"/>
      <c r="L746" s="15"/>
      <c r="M746" s="14"/>
      <c r="Q746" s="1" t="s">
        <v>760</v>
      </c>
    </row>
    <row r="747" spans="1:48" ht="30" customHeight="1" x14ac:dyDescent="0.3">
      <c r="A747" s="14"/>
      <c r="B747" s="14"/>
      <c r="C747" s="14"/>
      <c r="D747" s="14"/>
      <c r="E747" s="15"/>
      <c r="F747" s="15"/>
      <c r="G747" s="15"/>
      <c r="H747" s="15"/>
      <c r="I747" s="15"/>
      <c r="J747" s="15"/>
      <c r="K747" s="15"/>
      <c r="L747" s="15"/>
      <c r="M747" s="14"/>
      <c r="Q747" s="1" t="s">
        <v>760</v>
      </c>
    </row>
    <row r="748" spans="1:48" ht="30" customHeight="1" x14ac:dyDescent="0.3">
      <c r="A748" s="14"/>
      <c r="B748" s="14"/>
      <c r="C748" s="14"/>
      <c r="D748" s="14"/>
      <c r="E748" s="15"/>
      <c r="F748" s="15"/>
      <c r="G748" s="15"/>
      <c r="H748" s="15"/>
      <c r="I748" s="15"/>
      <c r="J748" s="15"/>
      <c r="K748" s="15"/>
      <c r="L748" s="15"/>
      <c r="M748" s="14"/>
      <c r="Q748" s="1" t="s">
        <v>760</v>
      </c>
    </row>
    <row r="749" spans="1:48" ht="30" customHeight="1" x14ac:dyDescent="0.3">
      <c r="A749" s="14"/>
      <c r="B749" s="14"/>
      <c r="C749" s="14"/>
      <c r="D749" s="14"/>
      <c r="E749" s="15"/>
      <c r="F749" s="15"/>
      <c r="G749" s="15"/>
      <c r="H749" s="15"/>
      <c r="I749" s="15"/>
      <c r="J749" s="15"/>
      <c r="K749" s="15"/>
      <c r="L749" s="15"/>
      <c r="M749" s="14"/>
      <c r="Q749" s="1" t="s">
        <v>760</v>
      </c>
    </row>
    <row r="750" spans="1:48" ht="30" customHeight="1" x14ac:dyDescent="0.3">
      <c r="A750" s="14"/>
      <c r="B750" s="14"/>
      <c r="C750" s="14"/>
      <c r="D750" s="14"/>
      <c r="E750" s="15"/>
      <c r="F750" s="15"/>
      <c r="G750" s="15"/>
      <c r="H750" s="15"/>
      <c r="I750" s="15"/>
      <c r="J750" s="15"/>
      <c r="K750" s="15"/>
      <c r="L750" s="15"/>
      <c r="M750" s="14"/>
      <c r="Q750" s="1" t="s">
        <v>760</v>
      </c>
    </row>
    <row r="751" spans="1:48" ht="30" customHeight="1" x14ac:dyDescent="0.3">
      <c r="A751" s="14"/>
      <c r="B751" s="14"/>
      <c r="C751" s="14"/>
      <c r="D751" s="14"/>
      <c r="E751" s="15"/>
      <c r="F751" s="15"/>
      <c r="G751" s="15"/>
      <c r="H751" s="15"/>
      <c r="I751" s="15"/>
      <c r="J751" s="15"/>
      <c r="K751" s="15"/>
      <c r="L751" s="15"/>
      <c r="M751" s="14"/>
      <c r="Q751" s="1" t="s">
        <v>760</v>
      </c>
    </row>
    <row r="752" spans="1:48" ht="30" customHeight="1" x14ac:dyDescent="0.3">
      <c r="A752" s="14"/>
      <c r="B752" s="14"/>
      <c r="C752" s="14"/>
      <c r="D752" s="14"/>
      <c r="E752" s="15"/>
      <c r="F752" s="15"/>
      <c r="G752" s="15"/>
      <c r="H752" s="15"/>
      <c r="I752" s="15"/>
      <c r="J752" s="15"/>
      <c r="K752" s="15"/>
      <c r="L752" s="15"/>
      <c r="M752" s="14"/>
      <c r="Q752" s="1" t="s">
        <v>760</v>
      </c>
    </row>
    <row r="753" spans="1:48" ht="30" customHeight="1" x14ac:dyDescent="0.3">
      <c r="A753" s="14"/>
      <c r="B753" s="14"/>
      <c r="C753" s="14"/>
      <c r="D753" s="14"/>
      <c r="E753" s="15"/>
      <c r="F753" s="15"/>
      <c r="G753" s="15"/>
      <c r="H753" s="15"/>
      <c r="I753" s="15"/>
      <c r="J753" s="15"/>
      <c r="K753" s="15"/>
      <c r="L753" s="15"/>
      <c r="M753" s="14"/>
      <c r="Q753" s="1" t="s">
        <v>760</v>
      </c>
    </row>
    <row r="754" spans="1:48" ht="30" customHeight="1" x14ac:dyDescent="0.3">
      <c r="A754" s="14"/>
      <c r="B754" s="14"/>
      <c r="C754" s="14"/>
      <c r="D754" s="14"/>
      <c r="E754" s="15"/>
      <c r="F754" s="15"/>
      <c r="G754" s="15"/>
      <c r="H754" s="15"/>
      <c r="I754" s="15"/>
      <c r="J754" s="15"/>
      <c r="K754" s="15"/>
      <c r="L754" s="15"/>
      <c r="M754" s="14"/>
      <c r="Q754" s="1" t="s">
        <v>760</v>
      </c>
    </row>
    <row r="755" spans="1:48" ht="30" customHeight="1" x14ac:dyDescent="0.3">
      <c r="A755" s="16" t="s">
        <v>80</v>
      </c>
      <c r="B755" s="14"/>
      <c r="C755" s="14"/>
      <c r="D755" s="14"/>
      <c r="E755" s="15"/>
      <c r="F755" s="15">
        <f>SUMIF(Q735:Q754,"010304",F735:F754)</f>
        <v>0</v>
      </c>
      <c r="G755" s="15"/>
      <c r="H755" s="15">
        <f>SUMIF(Q735:Q754,"010304",H735:H754)</f>
        <v>0</v>
      </c>
      <c r="I755" s="15"/>
      <c r="J755" s="15">
        <f>SUMIF(Q735:Q754,"010304",J735:J754)</f>
        <v>0</v>
      </c>
      <c r="K755" s="15"/>
      <c r="L755" s="15">
        <f>SUMIF(Q735:Q754,"010304",L735:L754)</f>
        <v>0</v>
      </c>
      <c r="M755" s="14"/>
      <c r="N755" t="s">
        <v>81</v>
      </c>
    </row>
    <row r="756" spans="1:48" ht="30" customHeight="1" x14ac:dyDescent="0.3">
      <c r="A756" s="16" t="s">
        <v>767</v>
      </c>
      <c r="B756" s="16" t="s">
        <v>727</v>
      </c>
      <c r="C756" s="14"/>
      <c r="D756" s="14"/>
      <c r="E756" s="15"/>
      <c r="F756" s="15"/>
      <c r="G756" s="15"/>
      <c r="H756" s="15"/>
      <c r="I756" s="15"/>
      <c r="J756" s="15"/>
      <c r="K756" s="15"/>
      <c r="L756" s="15"/>
      <c r="M756" s="14"/>
      <c r="N756" s="3"/>
      <c r="O756" s="3"/>
      <c r="P756" s="3"/>
      <c r="Q756" s="2" t="s">
        <v>768</v>
      </c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</row>
    <row r="757" spans="1:48" ht="30" customHeight="1" x14ac:dyDescent="0.3">
      <c r="A757" s="16" t="s">
        <v>161</v>
      </c>
      <c r="B757" s="16" t="s">
        <v>162</v>
      </c>
      <c r="C757" s="16" t="s">
        <v>119</v>
      </c>
      <c r="D757" s="14">
        <v>121</v>
      </c>
      <c r="E757" s="15"/>
      <c r="F757" s="15">
        <f>TRUNC(E757*D757, 0)</f>
        <v>0</v>
      </c>
      <c r="G757" s="15"/>
      <c r="H757" s="15">
        <f>TRUNC(G757*D757, 0)</f>
        <v>0</v>
      </c>
      <c r="I757" s="15"/>
      <c r="J757" s="15">
        <f>TRUNC(I757*D757, 0)</f>
        <v>0</v>
      </c>
      <c r="K757" s="15">
        <f t="shared" ref="K757:L759" si="67">TRUNC(E757+G757+I757, 0)</f>
        <v>0</v>
      </c>
      <c r="L757" s="15">
        <f t="shared" si="67"/>
        <v>0</v>
      </c>
      <c r="M757" s="16" t="s">
        <v>163</v>
      </c>
      <c r="N757" s="2" t="s">
        <v>164</v>
      </c>
      <c r="O757" s="2" t="s">
        <v>50</v>
      </c>
      <c r="P757" s="2" t="s">
        <v>50</v>
      </c>
      <c r="Q757" s="2" t="s">
        <v>768</v>
      </c>
      <c r="R757" s="2" t="s">
        <v>61</v>
      </c>
      <c r="S757" s="2" t="s">
        <v>62</v>
      </c>
      <c r="T757" s="2" t="s">
        <v>62</v>
      </c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2" t="s">
        <v>50</v>
      </c>
      <c r="AS757" s="2" t="s">
        <v>50</v>
      </c>
      <c r="AT757" s="3"/>
      <c r="AU757" s="2" t="s">
        <v>769</v>
      </c>
      <c r="AV757" s="3">
        <v>235</v>
      </c>
    </row>
    <row r="758" spans="1:48" ht="30" customHeight="1" x14ac:dyDescent="0.3">
      <c r="A758" s="16" t="s">
        <v>166</v>
      </c>
      <c r="B758" s="16" t="s">
        <v>167</v>
      </c>
      <c r="C758" s="16" t="s">
        <v>76</v>
      </c>
      <c r="D758" s="14">
        <v>82</v>
      </c>
      <c r="E758" s="15"/>
      <c r="F758" s="15">
        <f>TRUNC(E758*D758, 0)</f>
        <v>0</v>
      </c>
      <c r="G758" s="15"/>
      <c r="H758" s="15">
        <f>TRUNC(G758*D758, 0)</f>
        <v>0</v>
      </c>
      <c r="I758" s="15"/>
      <c r="J758" s="15">
        <f>TRUNC(I758*D758, 0)</f>
        <v>0</v>
      </c>
      <c r="K758" s="15">
        <f t="shared" si="67"/>
        <v>0</v>
      </c>
      <c r="L758" s="15">
        <f t="shared" si="67"/>
        <v>0</v>
      </c>
      <c r="M758" s="16" t="s">
        <v>168</v>
      </c>
      <c r="N758" s="2" t="s">
        <v>169</v>
      </c>
      <c r="O758" s="2" t="s">
        <v>50</v>
      </c>
      <c r="P758" s="2" t="s">
        <v>50</v>
      </c>
      <c r="Q758" s="2" t="s">
        <v>768</v>
      </c>
      <c r="R758" s="2" t="s">
        <v>61</v>
      </c>
      <c r="S758" s="2" t="s">
        <v>62</v>
      </c>
      <c r="T758" s="2" t="s">
        <v>62</v>
      </c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2" t="s">
        <v>50</v>
      </c>
      <c r="AS758" s="2" t="s">
        <v>50</v>
      </c>
      <c r="AT758" s="3"/>
      <c r="AU758" s="2" t="s">
        <v>770</v>
      </c>
      <c r="AV758" s="3">
        <v>236</v>
      </c>
    </row>
    <row r="759" spans="1:48" ht="30" customHeight="1" x14ac:dyDescent="0.3">
      <c r="A759" s="16" t="s">
        <v>166</v>
      </c>
      <c r="B759" s="16" t="s">
        <v>171</v>
      </c>
      <c r="C759" s="16" t="s">
        <v>76</v>
      </c>
      <c r="D759" s="14">
        <v>127</v>
      </c>
      <c r="E759" s="15"/>
      <c r="F759" s="15">
        <f>TRUNC(E759*D759, 0)</f>
        <v>0</v>
      </c>
      <c r="G759" s="15"/>
      <c r="H759" s="15">
        <f>TRUNC(G759*D759, 0)</f>
        <v>0</v>
      </c>
      <c r="I759" s="15"/>
      <c r="J759" s="15">
        <f>TRUNC(I759*D759, 0)</f>
        <v>0</v>
      </c>
      <c r="K759" s="15">
        <f t="shared" si="67"/>
        <v>0</v>
      </c>
      <c r="L759" s="15">
        <f t="shared" si="67"/>
        <v>0</v>
      </c>
      <c r="M759" s="16" t="s">
        <v>172</v>
      </c>
      <c r="N759" s="2" t="s">
        <v>173</v>
      </c>
      <c r="O759" s="2" t="s">
        <v>50</v>
      </c>
      <c r="P759" s="2" t="s">
        <v>50</v>
      </c>
      <c r="Q759" s="2" t="s">
        <v>768</v>
      </c>
      <c r="R759" s="2" t="s">
        <v>61</v>
      </c>
      <c r="S759" s="2" t="s">
        <v>62</v>
      </c>
      <c r="T759" s="2" t="s">
        <v>62</v>
      </c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2" t="s">
        <v>50</v>
      </c>
      <c r="AS759" s="2" t="s">
        <v>50</v>
      </c>
      <c r="AT759" s="3"/>
      <c r="AU759" s="2" t="s">
        <v>771</v>
      </c>
      <c r="AV759" s="3">
        <v>237</v>
      </c>
    </row>
    <row r="760" spans="1:48" ht="30" customHeight="1" x14ac:dyDescent="0.3">
      <c r="A760" s="14"/>
      <c r="B760" s="14"/>
      <c r="C760" s="14"/>
      <c r="D760" s="14"/>
      <c r="E760" s="15"/>
      <c r="F760" s="15"/>
      <c r="G760" s="15"/>
      <c r="H760" s="15"/>
      <c r="I760" s="15"/>
      <c r="J760" s="15"/>
      <c r="K760" s="15"/>
      <c r="L760" s="15"/>
      <c r="M760" s="14"/>
      <c r="Q760" s="1" t="s">
        <v>768</v>
      </c>
    </row>
    <row r="761" spans="1:48" ht="30" customHeight="1" x14ac:dyDescent="0.3">
      <c r="A761" s="14"/>
      <c r="B761" s="14"/>
      <c r="C761" s="14"/>
      <c r="D761" s="14"/>
      <c r="E761" s="15"/>
      <c r="F761" s="15"/>
      <c r="G761" s="15"/>
      <c r="H761" s="15"/>
      <c r="I761" s="15"/>
      <c r="J761" s="15"/>
      <c r="K761" s="15"/>
      <c r="L761" s="15"/>
      <c r="M761" s="14"/>
      <c r="Q761" s="1" t="s">
        <v>768</v>
      </c>
    </row>
    <row r="762" spans="1:48" ht="30" customHeight="1" x14ac:dyDescent="0.3">
      <c r="A762" s="14"/>
      <c r="B762" s="14"/>
      <c r="C762" s="14"/>
      <c r="D762" s="14"/>
      <c r="E762" s="15"/>
      <c r="F762" s="15"/>
      <c r="G762" s="15"/>
      <c r="H762" s="15"/>
      <c r="I762" s="15"/>
      <c r="J762" s="15"/>
      <c r="K762" s="15"/>
      <c r="L762" s="15"/>
      <c r="M762" s="14"/>
      <c r="Q762" s="1" t="s">
        <v>768</v>
      </c>
    </row>
    <row r="763" spans="1:48" ht="30" customHeight="1" x14ac:dyDescent="0.3">
      <c r="A763" s="14"/>
      <c r="B763" s="14"/>
      <c r="C763" s="14"/>
      <c r="D763" s="14"/>
      <c r="E763" s="15"/>
      <c r="F763" s="15"/>
      <c r="G763" s="15"/>
      <c r="H763" s="15"/>
      <c r="I763" s="15"/>
      <c r="J763" s="15"/>
      <c r="K763" s="15"/>
      <c r="L763" s="15"/>
      <c r="M763" s="14"/>
      <c r="Q763" s="1" t="s">
        <v>768</v>
      </c>
    </row>
    <row r="764" spans="1:48" ht="30" customHeight="1" x14ac:dyDescent="0.3">
      <c r="A764" s="14"/>
      <c r="B764" s="14"/>
      <c r="C764" s="14"/>
      <c r="D764" s="14"/>
      <c r="E764" s="15"/>
      <c r="F764" s="15"/>
      <c r="G764" s="15"/>
      <c r="H764" s="15"/>
      <c r="I764" s="15"/>
      <c r="J764" s="15"/>
      <c r="K764" s="15"/>
      <c r="L764" s="15"/>
      <c r="M764" s="14"/>
      <c r="Q764" s="1" t="s">
        <v>768</v>
      </c>
    </row>
    <row r="765" spans="1:48" ht="30" customHeight="1" x14ac:dyDescent="0.3">
      <c r="A765" s="14"/>
      <c r="B765" s="14"/>
      <c r="C765" s="14"/>
      <c r="D765" s="14"/>
      <c r="E765" s="15"/>
      <c r="F765" s="15"/>
      <c r="G765" s="15"/>
      <c r="H765" s="15"/>
      <c r="I765" s="15"/>
      <c r="J765" s="15"/>
      <c r="K765" s="15"/>
      <c r="L765" s="15"/>
      <c r="M765" s="14"/>
      <c r="Q765" s="1" t="s">
        <v>768</v>
      </c>
    </row>
    <row r="766" spans="1:48" ht="30" customHeight="1" x14ac:dyDescent="0.3">
      <c r="A766" s="14"/>
      <c r="B766" s="14"/>
      <c r="C766" s="14"/>
      <c r="D766" s="14"/>
      <c r="E766" s="15"/>
      <c r="F766" s="15"/>
      <c r="G766" s="15"/>
      <c r="H766" s="15"/>
      <c r="I766" s="15"/>
      <c r="J766" s="15"/>
      <c r="K766" s="15"/>
      <c r="L766" s="15"/>
      <c r="M766" s="14"/>
      <c r="Q766" s="1" t="s">
        <v>768</v>
      </c>
    </row>
    <row r="767" spans="1:48" ht="30" customHeight="1" x14ac:dyDescent="0.3">
      <c r="A767" s="14"/>
      <c r="B767" s="14"/>
      <c r="C767" s="14"/>
      <c r="D767" s="14"/>
      <c r="E767" s="15"/>
      <c r="F767" s="15"/>
      <c r="G767" s="15"/>
      <c r="H767" s="15"/>
      <c r="I767" s="15"/>
      <c r="J767" s="15"/>
      <c r="K767" s="15"/>
      <c r="L767" s="15"/>
      <c r="M767" s="14"/>
      <c r="Q767" s="1" t="s">
        <v>768</v>
      </c>
    </row>
    <row r="768" spans="1:48" ht="30" customHeight="1" x14ac:dyDescent="0.3">
      <c r="A768" s="14"/>
      <c r="B768" s="14"/>
      <c r="C768" s="14"/>
      <c r="D768" s="14"/>
      <c r="E768" s="15"/>
      <c r="F768" s="15"/>
      <c r="G768" s="15"/>
      <c r="H768" s="15"/>
      <c r="I768" s="15"/>
      <c r="J768" s="15"/>
      <c r="K768" s="15"/>
      <c r="L768" s="15"/>
      <c r="M768" s="14"/>
      <c r="Q768" s="1" t="s">
        <v>768</v>
      </c>
    </row>
    <row r="769" spans="1:48" ht="30" customHeight="1" x14ac:dyDescent="0.3">
      <c r="A769" s="14"/>
      <c r="B769" s="14"/>
      <c r="C769" s="14"/>
      <c r="D769" s="14"/>
      <c r="E769" s="15"/>
      <c r="F769" s="15"/>
      <c r="G769" s="15"/>
      <c r="H769" s="15"/>
      <c r="I769" s="15"/>
      <c r="J769" s="15"/>
      <c r="K769" s="15"/>
      <c r="L769" s="15"/>
      <c r="M769" s="14"/>
      <c r="Q769" s="1" t="s">
        <v>768</v>
      </c>
    </row>
    <row r="770" spans="1:48" ht="30" customHeight="1" x14ac:dyDescent="0.3">
      <c r="A770" s="14"/>
      <c r="B770" s="14"/>
      <c r="C770" s="14"/>
      <c r="D770" s="14"/>
      <c r="E770" s="15"/>
      <c r="F770" s="15"/>
      <c r="G770" s="15"/>
      <c r="H770" s="15"/>
      <c r="I770" s="15"/>
      <c r="J770" s="15"/>
      <c r="K770" s="15"/>
      <c r="L770" s="15"/>
      <c r="M770" s="14"/>
      <c r="Q770" s="1" t="s">
        <v>768</v>
      </c>
    </row>
    <row r="771" spans="1:48" ht="30" customHeight="1" x14ac:dyDescent="0.3">
      <c r="A771" s="14"/>
      <c r="B771" s="14"/>
      <c r="C771" s="14"/>
      <c r="D771" s="14"/>
      <c r="E771" s="15"/>
      <c r="F771" s="15"/>
      <c r="G771" s="15"/>
      <c r="H771" s="15"/>
      <c r="I771" s="15"/>
      <c r="J771" s="15"/>
      <c r="K771" s="15"/>
      <c r="L771" s="15"/>
      <c r="M771" s="14"/>
      <c r="Q771" s="1" t="s">
        <v>768</v>
      </c>
    </row>
    <row r="772" spans="1:48" ht="30" customHeight="1" x14ac:dyDescent="0.3">
      <c r="A772" s="14"/>
      <c r="B772" s="14"/>
      <c r="C772" s="14"/>
      <c r="D772" s="14"/>
      <c r="E772" s="15"/>
      <c r="F772" s="15"/>
      <c r="G772" s="15"/>
      <c r="H772" s="15"/>
      <c r="I772" s="15"/>
      <c r="J772" s="15"/>
      <c r="K772" s="15"/>
      <c r="L772" s="15"/>
      <c r="M772" s="14"/>
      <c r="Q772" s="1" t="s">
        <v>768</v>
      </c>
    </row>
    <row r="773" spans="1:48" ht="30" customHeight="1" x14ac:dyDescent="0.3">
      <c r="A773" s="14"/>
      <c r="B773" s="14"/>
      <c r="C773" s="14"/>
      <c r="D773" s="14"/>
      <c r="E773" s="15"/>
      <c r="F773" s="15"/>
      <c r="G773" s="15"/>
      <c r="H773" s="15"/>
      <c r="I773" s="15"/>
      <c r="J773" s="15"/>
      <c r="K773" s="15"/>
      <c r="L773" s="15"/>
      <c r="M773" s="14"/>
      <c r="Q773" s="1" t="s">
        <v>768</v>
      </c>
    </row>
    <row r="774" spans="1:48" ht="30" customHeight="1" x14ac:dyDescent="0.3">
      <c r="A774" s="14"/>
      <c r="B774" s="14"/>
      <c r="C774" s="14"/>
      <c r="D774" s="14"/>
      <c r="E774" s="15"/>
      <c r="F774" s="15"/>
      <c r="G774" s="15"/>
      <c r="H774" s="15"/>
      <c r="I774" s="15"/>
      <c r="J774" s="15"/>
      <c r="K774" s="15"/>
      <c r="L774" s="15"/>
      <c r="M774" s="14"/>
      <c r="Q774" s="1" t="s">
        <v>768</v>
      </c>
    </row>
    <row r="775" spans="1:48" ht="30" customHeight="1" x14ac:dyDescent="0.3">
      <c r="A775" s="14"/>
      <c r="B775" s="14"/>
      <c r="C775" s="14"/>
      <c r="D775" s="14"/>
      <c r="E775" s="15"/>
      <c r="F775" s="15"/>
      <c r="G775" s="15"/>
      <c r="H775" s="15"/>
      <c r="I775" s="15"/>
      <c r="J775" s="15"/>
      <c r="K775" s="15"/>
      <c r="L775" s="15"/>
      <c r="M775" s="14"/>
      <c r="Q775" s="1" t="s">
        <v>768</v>
      </c>
    </row>
    <row r="776" spans="1:48" ht="30" customHeight="1" x14ac:dyDescent="0.3">
      <c r="A776" s="14"/>
      <c r="B776" s="14"/>
      <c r="C776" s="14"/>
      <c r="D776" s="14"/>
      <c r="E776" s="15"/>
      <c r="F776" s="15"/>
      <c r="G776" s="15"/>
      <c r="H776" s="15"/>
      <c r="I776" s="15"/>
      <c r="J776" s="15"/>
      <c r="K776" s="15"/>
      <c r="L776" s="15"/>
      <c r="M776" s="14"/>
      <c r="Q776" s="1" t="s">
        <v>768</v>
      </c>
    </row>
    <row r="777" spans="1:48" ht="30" customHeight="1" x14ac:dyDescent="0.3">
      <c r="A777" s="16" t="s">
        <v>80</v>
      </c>
      <c r="B777" s="14"/>
      <c r="C777" s="14"/>
      <c r="D777" s="14"/>
      <c r="E777" s="15"/>
      <c r="F777" s="15">
        <f>SUMIF(Q757:Q776,"010305",F757:F776)</f>
        <v>0</v>
      </c>
      <c r="G777" s="15"/>
      <c r="H777" s="15">
        <f>SUMIF(Q757:Q776,"010305",H757:H776)</f>
        <v>0</v>
      </c>
      <c r="I777" s="15"/>
      <c r="J777" s="15">
        <f>SUMIF(Q757:Q776,"010305",J757:J776)</f>
        <v>0</v>
      </c>
      <c r="K777" s="15"/>
      <c r="L777" s="15">
        <f>SUMIF(Q757:Q776,"010305",L757:L776)</f>
        <v>0</v>
      </c>
      <c r="M777" s="14"/>
      <c r="N777" t="s">
        <v>81</v>
      </c>
    </row>
    <row r="778" spans="1:48" ht="30" customHeight="1" x14ac:dyDescent="0.3">
      <c r="A778" s="16" t="s">
        <v>772</v>
      </c>
      <c r="B778" s="16" t="s">
        <v>727</v>
      </c>
      <c r="C778" s="14"/>
      <c r="D778" s="14"/>
      <c r="E778" s="15"/>
      <c r="F778" s="15"/>
      <c r="G778" s="15"/>
      <c r="H778" s="15"/>
      <c r="I778" s="15"/>
      <c r="J778" s="15"/>
      <c r="K778" s="15"/>
      <c r="L778" s="15"/>
      <c r="M778" s="14"/>
      <c r="N778" s="3"/>
      <c r="O778" s="3"/>
      <c r="P778" s="3"/>
      <c r="Q778" s="2" t="s">
        <v>773</v>
      </c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</row>
    <row r="779" spans="1:48" ht="30" customHeight="1" x14ac:dyDescent="0.3">
      <c r="A779" s="16" t="s">
        <v>177</v>
      </c>
      <c r="B779" s="16" t="s">
        <v>178</v>
      </c>
      <c r="C779" s="16" t="s">
        <v>119</v>
      </c>
      <c r="D779" s="14">
        <v>14</v>
      </c>
      <c r="E779" s="15"/>
      <c r="F779" s="15">
        <f>TRUNC(E779*D779, 0)</f>
        <v>0</v>
      </c>
      <c r="G779" s="15"/>
      <c r="H779" s="15">
        <f>TRUNC(G779*D779, 0)</f>
        <v>0</v>
      </c>
      <c r="I779" s="15"/>
      <c r="J779" s="15">
        <f>TRUNC(I779*D779, 0)</f>
        <v>0</v>
      </c>
      <c r="K779" s="15">
        <f t="shared" ref="K779:L782" si="68">TRUNC(E779+G779+I779, 0)</f>
        <v>0</v>
      </c>
      <c r="L779" s="15">
        <f t="shared" si="68"/>
        <v>0</v>
      </c>
      <c r="M779" s="16" t="s">
        <v>179</v>
      </c>
      <c r="N779" s="2" t="s">
        <v>180</v>
      </c>
      <c r="O779" s="2" t="s">
        <v>50</v>
      </c>
      <c r="P779" s="2" t="s">
        <v>50</v>
      </c>
      <c r="Q779" s="2" t="s">
        <v>773</v>
      </c>
      <c r="R779" s="2" t="s">
        <v>61</v>
      </c>
      <c r="S779" s="2" t="s">
        <v>62</v>
      </c>
      <c r="T779" s="2" t="s">
        <v>62</v>
      </c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2" t="s">
        <v>50</v>
      </c>
      <c r="AS779" s="2" t="s">
        <v>50</v>
      </c>
      <c r="AT779" s="3"/>
      <c r="AU779" s="2" t="s">
        <v>774</v>
      </c>
      <c r="AV779" s="3">
        <v>239</v>
      </c>
    </row>
    <row r="780" spans="1:48" ht="30" customHeight="1" x14ac:dyDescent="0.3">
      <c r="A780" s="16" t="s">
        <v>182</v>
      </c>
      <c r="B780" s="16" t="s">
        <v>187</v>
      </c>
      <c r="C780" s="16" t="s">
        <v>119</v>
      </c>
      <c r="D780" s="14">
        <v>13</v>
      </c>
      <c r="E780" s="15"/>
      <c r="F780" s="15">
        <f>TRUNC(E780*D780, 0)</f>
        <v>0</v>
      </c>
      <c r="G780" s="15"/>
      <c r="H780" s="15">
        <f>TRUNC(G780*D780, 0)</f>
        <v>0</v>
      </c>
      <c r="I780" s="15"/>
      <c r="J780" s="15">
        <f>TRUNC(I780*D780, 0)</f>
        <v>0</v>
      </c>
      <c r="K780" s="15">
        <f t="shared" si="68"/>
        <v>0</v>
      </c>
      <c r="L780" s="15">
        <f t="shared" si="68"/>
        <v>0</v>
      </c>
      <c r="M780" s="16" t="s">
        <v>188</v>
      </c>
      <c r="N780" s="2" t="s">
        <v>189</v>
      </c>
      <c r="O780" s="2" t="s">
        <v>50</v>
      </c>
      <c r="P780" s="2" t="s">
        <v>50</v>
      </c>
      <c r="Q780" s="2" t="s">
        <v>773</v>
      </c>
      <c r="R780" s="2" t="s">
        <v>61</v>
      </c>
      <c r="S780" s="2" t="s">
        <v>62</v>
      </c>
      <c r="T780" s="2" t="s">
        <v>62</v>
      </c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2" t="s">
        <v>50</v>
      </c>
      <c r="AS780" s="2" t="s">
        <v>50</v>
      </c>
      <c r="AT780" s="3"/>
      <c r="AU780" s="2" t="s">
        <v>775</v>
      </c>
      <c r="AV780" s="3">
        <v>241</v>
      </c>
    </row>
    <row r="781" spans="1:48" ht="30" customHeight="1" x14ac:dyDescent="0.3">
      <c r="A781" s="16" t="s">
        <v>191</v>
      </c>
      <c r="B781" s="16" t="s">
        <v>192</v>
      </c>
      <c r="C781" s="16" t="s">
        <v>119</v>
      </c>
      <c r="D781" s="14">
        <v>7</v>
      </c>
      <c r="E781" s="15"/>
      <c r="F781" s="15">
        <f>TRUNC(E781*D781, 0)</f>
        <v>0</v>
      </c>
      <c r="G781" s="15"/>
      <c r="H781" s="15">
        <f>TRUNC(G781*D781, 0)</f>
        <v>0</v>
      </c>
      <c r="I781" s="15"/>
      <c r="J781" s="15">
        <f>TRUNC(I781*D781, 0)</f>
        <v>0</v>
      </c>
      <c r="K781" s="15">
        <f t="shared" si="68"/>
        <v>0</v>
      </c>
      <c r="L781" s="15">
        <f t="shared" si="68"/>
        <v>0</v>
      </c>
      <c r="M781" s="16" t="s">
        <v>193</v>
      </c>
      <c r="N781" s="2" t="s">
        <v>194</v>
      </c>
      <c r="O781" s="2" t="s">
        <v>50</v>
      </c>
      <c r="P781" s="2" t="s">
        <v>50</v>
      </c>
      <c r="Q781" s="2" t="s">
        <v>773</v>
      </c>
      <c r="R781" s="2" t="s">
        <v>61</v>
      </c>
      <c r="S781" s="2" t="s">
        <v>62</v>
      </c>
      <c r="T781" s="2" t="s">
        <v>62</v>
      </c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2" t="s">
        <v>50</v>
      </c>
      <c r="AS781" s="2" t="s">
        <v>50</v>
      </c>
      <c r="AT781" s="3"/>
      <c r="AU781" s="2" t="s">
        <v>776</v>
      </c>
      <c r="AV781" s="3">
        <v>242</v>
      </c>
    </row>
    <row r="782" spans="1:48" ht="30" customHeight="1" x14ac:dyDescent="0.3">
      <c r="A782" s="16" t="s">
        <v>196</v>
      </c>
      <c r="B782" s="16" t="s">
        <v>197</v>
      </c>
      <c r="C782" s="16" t="s">
        <v>119</v>
      </c>
      <c r="D782" s="14">
        <v>101</v>
      </c>
      <c r="E782" s="15"/>
      <c r="F782" s="15">
        <f>TRUNC(E782*D782, 0)</f>
        <v>0</v>
      </c>
      <c r="G782" s="15"/>
      <c r="H782" s="15">
        <f>TRUNC(G782*D782, 0)</f>
        <v>0</v>
      </c>
      <c r="I782" s="15"/>
      <c r="J782" s="15">
        <f>TRUNC(I782*D782, 0)</f>
        <v>0</v>
      </c>
      <c r="K782" s="15">
        <f t="shared" si="68"/>
        <v>0</v>
      </c>
      <c r="L782" s="15">
        <f t="shared" si="68"/>
        <v>0</v>
      </c>
      <c r="M782" s="16" t="s">
        <v>198</v>
      </c>
      <c r="N782" s="2" t="s">
        <v>199</v>
      </c>
      <c r="O782" s="2" t="s">
        <v>50</v>
      </c>
      <c r="P782" s="2" t="s">
        <v>50</v>
      </c>
      <c r="Q782" s="2" t="s">
        <v>773</v>
      </c>
      <c r="R782" s="2" t="s">
        <v>61</v>
      </c>
      <c r="S782" s="2" t="s">
        <v>62</v>
      </c>
      <c r="T782" s="2" t="s">
        <v>62</v>
      </c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2" t="s">
        <v>50</v>
      </c>
      <c r="AS782" s="2" t="s">
        <v>50</v>
      </c>
      <c r="AT782" s="3"/>
      <c r="AU782" s="2" t="s">
        <v>777</v>
      </c>
      <c r="AV782" s="3">
        <v>243</v>
      </c>
    </row>
    <row r="783" spans="1:48" ht="30" customHeight="1" x14ac:dyDescent="0.3">
      <c r="A783" s="14"/>
      <c r="B783" s="14"/>
      <c r="C783" s="14"/>
      <c r="D783" s="14"/>
      <c r="E783" s="15"/>
      <c r="F783" s="15"/>
      <c r="G783" s="15"/>
      <c r="H783" s="15"/>
      <c r="I783" s="15"/>
      <c r="J783" s="15"/>
      <c r="K783" s="15"/>
      <c r="L783" s="15"/>
      <c r="M783" s="14"/>
      <c r="Q783" s="1" t="s">
        <v>773</v>
      </c>
    </row>
    <row r="784" spans="1:48" ht="30" customHeight="1" x14ac:dyDescent="0.3">
      <c r="A784" s="14"/>
      <c r="B784" s="14"/>
      <c r="C784" s="14"/>
      <c r="D784" s="14"/>
      <c r="E784" s="15"/>
      <c r="F784" s="15"/>
      <c r="G784" s="15"/>
      <c r="H784" s="15"/>
      <c r="I784" s="15"/>
      <c r="J784" s="15"/>
      <c r="K784" s="15"/>
      <c r="L784" s="15"/>
      <c r="M784" s="14"/>
      <c r="Q784" s="1" t="s">
        <v>773</v>
      </c>
    </row>
    <row r="785" spans="1:48" ht="30" customHeight="1" x14ac:dyDescent="0.3">
      <c r="A785" s="14"/>
      <c r="B785" s="14"/>
      <c r="C785" s="14"/>
      <c r="D785" s="14"/>
      <c r="E785" s="15"/>
      <c r="F785" s="15"/>
      <c r="G785" s="15"/>
      <c r="H785" s="15"/>
      <c r="I785" s="15"/>
      <c r="J785" s="15"/>
      <c r="K785" s="15"/>
      <c r="L785" s="15"/>
      <c r="M785" s="14"/>
      <c r="Q785" s="1" t="s">
        <v>773</v>
      </c>
    </row>
    <row r="786" spans="1:48" ht="30" customHeight="1" x14ac:dyDescent="0.3">
      <c r="A786" s="14"/>
      <c r="B786" s="14"/>
      <c r="C786" s="14"/>
      <c r="D786" s="14"/>
      <c r="E786" s="15"/>
      <c r="F786" s="15"/>
      <c r="G786" s="15"/>
      <c r="H786" s="15"/>
      <c r="I786" s="15"/>
      <c r="J786" s="15"/>
      <c r="K786" s="15"/>
      <c r="L786" s="15"/>
      <c r="M786" s="14"/>
      <c r="Q786" s="1" t="s">
        <v>773</v>
      </c>
    </row>
    <row r="787" spans="1:48" ht="30" customHeight="1" x14ac:dyDescent="0.3">
      <c r="A787" s="14"/>
      <c r="B787" s="14"/>
      <c r="C787" s="14"/>
      <c r="D787" s="14"/>
      <c r="E787" s="15"/>
      <c r="F787" s="15"/>
      <c r="G787" s="15"/>
      <c r="H787" s="15"/>
      <c r="I787" s="15"/>
      <c r="J787" s="15"/>
      <c r="K787" s="15"/>
      <c r="L787" s="15"/>
      <c r="M787" s="14"/>
      <c r="Q787" s="1" t="s">
        <v>773</v>
      </c>
    </row>
    <row r="788" spans="1:48" ht="30" customHeight="1" x14ac:dyDescent="0.3">
      <c r="A788" s="14"/>
      <c r="B788" s="14"/>
      <c r="C788" s="14"/>
      <c r="D788" s="14"/>
      <c r="E788" s="15"/>
      <c r="F788" s="15"/>
      <c r="G788" s="15"/>
      <c r="H788" s="15"/>
      <c r="I788" s="15"/>
      <c r="J788" s="15"/>
      <c r="K788" s="15"/>
      <c r="L788" s="15"/>
      <c r="M788" s="14"/>
      <c r="Q788" s="1" t="s">
        <v>773</v>
      </c>
    </row>
    <row r="789" spans="1:48" ht="30" customHeight="1" x14ac:dyDescent="0.3">
      <c r="A789" s="14"/>
      <c r="B789" s="14"/>
      <c r="C789" s="14"/>
      <c r="D789" s="14"/>
      <c r="E789" s="15"/>
      <c r="F789" s="15"/>
      <c r="G789" s="15"/>
      <c r="H789" s="15"/>
      <c r="I789" s="15"/>
      <c r="J789" s="15"/>
      <c r="K789" s="15"/>
      <c r="L789" s="15"/>
      <c r="M789" s="14"/>
      <c r="Q789" s="1" t="s">
        <v>773</v>
      </c>
    </row>
    <row r="790" spans="1:48" ht="30" customHeight="1" x14ac:dyDescent="0.3">
      <c r="A790" s="14"/>
      <c r="B790" s="14"/>
      <c r="C790" s="14"/>
      <c r="D790" s="14"/>
      <c r="E790" s="15"/>
      <c r="F790" s="15"/>
      <c r="G790" s="15"/>
      <c r="H790" s="15"/>
      <c r="I790" s="15"/>
      <c r="J790" s="15"/>
      <c r="K790" s="15"/>
      <c r="L790" s="15"/>
      <c r="M790" s="14"/>
      <c r="Q790" s="1" t="s">
        <v>773</v>
      </c>
    </row>
    <row r="791" spans="1:48" ht="30" customHeight="1" x14ac:dyDescent="0.3">
      <c r="A791" s="14"/>
      <c r="B791" s="14"/>
      <c r="C791" s="14"/>
      <c r="D791" s="14"/>
      <c r="E791" s="15"/>
      <c r="F791" s="15"/>
      <c r="G791" s="15"/>
      <c r="H791" s="15"/>
      <c r="I791" s="15"/>
      <c r="J791" s="15"/>
      <c r="K791" s="15"/>
      <c r="L791" s="15"/>
      <c r="M791" s="14"/>
      <c r="Q791" s="1" t="s">
        <v>773</v>
      </c>
    </row>
    <row r="792" spans="1:48" ht="30" customHeight="1" x14ac:dyDescent="0.3">
      <c r="A792" s="14"/>
      <c r="B792" s="14"/>
      <c r="C792" s="14"/>
      <c r="D792" s="14"/>
      <c r="E792" s="15"/>
      <c r="F792" s="15"/>
      <c r="G792" s="15"/>
      <c r="H792" s="15"/>
      <c r="I792" s="15"/>
      <c r="J792" s="15"/>
      <c r="K792" s="15"/>
      <c r="L792" s="15"/>
      <c r="M792" s="14"/>
      <c r="Q792" s="1" t="s">
        <v>773</v>
      </c>
    </row>
    <row r="793" spans="1:48" ht="30" customHeight="1" x14ac:dyDescent="0.3">
      <c r="A793" s="14"/>
      <c r="B793" s="14"/>
      <c r="C793" s="14"/>
      <c r="D793" s="14"/>
      <c r="E793" s="15"/>
      <c r="F793" s="15"/>
      <c r="G793" s="15"/>
      <c r="H793" s="15"/>
      <c r="I793" s="15"/>
      <c r="J793" s="15"/>
      <c r="K793" s="15"/>
      <c r="L793" s="15"/>
      <c r="M793" s="14"/>
      <c r="Q793" s="1" t="s">
        <v>773</v>
      </c>
    </row>
    <row r="794" spans="1:48" ht="30" customHeight="1" x14ac:dyDescent="0.3">
      <c r="A794" s="14"/>
      <c r="B794" s="14"/>
      <c r="C794" s="14"/>
      <c r="D794" s="14"/>
      <c r="E794" s="15"/>
      <c r="F794" s="15"/>
      <c r="G794" s="15"/>
      <c r="H794" s="15"/>
      <c r="I794" s="15"/>
      <c r="J794" s="15"/>
      <c r="K794" s="15"/>
      <c r="L794" s="15"/>
      <c r="M794" s="14"/>
      <c r="Q794" s="1" t="s">
        <v>773</v>
      </c>
    </row>
    <row r="795" spans="1:48" ht="30" customHeight="1" x14ac:dyDescent="0.3">
      <c r="A795" s="14"/>
      <c r="B795" s="14"/>
      <c r="C795" s="14"/>
      <c r="D795" s="14"/>
      <c r="E795" s="15"/>
      <c r="F795" s="15"/>
      <c r="G795" s="15"/>
      <c r="H795" s="15"/>
      <c r="I795" s="15"/>
      <c r="J795" s="15"/>
      <c r="K795" s="15"/>
      <c r="L795" s="15"/>
      <c r="M795" s="14"/>
      <c r="Q795" s="1" t="s">
        <v>773</v>
      </c>
    </row>
    <row r="796" spans="1:48" ht="30" customHeight="1" x14ac:dyDescent="0.3">
      <c r="A796" s="14"/>
      <c r="B796" s="14"/>
      <c r="C796" s="14"/>
      <c r="D796" s="14"/>
      <c r="E796" s="15"/>
      <c r="F796" s="15"/>
      <c r="G796" s="15"/>
      <c r="H796" s="15"/>
      <c r="I796" s="15"/>
      <c r="J796" s="15"/>
      <c r="K796" s="15"/>
      <c r="L796" s="15"/>
      <c r="M796" s="14"/>
      <c r="Q796" s="1" t="s">
        <v>773</v>
      </c>
    </row>
    <row r="797" spans="1:48" ht="30" customHeight="1" x14ac:dyDescent="0.3">
      <c r="A797" s="14"/>
      <c r="B797" s="14"/>
      <c r="C797" s="14"/>
      <c r="D797" s="14"/>
      <c r="E797" s="15"/>
      <c r="F797" s="15"/>
      <c r="G797" s="15"/>
      <c r="H797" s="15"/>
      <c r="I797" s="15"/>
      <c r="J797" s="15"/>
      <c r="K797" s="15"/>
      <c r="L797" s="15"/>
      <c r="M797" s="14"/>
      <c r="Q797" s="1" t="s">
        <v>773</v>
      </c>
    </row>
    <row r="798" spans="1:48" ht="30" customHeight="1" x14ac:dyDescent="0.3">
      <c r="A798" s="14"/>
      <c r="B798" s="14"/>
      <c r="C798" s="14"/>
      <c r="D798" s="14"/>
      <c r="E798" s="15"/>
      <c r="F798" s="15"/>
      <c r="G798" s="15"/>
      <c r="H798" s="15"/>
      <c r="I798" s="15"/>
      <c r="J798" s="15"/>
      <c r="K798" s="15"/>
      <c r="L798" s="15"/>
      <c r="M798" s="14"/>
      <c r="Q798" s="1" t="s">
        <v>773</v>
      </c>
    </row>
    <row r="799" spans="1:48" ht="30" customHeight="1" x14ac:dyDescent="0.3">
      <c r="A799" s="16" t="s">
        <v>80</v>
      </c>
      <c r="B799" s="14"/>
      <c r="C799" s="14"/>
      <c r="D799" s="14"/>
      <c r="E799" s="15"/>
      <c r="F799" s="15">
        <f>SUMIF(Q779:Q798,"010306",F779:F798)</f>
        <v>0</v>
      </c>
      <c r="G799" s="15"/>
      <c r="H799" s="15">
        <f>SUMIF(Q779:Q798,"010306",H779:H798)</f>
        <v>0</v>
      </c>
      <c r="I799" s="15"/>
      <c r="J799" s="15">
        <f>SUMIF(Q779:Q798,"010306",J779:J798)</f>
        <v>0</v>
      </c>
      <c r="K799" s="15"/>
      <c r="L799" s="15">
        <f>SUMIF(Q779:Q798,"010306",L779:L798)</f>
        <v>0</v>
      </c>
      <c r="M799" s="14"/>
      <c r="N799" t="s">
        <v>81</v>
      </c>
    </row>
    <row r="800" spans="1:48" ht="30" customHeight="1" x14ac:dyDescent="0.3">
      <c r="A800" s="16" t="s">
        <v>778</v>
      </c>
      <c r="B800" s="16" t="s">
        <v>727</v>
      </c>
      <c r="C800" s="14"/>
      <c r="D800" s="14"/>
      <c r="E800" s="15"/>
      <c r="F800" s="15"/>
      <c r="G800" s="15"/>
      <c r="H800" s="15"/>
      <c r="I800" s="15"/>
      <c r="J800" s="15"/>
      <c r="K800" s="15"/>
      <c r="L800" s="15"/>
      <c r="M800" s="14"/>
      <c r="N800" s="3"/>
      <c r="O800" s="3"/>
      <c r="P800" s="3"/>
      <c r="Q800" s="2" t="s">
        <v>779</v>
      </c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</row>
    <row r="801" spans="1:48" ht="30" customHeight="1" x14ac:dyDescent="0.3">
      <c r="A801" s="16" t="s">
        <v>203</v>
      </c>
      <c r="B801" s="16" t="s">
        <v>204</v>
      </c>
      <c r="C801" s="16" t="s">
        <v>119</v>
      </c>
      <c r="D801" s="14">
        <v>60</v>
      </c>
      <c r="E801" s="15"/>
      <c r="F801" s="15">
        <f>TRUNC(E801*D801, 0)</f>
        <v>0</v>
      </c>
      <c r="G801" s="15"/>
      <c r="H801" s="15">
        <f>TRUNC(G801*D801, 0)</f>
        <v>0</v>
      </c>
      <c r="I801" s="15"/>
      <c r="J801" s="15">
        <f>TRUNC(I801*D801, 0)</f>
        <v>0</v>
      </c>
      <c r="K801" s="15">
        <f>TRUNC(E801+G801+I801, 0)</f>
        <v>0</v>
      </c>
      <c r="L801" s="15">
        <f>TRUNC(F801+H801+J801, 0)</f>
        <v>0</v>
      </c>
      <c r="M801" s="16" t="s">
        <v>205</v>
      </c>
      <c r="N801" s="2" t="s">
        <v>206</v>
      </c>
      <c r="O801" s="2" t="s">
        <v>50</v>
      </c>
      <c r="P801" s="2" t="s">
        <v>50</v>
      </c>
      <c r="Q801" s="2" t="s">
        <v>779</v>
      </c>
      <c r="R801" s="2" t="s">
        <v>61</v>
      </c>
      <c r="S801" s="2" t="s">
        <v>62</v>
      </c>
      <c r="T801" s="2" t="s">
        <v>62</v>
      </c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2" t="s">
        <v>50</v>
      </c>
      <c r="AS801" s="2" t="s">
        <v>50</v>
      </c>
      <c r="AT801" s="3"/>
      <c r="AU801" s="2" t="s">
        <v>780</v>
      </c>
      <c r="AV801" s="3">
        <v>245</v>
      </c>
    </row>
    <row r="802" spans="1:48" ht="30" customHeight="1" x14ac:dyDescent="0.3">
      <c r="A802" s="14"/>
      <c r="B802" s="14"/>
      <c r="C802" s="14"/>
      <c r="D802" s="14"/>
      <c r="E802" s="15"/>
      <c r="F802" s="15"/>
      <c r="G802" s="15"/>
      <c r="H802" s="15"/>
      <c r="I802" s="15"/>
      <c r="J802" s="15"/>
      <c r="K802" s="15"/>
      <c r="L802" s="15"/>
      <c r="M802" s="14"/>
      <c r="Q802" s="1" t="s">
        <v>779</v>
      </c>
    </row>
    <row r="803" spans="1:48" ht="30" customHeight="1" x14ac:dyDescent="0.3">
      <c r="A803" s="14"/>
      <c r="B803" s="14"/>
      <c r="C803" s="14"/>
      <c r="D803" s="14"/>
      <c r="E803" s="15"/>
      <c r="F803" s="15"/>
      <c r="G803" s="15"/>
      <c r="H803" s="15"/>
      <c r="I803" s="15"/>
      <c r="J803" s="15"/>
      <c r="K803" s="15"/>
      <c r="L803" s="15"/>
      <c r="M803" s="14"/>
      <c r="Q803" s="1" t="s">
        <v>779</v>
      </c>
    </row>
    <row r="804" spans="1:48" ht="30" customHeight="1" x14ac:dyDescent="0.3">
      <c r="A804" s="14"/>
      <c r="B804" s="14"/>
      <c r="C804" s="14"/>
      <c r="D804" s="14"/>
      <c r="E804" s="15"/>
      <c r="F804" s="15"/>
      <c r="G804" s="15"/>
      <c r="H804" s="15"/>
      <c r="I804" s="15"/>
      <c r="J804" s="15"/>
      <c r="K804" s="15"/>
      <c r="L804" s="15"/>
      <c r="M804" s="14"/>
      <c r="Q804" s="1" t="s">
        <v>779</v>
      </c>
    </row>
    <row r="805" spans="1:48" ht="30" customHeight="1" x14ac:dyDescent="0.3">
      <c r="A805" s="14"/>
      <c r="B805" s="14"/>
      <c r="C805" s="14"/>
      <c r="D805" s="14"/>
      <c r="E805" s="15"/>
      <c r="F805" s="15"/>
      <c r="G805" s="15"/>
      <c r="H805" s="15"/>
      <c r="I805" s="15"/>
      <c r="J805" s="15"/>
      <c r="K805" s="15"/>
      <c r="L805" s="15"/>
      <c r="M805" s="14"/>
      <c r="Q805" s="1" t="s">
        <v>779</v>
      </c>
    </row>
    <row r="806" spans="1:48" ht="30" customHeight="1" x14ac:dyDescent="0.3">
      <c r="A806" s="14"/>
      <c r="B806" s="14"/>
      <c r="C806" s="14"/>
      <c r="D806" s="14"/>
      <c r="E806" s="15"/>
      <c r="F806" s="15"/>
      <c r="G806" s="15"/>
      <c r="H806" s="15"/>
      <c r="I806" s="15"/>
      <c r="J806" s="15"/>
      <c r="K806" s="15"/>
      <c r="L806" s="15"/>
      <c r="M806" s="14"/>
      <c r="Q806" s="1" t="s">
        <v>779</v>
      </c>
    </row>
    <row r="807" spans="1:48" ht="30" customHeight="1" x14ac:dyDescent="0.3">
      <c r="A807" s="14"/>
      <c r="B807" s="14"/>
      <c r="C807" s="14"/>
      <c r="D807" s="14"/>
      <c r="E807" s="15"/>
      <c r="F807" s="15"/>
      <c r="G807" s="15"/>
      <c r="H807" s="15"/>
      <c r="I807" s="15"/>
      <c r="J807" s="15"/>
      <c r="K807" s="15"/>
      <c r="L807" s="15"/>
      <c r="M807" s="14"/>
      <c r="Q807" s="1" t="s">
        <v>779</v>
      </c>
    </row>
    <row r="808" spans="1:48" ht="30" customHeight="1" x14ac:dyDescent="0.3">
      <c r="A808" s="14"/>
      <c r="B808" s="14"/>
      <c r="C808" s="14"/>
      <c r="D808" s="14"/>
      <c r="E808" s="15"/>
      <c r="F808" s="15"/>
      <c r="G808" s="15"/>
      <c r="H808" s="15"/>
      <c r="I808" s="15"/>
      <c r="J808" s="15"/>
      <c r="K808" s="15"/>
      <c r="L808" s="15"/>
      <c r="M808" s="14"/>
      <c r="Q808" s="1" t="s">
        <v>779</v>
      </c>
    </row>
    <row r="809" spans="1:48" ht="30" customHeight="1" x14ac:dyDescent="0.3">
      <c r="A809" s="14"/>
      <c r="B809" s="14"/>
      <c r="C809" s="14"/>
      <c r="D809" s="14"/>
      <c r="E809" s="15"/>
      <c r="F809" s="15"/>
      <c r="G809" s="15"/>
      <c r="H809" s="15"/>
      <c r="I809" s="15"/>
      <c r="J809" s="15"/>
      <c r="K809" s="15"/>
      <c r="L809" s="15"/>
      <c r="M809" s="14"/>
      <c r="Q809" s="1" t="s">
        <v>779</v>
      </c>
    </row>
    <row r="810" spans="1:48" ht="30" customHeight="1" x14ac:dyDescent="0.3">
      <c r="A810" s="14"/>
      <c r="B810" s="14"/>
      <c r="C810" s="14"/>
      <c r="D810" s="14"/>
      <c r="E810" s="15"/>
      <c r="F810" s="15"/>
      <c r="G810" s="15"/>
      <c r="H810" s="15"/>
      <c r="I810" s="15"/>
      <c r="J810" s="15"/>
      <c r="K810" s="15"/>
      <c r="L810" s="15"/>
      <c r="M810" s="14"/>
      <c r="Q810" s="1" t="s">
        <v>779</v>
      </c>
    </row>
    <row r="811" spans="1:48" ht="30" customHeight="1" x14ac:dyDescent="0.3">
      <c r="A811" s="14"/>
      <c r="B811" s="14"/>
      <c r="C811" s="14"/>
      <c r="D811" s="14"/>
      <c r="E811" s="15"/>
      <c r="F811" s="15"/>
      <c r="G811" s="15"/>
      <c r="H811" s="15"/>
      <c r="I811" s="15"/>
      <c r="J811" s="15"/>
      <c r="K811" s="15"/>
      <c r="L811" s="15"/>
      <c r="M811" s="14"/>
      <c r="Q811" s="1" t="s">
        <v>779</v>
      </c>
    </row>
    <row r="812" spans="1:48" ht="30" customHeight="1" x14ac:dyDescent="0.3">
      <c r="A812" s="14"/>
      <c r="B812" s="14"/>
      <c r="C812" s="14"/>
      <c r="D812" s="14"/>
      <c r="E812" s="15"/>
      <c r="F812" s="15"/>
      <c r="G812" s="15"/>
      <c r="H812" s="15"/>
      <c r="I812" s="15"/>
      <c r="J812" s="15"/>
      <c r="K812" s="15"/>
      <c r="L812" s="15"/>
      <c r="M812" s="14"/>
      <c r="Q812" s="1" t="s">
        <v>779</v>
      </c>
    </row>
    <row r="813" spans="1:48" ht="30" customHeight="1" x14ac:dyDescent="0.3">
      <c r="A813" s="14"/>
      <c r="B813" s="14"/>
      <c r="C813" s="14"/>
      <c r="D813" s="14"/>
      <c r="E813" s="15"/>
      <c r="F813" s="15"/>
      <c r="G813" s="15"/>
      <c r="H813" s="15"/>
      <c r="I813" s="15"/>
      <c r="J813" s="15"/>
      <c r="K813" s="15"/>
      <c r="L813" s="15"/>
      <c r="M813" s="14"/>
      <c r="Q813" s="1" t="s">
        <v>779</v>
      </c>
    </row>
    <row r="814" spans="1:48" ht="30" customHeight="1" x14ac:dyDescent="0.3">
      <c r="A814" s="14"/>
      <c r="B814" s="14"/>
      <c r="C814" s="14"/>
      <c r="D814" s="14"/>
      <c r="E814" s="15"/>
      <c r="F814" s="15"/>
      <c r="G814" s="15"/>
      <c r="H814" s="15"/>
      <c r="I814" s="15"/>
      <c r="J814" s="15"/>
      <c r="K814" s="15"/>
      <c r="L814" s="15"/>
      <c r="M814" s="14"/>
      <c r="Q814" s="1" t="s">
        <v>779</v>
      </c>
    </row>
    <row r="815" spans="1:48" ht="30" customHeight="1" x14ac:dyDescent="0.3">
      <c r="A815" s="14"/>
      <c r="B815" s="14"/>
      <c r="C815" s="14"/>
      <c r="D815" s="14"/>
      <c r="E815" s="15"/>
      <c r="F815" s="15"/>
      <c r="G815" s="15"/>
      <c r="H815" s="15"/>
      <c r="I815" s="15"/>
      <c r="J815" s="15"/>
      <c r="K815" s="15"/>
      <c r="L815" s="15"/>
      <c r="M815" s="14"/>
      <c r="Q815" s="1" t="s">
        <v>779</v>
      </c>
    </row>
    <row r="816" spans="1:48" ht="30" customHeight="1" x14ac:dyDescent="0.3">
      <c r="A816" s="14"/>
      <c r="B816" s="14"/>
      <c r="C816" s="14"/>
      <c r="D816" s="14"/>
      <c r="E816" s="15"/>
      <c r="F816" s="15"/>
      <c r="G816" s="15"/>
      <c r="H816" s="15"/>
      <c r="I816" s="15"/>
      <c r="J816" s="15"/>
      <c r="K816" s="15"/>
      <c r="L816" s="15"/>
      <c r="M816" s="14"/>
      <c r="Q816" s="1" t="s">
        <v>779</v>
      </c>
    </row>
    <row r="817" spans="1:48" ht="30" customHeight="1" x14ac:dyDescent="0.3">
      <c r="A817" s="14"/>
      <c r="B817" s="14"/>
      <c r="C817" s="14"/>
      <c r="D817" s="14"/>
      <c r="E817" s="15"/>
      <c r="F817" s="15"/>
      <c r="G817" s="15"/>
      <c r="H817" s="15"/>
      <c r="I817" s="15"/>
      <c r="J817" s="15"/>
      <c r="K817" s="15"/>
      <c r="L817" s="15"/>
      <c r="M817" s="14"/>
      <c r="Q817" s="1" t="s">
        <v>779</v>
      </c>
    </row>
    <row r="818" spans="1:48" ht="30" customHeight="1" x14ac:dyDescent="0.3">
      <c r="A818" s="14"/>
      <c r="B818" s="14"/>
      <c r="C818" s="14"/>
      <c r="D818" s="14"/>
      <c r="E818" s="15"/>
      <c r="F818" s="15"/>
      <c r="G818" s="15"/>
      <c r="H818" s="15"/>
      <c r="I818" s="15"/>
      <c r="J818" s="15"/>
      <c r="K818" s="15"/>
      <c r="L818" s="15"/>
      <c r="M818" s="14"/>
      <c r="Q818" s="1" t="s">
        <v>779</v>
      </c>
    </row>
    <row r="819" spans="1:48" ht="30" customHeight="1" x14ac:dyDescent="0.3">
      <c r="A819" s="14"/>
      <c r="B819" s="14"/>
      <c r="C819" s="14"/>
      <c r="D819" s="14"/>
      <c r="E819" s="15"/>
      <c r="F819" s="15"/>
      <c r="G819" s="15"/>
      <c r="H819" s="15"/>
      <c r="I819" s="15"/>
      <c r="J819" s="15"/>
      <c r="K819" s="15"/>
      <c r="L819" s="15"/>
      <c r="M819" s="14"/>
      <c r="Q819" s="1" t="s">
        <v>779</v>
      </c>
    </row>
    <row r="820" spans="1:48" ht="30" customHeight="1" x14ac:dyDescent="0.3">
      <c r="A820" s="14"/>
      <c r="B820" s="14"/>
      <c r="C820" s="14"/>
      <c r="D820" s="14"/>
      <c r="E820" s="15"/>
      <c r="F820" s="15"/>
      <c r="G820" s="15"/>
      <c r="H820" s="15"/>
      <c r="I820" s="15"/>
      <c r="J820" s="15"/>
      <c r="K820" s="15"/>
      <c r="L820" s="15"/>
      <c r="M820" s="14"/>
      <c r="Q820" s="1" t="s">
        <v>779</v>
      </c>
    </row>
    <row r="821" spans="1:48" ht="30" customHeight="1" x14ac:dyDescent="0.3">
      <c r="A821" s="16" t="s">
        <v>80</v>
      </c>
      <c r="B821" s="14"/>
      <c r="C821" s="14"/>
      <c r="D821" s="14"/>
      <c r="E821" s="15"/>
      <c r="F821" s="15">
        <f>SUMIF(Q801:Q820,"010307",F801:F820)</f>
        <v>0</v>
      </c>
      <c r="G821" s="15"/>
      <c r="H821" s="15">
        <f>SUMIF(Q801:Q820,"010307",H801:H820)</f>
        <v>0</v>
      </c>
      <c r="I821" s="15"/>
      <c r="J821" s="15">
        <f>SUMIF(Q801:Q820,"010307",J801:J820)</f>
        <v>0</v>
      </c>
      <c r="K821" s="15"/>
      <c r="L821" s="15">
        <f>SUMIF(Q801:Q820,"010307",L801:L820)</f>
        <v>0</v>
      </c>
      <c r="M821" s="14"/>
      <c r="N821" t="s">
        <v>81</v>
      </c>
    </row>
    <row r="822" spans="1:48" ht="30" customHeight="1" x14ac:dyDescent="0.3">
      <c r="A822" s="16" t="s">
        <v>781</v>
      </c>
      <c r="B822" s="16" t="s">
        <v>727</v>
      </c>
      <c r="C822" s="14"/>
      <c r="D822" s="14"/>
      <c r="E822" s="15"/>
      <c r="F822" s="15"/>
      <c r="G822" s="15"/>
      <c r="H822" s="15"/>
      <c r="I822" s="15"/>
      <c r="J822" s="15"/>
      <c r="K822" s="15"/>
      <c r="L822" s="15"/>
      <c r="M822" s="14"/>
      <c r="N822" s="3"/>
      <c r="O822" s="3"/>
      <c r="P822" s="3"/>
      <c r="Q822" s="2" t="s">
        <v>782</v>
      </c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</row>
    <row r="823" spans="1:48" ht="30" customHeight="1" x14ac:dyDescent="0.3">
      <c r="A823" s="16" t="s">
        <v>783</v>
      </c>
      <c r="B823" s="16" t="s">
        <v>784</v>
      </c>
      <c r="C823" s="16" t="s">
        <v>212</v>
      </c>
      <c r="D823" s="14">
        <v>8</v>
      </c>
      <c r="E823" s="15"/>
      <c r="F823" s="15">
        <f>TRUNC(E823*D823, 0)</f>
        <v>0</v>
      </c>
      <c r="G823" s="15"/>
      <c r="H823" s="15">
        <f>TRUNC(G823*D823, 0)</f>
        <v>0</v>
      </c>
      <c r="I823" s="15"/>
      <c r="J823" s="15">
        <f>TRUNC(I823*D823, 0)</f>
        <v>0</v>
      </c>
      <c r="K823" s="15">
        <f t="shared" ref="K823:L827" si="69">TRUNC(E823+G823+I823, 0)</f>
        <v>0</v>
      </c>
      <c r="L823" s="15">
        <f t="shared" si="69"/>
        <v>0</v>
      </c>
      <c r="M823" s="16" t="s">
        <v>785</v>
      </c>
      <c r="N823" s="2" t="s">
        <v>786</v>
      </c>
      <c r="O823" s="2" t="s">
        <v>50</v>
      </c>
      <c r="P823" s="2" t="s">
        <v>50</v>
      </c>
      <c r="Q823" s="2" t="s">
        <v>782</v>
      </c>
      <c r="R823" s="2" t="s">
        <v>61</v>
      </c>
      <c r="S823" s="2" t="s">
        <v>62</v>
      </c>
      <c r="T823" s="2" t="s">
        <v>62</v>
      </c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2" t="s">
        <v>50</v>
      </c>
      <c r="AS823" s="2" t="s">
        <v>50</v>
      </c>
      <c r="AT823" s="3"/>
      <c r="AU823" s="2" t="s">
        <v>787</v>
      </c>
      <c r="AV823" s="3">
        <v>247</v>
      </c>
    </row>
    <row r="824" spans="1:48" ht="30" customHeight="1" x14ac:dyDescent="0.3">
      <c r="A824" s="16" t="s">
        <v>247</v>
      </c>
      <c r="B824" s="16" t="s">
        <v>50</v>
      </c>
      <c r="C824" s="16" t="s">
        <v>76</v>
      </c>
      <c r="D824" s="14">
        <v>18</v>
      </c>
      <c r="E824" s="15"/>
      <c r="F824" s="15">
        <f>TRUNC(E824*D824, 0)</f>
        <v>0</v>
      </c>
      <c r="G824" s="15"/>
      <c r="H824" s="15">
        <f>TRUNC(G824*D824, 0)</f>
        <v>0</v>
      </c>
      <c r="I824" s="15"/>
      <c r="J824" s="15">
        <f>TRUNC(I824*D824, 0)</f>
        <v>0</v>
      </c>
      <c r="K824" s="15">
        <f t="shared" si="69"/>
        <v>0</v>
      </c>
      <c r="L824" s="15">
        <f t="shared" si="69"/>
        <v>0</v>
      </c>
      <c r="M824" s="16" t="s">
        <v>248</v>
      </c>
      <c r="N824" s="2" t="s">
        <v>249</v>
      </c>
      <c r="O824" s="2" t="s">
        <v>50</v>
      </c>
      <c r="P824" s="2" t="s">
        <v>50</v>
      </c>
      <c r="Q824" s="2" t="s">
        <v>782</v>
      </c>
      <c r="R824" s="2" t="s">
        <v>62</v>
      </c>
      <c r="S824" s="2" t="s">
        <v>62</v>
      </c>
      <c r="T824" s="2" t="s">
        <v>61</v>
      </c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2" t="s">
        <v>50</v>
      </c>
      <c r="AS824" s="2" t="s">
        <v>50</v>
      </c>
      <c r="AT824" s="3"/>
      <c r="AU824" s="2" t="s">
        <v>788</v>
      </c>
      <c r="AV824" s="3">
        <v>257</v>
      </c>
    </row>
    <row r="825" spans="1:48" ht="30" customHeight="1" x14ac:dyDescent="0.3">
      <c r="A825" s="16" t="s">
        <v>253</v>
      </c>
      <c r="B825" s="16" t="s">
        <v>254</v>
      </c>
      <c r="C825" s="16" t="s">
        <v>76</v>
      </c>
      <c r="D825" s="14">
        <v>1</v>
      </c>
      <c r="E825" s="15"/>
      <c r="F825" s="15">
        <f>TRUNC(E825*D825, 0)</f>
        <v>0</v>
      </c>
      <c r="G825" s="15"/>
      <c r="H825" s="15">
        <f>TRUNC(G825*D825, 0)</f>
        <v>0</v>
      </c>
      <c r="I825" s="15"/>
      <c r="J825" s="15">
        <f>TRUNC(I825*D825, 0)</f>
        <v>0</v>
      </c>
      <c r="K825" s="15">
        <f t="shared" si="69"/>
        <v>0</v>
      </c>
      <c r="L825" s="15">
        <f t="shared" si="69"/>
        <v>0</v>
      </c>
      <c r="M825" s="16" t="s">
        <v>255</v>
      </c>
      <c r="N825" s="2" t="s">
        <v>256</v>
      </c>
      <c r="O825" s="2" t="s">
        <v>50</v>
      </c>
      <c r="P825" s="2" t="s">
        <v>50</v>
      </c>
      <c r="Q825" s="2" t="s">
        <v>782</v>
      </c>
      <c r="R825" s="2" t="s">
        <v>62</v>
      </c>
      <c r="S825" s="2" t="s">
        <v>62</v>
      </c>
      <c r="T825" s="2" t="s">
        <v>61</v>
      </c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2" t="s">
        <v>50</v>
      </c>
      <c r="AS825" s="2" t="s">
        <v>50</v>
      </c>
      <c r="AT825" s="3"/>
      <c r="AU825" s="2" t="s">
        <v>789</v>
      </c>
      <c r="AV825" s="3">
        <v>260</v>
      </c>
    </row>
    <row r="826" spans="1:48" ht="30" customHeight="1" x14ac:dyDescent="0.3">
      <c r="A826" s="16" t="s">
        <v>258</v>
      </c>
      <c r="B826" s="16" t="s">
        <v>259</v>
      </c>
      <c r="C826" s="16" t="s">
        <v>119</v>
      </c>
      <c r="D826" s="14">
        <v>6</v>
      </c>
      <c r="E826" s="15"/>
      <c r="F826" s="15">
        <f>TRUNC(E826*D826, 0)</f>
        <v>0</v>
      </c>
      <c r="G826" s="15"/>
      <c r="H826" s="15">
        <f>TRUNC(G826*D826, 0)</f>
        <v>0</v>
      </c>
      <c r="I826" s="15"/>
      <c r="J826" s="15">
        <f>TRUNC(I826*D826, 0)</f>
        <v>0</v>
      </c>
      <c r="K826" s="15">
        <f t="shared" si="69"/>
        <v>0</v>
      </c>
      <c r="L826" s="15">
        <f t="shared" si="69"/>
        <v>0</v>
      </c>
      <c r="M826" s="16" t="s">
        <v>260</v>
      </c>
      <c r="N826" s="2" t="s">
        <v>261</v>
      </c>
      <c r="O826" s="2" t="s">
        <v>50</v>
      </c>
      <c r="P826" s="2" t="s">
        <v>50</v>
      </c>
      <c r="Q826" s="2" t="s">
        <v>782</v>
      </c>
      <c r="R826" s="2" t="s">
        <v>61</v>
      </c>
      <c r="S826" s="2" t="s">
        <v>62</v>
      </c>
      <c r="T826" s="2" t="s">
        <v>62</v>
      </c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2" t="s">
        <v>50</v>
      </c>
      <c r="AS826" s="2" t="s">
        <v>50</v>
      </c>
      <c r="AT826" s="3"/>
      <c r="AU826" s="2" t="s">
        <v>790</v>
      </c>
      <c r="AV826" s="3">
        <v>261</v>
      </c>
    </row>
    <row r="827" spans="1:48" ht="30" customHeight="1" x14ac:dyDescent="0.3">
      <c r="A827" s="16" t="s">
        <v>263</v>
      </c>
      <c r="B827" s="16" t="s">
        <v>264</v>
      </c>
      <c r="C827" s="16" t="s">
        <v>76</v>
      </c>
      <c r="D827" s="14">
        <v>1</v>
      </c>
      <c r="E827" s="15"/>
      <c r="F827" s="15">
        <f>TRUNC(E827*D827, 0)</f>
        <v>0</v>
      </c>
      <c r="G827" s="15"/>
      <c r="H827" s="15">
        <f>TRUNC(G827*D827, 0)</f>
        <v>0</v>
      </c>
      <c r="I827" s="15"/>
      <c r="J827" s="15">
        <f>TRUNC(I827*D827, 0)</f>
        <v>0</v>
      </c>
      <c r="K827" s="15">
        <f t="shared" si="69"/>
        <v>0</v>
      </c>
      <c r="L827" s="15">
        <f t="shared" si="69"/>
        <v>0</v>
      </c>
      <c r="M827" s="16" t="s">
        <v>265</v>
      </c>
      <c r="N827" s="2" t="s">
        <v>266</v>
      </c>
      <c r="O827" s="2" t="s">
        <v>50</v>
      </c>
      <c r="P827" s="2" t="s">
        <v>50</v>
      </c>
      <c r="Q827" s="2" t="s">
        <v>782</v>
      </c>
      <c r="R827" s="2" t="s">
        <v>61</v>
      </c>
      <c r="S827" s="2" t="s">
        <v>62</v>
      </c>
      <c r="T827" s="2" t="s">
        <v>62</v>
      </c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2" t="s">
        <v>50</v>
      </c>
      <c r="AS827" s="2" t="s">
        <v>50</v>
      </c>
      <c r="AT827" s="3"/>
      <c r="AU827" s="2" t="s">
        <v>791</v>
      </c>
      <c r="AV827" s="3">
        <v>263</v>
      </c>
    </row>
    <row r="828" spans="1:48" ht="30" customHeight="1" x14ac:dyDescent="0.3">
      <c r="A828" s="14"/>
      <c r="B828" s="14"/>
      <c r="C828" s="14"/>
      <c r="D828" s="14"/>
      <c r="E828" s="15"/>
      <c r="F828" s="15"/>
      <c r="G828" s="15"/>
      <c r="H828" s="15"/>
      <c r="I828" s="15"/>
      <c r="J828" s="15"/>
      <c r="K828" s="15"/>
      <c r="L828" s="15"/>
      <c r="M828" s="14"/>
      <c r="Q828" s="1" t="s">
        <v>782</v>
      </c>
    </row>
    <row r="829" spans="1:48" ht="30" customHeight="1" x14ac:dyDescent="0.3">
      <c r="A829" s="14"/>
      <c r="B829" s="14"/>
      <c r="C829" s="14"/>
      <c r="D829" s="14"/>
      <c r="E829" s="15"/>
      <c r="F829" s="15"/>
      <c r="G829" s="15"/>
      <c r="H829" s="15"/>
      <c r="I829" s="15"/>
      <c r="J829" s="15"/>
      <c r="K829" s="15"/>
      <c r="L829" s="15"/>
      <c r="M829" s="14"/>
      <c r="Q829" s="1" t="s">
        <v>782</v>
      </c>
    </row>
    <row r="830" spans="1:48" ht="30" customHeight="1" x14ac:dyDescent="0.3">
      <c r="A830" s="14"/>
      <c r="B830" s="14"/>
      <c r="C830" s="14"/>
      <c r="D830" s="14"/>
      <c r="E830" s="15"/>
      <c r="F830" s="15"/>
      <c r="G830" s="15"/>
      <c r="H830" s="15"/>
      <c r="I830" s="15"/>
      <c r="J830" s="15"/>
      <c r="K830" s="15"/>
      <c r="L830" s="15"/>
      <c r="M830" s="14"/>
      <c r="Q830" s="1" t="s">
        <v>782</v>
      </c>
    </row>
    <row r="831" spans="1:48" ht="30" customHeight="1" x14ac:dyDescent="0.3">
      <c r="A831" s="14"/>
      <c r="B831" s="14"/>
      <c r="C831" s="14"/>
      <c r="D831" s="14"/>
      <c r="E831" s="15"/>
      <c r="F831" s="15"/>
      <c r="G831" s="15"/>
      <c r="H831" s="15"/>
      <c r="I831" s="15"/>
      <c r="J831" s="15"/>
      <c r="K831" s="15"/>
      <c r="L831" s="15"/>
      <c r="M831" s="14"/>
      <c r="Q831" s="1" t="s">
        <v>782</v>
      </c>
    </row>
    <row r="832" spans="1:48" ht="30" customHeight="1" x14ac:dyDescent="0.3">
      <c r="A832" s="14"/>
      <c r="B832" s="14"/>
      <c r="C832" s="14"/>
      <c r="D832" s="14"/>
      <c r="E832" s="15"/>
      <c r="F832" s="15"/>
      <c r="G832" s="15"/>
      <c r="H832" s="15"/>
      <c r="I832" s="15"/>
      <c r="J832" s="15"/>
      <c r="K832" s="15"/>
      <c r="L832" s="15"/>
      <c r="M832" s="14"/>
      <c r="Q832" s="1" t="s">
        <v>782</v>
      </c>
    </row>
    <row r="833" spans="1:48" ht="30" customHeight="1" x14ac:dyDescent="0.3">
      <c r="A833" s="14"/>
      <c r="B833" s="14"/>
      <c r="C833" s="14"/>
      <c r="D833" s="14"/>
      <c r="E833" s="15"/>
      <c r="F833" s="15"/>
      <c r="G833" s="15"/>
      <c r="H833" s="15"/>
      <c r="I833" s="15"/>
      <c r="J833" s="15"/>
      <c r="K833" s="15"/>
      <c r="L833" s="15"/>
      <c r="M833" s="14"/>
      <c r="Q833" s="1" t="s">
        <v>782</v>
      </c>
    </row>
    <row r="834" spans="1:48" ht="30" customHeight="1" x14ac:dyDescent="0.3">
      <c r="A834" s="14"/>
      <c r="B834" s="14"/>
      <c r="C834" s="14"/>
      <c r="D834" s="14"/>
      <c r="E834" s="15"/>
      <c r="F834" s="15"/>
      <c r="G834" s="15"/>
      <c r="H834" s="15"/>
      <c r="I834" s="15"/>
      <c r="J834" s="15"/>
      <c r="K834" s="15"/>
      <c r="L834" s="15"/>
      <c r="M834" s="14"/>
      <c r="Q834" s="1" t="s">
        <v>782</v>
      </c>
    </row>
    <row r="835" spans="1:48" ht="30" customHeight="1" x14ac:dyDescent="0.3">
      <c r="A835" s="14"/>
      <c r="B835" s="14"/>
      <c r="C835" s="14"/>
      <c r="D835" s="14"/>
      <c r="E835" s="15"/>
      <c r="F835" s="15"/>
      <c r="G835" s="15"/>
      <c r="H835" s="15"/>
      <c r="I835" s="15"/>
      <c r="J835" s="15"/>
      <c r="K835" s="15"/>
      <c r="L835" s="15"/>
      <c r="M835" s="14"/>
      <c r="Q835" s="1" t="s">
        <v>782</v>
      </c>
    </row>
    <row r="836" spans="1:48" ht="30" customHeight="1" x14ac:dyDescent="0.3">
      <c r="A836" s="14"/>
      <c r="B836" s="14"/>
      <c r="C836" s="14"/>
      <c r="D836" s="14"/>
      <c r="E836" s="15"/>
      <c r="F836" s="15"/>
      <c r="G836" s="15"/>
      <c r="H836" s="15"/>
      <c r="I836" s="15"/>
      <c r="J836" s="15"/>
      <c r="K836" s="15"/>
      <c r="L836" s="15"/>
      <c r="M836" s="14"/>
      <c r="Q836" s="1" t="s">
        <v>782</v>
      </c>
    </row>
    <row r="837" spans="1:48" ht="30" customHeight="1" x14ac:dyDescent="0.3">
      <c r="A837" s="14"/>
      <c r="B837" s="14"/>
      <c r="C837" s="14"/>
      <c r="D837" s="14"/>
      <c r="E837" s="15"/>
      <c r="F837" s="15"/>
      <c r="G837" s="15"/>
      <c r="H837" s="15"/>
      <c r="I837" s="15"/>
      <c r="J837" s="15"/>
      <c r="K837" s="15"/>
      <c r="L837" s="15"/>
      <c r="M837" s="14"/>
      <c r="Q837" s="1" t="s">
        <v>782</v>
      </c>
    </row>
    <row r="838" spans="1:48" ht="30" customHeight="1" x14ac:dyDescent="0.3">
      <c r="A838" s="14"/>
      <c r="B838" s="14"/>
      <c r="C838" s="14"/>
      <c r="D838" s="14"/>
      <c r="E838" s="15"/>
      <c r="F838" s="15"/>
      <c r="G838" s="15"/>
      <c r="H838" s="15"/>
      <c r="I838" s="15"/>
      <c r="J838" s="15"/>
      <c r="K838" s="15"/>
      <c r="L838" s="15"/>
      <c r="M838" s="14"/>
      <c r="Q838" s="1" t="s">
        <v>782</v>
      </c>
    </row>
    <row r="839" spans="1:48" ht="30" customHeight="1" x14ac:dyDescent="0.3">
      <c r="A839" s="14"/>
      <c r="B839" s="14"/>
      <c r="C839" s="14"/>
      <c r="D839" s="14"/>
      <c r="E839" s="15"/>
      <c r="F839" s="15"/>
      <c r="G839" s="15"/>
      <c r="H839" s="15"/>
      <c r="I839" s="15"/>
      <c r="J839" s="15"/>
      <c r="K839" s="15"/>
      <c r="L839" s="15"/>
      <c r="M839" s="14"/>
      <c r="Q839" s="1" t="s">
        <v>782</v>
      </c>
    </row>
    <row r="840" spans="1:48" ht="30" customHeight="1" x14ac:dyDescent="0.3">
      <c r="A840" s="14"/>
      <c r="B840" s="14"/>
      <c r="C840" s="14"/>
      <c r="D840" s="14"/>
      <c r="E840" s="15"/>
      <c r="F840" s="15"/>
      <c r="G840" s="15"/>
      <c r="H840" s="15"/>
      <c r="I840" s="15"/>
      <c r="J840" s="15"/>
      <c r="K840" s="15"/>
      <c r="L840" s="15"/>
      <c r="M840" s="14"/>
      <c r="Q840" s="1" t="s">
        <v>782</v>
      </c>
    </row>
    <row r="841" spans="1:48" ht="30" customHeight="1" x14ac:dyDescent="0.3">
      <c r="A841" s="14"/>
      <c r="B841" s="14"/>
      <c r="C841" s="14"/>
      <c r="D841" s="14"/>
      <c r="E841" s="15"/>
      <c r="F841" s="15"/>
      <c r="G841" s="15"/>
      <c r="H841" s="15"/>
      <c r="I841" s="15"/>
      <c r="J841" s="15"/>
      <c r="K841" s="15"/>
      <c r="L841" s="15"/>
      <c r="M841" s="14"/>
      <c r="Q841" s="1" t="s">
        <v>782</v>
      </c>
    </row>
    <row r="842" spans="1:48" ht="30" customHeight="1" x14ac:dyDescent="0.3">
      <c r="A842" s="14"/>
      <c r="B842" s="14"/>
      <c r="C842" s="14"/>
      <c r="D842" s="14"/>
      <c r="E842" s="15"/>
      <c r="F842" s="15"/>
      <c r="G842" s="15"/>
      <c r="H842" s="15"/>
      <c r="I842" s="15"/>
      <c r="J842" s="15"/>
      <c r="K842" s="15"/>
      <c r="L842" s="15"/>
      <c r="M842" s="14"/>
      <c r="Q842" s="1" t="s">
        <v>782</v>
      </c>
    </row>
    <row r="843" spans="1:48" ht="30" customHeight="1" x14ac:dyDescent="0.3">
      <c r="A843" s="16" t="s">
        <v>80</v>
      </c>
      <c r="B843" s="14"/>
      <c r="C843" s="14"/>
      <c r="D843" s="14"/>
      <c r="E843" s="15"/>
      <c r="F843" s="15">
        <f>SUMIF(Q823:Q842,"010308",F823:F842)</f>
        <v>0</v>
      </c>
      <c r="G843" s="15"/>
      <c r="H843" s="15">
        <f>SUMIF(Q823:Q842,"010308",H823:H842)</f>
        <v>0</v>
      </c>
      <c r="I843" s="15"/>
      <c r="J843" s="15">
        <f>SUMIF(Q823:Q842,"010308",J823:J842)</f>
        <v>0</v>
      </c>
      <c r="K843" s="15"/>
      <c r="L843" s="15">
        <f>SUMIF(Q823:Q842,"010308",L823:L842)</f>
        <v>0</v>
      </c>
      <c r="M843" s="14"/>
      <c r="N843" t="s">
        <v>81</v>
      </c>
    </row>
    <row r="844" spans="1:48" ht="30" customHeight="1" x14ac:dyDescent="0.3">
      <c r="A844" s="16" t="s">
        <v>792</v>
      </c>
      <c r="B844" s="16" t="s">
        <v>727</v>
      </c>
      <c r="C844" s="14"/>
      <c r="D844" s="14"/>
      <c r="E844" s="15"/>
      <c r="F844" s="15"/>
      <c r="G844" s="15"/>
      <c r="H844" s="15"/>
      <c r="I844" s="15"/>
      <c r="J844" s="15"/>
      <c r="K844" s="15"/>
      <c r="L844" s="15"/>
      <c r="M844" s="14"/>
      <c r="N844" s="3"/>
      <c r="O844" s="3"/>
      <c r="P844" s="3"/>
      <c r="Q844" s="2" t="s">
        <v>793</v>
      </c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</row>
    <row r="845" spans="1:48" ht="30" customHeight="1" x14ac:dyDescent="0.3">
      <c r="A845" s="16" t="s">
        <v>270</v>
      </c>
      <c r="B845" s="16" t="s">
        <v>271</v>
      </c>
      <c r="C845" s="16" t="s">
        <v>76</v>
      </c>
      <c r="D845" s="14">
        <v>2</v>
      </c>
      <c r="E845" s="15"/>
      <c r="F845" s="15">
        <f>TRUNC(E845*D845, 0)</f>
        <v>0</v>
      </c>
      <c r="G845" s="15"/>
      <c r="H845" s="15">
        <f>TRUNC(G845*D845, 0)</f>
        <v>0</v>
      </c>
      <c r="I845" s="15"/>
      <c r="J845" s="15">
        <f>TRUNC(I845*D845, 0)</f>
        <v>0</v>
      </c>
      <c r="K845" s="15">
        <f>TRUNC(E845+G845+I845, 0)</f>
        <v>0</v>
      </c>
      <c r="L845" s="15">
        <f>TRUNC(F845+H845+J845, 0)</f>
        <v>0</v>
      </c>
      <c r="M845" s="16" t="s">
        <v>272</v>
      </c>
      <c r="N845" s="2" t="s">
        <v>273</v>
      </c>
      <c r="O845" s="2" t="s">
        <v>50</v>
      </c>
      <c r="P845" s="2" t="s">
        <v>50</v>
      </c>
      <c r="Q845" s="2" t="s">
        <v>793</v>
      </c>
      <c r="R845" s="2" t="s">
        <v>61</v>
      </c>
      <c r="S845" s="2" t="s">
        <v>62</v>
      </c>
      <c r="T845" s="2" t="s">
        <v>62</v>
      </c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2" t="s">
        <v>50</v>
      </c>
      <c r="AS845" s="2" t="s">
        <v>50</v>
      </c>
      <c r="AT845" s="3"/>
      <c r="AU845" s="2" t="s">
        <v>794</v>
      </c>
      <c r="AV845" s="3">
        <v>266</v>
      </c>
    </row>
    <row r="846" spans="1:48" ht="30" customHeight="1" x14ac:dyDescent="0.3">
      <c r="A846" s="16" t="s">
        <v>275</v>
      </c>
      <c r="B846" s="16" t="s">
        <v>276</v>
      </c>
      <c r="C846" s="16" t="s">
        <v>76</v>
      </c>
      <c r="D846" s="14">
        <v>30</v>
      </c>
      <c r="E846" s="15"/>
      <c r="F846" s="15">
        <f>TRUNC(E846*D846, 0)</f>
        <v>0</v>
      </c>
      <c r="G846" s="15"/>
      <c r="H846" s="15">
        <f>TRUNC(G846*D846, 0)</f>
        <v>0</v>
      </c>
      <c r="I846" s="15"/>
      <c r="J846" s="15">
        <f>TRUNC(I846*D846, 0)</f>
        <v>0</v>
      </c>
      <c r="K846" s="15">
        <f>TRUNC(E846+G846+I846, 0)</f>
        <v>0</v>
      </c>
      <c r="L846" s="15">
        <f>TRUNC(F846+H846+J846, 0)</f>
        <v>0</v>
      </c>
      <c r="M846" s="16" t="s">
        <v>277</v>
      </c>
      <c r="N846" s="2" t="s">
        <v>278</v>
      </c>
      <c r="O846" s="2" t="s">
        <v>50</v>
      </c>
      <c r="P846" s="2" t="s">
        <v>50</v>
      </c>
      <c r="Q846" s="2" t="s">
        <v>793</v>
      </c>
      <c r="R846" s="2" t="s">
        <v>61</v>
      </c>
      <c r="S846" s="2" t="s">
        <v>62</v>
      </c>
      <c r="T846" s="2" t="s">
        <v>62</v>
      </c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2" t="s">
        <v>50</v>
      </c>
      <c r="AS846" s="2" t="s">
        <v>50</v>
      </c>
      <c r="AT846" s="3"/>
      <c r="AU846" s="2" t="s">
        <v>795</v>
      </c>
      <c r="AV846" s="3">
        <v>267</v>
      </c>
    </row>
    <row r="847" spans="1:48" ht="30" customHeight="1" x14ac:dyDescent="0.3">
      <c r="A847" s="14"/>
      <c r="B847" s="14"/>
      <c r="C847" s="14"/>
      <c r="D847" s="14"/>
      <c r="E847" s="15"/>
      <c r="F847" s="15"/>
      <c r="G847" s="15"/>
      <c r="H847" s="15"/>
      <c r="I847" s="15"/>
      <c r="J847" s="15"/>
      <c r="K847" s="15"/>
      <c r="L847" s="15"/>
      <c r="M847" s="14"/>
      <c r="Q847" s="1" t="s">
        <v>793</v>
      </c>
    </row>
    <row r="848" spans="1:48" ht="30" customHeight="1" x14ac:dyDescent="0.3">
      <c r="A848" s="14"/>
      <c r="B848" s="14"/>
      <c r="C848" s="14"/>
      <c r="D848" s="14"/>
      <c r="E848" s="15"/>
      <c r="F848" s="15"/>
      <c r="G848" s="15"/>
      <c r="H848" s="15"/>
      <c r="I848" s="15"/>
      <c r="J848" s="15"/>
      <c r="K848" s="15"/>
      <c r="L848" s="15"/>
      <c r="M848" s="14"/>
      <c r="Q848" s="1" t="s">
        <v>793</v>
      </c>
    </row>
    <row r="849" spans="1:17" ht="30" customHeight="1" x14ac:dyDescent="0.3">
      <c r="A849" s="14"/>
      <c r="B849" s="14"/>
      <c r="C849" s="14"/>
      <c r="D849" s="14"/>
      <c r="E849" s="15"/>
      <c r="F849" s="15"/>
      <c r="G849" s="15"/>
      <c r="H849" s="15"/>
      <c r="I849" s="15"/>
      <c r="J849" s="15"/>
      <c r="K849" s="15"/>
      <c r="L849" s="15"/>
      <c r="M849" s="14"/>
      <c r="Q849" s="1" t="s">
        <v>793</v>
      </c>
    </row>
    <row r="850" spans="1:17" ht="30" customHeight="1" x14ac:dyDescent="0.3">
      <c r="A850" s="14"/>
      <c r="B850" s="14"/>
      <c r="C850" s="14"/>
      <c r="D850" s="14"/>
      <c r="E850" s="15"/>
      <c r="F850" s="15"/>
      <c r="G850" s="15"/>
      <c r="H850" s="15"/>
      <c r="I850" s="15"/>
      <c r="J850" s="15"/>
      <c r="K850" s="15"/>
      <c r="L850" s="15"/>
      <c r="M850" s="14"/>
      <c r="Q850" s="1" t="s">
        <v>793</v>
      </c>
    </row>
    <row r="851" spans="1:17" ht="30" customHeight="1" x14ac:dyDescent="0.3">
      <c r="A851" s="14"/>
      <c r="B851" s="14"/>
      <c r="C851" s="14"/>
      <c r="D851" s="14"/>
      <c r="E851" s="15"/>
      <c r="F851" s="15"/>
      <c r="G851" s="15"/>
      <c r="H851" s="15"/>
      <c r="I851" s="15"/>
      <c r="J851" s="15"/>
      <c r="K851" s="15"/>
      <c r="L851" s="15"/>
      <c r="M851" s="14"/>
      <c r="Q851" s="1" t="s">
        <v>793</v>
      </c>
    </row>
    <row r="852" spans="1:17" ht="30" customHeight="1" x14ac:dyDescent="0.3">
      <c r="A852" s="14"/>
      <c r="B852" s="14"/>
      <c r="C852" s="14"/>
      <c r="D852" s="14"/>
      <c r="E852" s="15"/>
      <c r="F852" s="15"/>
      <c r="G852" s="15"/>
      <c r="H852" s="15"/>
      <c r="I852" s="15"/>
      <c r="J852" s="15"/>
      <c r="K852" s="15"/>
      <c r="L852" s="15"/>
      <c r="M852" s="14"/>
      <c r="Q852" s="1" t="s">
        <v>793</v>
      </c>
    </row>
    <row r="853" spans="1:17" ht="30" customHeight="1" x14ac:dyDescent="0.3">
      <c r="A853" s="14"/>
      <c r="B853" s="14"/>
      <c r="C853" s="14"/>
      <c r="D853" s="14"/>
      <c r="E853" s="15"/>
      <c r="F853" s="15"/>
      <c r="G853" s="15"/>
      <c r="H853" s="15"/>
      <c r="I853" s="15"/>
      <c r="J853" s="15"/>
      <c r="K853" s="15"/>
      <c r="L853" s="15"/>
      <c r="M853" s="14"/>
      <c r="Q853" s="1" t="s">
        <v>793</v>
      </c>
    </row>
    <row r="854" spans="1:17" ht="30" customHeight="1" x14ac:dyDescent="0.3">
      <c r="A854" s="14"/>
      <c r="B854" s="14"/>
      <c r="C854" s="14"/>
      <c r="D854" s="14"/>
      <c r="E854" s="15"/>
      <c r="F854" s="15"/>
      <c r="G854" s="15"/>
      <c r="H854" s="15"/>
      <c r="I854" s="15"/>
      <c r="J854" s="15"/>
      <c r="K854" s="15"/>
      <c r="L854" s="15"/>
      <c r="M854" s="14"/>
      <c r="Q854" s="1" t="s">
        <v>793</v>
      </c>
    </row>
    <row r="855" spans="1:17" ht="30" customHeight="1" x14ac:dyDescent="0.3">
      <c r="A855" s="14"/>
      <c r="B855" s="14"/>
      <c r="C855" s="14"/>
      <c r="D855" s="14"/>
      <c r="E855" s="15"/>
      <c r="F855" s="15"/>
      <c r="G855" s="15"/>
      <c r="H855" s="15"/>
      <c r="I855" s="15"/>
      <c r="J855" s="15"/>
      <c r="K855" s="15"/>
      <c r="L855" s="15"/>
      <c r="M855" s="14"/>
      <c r="Q855" s="1" t="s">
        <v>793</v>
      </c>
    </row>
    <row r="856" spans="1:17" ht="30" customHeight="1" x14ac:dyDescent="0.3">
      <c r="A856" s="14"/>
      <c r="B856" s="14"/>
      <c r="C856" s="14"/>
      <c r="D856" s="14"/>
      <c r="E856" s="15"/>
      <c r="F856" s="15"/>
      <c r="G856" s="15"/>
      <c r="H856" s="15"/>
      <c r="I856" s="15"/>
      <c r="J856" s="15"/>
      <c r="K856" s="15"/>
      <c r="L856" s="15"/>
      <c r="M856" s="14"/>
      <c r="Q856" s="1" t="s">
        <v>793</v>
      </c>
    </row>
    <row r="857" spans="1:17" ht="30" customHeight="1" x14ac:dyDescent="0.3">
      <c r="A857" s="14"/>
      <c r="B857" s="14"/>
      <c r="C857" s="14"/>
      <c r="D857" s="14"/>
      <c r="E857" s="15"/>
      <c r="F857" s="15"/>
      <c r="G857" s="15"/>
      <c r="H857" s="15"/>
      <c r="I857" s="15"/>
      <c r="J857" s="15"/>
      <c r="K857" s="15"/>
      <c r="L857" s="15"/>
      <c r="M857" s="14"/>
      <c r="Q857" s="1" t="s">
        <v>793</v>
      </c>
    </row>
    <row r="858" spans="1:17" ht="30" customHeight="1" x14ac:dyDescent="0.3">
      <c r="A858" s="14"/>
      <c r="B858" s="14"/>
      <c r="C858" s="14"/>
      <c r="D858" s="14"/>
      <c r="E858" s="15"/>
      <c r="F858" s="15"/>
      <c r="G858" s="15"/>
      <c r="H858" s="15"/>
      <c r="I858" s="15"/>
      <c r="J858" s="15"/>
      <c r="K858" s="15"/>
      <c r="L858" s="15"/>
      <c r="M858" s="14"/>
      <c r="Q858" s="1" t="s">
        <v>793</v>
      </c>
    </row>
    <row r="859" spans="1:17" ht="30" customHeight="1" x14ac:dyDescent="0.3">
      <c r="A859" s="14"/>
      <c r="B859" s="14"/>
      <c r="C859" s="14"/>
      <c r="D859" s="14"/>
      <c r="E859" s="15"/>
      <c r="F859" s="15"/>
      <c r="G859" s="15"/>
      <c r="H859" s="15"/>
      <c r="I859" s="15"/>
      <c r="J859" s="15"/>
      <c r="K859" s="15"/>
      <c r="L859" s="15"/>
      <c r="M859" s="14"/>
      <c r="Q859" s="1" t="s">
        <v>793</v>
      </c>
    </row>
    <row r="860" spans="1:17" ht="30" customHeight="1" x14ac:dyDescent="0.3">
      <c r="A860" s="14"/>
      <c r="B860" s="14"/>
      <c r="C860" s="14"/>
      <c r="D860" s="14"/>
      <c r="E860" s="15"/>
      <c r="F860" s="15"/>
      <c r="G860" s="15"/>
      <c r="H860" s="15"/>
      <c r="I860" s="15"/>
      <c r="J860" s="15"/>
      <c r="K860" s="15"/>
      <c r="L860" s="15"/>
      <c r="M860" s="14"/>
      <c r="Q860" s="1" t="s">
        <v>793</v>
      </c>
    </row>
    <row r="861" spans="1:17" ht="30" customHeight="1" x14ac:dyDescent="0.3">
      <c r="A861" s="14"/>
      <c r="B861" s="14"/>
      <c r="C861" s="14"/>
      <c r="D861" s="14"/>
      <c r="E861" s="15"/>
      <c r="F861" s="15"/>
      <c r="G861" s="15"/>
      <c r="H861" s="15"/>
      <c r="I861" s="15"/>
      <c r="J861" s="15"/>
      <c r="K861" s="15"/>
      <c r="L861" s="15"/>
      <c r="M861" s="14"/>
      <c r="Q861" s="1" t="s">
        <v>793</v>
      </c>
    </row>
    <row r="862" spans="1:17" ht="30" customHeight="1" x14ac:dyDescent="0.3">
      <c r="A862" s="14"/>
      <c r="B862" s="14"/>
      <c r="C862" s="14"/>
      <c r="D862" s="14"/>
      <c r="E862" s="15"/>
      <c r="F862" s="15"/>
      <c r="G862" s="15"/>
      <c r="H862" s="15"/>
      <c r="I862" s="15"/>
      <c r="J862" s="15"/>
      <c r="K862" s="15"/>
      <c r="L862" s="15"/>
      <c r="M862" s="14"/>
      <c r="Q862" s="1" t="s">
        <v>793</v>
      </c>
    </row>
    <row r="863" spans="1:17" ht="30" customHeight="1" x14ac:dyDescent="0.3">
      <c r="A863" s="14"/>
      <c r="B863" s="14"/>
      <c r="C863" s="14"/>
      <c r="D863" s="14"/>
      <c r="E863" s="15"/>
      <c r="F863" s="15"/>
      <c r="G863" s="15"/>
      <c r="H863" s="15"/>
      <c r="I863" s="15"/>
      <c r="J863" s="15"/>
      <c r="K863" s="15"/>
      <c r="L863" s="15"/>
      <c r="M863" s="14"/>
      <c r="Q863" s="1" t="s">
        <v>793</v>
      </c>
    </row>
    <row r="864" spans="1:17" ht="30" customHeight="1" x14ac:dyDescent="0.3">
      <c r="A864" s="14"/>
      <c r="B864" s="14"/>
      <c r="C864" s="14"/>
      <c r="D864" s="14"/>
      <c r="E864" s="15"/>
      <c r="F864" s="15"/>
      <c r="G864" s="15"/>
      <c r="H864" s="15"/>
      <c r="I864" s="15"/>
      <c r="J864" s="15"/>
      <c r="K864" s="15"/>
      <c r="L864" s="15"/>
      <c r="M864" s="14"/>
      <c r="Q864" s="1" t="s">
        <v>793</v>
      </c>
    </row>
    <row r="865" spans="1:48" ht="30" customHeight="1" x14ac:dyDescent="0.3">
      <c r="A865" s="16" t="s">
        <v>80</v>
      </c>
      <c r="B865" s="14"/>
      <c r="C865" s="14"/>
      <c r="D865" s="14"/>
      <c r="E865" s="15"/>
      <c r="F865" s="15">
        <f>SUMIF(Q845:Q864,"010309",F845:F864)</f>
        <v>0</v>
      </c>
      <c r="G865" s="15"/>
      <c r="H865" s="15">
        <f>SUMIF(Q845:Q864,"010309",H845:H864)</f>
        <v>0</v>
      </c>
      <c r="I865" s="15"/>
      <c r="J865" s="15">
        <f>SUMIF(Q845:Q864,"010309",J845:J864)</f>
        <v>0</v>
      </c>
      <c r="K865" s="15"/>
      <c r="L865" s="15">
        <f>SUMIF(Q845:Q864,"010309",L845:L864)</f>
        <v>0</v>
      </c>
      <c r="M865" s="14"/>
      <c r="N865" t="s">
        <v>81</v>
      </c>
    </row>
    <row r="866" spans="1:48" ht="30" customHeight="1" x14ac:dyDescent="0.3">
      <c r="A866" s="16" t="s">
        <v>796</v>
      </c>
      <c r="B866" s="16" t="s">
        <v>727</v>
      </c>
      <c r="C866" s="14"/>
      <c r="D866" s="14"/>
      <c r="E866" s="15"/>
      <c r="F866" s="15"/>
      <c r="G866" s="15"/>
      <c r="H866" s="15"/>
      <c r="I866" s="15"/>
      <c r="J866" s="15"/>
      <c r="K866" s="15"/>
      <c r="L866" s="15"/>
      <c r="M866" s="14"/>
      <c r="N866" s="3"/>
      <c r="O866" s="3"/>
      <c r="P866" s="3"/>
      <c r="Q866" s="2" t="s">
        <v>797</v>
      </c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</row>
    <row r="867" spans="1:48" ht="30" customHeight="1" x14ac:dyDescent="0.3">
      <c r="A867" s="16" t="s">
        <v>282</v>
      </c>
      <c r="B867" s="16" t="s">
        <v>50</v>
      </c>
      <c r="C867" s="16" t="s">
        <v>50</v>
      </c>
      <c r="D867" s="14"/>
      <c r="E867" s="15"/>
      <c r="F867" s="15">
        <f t="shared" ref="F867:F876" si="70">TRUNC(E867*D867, 0)</f>
        <v>0</v>
      </c>
      <c r="G867" s="15"/>
      <c r="H867" s="15">
        <f t="shared" ref="H867:H876" si="71">TRUNC(G867*D867, 0)</f>
        <v>0</v>
      </c>
      <c r="I867" s="15"/>
      <c r="J867" s="15">
        <f t="shared" ref="J867:J876" si="72">TRUNC(I867*D867, 0)</f>
        <v>0</v>
      </c>
      <c r="K867" s="15">
        <f t="shared" ref="K867:K876" si="73">TRUNC(E867+G867+I867, 0)</f>
        <v>0</v>
      </c>
      <c r="L867" s="15">
        <f t="shared" ref="L867:L876" si="74">TRUNC(F867+H867+J867, 0)</f>
        <v>0</v>
      </c>
      <c r="M867" s="16" t="s">
        <v>283</v>
      </c>
      <c r="N867" s="2" t="s">
        <v>284</v>
      </c>
      <c r="O867" s="2" t="s">
        <v>50</v>
      </c>
      <c r="P867" s="2" t="s">
        <v>50</v>
      </c>
      <c r="Q867" s="2" t="s">
        <v>797</v>
      </c>
      <c r="R867" s="2" t="s">
        <v>62</v>
      </c>
      <c r="S867" s="2" t="s">
        <v>62</v>
      </c>
      <c r="T867" s="2" t="s">
        <v>61</v>
      </c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2" t="s">
        <v>50</v>
      </c>
      <c r="AS867" s="2" t="s">
        <v>50</v>
      </c>
      <c r="AT867" s="3"/>
      <c r="AU867" s="2" t="s">
        <v>798</v>
      </c>
      <c r="AV867" s="3">
        <v>506</v>
      </c>
    </row>
    <row r="868" spans="1:48" ht="30" customHeight="1" x14ac:dyDescent="0.3">
      <c r="A868" s="16" t="s">
        <v>286</v>
      </c>
      <c r="B868" s="16" t="s">
        <v>287</v>
      </c>
      <c r="C868" s="16" t="s">
        <v>212</v>
      </c>
      <c r="D868" s="14">
        <v>4</v>
      </c>
      <c r="E868" s="15"/>
      <c r="F868" s="15">
        <f t="shared" si="70"/>
        <v>0</v>
      </c>
      <c r="G868" s="15"/>
      <c r="H868" s="15">
        <f t="shared" si="71"/>
        <v>0</v>
      </c>
      <c r="I868" s="15"/>
      <c r="J868" s="15">
        <f t="shared" si="72"/>
        <v>0</v>
      </c>
      <c r="K868" s="15">
        <f t="shared" si="73"/>
        <v>0</v>
      </c>
      <c r="L868" s="15">
        <f t="shared" si="74"/>
        <v>0</v>
      </c>
      <c r="M868" s="16" t="s">
        <v>288</v>
      </c>
      <c r="N868" s="2" t="s">
        <v>289</v>
      </c>
      <c r="O868" s="2" t="s">
        <v>50</v>
      </c>
      <c r="P868" s="2" t="s">
        <v>50</v>
      </c>
      <c r="Q868" s="2" t="s">
        <v>797</v>
      </c>
      <c r="R868" s="2" t="s">
        <v>62</v>
      </c>
      <c r="S868" s="2" t="s">
        <v>62</v>
      </c>
      <c r="T868" s="2" t="s">
        <v>61</v>
      </c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2" t="s">
        <v>50</v>
      </c>
      <c r="AS868" s="2" t="s">
        <v>50</v>
      </c>
      <c r="AT868" s="3"/>
      <c r="AU868" s="2" t="s">
        <v>799</v>
      </c>
      <c r="AV868" s="3">
        <v>507</v>
      </c>
    </row>
    <row r="869" spans="1:48" ht="30" customHeight="1" x14ac:dyDescent="0.3">
      <c r="A869" s="16" t="s">
        <v>286</v>
      </c>
      <c r="B869" s="16" t="s">
        <v>291</v>
      </c>
      <c r="C869" s="16" t="s">
        <v>212</v>
      </c>
      <c r="D869" s="14">
        <v>8</v>
      </c>
      <c r="E869" s="15"/>
      <c r="F869" s="15">
        <f t="shared" si="70"/>
        <v>0</v>
      </c>
      <c r="G869" s="15"/>
      <c r="H869" s="15">
        <f t="shared" si="71"/>
        <v>0</v>
      </c>
      <c r="I869" s="15"/>
      <c r="J869" s="15">
        <f t="shared" si="72"/>
        <v>0</v>
      </c>
      <c r="K869" s="15">
        <f t="shared" si="73"/>
        <v>0</v>
      </c>
      <c r="L869" s="15">
        <f t="shared" si="74"/>
        <v>0</v>
      </c>
      <c r="M869" s="16" t="s">
        <v>292</v>
      </c>
      <c r="N869" s="2" t="s">
        <v>293</v>
      </c>
      <c r="O869" s="2" t="s">
        <v>50</v>
      </c>
      <c r="P869" s="2" t="s">
        <v>50</v>
      </c>
      <c r="Q869" s="2" t="s">
        <v>797</v>
      </c>
      <c r="R869" s="2" t="s">
        <v>62</v>
      </c>
      <c r="S869" s="2" t="s">
        <v>62</v>
      </c>
      <c r="T869" s="2" t="s">
        <v>61</v>
      </c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2" t="s">
        <v>50</v>
      </c>
      <c r="AS869" s="2" t="s">
        <v>50</v>
      </c>
      <c r="AT869" s="3"/>
      <c r="AU869" s="2" t="s">
        <v>800</v>
      </c>
      <c r="AV869" s="3">
        <v>508</v>
      </c>
    </row>
    <row r="870" spans="1:48" ht="30" customHeight="1" x14ac:dyDescent="0.3">
      <c r="A870" s="16" t="s">
        <v>295</v>
      </c>
      <c r="B870" s="16" t="s">
        <v>50</v>
      </c>
      <c r="C870" s="16" t="s">
        <v>50</v>
      </c>
      <c r="D870" s="14"/>
      <c r="E870" s="15"/>
      <c r="F870" s="15">
        <f t="shared" si="70"/>
        <v>0</v>
      </c>
      <c r="G870" s="15"/>
      <c r="H870" s="15">
        <f t="shared" si="71"/>
        <v>0</v>
      </c>
      <c r="I870" s="15"/>
      <c r="J870" s="15">
        <f t="shared" si="72"/>
        <v>0</v>
      </c>
      <c r="K870" s="15">
        <f t="shared" si="73"/>
        <v>0</v>
      </c>
      <c r="L870" s="15">
        <f t="shared" si="74"/>
        <v>0</v>
      </c>
      <c r="M870" s="16" t="s">
        <v>801</v>
      </c>
      <c r="N870" s="2" t="s">
        <v>802</v>
      </c>
      <c r="O870" s="2" t="s">
        <v>50</v>
      </c>
      <c r="P870" s="2" t="s">
        <v>50</v>
      </c>
      <c r="Q870" s="2" t="s">
        <v>797</v>
      </c>
      <c r="R870" s="2" t="s">
        <v>62</v>
      </c>
      <c r="S870" s="2" t="s">
        <v>62</v>
      </c>
      <c r="T870" s="2" t="s">
        <v>61</v>
      </c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2" t="s">
        <v>50</v>
      </c>
      <c r="AS870" s="2" t="s">
        <v>50</v>
      </c>
      <c r="AT870" s="3"/>
      <c r="AU870" s="2" t="s">
        <v>803</v>
      </c>
      <c r="AV870" s="3">
        <v>496</v>
      </c>
    </row>
    <row r="871" spans="1:48" ht="30" customHeight="1" x14ac:dyDescent="0.3">
      <c r="A871" s="16" t="s">
        <v>804</v>
      </c>
      <c r="B871" s="16" t="s">
        <v>50</v>
      </c>
      <c r="C871" s="16" t="s">
        <v>50</v>
      </c>
      <c r="D871" s="14"/>
      <c r="E871" s="15"/>
      <c r="F871" s="15">
        <f t="shared" si="70"/>
        <v>0</v>
      </c>
      <c r="G871" s="15"/>
      <c r="H871" s="15">
        <f t="shared" si="71"/>
        <v>0</v>
      </c>
      <c r="I871" s="15"/>
      <c r="J871" s="15">
        <f t="shared" si="72"/>
        <v>0</v>
      </c>
      <c r="K871" s="15">
        <f t="shared" si="73"/>
        <v>0</v>
      </c>
      <c r="L871" s="15">
        <f t="shared" si="74"/>
        <v>0</v>
      </c>
      <c r="M871" s="16" t="s">
        <v>805</v>
      </c>
      <c r="N871" s="2" t="s">
        <v>806</v>
      </c>
      <c r="O871" s="2" t="s">
        <v>50</v>
      </c>
      <c r="P871" s="2" t="s">
        <v>50</v>
      </c>
      <c r="Q871" s="2" t="s">
        <v>797</v>
      </c>
      <c r="R871" s="2" t="s">
        <v>62</v>
      </c>
      <c r="S871" s="2" t="s">
        <v>62</v>
      </c>
      <c r="T871" s="2" t="s">
        <v>61</v>
      </c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2" t="s">
        <v>50</v>
      </c>
      <c r="AS871" s="2" t="s">
        <v>50</v>
      </c>
      <c r="AT871" s="3"/>
      <c r="AU871" s="2" t="s">
        <v>807</v>
      </c>
      <c r="AV871" s="3">
        <v>144</v>
      </c>
    </row>
    <row r="872" spans="1:48" ht="30" customHeight="1" x14ac:dyDescent="0.3">
      <c r="A872" s="16" t="s">
        <v>657</v>
      </c>
      <c r="B872" s="16" t="s">
        <v>808</v>
      </c>
      <c r="C872" s="16" t="s">
        <v>58</v>
      </c>
      <c r="D872" s="14">
        <v>4</v>
      </c>
      <c r="E872" s="15"/>
      <c r="F872" s="15">
        <f t="shared" si="70"/>
        <v>0</v>
      </c>
      <c r="G872" s="15"/>
      <c r="H872" s="15">
        <f t="shared" si="71"/>
        <v>0</v>
      </c>
      <c r="I872" s="15"/>
      <c r="J872" s="15">
        <f t="shared" si="72"/>
        <v>0</v>
      </c>
      <c r="K872" s="15">
        <f t="shared" si="73"/>
        <v>0</v>
      </c>
      <c r="L872" s="15">
        <f t="shared" si="74"/>
        <v>0</v>
      </c>
      <c r="M872" s="16" t="s">
        <v>809</v>
      </c>
      <c r="N872" s="2" t="s">
        <v>810</v>
      </c>
      <c r="O872" s="2" t="s">
        <v>50</v>
      </c>
      <c r="P872" s="2" t="s">
        <v>50</v>
      </c>
      <c r="Q872" s="2" t="s">
        <v>797</v>
      </c>
      <c r="R872" s="2" t="s">
        <v>62</v>
      </c>
      <c r="S872" s="2" t="s">
        <v>62</v>
      </c>
      <c r="T872" s="2" t="s">
        <v>61</v>
      </c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2" t="s">
        <v>50</v>
      </c>
      <c r="AS872" s="2" t="s">
        <v>50</v>
      </c>
      <c r="AT872" s="3"/>
      <c r="AU872" s="2" t="s">
        <v>811</v>
      </c>
      <c r="AV872" s="3">
        <v>145</v>
      </c>
    </row>
    <row r="873" spans="1:48" ht="30" customHeight="1" x14ac:dyDescent="0.3">
      <c r="A873" s="16" t="s">
        <v>662</v>
      </c>
      <c r="B873" s="16" t="s">
        <v>663</v>
      </c>
      <c r="C873" s="16" t="s">
        <v>58</v>
      </c>
      <c r="D873" s="14">
        <v>4</v>
      </c>
      <c r="E873" s="15"/>
      <c r="F873" s="15">
        <f t="shared" si="70"/>
        <v>0</v>
      </c>
      <c r="G873" s="15"/>
      <c r="H873" s="15">
        <f t="shared" si="71"/>
        <v>0</v>
      </c>
      <c r="I873" s="15"/>
      <c r="J873" s="15">
        <f t="shared" si="72"/>
        <v>0</v>
      </c>
      <c r="K873" s="15">
        <f t="shared" si="73"/>
        <v>0</v>
      </c>
      <c r="L873" s="15">
        <f t="shared" si="74"/>
        <v>0</v>
      </c>
      <c r="M873" s="16" t="s">
        <v>812</v>
      </c>
      <c r="N873" s="2" t="s">
        <v>813</v>
      </c>
      <c r="O873" s="2" t="s">
        <v>50</v>
      </c>
      <c r="P873" s="2" t="s">
        <v>50</v>
      </c>
      <c r="Q873" s="2" t="s">
        <v>797</v>
      </c>
      <c r="R873" s="2" t="s">
        <v>62</v>
      </c>
      <c r="S873" s="2" t="s">
        <v>62</v>
      </c>
      <c r="T873" s="2" t="s">
        <v>61</v>
      </c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2" t="s">
        <v>50</v>
      </c>
      <c r="AS873" s="2" t="s">
        <v>50</v>
      </c>
      <c r="AT873" s="3"/>
      <c r="AU873" s="2" t="s">
        <v>814</v>
      </c>
      <c r="AV873" s="3">
        <v>146</v>
      </c>
    </row>
    <row r="874" spans="1:48" ht="30" customHeight="1" x14ac:dyDescent="0.3">
      <c r="A874" s="16" t="s">
        <v>815</v>
      </c>
      <c r="B874" s="16" t="s">
        <v>816</v>
      </c>
      <c r="C874" s="16" t="s">
        <v>58</v>
      </c>
      <c r="D874" s="14">
        <v>4</v>
      </c>
      <c r="E874" s="15"/>
      <c r="F874" s="15">
        <f t="shared" si="70"/>
        <v>0</v>
      </c>
      <c r="G874" s="15"/>
      <c r="H874" s="15">
        <f t="shared" si="71"/>
        <v>0</v>
      </c>
      <c r="I874" s="15"/>
      <c r="J874" s="15">
        <f t="shared" si="72"/>
        <v>0</v>
      </c>
      <c r="K874" s="15">
        <f t="shared" si="73"/>
        <v>0</v>
      </c>
      <c r="L874" s="15">
        <f t="shared" si="74"/>
        <v>0</v>
      </c>
      <c r="M874" s="16" t="s">
        <v>817</v>
      </c>
      <c r="N874" s="2" t="s">
        <v>818</v>
      </c>
      <c r="O874" s="2" t="s">
        <v>50</v>
      </c>
      <c r="P874" s="2" t="s">
        <v>50</v>
      </c>
      <c r="Q874" s="2" t="s">
        <v>797</v>
      </c>
      <c r="R874" s="2" t="s">
        <v>62</v>
      </c>
      <c r="S874" s="2" t="s">
        <v>62</v>
      </c>
      <c r="T874" s="2" t="s">
        <v>61</v>
      </c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2" t="s">
        <v>50</v>
      </c>
      <c r="AS874" s="2" t="s">
        <v>50</v>
      </c>
      <c r="AT874" s="3"/>
      <c r="AU874" s="2" t="s">
        <v>819</v>
      </c>
      <c r="AV874" s="3">
        <v>164</v>
      </c>
    </row>
    <row r="875" spans="1:48" ht="30" customHeight="1" x14ac:dyDescent="0.3">
      <c r="A875" s="16" t="s">
        <v>329</v>
      </c>
      <c r="B875" s="16" t="s">
        <v>677</v>
      </c>
      <c r="C875" s="16" t="s">
        <v>58</v>
      </c>
      <c r="D875" s="14">
        <v>8</v>
      </c>
      <c r="E875" s="15"/>
      <c r="F875" s="15">
        <f t="shared" si="70"/>
        <v>0</v>
      </c>
      <c r="G875" s="15"/>
      <c r="H875" s="15">
        <f t="shared" si="71"/>
        <v>0</v>
      </c>
      <c r="I875" s="15"/>
      <c r="J875" s="15">
        <f t="shared" si="72"/>
        <v>0</v>
      </c>
      <c r="K875" s="15">
        <f t="shared" si="73"/>
        <v>0</v>
      </c>
      <c r="L875" s="15">
        <f t="shared" si="74"/>
        <v>0</v>
      </c>
      <c r="M875" s="16" t="s">
        <v>678</v>
      </c>
      <c r="N875" s="2" t="s">
        <v>679</v>
      </c>
      <c r="O875" s="2" t="s">
        <v>50</v>
      </c>
      <c r="P875" s="2" t="s">
        <v>50</v>
      </c>
      <c r="Q875" s="2" t="s">
        <v>797</v>
      </c>
      <c r="R875" s="2" t="s">
        <v>62</v>
      </c>
      <c r="S875" s="2" t="s">
        <v>62</v>
      </c>
      <c r="T875" s="2" t="s">
        <v>61</v>
      </c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2" t="s">
        <v>50</v>
      </c>
      <c r="AS875" s="2" t="s">
        <v>50</v>
      </c>
      <c r="AT875" s="3"/>
      <c r="AU875" s="2" t="s">
        <v>820</v>
      </c>
      <c r="AV875" s="3">
        <v>498</v>
      </c>
    </row>
    <row r="876" spans="1:48" ht="30" customHeight="1" x14ac:dyDescent="0.3">
      <c r="A876" s="16" t="s">
        <v>346</v>
      </c>
      <c r="B876" s="16" t="s">
        <v>50</v>
      </c>
      <c r="C876" s="16" t="s">
        <v>58</v>
      </c>
      <c r="D876" s="14">
        <v>8</v>
      </c>
      <c r="E876" s="15"/>
      <c r="F876" s="15">
        <f t="shared" si="70"/>
        <v>0</v>
      </c>
      <c r="G876" s="15"/>
      <c r="H876" s="15">
        <f t="shared" si="71"/>
        <v>0</v>
      </c>
      <c r="I876" s="15"/>
      <c r="J876" s="15">
        <f t="shared" si="72"/>
        <v>0</v>
      </c>
      <c r="K876" s="15">
        <f t="shared" si="73"/>
        <v>0</v>
      </c>
      <c r="L876" s="15">
        <f t="shared" si="74"/>
        <v>0</v>
      </c>
      <c r="M876" s="16" t="s">
        <v>347</v>
      </c>
      <c r="N876" s="2" t="s">
        <v>348</v>
      </c>
      <c r="O876" s="2" t="s">
        <v>50</v>
      </c>
      <c r="P876" s="2" t="s">
        <v>50</v>
      </c>
      <c r="Q876" s="2" t="s">
        <v>797</v>
      </c>
      <c r="R876" s="2" t="s">
        <v>62</v>
      </c>
      <c r="S876" s="2" t="s">
        <v>62</v>
      </c>
      <c r="T876" s="2" t="s">
        <v>61</v>
      </c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2" t="s">
        <v>50</v>
      </c>
      <c r="AS876" s="2" t="s">
        <v>50</v>
      </c>
      <c r="AT876" s="3"/>
      <c r="AU876" s="2" t="s">
        <v>821</v>
      </c>
      <c r="AV876" s="3">
        <v>499</v>
      </c>
    </row>
    <row r="877" spans="1:48" ht="30" customHeight="1" x14ac:dyDescent="0.3">
      <c r="A877" s="14"/>
      <c r="B877" s="14"/>
      <c r="C877" s="14"/>
      <c r="D877" s="14"/>
      <c r="E877" s="15"/>
      <c r="F877" s="15"/>
      <c r="G877" s="15"/>
      <c r="H877" s="15"/>
      <c r="I877" s="15"/>
      <c r="J877" s="15"/>
      <c r="K877" s="15"/>
      <c r="L877" s="15"/>
      <c r="M877" s="14"/>
      <c r="Q877" s="1" t="s">
        <v>797</v>
      </c>
    </row>
    <row r="878" spans="1:48" ht="30" customHeight="1" x14ac:dyDescent="0.3">
      <c r="A878" s="14"/>
      <c r="B878" s="14"/>
      <c r="C878" s="14"/>
      <c r="D878" s="14"/>
      <c r="E878" s="15"/>
      <c r="F878" s="15"/>
      <c r="G878" s="15"/>
      <c r="H878" s="15"/>
      <c r="I878" s="15"/>
      <c r="J878" s="15"/>
      <c r="K878" s="15"/>
      <c r="L878" s="15"/>
      <c r="M878" s="14"/>
      <c r="Q878" s="1" t="s">
        <v>797</v>
      </c>
    </row>
    <row r="879" spans="1:48" ht="30" customHeight="1" x14ac:dyDescent="0.3">
      <c r="A879" s="14"/>
      <c r="B879" s="14"/>
      <c r="C879" s="14"/>
      <c r="D879" s="14"/>
      <c r="E879" s="15"/>
      <c r="F879" s="15"/>
      <c r="G879" s="15"/>
      <c r="H879" s="15"/>
      <c r="I879" s="15"/>
      <c r="J879" s="15"/>
      <c r="K879" s="15"/>
      <c r="L879" s="15"/>
      <c r="M879" s="14"/>
      <c r="Q879" s="1" t="s">
        <v>797</v>
      </c>
    </row>
    <row r="880" spans="1:48" ht="30" customHeight="1" x14ac:dyDescent="0.3">
      <c r="A880" s="14"/>
      <c r="B880" s="14"/>
      <c r="C880" s="14"/>
      <c r="D880" s="14"/>
      <c r="E880" s="15"/>
      <c r="F880" s="15"/>
      <c r="G880" s="15"/>
      <c r="H880" s="15"/>
      <c r="I880" s="15"/>
      <c r="J880" s="15"/>
      <c r="K880" s="15"/>
      <c r="L880" s="15"/>
      <c r="M880" s="14"/>
      <c r="Q880" s="1" t="s">
        <v>797</v>
      </c>
    </row>
    <row r="881" spans="1:48" ht="30" customHeight="1" x14ac:dyDescent="0.3">
      <c r="A881" s="14"/>
      <c r="B881" s="14"/>
      <c r="C881" s="14"/>
      <c r="D881" s="14"/>
      <c r="E881" s="15"/>
      <c r="F881" s="15"/>
      <c r="G881" s="15"/>
      <c r="H881" s="15"/>
      <c r="I881" s="15"/>
      <c r="J881" s="15"/>
      <c r="K881" s="15"/>
      <c r="L881" s="15"/>
      <c r="M881" s="14"/>
      <c r="Q881" s="1" t="s">
        <v>797</v>
      </c>
    </row>
    <row r="882" spans="1:48" ht="30" customHeight="1" x14ac:dyDescent="0.3">
      <c r="A882" s="14"/>
      <c r="B882" s="14"/>
      <c r="C882" s="14"/>
      <c r="D882" s="14"/>
      <c r="E882" s="15"/>
      <c r="F882" s="15"/>
      <c r="G882" s="15"/>
      <c r="H882" s="15"/>
      <c r="I882" s="15"/>
      <c r="J882" s="15"/>
      <c r="K882" s="15"/>
      <c r="L882" s="15"/>
      <c r="M882" s="14"/>
      <c r="Q882" s="1" t="s">
        <v>797</v>
      </c>
    </row>
    <row r="883" spans="1:48" ht="30" customHeight="1" x14ac:dyDescent="0.3">
      <c r="A883" s="14"/>
      <c r="B883" s="14"/>
      <c r="C883" s="14"/>
      <c r="D883" s="14"/>
      <c r="E883" s="15"/>
      <c r="F883" s="15"/>
      <c r="G883" s="15"/>
      <c r="H883" s="15"/>
      <c r="I883" s="15"/>
      <c r="J883" s="15"/>
      <c r="K883" s="15"/>
      <c r="L883" s="15"/>
      <c r="M883" s="14"/>
      <c r="Q883" s="1" t="s">
        <v>797</v>
      </c>
    </row>
    <row r="884" spans="1:48" ht="30" customHeight="1" x14ac:dyDescent="0.3">
      <c r="A884" s="14"/>
      <c r="B884" s="14"/>
      <c r="C884" s="14"/>
      <c r="D884" s="14"/>
      <c r="E884" s="15"/>
      <c r="F884" s="15"/>
      <c r="G884" s="15"/>
      <c r="H884" s="15"/>
      <c r="I884" s="15"/>
      <c r="J884" s="15"/>
      <c r="K884" s="15"/>
      <c r="L884" s="15"/>
      <c r="M884" s="14"/>
      <c r="Q884" s="1" t="s">
        <v>797</v>
      </c>
    </row>
    <row r="885" spans="1:48" ht="30" customHeight="1" x14ac:dyDescent="0.3">
      <c r="A885" s="14"/>
      <c r="B885" s="14"/>
      <c r="C885" s="14"/>
      <c r="D885" s="14"/>
      <c r="E885" s="15"/>
      <c r="F885" s="15"/>
      <c r="G885" s="15"/>
      <c r="H885" s="15"/>
      <c r="I885" s="15"/>
      <c r="J885" s="15"/>
      <c r="K885" s="15"/>
      <c r="L885" s="15"/>
      <c r="M885" s="14"/>
      <c r="Q885" s="1" t="s">
        <v>797</v>
      </c>
    </row>
    <row r="886" spans="1:48" ht="30" customHeight="1" x14ac:dyDescent="0.3">
      <c r="A886" s="14"/>
      <c r="B886" s="14"/>
      <c r="C886" s="14"/>
      <c r="D886" s="14"/>
      <c r="E886" s="15"/>
      <c r="F886" s="15"/>
      <c r="G886" s="15"/>
      <c r="H886" s="15"/>
      <c r="I886" s="15"/>
      <c r="J886" s="15"/>
      <c r="K886" s="15"/>
      <c r="L886" s="15"/>
      <c r="M886" s="14"/>
      <c r="Q886" s="1" t="s">
        <v>797</v>
      </c>
    </row>
    <row r="887" spans="1:48" ht="30" customHeight="1" x14ac:dyDescent="0.3">
      <c r="A887" s="16" t="s">
        <v>80</v>
      </c>
      <c r="B887" s="14"/>
      <c r="C887" s="14"/>
      <c r="D887" s="14"/>
      <c r="E887" s="15"/>
      <c r="F887" s="15">
        <f>SUMIF(Q867:Q886,"010310",F867:F886)</f>
        <v>0</v>
      </c>
      <c r="G887" s="15"/>
      <c r="H887" s="15">
        <f>SUMIF(Q867:Q886,"010310",H867:H886)</f>
        <v>0</v>
      </c>
      <c r="I887" s="15"/>
      <c r="J887" s="15">
        <f>SUMIF(Q867:Q886,"010310",J867:J886)</f>
        <v>0</v>
      </c>
      <c r="K887" s="15"/>
      <c r="L887" s="15">
        <f>SUMIF(Q867:Q886,"010310",L867:L886)</f>
        <v>0</v>
      </c>
      <c r="M887" s="14"/>
      <c r="N887" t="s">
        <v>81</v>
      </c>
    </row>
    <row r="888" spans="1:48" ht="30" customHeight="1" x14ac:dyDescent="0.3">
      <c r="A888" s="16" t="s">
        <v>822</v>
      </c>
      <c r="B888" s="16" t="s">
        <v>727</v>
      </c>
      <c r="C888" s="14"/>
      <c r="D888" s="14"/>
      <c r="E888" s="15"/>
      <c r="F888" s="15"/>
      <c r="G888" s="15"/>
      <c r="H888" s="15"/>
      <c r="I888" s="15"/>
      <c r="J888" s="15"/>
      <c r="K888" s="15"/>
      <c r="L888" s="15"/>
      <c r="M888" s="14"/>
      <c r="N888" s="3"/>
      <c r="O888" s="3"/>
      <c r="P888" s="3"/>
      <c r="Q888" s="2" t="s">
        <v>823</v>
      </c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</row>
    <row r="889" spans="1:48" ht="30" customHeight="1" x14ac:dyDescent="0.3">
      <c r="A889" s="16" t="s">
        <v>408</v>
      </c>
      <c r="B889" s="16" t="s">
        <v>50</v>
      </c>
      <c r="C889" s="16" t="s">
        <v>76</v>
      </c>
      <c r="D889" s="14">
        <v>82</v>
      </c>
      <c r="E889" s="15"/>
      <c r="F889" s="15">
        <f t="shared" ref="F889:F901" si="75">TRUNC(E889*D889, 0)</f>
        <v>0</v>
      </c>
      <c r="G889" s="15"/>
      <c r="H889" s="15">
        <f t="shared" ref="H889:H901" si="76">TRUNC(G889*D889, 0)</f>
        <v>0</v>
      </c>
      <c r="I889" s="15"/>
      <c r="J889" s="15">
        <f t="shared" ref="J889:J901" si="77">TRUNC(I889*D889, 0)</f>
        <v>0</v>
      </c>
      <c r="K889" s="15">
        <f t="shared" ref="K889:K901" si="78">TRUNC(E889+G889+I889, 0)</f>
        <v>0</v>
      </c>
      <c r="L889" s="15">
        <f t="shared" ref="L889:L901" si="79">TRUNC(F889+H889+J889, 0)</f>
        <v>0</v>
      </c>
      <c r="M889" s="16" t="s">
        <v>409</v>
      </c>
      <c r="N889" s="2" t="s">
        <v>410</v>
      </c>
      <c r="O889" s="2" t="s">
        <v>50</v>
      </c>
      <c r="P889" s="2" t="s">
        <v>50</v>
      </c>
      <c r="Q889" s="2" t="s">
        <v>823</v>
      </c>
      <c r="R889" s="2" t="s">
        <v>61</v>
      </c>
      <c r="S889" s="2" t="s">
        <v>62</v>
      </c>
      <c r="T889" s="2" t="s">
        <v>62</v>
      </c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2" t="s">
        <v>50</v>
      </c>
      <c r="AS889" s="2" t="s">
        <v>50</v>
      </c>
      <c r="AT889" s="3"/>
      <c r="AU889" s="2" t="s">
        <v>824</v>
      </c>
      <c r="AV889" s="3">
        <v>310</v>
      </c>
    </row>
    <row r="890" spans="1:48" ht="30" customHeight="1" x14ac:dyDescent="0.3">
      <c r="A890" s="16" t="s">
        <v>417</v>
      </c>
      <c r="B890" s="16" t="s">
        <v>418</v>
      </c>
      <c r="C890" s="16" t="s">
        <v>419</v>
      </c>
      <c r="D890" s="14">
        <v>2</v>
      </c>
      <c r="E890" s="15"/>
      <c r="F890" s="15">
        <f t="shared" si="75"/>
        <v>0</v>
      </c>
      <c r="G890" s="15"/>
      <c r="H890" s="15">
        <f t="shared" si="76"/>
        <v>0</v>
      </c>
      <c r="I890" s="15"/>
      <c r="J890" s="15">
        <f t="shared" si="77"/>
        <v>0</v>
      </c>
      <c r="K890" s="15">
        <f t="shared" si="78"/>
        <v>0</v>
      </c>
      <c r="L890" s="15">
        <f t="shared" si="79"/>
        <v>0</v>
      </c>
      <c r="M890" s="16" t="s">
        <v>420</v>
      </c>
      <c r="N890" s="2" t="s">
        <v>421</v>
      </c>
      <c r="O890" s="2" t="s">
        <v>50</v>
      </c>
      <c r="P890" s="2" t="s">
        <v>50</v>
      </c>
      <c r="Q890" s="2" t="s">
        <v>823</v>
      </c>
      <c r="R890" s="2" t="s">
        <v>61</v>
      </c>
      <c r="S890" s="2" t="s">
        <v>62</v>
      </c>
      <c r="T890" s="2" t="s">
        <v>62</v>
      </c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2" t="s">
        <v>50</v>
      </c>
      <c r="AS890" s="2" t="s">
        <v>50</v>
      </c>
      <c r="AT890" s="3"/>
      <c r="AU890" s="2" t="s">
        <v>825</v>
      </c>
      <c r="AV890" s="3">
        <v>312</v>
      </c>
    </row>
    <row r="891" spans="1:48" ht="30" customHeight="1" x14ac:dyDescent="0.3">
      <c r="A891" s="16" t="s">
        <v>423</v>
      </c>
      <c r="B891" s="16" t="s">
        <v>424</v>
      </c>
      <c r="C891" s="16" t="s">
        <v>76</v>
      </c>
      <c r="D891" s="14">
        <v>82</v>
      </c>
      <c r="E891" s="15"/>
      <c r="F891" s="15">
        <f t="shared" si="75"/>
        <v>0</v>
      </c>
      <c r="G891" s="15"/>
      <c r="H891" s="15">
        <f t="shared" si="76"/>
        <v>0</v>
      </c>
      <c r="I891" s="15"/>
      <c r="J891" s="15">
        <f t="shared" si="77"/>
        <v>0</v>
      </c>
      <c r="K891" s="15">
        <f t="shared" si="78"/>
        <v>0</v>
      </c>
      <c r="L891" s="15">
        <f t="shared" si="79"/>
        <v>0</v>
      </c>
      <c r="M891" s="16" t="s">
        <v>425</v>
      </c>
      <c r="N891" s="2" t="s">
        <v>426</v>
      </c>
      <c r="O891" s="2" t="s">
        <v>50</v>
      </c>
      <c r="P891" s="2" t="s">
        <v>50</v>
      </c>
      <c r="Q891" s="2" t="s">
        <v>823</v>
      </c>
      <c r="R891" s="2" t="s">
        <v>61</v>
      </c>
      <c r="S891" s="2" t="s">
        <v>62</v>
      </c>
      <c r="T891" s="2" t="s">
        <v>62</v>
      </c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2" t="s">
        <v>50</v>
      </c>
      <c r="AS891" s="2" t="s">
        <v>50</v>
      </c>
      <c r="AT891" s="3"/>
      <c r="AU891" s="2" t="s">
        <v>826</v>
      </c>
      <c r="AV891" s="3">
        <v>313</v>
      </c>
    </row>
    <row r="892" spans="1:48" ht="30" customHeight="1" x14ac:dyDescent="0.3">
      <c r="A892" s="16" t="s">
        <v>827</v>
      </c>
      <c r="B892" s="16" t="s">
        <v>50</v>
      </c>
      <c r="C892" s="16" t="s">
        <v>76</v>
      </c>
      <c r="D892" s="14">
        <v>6</v>
      </c>
      <c r="E892" s="15"/>
      <c r="F892" s="15">
        <f t="shared" si="75"/>
        <v>0</v>
      </c>
      <c r="G892" s="15"/>
      <c r="H892" s="15">
        <f t="shared" si="76"/>
        <v>0</v>
      </c>
      <c r="I892" s="15"/>
      <c r="J892" s="15">
        <f t="shared" si="77"/>
        <v>0</v>
      </c>
      <c r="K892" s="15">
        <f t="shared" si="78"/>
        <v>0</v>
      </c>
      <c r="L892" s="15">
        <f t="shared" si="79"/>
        <v>0</v>
      </c>
      <c r="M892" s="16" t="s">
        <v>828</v>
      </c>
      <c r="N892" s="2" t="s">
        <v>829</v>
      </c>
      <c r="O892" s="2" t="s">
        <v>50</v>
      </c>
      <c r="P892" s="2" t="s">
        <v>50</v>
      </c>
      <c r="Q892" s="2" t="s">
        <v>823</v>
      </c>
      <c r="R892" s="2" t="s">
        <v>61</v>
      </c>
      <c r="S892" s="2" t="s">
        <v>62</v>
      </c>
      <c r="T892" s="2" t="s">
        <v>62</v>
      </c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2" t="s">
        <v>50</v>
      </c>
      <c r="AS892" s="2" t="s">
        <v>50</v>
      </c>
      <c r="AT892" s="3"/>
      <c r="AU892" s="2" t="s">
        <v>830</v>
      </c>
      <c r="AV892" s="3">
        <v>315</v>
      </c>
    </row>
    <row r="893" spans="1:48" ht="30" customHeight="1" x14ac:dyDescent="0.3">
      <c r="A893" s="16" t="s">
        <v>432</v>
      </c>
      <c r="B893" s="16" t="s">
        <v>433</v>
      </c>
      <c r="C893" s="16" t="s">
        <v>76</v>
      </c>
      <c r="D893" s="14">
        <v>240</v>
      </c>
      <c r="E893" s="15"/>
      <c r="F893" s="15">
        <f t="shared" si="75"/>
        <v>0</v>
      </c>
      <c r="G893" s="15"/>
      <c r="H893" s="15">
        <f t="shared" si="76"/>
        <v>0</v>
      </c>
      <c r="I893" s="15"/>
      <c r="J893" s="15">
        <f t="shared" si="77"/>
        <v>0</v>
      </c>
      <c r="K893" s="15">
        <f t="shared" si="78"/>
        <v>0</v>
      </c>
      <c r="L893" s="15">
        <f t="shared" si="79"/>
        <v>0</v>
      </c>
      <c r="M893" s="16" t="s">
        <v>434</v>
      </c>
      <c r="N893" s="2" t="s">
        <v>435</v>
      </c>
      <c r="O893" s="2" t="s">
        <v>50</v>
      </c>
      <c r="P893" s="2" t="s">
        <v>50</v>
      </c>
      <c r="Q893" s="2" t="s">
        <v>823</v>
      </c>
      <c r="R893" s="2" t="s">
        <v>61</v>
      </c>
      <c r="S893" s="2" t="s">
        <v>62</v>
      </c>
      <c r="T893" s="2" t="s">
        <v>62</v>
      </c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2" t="s">
        <v>50</v>
      </c>
      <c r="AS893" s="2" t="s">
        <v>50</v>
      </c>
      <c r="AT893" s="3"/>
      <c r="AU893" s="2" t="s">
        <v>831</v>
      </c>
      <c r="AV893" s="3">
        <v>316</v>
      </c>
    </row>
    <row r="894" spans="1:48" ht="30" customHeight="1" x14ac:dyDescent="0.3">
      <c r="A894" s="16" t="s">
        <v>432</v>
      </c>
      <c r="B894" s="16" t="s">
        <v>437</v>
      </c>
      <c r="C894" s="16" t="s">
        <v>76</v>
      </c>
      <c r="D894" s="14">
        <v>76</v>
      </c>
      <c r="E894" s="15"/>
      <c r="F894" s="15">
        <f t="shared" si="75"/>
        <v>0</v>
      </c>
      <c r="G894" s="15"/>
      <c r="H894" s="15">
        <f t="shared" si="76"/>
        <v>0</v>
      </c>
      <c r="I894" s="15"/>
      <c r="J894" s="15">
        <f t="shared" si="77"/>
        <v>0</v>
      </c>
      <c r="K894" s="15">
        <f t="shared" si="78"/>
        <v>0</v>
      </c>
      <c r="L894" s="15">
        <f t="shared" si="79"/>
        <v>0</v>
      </c>
      <c r="M894" s="16" t="s">
        <v>438</v>
      </c>
      <c r="N894" s="2" t="s">
        <v>439</v>
      </c>
      <c r="O894" s="2" t="s">
        <v>50</v>
      </c>
      <c r="P894" s="2" t="s">
        <v>50</v>
      </c>
      <c r="Q894" s="2" t="s">
        <v>823</v>
      </c>
      <c r="R894" s="2" t="s">
        <v>61</v>
      </c>
      <c r="S894" s="2" t="s">
        <v>62</v>
      </c>
      <c r="T894" s="2" t="s">
        <v>62</v>
      </c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2" t="s">
        <v>50</v>
      </c>
      <c r="AS894" s="2" t="s">
        <v>50</v>
      </c>
      <c r="AT894" s="3"/>
      <c r="AU894" s="2" t="s">
        <v>832</v>
      </c>
      <c r="AV894" s="3">
        <v>317</v>
      </c>
    </row>
    <row r="895" spans="1:48" ht="30" customHeight="1" x14ac:dyDescent="0.3">
      <c r="A895" s="16" t="s">
        <v>441</v>
      </c>
      <c r="B895" s="16" t="s">
        <v>446</v>
      </c>
      <c r="C895" s="16" t="s">
        <v>76</v>
      </c>
      <c r="D895" s="14">
        <v>21</v>
      </c>
      <c r="E895" s="15"/>
      <c r="F895" s="15">
        <f t="shared" si="75"/>
        <v>0</v>
      </c>
      <c r="G895" s="15"/>
      <c r="H895" s="15">
        <f t="shared" si="76"/>
        <v>0</v>
      </c>
      <c r="I895" s="15"/>
      <c r="J895" s="15">
        <f t="shared" si="77"/>
        <v>0</v>
      </c>
      <c r="K895" s="15">
        <f t="shared" si="78"/>
        <v>0</v>
      </c>
      <c r="L895" s="15">
        <f t="shared" si="79"/>
        <v>0</v>
      </c>
      <c r="M895" s="16" t="s">
        <v>447</v>
      </c>
      <c r="N895" s="2" t="s">
        <v>448</v>
      </c>
      <c r="O895" s="2" t="s">
        <v>50</v>
      </c>
      <c r="P895" s="2" t="s">
        <v>50</v>
      </c>
      <c r="Q895" s="2" t="s">
        <v>823</v>
      </c>
      <c r="R895" s="2" t="s">
        <v>61</v>
      </c>
      <c r="S895" s="2" t="s">
        <v>62</v>
      </c>
      <c r="T895" s="2" t="s">
        <v>62</v>
      </c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2" t="s">
        <v>50</v>
      </c>
      <c r="AS895" s="2" t="s">
        <v>50</v>
      </c>
      <c r="AT895" s="3"/>
      <c r="AU895" s="2" t="s">
        <v>833</v>
      </c>
      <c r="AV895" s="3">
        <v>319</v>
      </c>
    </row>
    <row r="896" spans="1:48" ht="30" customHeight="1" x14ac:dyDescent="0.3">
      <c r="A896" s="16" t="s">
        <v>455</v>
      </c>
      <c r="B896" s="16" t="s">
        <v>456</v>
      </c>
      <c r="C896" s="16" t="s">
        <v>119</v>
      </c>
      <c r="D896" s="14">
        <v>91</v>
      </c>
      <c r="E896" s="15"/>
      <c r="F896" s="15">
        <f t="shared" si="75"/>
        <v>0</v>
      </c>
      <c r="G896" s="15"/>
      <c r="H896" s="15">
        <f t="shared" si="76"/>
        <v>0</v>
      </c>
      <c r="I896" s="15"/>
      <c r="J896" s="15">
        <f t="shared" si="77"/>
        <v>0</v>
      </c>
      <c r="K896" s="15">
        <f t="shared" si="78"/>
        <v>0</v>
      </c>
      <c r="L896" s="15">
        <f t="shared" si="79"/>
        <v>0</v>
      </c>
      <c r="M896" s="16" t="s">
        <v>457</v>
      </c>
      <c r="N896" s="2" t="s">
        <v>458</v>
      </c>
      <c r="O896" s="2" t="s">
        <v>50</v>
      </c>
      <c r="P896" s="2" t="s">
        <v>50</v>
      </c>
      <c r="Q896" s="2" t="s">
        <v>823</v>
      </c>
      <c r="R896" s="2" t="s">
        <v>61</v>
      </c>
      <c r="S896" s="2" t="s">
        <v>62</v>
      </c>
      <c r="T896" s="2" t="s">
        <v>62</v>
      </c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2" t="s">
        <v>50</v>
      </c>
      <c r="AS896" s="2" t="s">
        <v>50</v>
      </c>
      <c r="AT896" s="3"/>
      <c r="AU896" s="2" t="s">
        <v>834</v>
      </c>
      <c r="AV896" s="3">
        <v>321</v>
      </c>
    </row>
    <row r="897" spans="1:48" ht="30" customHeight="1" x14ac:dyDescent="0.3">
      <c r="A897" s="16" t="s">
        <v>460</v>
      </c>
      <c r="B897" s="16" t="s">
        <v>126</v>
      </c>
      <c r="C897" s="16" t="s">
        <v>76</v>
      </c>
      <c r="D897" s="14">
        <v>68</v>
      </c>
      <c r="E897" s="15"/>
      <c r="F897" s="15">
        <f t="shared" si="75"/>
        <v>0</v>
      </c>
      <c r="G897" s="15"/>
      <c r="H897" s="15">
        <f t="shared" si="76"/>
        <v>0</v>
      </c>
      <c r="I897" s="15"/>
      <c r="J897" s="15">
        <f t="shared" si="77"/>
        <v>0</v>
      </c>
      <c r="K897" s="15">
        <f t="shared" si="78"/>
        <v>0</v>
      </c>
      <c r="L897" s="15">
        <f t="shared" si="79"/>
        <v>0</v>
      </c>
      <c r="M897" s="16" t="s">
        <v>461</v>
      </c>
      <c r="N897" s="2" t="s">
        <v>462</v>
      </c>
      <c r="O897" s="2" t="s">
        <v>50</v>
      </c>
      <c r="P897" s="2" t="s">
        <v>50</v>
      </c>
      <c r="Q897" s="2" t="s">
        <v>823</v>
      </c>
      <c r="R897" s="2" t="s">
        <v>61</v>
      </c>
      <c r="S897" s="2" t="s">
        <v>62</v>
      </c>
      <c r="T897" s="2" t="s">
        <v>62</v>
      </c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2" t="s">
        <v>50</v>
      </c>
      <c r="AS897" s="2" t="s">
        <v>50</v>
      </c>
      <c r="AT897" s="3"/>
      <c r="AU897" s="2" t="s">
        <v>835</v>
      </c>
      <c r="AV897" s="3">
        <v>322</v>
      </c>
    </row>
    <row r="898" spans="1:48" ht="30" customHeight="1" x14ac:dyDescent="0.3">
      <c r="A898" s="16" t="s">
        <v>468</v>
      </c>
      <c r="B898" s="16" t="s">
        <v>469</v>
      </c>
      <c r="C898" s="16" t="s">
        <v>119</v>
      </c>
      <c r="D898" s="14">
        <v>11</v>
      </c>
      <c r="E898" s="15"/>
      <c r="F898" s="15">
        <f t="shared" si="75"/>
        <v>0</v>
      </c>
      <c r="G898" s="15"/>
      <c r="H898" s="15">
        <f t="shared" si="76"/>
        <v>0</v>
      </c>
      <c r="I898" s="15"/>
      <c r="J898" s="15">
        <f t="shared" si="77"/>
        <v>0</v>
      </c>
      <c r="K898" s="15">
        <f t="shared" si="78"/>
        <v>0</v>
      </c>
      <c r="L898" s="15">
        <f t="shared" si="79"/>
        <v>0</v>
      </c>
      <c r="M898" s="16" t="s">
        <v>470</v>
      </c>
      <c r="N898" s="2" t="s">
        <v>471</v>
      </c>
      <c r="O898" s="2" t="s">
        <v>50</v>
      </c>
      <c r="P898" s="2" t="s">
        <v>50</v>
      </c>
      <c r="Q898" s="2" t="s">
        <v>823</v>
      </c>
      <c r="R898" s="2" t="s">
        <v>61</v>
      </c>
      <c r="S898" s="2" t="s">
        <v>62</v>
      </c>
      <c r="T898" s="2" t="s">
        <v>62</v>
      </c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2" t="s">
        <v>50</v>
      </c>
      <c r="AS898" s="2" t="s">
        <v>50</v>
      </c>
      <c r="AT898" s="3"/>
      <c r="AU898" s="2" t="s">
        <v>836</v>
      </c>
      <c r="AV898" s="3">
        <v>493</v>
      </c>
    </row>
    <row r="899" spans="1:48" ht="30" customHeight="1" x14ac:dyDescent="0.3">
      <c r="A899" s="16" t="s">
        <v>837</v>
      </c>
      <c r="B899" s="16" t="s">
        <v>838</v>
      </c>
      <c r="C899" s="16" t="s">
        <v>119</v>
      </c>
      <c r="D899" s="14">
        <v>8</v>
      </c>
      <c r="E899" s="15"/>
      <c r="F899" s="15">
        <f t="shared" si="75"/>
        <v>0</v>
      </c>
      <c r="G899" s="15"/>
      <c r="H899" s="15">
        <f t="shared" si="76"/>
        <v>0</v>
      </c>
      <c r="I899" s="15"/>
      <c r="J899" s="15">
        <f t="shared" si="77"/>
        <v>0</v>
      </c>
      <c r="K899" s="15">
        <f t="shared" si="78"/>
        <v>0</v>
      </c>
      <c r="L899" s="15">
        <f t="shared" si="79"/>
        <v>0</v>
      </c>
      <c r="M899" s="16" t="s">
        <v>839</v>
      </c>
      <c r="N899" s="2" t="s">
        <v>840</v>
      </c>
      <c r="O899" s="2" t="s">
        <v>50</v>
      </c>
      <c r="P899" s="2" t="s">
        <v>50</v>
      </c>
      <c r="Q899" s="2" t="s">
        <v>823</v>
      </c>
      <c r="R899" s="2" t="s">
        <v>61</v>
      </c>
      <c r="S899" s="2" t="s">
        <v>62</v>
      </c>
      <c r="T899" s="2" t="s">
        <v>62</v>
      </c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2" t="s">
        <v>50</v>
      </c>
      <c r="AS899" s="2" t="s">
        <v>50</v>
      </c>
      <c r="AT899" s="3"/>
      <c r="AU899" s="2" t="s">
        <v>841</v>
      </c>
      <c r="AV899" s="3">
        <v>324</v>
      </c>
    </row>
    <row r="900" spans="1:48" ht="30" customHeight="1" x14ac:dyDescent="0.3">
      <c r="A900" s="16" t="s">
        <v>478</v>
      </c>
      <c r="B900" s="16" t="s">
        <v>479</v>
      </c>
      <c r="C900" s="16" t="s">
        <v>76</v>
      </c>
      <c r="D900" s="14">
        <v>10</v>
      </c>
      <c r="E900" s="15"/>
      <c r="F900" s="15">
        <f t="shared" si="75"/>
        <v>0</v>
      </c>
      <c r="G900" s="15"/>
      <c r="H900" s="15">
        <f t="shared" si="76"/>
        <v>0</v>
      </c>
      <c r="I900" s="15"/>
      <c r="J900" s="15">
        <f t="shared" si="77"/>
        <v>0</v>
      </c>
      <c r="K900" s="15">
        <f t="shared" si="78"/>
        <v>0</v>
      </c>
      <c r="L900" s="15">
        <f t="shared" si="79"/>
        <v>0</v>
      </c>
      <c r="M900" s="16" t="s">
        <v>480</v>
      </c>
      <c r="N900" s="2" t="s">
        <v>481</v>
      </c>
      <c r="O900" s="2" t="s">
        <v>50</v>
      </c>
      <c r="P900" s="2" t="s">
        <v>50</v>
      </c>
      <c r="Q900" s="2" t="s">
        <v>823</v>
      </c>
      <c r="R900" s="2" t="s">
        <v>61</v>
      </c>
      <c r="S900" s="2" t="s">
        <v>62</v>
      </c>
      <c r="T900" s="2" t="s">
        <v>62</v>
      </c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2" t="s">
        <v>50</v>
      </c>
      <c r="AS900" s="2" t="s">
        <v>50</v>
      </c>
      <c r="AT900" s="3"/>
      <c r="AU900" s="2" t="s">
        <v>842</v>
      </c>
      <c r="AV900" s="3">
        <v>326</v>
      </c>
    </row>
    <row r="901" spans="1:48" ht="30" customHeight="1" x14ac:dyDescent="0.3">
      <c r="A901" s="16" t="s">
        <v>488</v>
      </c>
      <c r="B901" s="16" t="s">
        <v>489</v>
      </c>
      <c r="C901" s="16" t="s">
        <v>76</v>
      </c>
      <c r="D901" s="14">
        <v>15</v>
      </c>
      <c r="E901" s="15"/>
      <c r="F901" s="15">
        <f t="shared" si="75"/>
        <v>0</v>
      </c>
      <c r="G901" s="15"/>
      <c r="H901" s="15">
        <f t="shared" si="76"/>
        <v>0</v>
      </c>
      <c r="I901" s="15"/>
      <c r="J901" s="15">
        <f t="shared" si="77"/>
        <v>0</v>
      </c>
      <c r="K901" s="15">
        <f t="shared" si="78"/>
        <v>0</v>
      </c>
      <c r="L901" s="15">
        <f t="shared" si="79"/>
        <v>0</v>
      </c>
      <c r="M901" s="16" t="s">
        <v>490</v>
      </c>
      <c r="N901" s="2" t="s">
        <v>491</v>
      </c>
      <c r="O901" s="2" t="s">
        <v>50</v>
      </c>
      <c r="P901" s="2" t="s">
        <v>50</v>
      </c>
      <c r="Q901" s="2" t="s">
        <v>823</v>
      </c>
      <c r="R901" s="2" t="s">
        <v>61</v>
      </c>
      <c r="S901" s="2" t="s">
        <v>62</v>
      </c>
      <c r="T901" s="2" t="s">
        <v>62</v>
      </c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2" t="s">
        <v>50</v>
      </c>
      <c r="AS901" s="2" t="s">
        <v>50</v>
      </c>
      <c r="AT901" s="3"/>
      <c r="AU901" s="2" t="s">
        <v>843</v>
      </c>
      <c r="AV901" s="3">
        <v>329</v>
      </c>
    </row>
    <row r="902" spans="1:48" ht="30" customHeight="1" x14ac:dyDescent="0.3">
      <c r="A902" s="14"/>
      <c r="B902" s="14"/>
      <c r="C902" s="14"/>
      <c r="D902" s="14"/>
      <c r="E902" s="15"/>
      <c r="F902" s="15"/>
      <c r="G902" s="15"/>
      <c r="H902" s="15"/>
      <c r="I902" s="15"/>
      <c r="J902" s="15"/>
      <c r="K902" s="15"/>
      <c r="L902" s="15"/>
      <c r="M902" s="14"/>
      <c r="Q902" s="1" t="s">
        <v>823</v>
      </c>
    </row>
    <row r="903" spans="1:48" ht="30" customHeight="1" x14ac:dyDescent="0.3">
      <c r="A903" s="14"/>
      <c r="B903" s="14"/>
      <c r="C903" s="14"/>
      <c r="D903" s="14"/>
      <c r="E903" s="15"/>
      <c r="F903" s="15"/>
      <c r="G903" s="15"/>
      <c r="H903" s="15"/>
      <c r="I903" s="15"/>
      <c r="J903" s="15"/>
      <c r="K903" s="15"/>
      <c r="L903" s="15"/>
      <c r="M903" s="14"/>
      <c r="Q903" s="1" t="s">
        <v>823</v>
      </c>
    </row>
    <row r="904" spans="1:48" ht="30" customHeight="1" x14ac:dyDescent="0.3">
      <c r="A904" s="14"/>
      <c r="B904" s="14"/>
      <c r="C904" s="14"/>
      <c r="D904" s="14"/>
      <c r="E904" s="15"/>
      <c r="F904" s="15"/>
      <c r="G904" s="15"/>
      <c r="H904" s="15"/>
      <c r="I904" s="15"/>
      <c r="J904" s="15"/>
      <c r="K904" s="15"/>
      <c r="L904" s="15"/>
      <c r="M904" s="14"/>
      <c r="Q904" s="1" t="s">
        <v>823</v>
      </c>
    </row>
    <row r="905" spans="1:48" ht="30" customHeight="1" x14ac:dyDescent="0.3">
      <c r="A905" s="14"/>
      <c r="B905" s="14"/>
      <c r="C905" s="14"/>
      <c r="D905" s="14"/>
      <c r="E905" s="15"/>
      <c r="F905" s="15"/>
      <c r="G905" s="15"/>
      <c r="H905" s="15"/>
      <c r="I905" s="15"/>
      <c r="J905" s="15"/>
      <c r="K905" s="15"/>
      <c r="L905" s="15"/>
      <c r="M905" s="14"/>
      <c r="Q905" s="1" t="s">
        <v>823</v>
      </c>
    </row>
    <row r="906" spans="1:48" ht="30" customHeight="1" x14ac:dyDescent="0.3">
      <c r="A906" s="14"/>
      <c r="B906" s="14"/>
      <c r="C906" s="14"/>
      <c r="D906" s="14"/>
      <c r="E906" s="15"/>
      <c r="F906" s="15"/>
      <c r="G906" s="15"/>
      <c r="H906" s="15"/>
      <c r="I906" s="15"/>
      <c r="J906" s="15"/>
      <c r="K906" s="15"/>
      <c r="L906" s="15"/>
      <c r="M906" s="14"/>
      <c r="Q906" s="1" t="s">
        <v>823</v>
      </c>
    </row>
    <row r="907" spans="1:48" ht="30" customHeight="1" x14ac:dyDescent="0.3">
      <c r="A907" s="14"/>
      <c r="B907" s="14"/>
      <c r="C907" s="14"/>
      <c r="D907" s="14"/>
      <c r="E907" s="15"/>
      <c r="F907" s="15"/>
      <c r="G907" s="15"/>
      <c r="H907" s="15"/>
      <c r="I907" s="15"/>
      <c r="J907" s="15"/>
      <c r="K907" s="15"/>
      <c r="L907" s="15"/>
      <c r="M907" s="14"/>
      <c r="Q907" s="1" t="s">
        <v>823</v>
      </c>
    </row>
    <row r="908" spans="1:48" ht="30" customHeight="1" x14ac:dyDescent="0.3">
      <c r="A908" s="14"/>
      <c r="B908" s="14"/>
      <c r="C908" s="14"/>
      <c r="D908" s="14"/>
      <c r="E908" s="15"/>
      <c r="F908" s="15"/>
      <c r="G908" s="15"/>
      <c r="H908" s="15"/>
      <c r="I908" s="15"/>
      <c r="J908" s="15"/>
      <c r="K908" s="15"/>
      <c r="L908" s="15"/>
      <c r="M908" s="14"/>
      <c r="Q908" s="1" t="s">
        <v>823</v>
      </c>
    </row>
    <row r="909" spans="1:48" ht="30" customHeight="1" x14ac:dyDescent="0.3">
      <c r="A909" s="16" t="s">
        <v>80</v>
      </c>
      <c r="B909" s="14"/>
      <c r="C909" s="14"/>
      <c r="D909" s="14"/>
      <c r="E909" s="15"/>
      <c r="F909" s="15">
        <f>SUMIF(Q889:Q908,"010311",F889:F908)</f>
        <v>0</v>
      </c>
      <c r="G909" s="15"/>
      <c r="H909" s="15">
        <f>SUMIF(Q889:Q908,"010311",H889:H908)</f>
        <v>0</v>
      </c>
      <c r="I909" s="15"/>
      <c r="J909" s="15">
        <f>SUMIF(Q889:Q908,"010311",J889:J908)</f>
        <v>0</v>
      </c>
      <c r="K909" s="15"/>
      <c r="L909" s="15">
        <f>SUMIF(Q889:Q908,"010311",L889:L908)</f>
        <v>0</v>
      </c>
      <c r="M909" s="14"/>
      <c r="N909" t="s">
        <v>81</v>
      </c>
    </row>
    <row r="910" spans="1:48" ht="30" customHeight="1" x14ac:dyDescent="0.3">
      <c r="A910" s="16" t="s">
        <v>844</v>
      </c>
      <c r="B910" s="16" t="s">
        <v>727</v>
      </c>
      <c r="C910" s="14"/>
      <c r="D910" s="14"/>
      <c r="E910" s="15"/>
      <c r="F910" s="15"/>
      <c r="G910" s="15"/>
      <c r="H910" s="15"/>
      <c r="I910" s="15"/>
      <c r="J910" s="15"/>
      <c r="K910" s="15"/>
      <c r="L910" s="15"/>
      <c r="M910" s="14"/>
      <c r="N910" s="3"/>
      <c r="O910" s="3"/>
      <c r="P910" s="3"/>
      <c r="Q910" s="2" t="s">
        <v>845</v>
      </c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</row>
    <row r="911" spans="1:48" ht="30" customHeight="1" x14ac:dyDescent="0.3">
      <c r="A911" s="16" t="s">
        <v>495</v>
      </c>
      <c r="B911" s="16" t="s">
        <v>496</v>
      </c>
      <c r="C911" s="16" t="s">
        <v>497</v>
      </c>
      <c r="D911" s="14">
        <v>140</v>
      </c>
      <c r="E911" s="15"/>
      <c r="F911" s="15">
        <f>TRUNC(E911*D911, 0)</f>
        <v>0</v>
      </c>
      <c r="G911" s="15"/>
      <c r="H911" s="15">
        <f>TRUNC(G911*D911, 0)</f>
        <v>0</v>
      </c>
      <c r="I911" s="15"/>
      <c r="J911" s="15">
        <f>TRUNC(I911*D911, 0)</f>
        <v>0</v>
      </c>
      <c r="K911" s="15">
        <f t="shared" ref="K911:L913" si="80">TRUNC(E911+G911+I911, 0)</f>
        <v>0</v>
      </c>
      <c r="L911" s="15">
        <f t="shared" si="80"/>
        <v>0</v>
      </c>
      <c r="M911" s="16" t="s">
        <v>498</v>
      </c>
      <c r="N911" s="2" t="s">
        <v>499</v>
      </c>
      <c r="O911" s="2" t="s">
        <v>50</v>
      </c>
      <c r="P911" s="2" t="s">
        <v>50</v>
      </c>
      <c r="Q911" s="2" t="s">
        <v>845</v>
      </c>
      <c r="R911" s="2" t="s">
        <v>62</v>
      </c>
      <c r="S911" s="2" t="s">
        <v>62</v>
      </c>
      <c r="T911" s="2" t="s">
        <v>61</v>
      </c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2" t="s">
        <v>50</v>
      </c>
      <c r="AS911" s="2" t="s">
        <v>50</v>
      </c>
      <c r="AT911" s="3"/>
      <c r="AU911" s="2" t="s">
        <v>846</v>
      </c>
      <c r="AV911" s="3">
        <v>331</v>
      </c>
    </row>
    <row r="912" spans="1:48" ht="30" customHeight="1" x14ac:dyDescent="0.3">
      <c r="A912" s="16" t="s">
        <v>501</v>
      </c>
      <c r="B912" s="16" t="s">
        <v>502</v>
      </c>
      <c r="C912" s="16" t="s">
        <v>419</v>
      </c>
      <c r="D912" s="14">
        <v>11</v>
      </c>
      <c r="E912" s="15"/>
      <c r="F912" s="15">
        <f>TRUNC(E912*D912, 0)</f>
        <v>0</v>
      </c>
      <c r="G912" s="15"/>
      <c r="H912" s="15">
        <f>TRUNC(G912*D912, 0)</f>
        <v>0</v>
      </c>
      <c r="I912" s="15"/>
      <c r="J912" s="15">
        <f>TRUNC(I912*D912, 0)</f>
        <v>0</v>
      </c>
      <c r="K912" s="15">
        <f t="shared" si="80"/>
        <v>0</v>
      </c>
      <c r="L912" s="15">
        <f t="shared" si="80"/>
        <v>0</v>
      </c>
      <c r="M912" s="16" t="s">
        <v>503</v>
      </c>
      <c r="N912" s="2" t="s">
        <v>504</v>
      </c>
      <c r="O912" s="2" t="s">
        <v>50</v>
      </c>
      <c r="P912" s="2" t="s">
        <v>50</v>
      </c>
      <c r="Q912" s="2" t="s">
        <v>845</v>
      </c>
      <c r="R912" s="2" t="s">
        <v>62</v>
      </c>
      <c r="S912" s="2" t="s">
        <v>62</v>
      </c>
      <c r="T912" s="2" t="s">
        <v>61</v>
      </c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2" t="s">
        <v>50</v>
      </c>
      <c r="AS912" s="2" t="s">
        <v>50</v>
      </c>
      <c r="AT912" s="3"/>
      <c r="AU912" s="2" t="s">
        <v>847</v>
      </c>
      <c r="AV912" s="3">
        <v>332</v>
      </c>
    </row>
    <row r="913" spans="1:48" ht="30" customHeight="1" x14ac:dyDescent="0.3">
      <c r="A913" s="16" t="s">
        <v>506</v>
      </c>
      <c r="B913" s="16" t="s">
        <v>507</v>
      </c>
      <c r="C913" s="16" t="s">
        <v>497</v>
      </c>
      <c r="D913" s="14">
        <v>140</v>
      </c>
      <c r="E913" s="15"/>
      <c r="F913" s="15">
        <f>TRUNC(E913*D913, 0)</f>
        <v>0</v>
      </c>
      <c r="G913" s="15"/>
      <c r="H913" s="15">
        <f>TRUNC(G913*D913, 0)</f>
        <v>0</v>
      </c>
      <c r="I913" s="15"/>
      <c r="J913" s="15">
        <f>TRUNC(I913*D913, 0)</f>
        <v>0</v>
      </c>
      <c r="K913" s="15">
        <f t="shared" si="80"/>
        <v>0</v>
      </c>
      <c r="L913" s="15">
        <f t="shared" si="80"/>
        <v>0</v>
      </c>
      <c r="M913" s="16" t="s">
        <v>508</v>
      </c>
      <c r="N913" s="2" t="s">
        <v>509</v>
      </c>
      <c r="O913" s="2" t="s">
        <v>50</v>
      </c>
      <c r="P913" s="2" t="s">
        <v>50</v>
      </c>
      <c r="Q913" s="2" t="s">
        <v>845</v>
      </c>
      <c r="R913" s="2" t="s">
        <v>62</v>
      </c>
      <c r="S913" s="2" t="s">
        <v>61</v>
      </c>
      <c r="T913" s="2" t="s">
        <v>62</v>
      </c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2" t="s">
        <v>50</v>
      </c>
      <c r="AS913" s="2" t="s">
        <v>50</v>
      </c>
      <c r="AT913" s="3"/>
      <c r="AU913" s="2" t="s">
        <v>848</v>
      </c>
      <c r="AV913" s="3">
        <v>333</v>
      </c>
    </row>
    <row r="914" spans="1:48" ht="30" customHeight="1" x14ac:dyDescent="0.3">
      <c r="A914" s="14"/>
      <c r="B914" s="14"/>
      <c r="C914" s="14"/>
      <c r="D914" s="14"/>
      <c r="E914" s="15"/>
      <c r="F914" s="15"/>
      <c r="G914" s="15"/>
      <c r="H914" s="15"/>
      <c r="I914" s="15"/>
      <c r="J914" s="15"/>
      <c r="K914" s="15"/>
      <c r="L914" s="15"/>
      <c r="M914" s="14"/>
      <c r="Q914" s="1" t="s">
        <v>845</v>
      </c>
    </row>
    <row r="915" spans="1:48" ht="30" customHeight="1" x14ac:dyDescent="0.3">
      <c r="A915" s="14"/>
      <c r="B915" s="14"/>
      <c r="C915" s="14"/>
      <c r="D915" s="14"/>
      <c r="E915" s="15"/>
      <c r="F915" s="15"/>
      <c r="G915" s="15"/>
      <c r="H915" s="15"/>
      <c r="I915" s="15"/>
      <c r="J915" s="15"/>
      <c r="K915" s="15"/>
      <c r="L915" s="15"/>
      <c r="M915" s="14"/>
      <c r="Q915" s="1" t="s">
        <v>845</v>
      </c>
    </row>
    <row r="916" spans="1:48" ht="30" customHeight="1" x14ac:dyDescent="0.3">
      <c r="A916" s="14"/>
      <c r="B916" s="14"/>
      <c r="C916" s="14"/>
      <c r="D916" s="14"/>
      <c r="E916" s="15"/>
      <c r="F916" s="15"/>
      <c r="G916" s="15"/>
      <c r="H916" s="15"/>
      <c r="I916" s="15"/>
      <c r="J916" s="15"/>
      <c r="K916" s="15"/>
      <c r="L916" s="15"/>
      <c r="M916" s="14"/>
      <c r="Q916" s="1" t="s">
        <v>845</v>
      </c>
    </row>
    <row r="917" spans="1:48" ht="30" customHeight="1" x14ac:dyDescent="0.3">
      <c r="A917" s="14"/>
      <c r="B917" s="14"/>
      <c r="C917" s="14"/>
      <c r="D917" s="14"/>
      <c r="E917" s="15"/>
      <c r="F917" s="15"/>
      <c r="G917" s="15"/>
      <c r="H917" s="15"/>
      <c r="I917" s="15"/>
      <c r="J917" s="15"/>
      <c r="K917" s="15"/>
      <c r="L917" s="15"/>
      <c r="M917" s="14"/>
      <c r="Q917" s="1" t="s">
        <v>845</v>
      </c>
    </row>
    <row r="918" spans="1:48" ht="30" customHeight="1" x14ac:dyDescent="0.3">
      <c r="A918" s="14"/>
      <c r="B918" s="14"/>
      <c r="C918" s="14"/>
      <c r="D918" s="14"/>
      <c r="E918" s="15"/>
      <c r="F918" s="15"/>
      <c r="G918" s="15"/>
      <c r="H918" s="15"/>
      <c r="I918" s="15"/>
      <c r="J918" s="15"/>
      <c r="K918" s="15"/>
      <c r="L918" s="15"/>
      <c r="M918" s="14"/>
      <c r="Q918" s="1" t="s">
        <v>845</v>
      </c>
    </row>
    <row r="919" spans="1:48" ht="30" customHeight="1" x14ac:dyDescent="0.3">
      <c r="A919" s="14"/>
      <c r="B919" s="14"/>
      <c r="C919" s="14"/>
      <c r="D919" s="14"/>
      <c r="E919" s="15"/>
      <c r="F919" s="15"/>
      <c r="G919" s="15"/>
      <c r="H919" s="15"/>
      <c r="I919" s="15"/>
      <c r="J919" s="15"/>
      <c r="K919" s="15"/>
      <c r="L919" s="15"/>
      <c r="M919" s="14"/>
      <c r="Q919" s="1" t="s">
        <v>845</v>
      </c>
    </row>
    <row r="920" spans="1:48" ht="30" customHeight="1" x14ac:dyDescent="0.3">
      <c r="A920" s="14"/>
      <c r="B920" s="14"/>
      <c r="C920" s="14"/>
      <c r="D920" s="14"/>
      <c r="E920" s="15"/>
      <c r="F920" s="15"/>
      <c r="G920" s="15"/>
      <c r="H920" s="15"/>
      <c r="I920" s="15"/>
      <c r="J920" s="15"/>
      <c r="K920" s="15"/>
      <c r="L920" s="15"/>
      <c r="M920" s="14"/>
      <c r="Q920" s="1" t="s">
        <v>845</v>
      </c>
    </row>
    <row r="921" spans="1:48" ht="30" customHeight="1" x14ac:dyDescent="0.3">
      <c r="A921" s="14"/>
      <c r="B921" s="14"/>
      <c r="C921" s="14"/>
      <c r="D921" s="14"/>
      <c r="E921" s="15"/>
      <c r="F921" s="15"/>
      <c r="G921" s="15"/>
      <c r="H921" s="15"/>
      <c r="I921" s="15"/>
      <c r="J921" s="15"/>
      <c r="K921" s="15"/>
      <c r="L921" s="15"/>
      <c r="M921" s="14"/>
      <c r="Q921" s="1" t="s">
        <v>845</v>
      </c>
    </row>
    <row r="922" spans="1:48" ht="30" customHeight="1" x14ac:dyDescent="0.3">
      <c r="A922" s="14"/>
      <c r="B922" s="14"/>
      <c r="C922" s="14"/>
      <c r="D922" s="14"/>
      <c r="E922" s="15"/>
      <c r="F922" s="15"/>
      <c r="G922" s="15"/>
      <c r="H922" s="15"/>
      <c r="I922" s="15"/>
      <c r="J922" s="15"/>
      <c r="K922" s="15"/>
      <c r="L922" s="15"/>
      <c r="M922" s="14"/>
      <c r="Q922" s="1" t="s">
        <v>845</v>
      </c>
    </row>
    <row r="923" spans="1:48" ht="30" customHeight="1" x14ac:dyDescent="0.3">
      <c r="A923" s="14"/>
      <c r="B923" s="14"/>
      <c r="C923" s="14"/>
      <c r="D923" s="14"/>
      <c r="E923" s="15"/>
      <c r="F923" s="15"/>
      <c r="G923" s="15"/>
      <c r="H923" s="15"/>
      <c r="I923" s="15"/>
      <c r="J923" s="15"/>
      <c r="K923" s="15"/>
      <c r="L923" s="15"/>
      <c r="M923" s="14"/>
      <c r="Q923" s="1" t="s">
        <v>845</v>
      </c>
    </row>
    <row r="924" spans="1:48" ht="30" customHeight="1" x14ac:dyDescent="0.3">
      <c r="A924" s="14"/>
      <c r="B924" s="14"/>
      <c r="C924" s="14"/>
      <c r="D924" s="14"/>
      <c r="E924" s="15"/>
      <c r="F924" s="15"/>
      <c r="G924" s="15"/>
      <c r="H924" s="15"/>
      <c r="I924" s="15"/>
      <c r="J924" s="15"/>
      <c r="K924" s="15"/>
      <c r="L924" s="15"/>
      <c r="M924" s="14"/>
      <c r="Q924" s="1" t="s">
        <v>845</v>
      </c>
    </row>
    <row r="925" spans="1:48" ht="30" customHeight="1" x14ac:dyDescent="0.3">
      <c r="A925" s="14"/>
      <c r="B925" s="14"/>
      <c r="C925" s="14"/>
      <c r="D925" s="14"/>
      <c r="E925" s="15"/>
      <c r="F925" s="15"/>
      <c r="G925" s="15"/>
      <c r="H925" s="15"/>
      <c r="I925" s="15"/>
      <c r="J925" s="15"/>
      <c r="K925" s="15"/>
      <c r="L925" s="15"/>
      <c r="M925" s="14"/>
      <c r="Q925" s="1" t="s">
        <v>845</v>
      </c>
    </row>
    <row r="926" spans="1:48" ht="30" customHeight="1" x14ac:dyDescent="0.3">
      <c r="A926" s="14"/>
      <c r="B926" s="14"/>
      <c r="C926" s="14"/>
      <c r="D926" s="14"/>
      <c r="E926" s="15"/>
      <c r="F926" s="15"/>
      <c r="G926" s="15"/>
      <c r="H926" s="15"/>
      <c r="I926" s="15"/>
      <c r="J926" s="15"/>
      <c r="K926" s="15"/>
      <c r="L926" s="15"/>
      <c r="M926" s="14"/>
      <c r="Q926" s="1" t="s">
        <v>845</v>
      </c>
    </row>
    <row r="927" spans="1:48" ht="30" customHeight="1" x14ac:dyDescent="0.3">
      <c r="A927" s="14"/>
      <c r="B927" s="14"/>
      <c r="C927" s="14"/>
      <c r="D927" s="14"/>
      <c r="E927" s="15"/>
      <c r="F927" s="15"/>
      <c r="G927" s="15"/>
      <c r="H927" s="15"/>
      <c r="I927" s="15"/>
      <c r="J927" s="15"/>
      <c r="K927" s="15"/>
      <c r="L927" s="15"/>
      <c r="M927" s="14"/>
      <c r="Q927" s="1" t="s">
        <v>845</v>
      </c>
    </row>
    <row r="928" spans="1:48" ht="30" customHeight="1" x14ac:dyDescent="0.3">
      <c r="A928" s="14"/>
      <c r="B928" s="14"/>
      <c r="C928" s="14"/>
      <c r="D928" s="14"/>
      <c r="E928" s="15"/>
      <c r="F928" s="15"/>
      <c r="G928" s="15"/>
      <c r="H928" s="15"/>
      <c r="I928" s="15"/>
      <c r="J928" s="15"/>
      <c r="K928" s="15"/>
      <c r="L928" s="15"/>
      <c r="M928" s="14"/>
      <c r="Q928" s="1" t="s">
        <v>845</v>
      </c>
    </row>
    <row r="929" spans="1:48" ht="30" customHeight="1" x14ac:dyDescent="0.3">
      <c r="A929" s="14"/>
      <c r="B929" s="14"/>
      <c r="C929" s="14"/>
      <c r="D929" s="14"/>
      <c r="E929" s="15"/>
      <c r="F929" s="15"/>
      <c r="G929" s="15"/>
      <c r="H929" s="15"/>
      <c r="I929" s="15"/>
      <c r="J929" s="15"/>
      <c r="K929" s="15"/>
      <c r="L929" s="15"/>
      <c r="M929" s="14"/>
      <c r="Q929" s="1" t="s">
        <v>845</v>
      </c>
    </row>
    <row r="930" spans="1:48" ht="30" customHeight="1" x14ac:dyDescent="0.3">
      <c r="A930" s="14"/>
      <c r="B930" s="14"/>
      <c r="C930" s="14"/>
      <c r="D930" s="14"/>
      <c r="E930" s="15"/>
      <c r="F930" s="15"/>
      <c r="G930" s="15"/>
      <c r="H930" s="15"/>
      <c r="I930" s="15"/>
      <c r="J930" s="15"/>
      <c r="K930" s="15"/>
      <c r="L930" s="15"/>
      <c r="M930" s="14"/>
      <c r="Q930" s="1" t="s">
        <v>845</v>
      </c>
    </row>
    <row r="931" spans="1:48" ht="30" customHeight="1" x14ac:dyDescent="0.3">
      <c r="A931" s="16" t="s">
        <v>80</v>
      </c>
      <c r="B931" s="14"/>
      <c r="C931" s="14"/>
      <c r="D931" s="14"/>
      <c r="E931" s="15"/>
      <c r="F931" s="15">
        <f>SUMIF(Q911:Q930,"010312",F911:F930)</f>
        <v>0</v>
      </c>
      <c r="G931" s="15"/>
      <c r="H931" s="15">
        <f>SUMIF(Q911:Q930,"010312",H911:H930)</f>
        <v>0</v>
      </c>
      <c r="I931" s="15"/>
      <c r="J931" s="15">
        <f>SUMIF(Q911:Q930,"010312",J911:J930)</f>
        <v>0</v>
      </c>
      <c r="K931" s="15"/>
      <c r="L931" s="15">
        <f>SUMIF(Q911:Q930,"010312",L911:L930)</f>
        <v>0</v>
      </c>
      <c r="M931" s="14"/>
      <c r="N931" t="s">
        <v>81</v>
      </c>
    </row>
    <row r="932" spans="1:48" ht="30" customHeight="1" x14ac:dyDescent="0.3">
      <c r="A932" s="16" t="s">
        <v>849</v>
      </c>
      <c r="B932" s="16" t="s">
        <v>727</v>
      </c>
      <c r="C932" s="14"/>
      <c r="D932" s="14"/>
      <c r="E932" s="15"/>
      <c r="F932" s="15"/>
      <c r="G932" s="15"/>
      <c r="H932" s="15"/>
      <c r="I932" s="15"/>
      <c r="J932" s="15"/>
      <c r="K932" s="15"/>
      <c r="L932" s="15"/>
      <c r="M932" s="14"/>
      <c r="N932" s="3"/>
      <c r="O932" s="3"/>
      <c r="P932" s="3"/>
      <c r="Q932" s="2" t="s">
        <v>850</v>
      </c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</row>
    <row r="933" spans="1:48" ht="30" customHeight="1" x14ac:dyDescent="0.3">
      <c r="A933" s="16" t="s">
        <v>515</v>
      </c>
      <c r="B933" s="16" t="s">
        <v>516</v>
      </c>
      <c r="C933" s="16" t="s">
        <v>517</v>
      </c>
      <c r="D933" s="14">
        <v>3.37</v>
      </c>
      <c r="E933" s="15"/>
      <c r="F933" s="15">
        <f t="shared" ref="F933:F940" si="81">TRUNC(E933*D933, 0)</f>
        <v>0</v>
      </c>
      <c r="G933" s="15"/>
      <c r="H933" s="15">
        <f t="shared" ref="H933:H940" si="82">TRUNC(G933*D933, 0)</f>
        <v>0</v>
      </c>
      <c r="I933" s="15"/>
      <c r="J933" s="15">
        <f t="shared" ref="J933:J940" si="83">TRUNC(I933*D933, 0)</f>
        <v>0</v>
      </c>
      <c r="K933" s="15">
        <f t="shared" ref="K933:L940" si="84">TRUNC(E933+G933+I933, 0)</f>
        <v>0</v>
      </c>
      <c r="L933" s="15">
        <f t="shared" si="84"/>
        <v>0</v>
      </c>
      <c r="M933" s="16" t="s">
        <v>518</v>
      </c>
      <c r="N933" s="2" t="s">
        <v>519</v>
      </c>
      <c r="O933" s="2" t="s">
        <v>50</v>
      </c>
      <c r="P933" s="2" t="s">
        <v>50</v>
      </c>
      <c r="Q933" s="2" t="s">
        <v>850</v>
      </c>
      <c r="R933" s="2" t="s">
        <v>62</v>
      </c>
      <c r="S933" s="2" t="s">
        <v>62</v>
      </c>
      <c r="T933" s="2" t="s">
        <v>61</v>
      </c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2" t="s">
        <v>50</v>
      </c>
      <c r="AS933" s="2" t="s">
        <v>50</v>
      </c>
      <c r="AT933" s="3"/>
      <c r="AU933" s="2" t="s">
        <v>851</v>
      </c>
      <c r="AV933" s="3">
        <v>335</v>
      </c>
    </row>
    <row r="934" spans="1:48" ht="30" customHeight="1" x14ac:dyDescent="0.3">
      <c r="A934" s="16" t="s">
        <v>521</v>
      </c>
      <c r="B934" s="16" t="s">
        <v>522</v>
      </c>
      <c r="C934" s="16" t="s">
        <v>517</v>
      </c>
      <c r="D934" s="14">
        <v>18.27</v>
      </c>
      <c r="E934" s="15"/>
      <c r="F934" s="15">
        <f t="shared" si="81"/>
        <v>0</v>
      </c>
      <c r="G934" s="15"/>
      <c r="H934" s="15">
        <f t="shared" si="82"/>
        <v>0</v>
      </c>
      <c r="I934" s="15"/>
      <c r="J934" s="15">
        <f t="shared" si="83"/>
        <v>0</v>
      </c>
      <c r="K934" s="15">
        <f t="shared" si="84"/>
        <v>0</v>
      </c>
      <c r="L934" s="15">
        <f t="shared" si="84"/>
        <v>0</v>
      </c>
      <c r="M934" s="16" t="s">
        <v>523</v>
      </c>
      <c r="N934" s="2" t="s">
        <v>524</v>
      </c>
      <c r="O934" s="2" t="s">
        <v>50</v>
      </c>
      <c r="P934" s="2" t="s">
        <v>50</v>
      </c>
      <c r="Q934" s="2" t="s">
        <v>850</v>
      </c>
      <c r="R934" s="2" t="s">
        <v>62</v>
      </c>
      <c r="S934" s="2" t="s">
        <v>62</v>
      </c>
      <c r="T934" s="2" t="s">
        <v>61</v>
      </c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2" t="s">
        <v>50</v>
      </c>
      <c r="AS934" s="2" t="s">
        <v>50</v>
      </c>
      <c r="AT934" s="3"/>
      <c r="AU934" s="2" t="s">
        <v>852</v>
      </c>
      <c r="AV934" s="3">
        <v>336</v>
      </c>
    </row>
    <row r="935" spans="1:48" ht="30" customHeight="1" x14ac:dyDescent="0.3">
      <c r="A935" s="16" t="s">
        <v>521</v>
      </c>
      <c r="B935" s="16" t="s">
        <v>526</v>
      </c>
      <c r="C935" s="16" t="s">
        <v>517</v>
      </c>
      <c r="D935" s="14">
        <v>0.53</v>
      </c>
      <c r="E935" s="15"/>
      <c r="F935" s="15">
        <f t="shared" si="81"/>
        <v>0</v>
      </c>
      <c r="G935" s="15"/>
      <c r="H935" s="15">
        <f t="shared" si="82"/>
        <v>0</v>
      </c>
      <c r="I935" s="15"/>
      <c r="J935" s="15">
        <f t="shared" si="83"/>
        <v>0</v>
      </c>
      <c r="K935" s="15">
        <f t="shared" si="84"/>
        <v>0</v>
      </c>
      <c r="L935" s="15">
        <f t="shared" si="84"/>
        <v>0</v>
      </c>
      <c r="M935" s="16" t="s">
        <v>527</v>
      </c>
      <c r="N935" s="2" t="s">
        <v>528</v>
      </c>
      <c r="O935" s="2" t="s">
        <v>50</v>
      </c>
      <c r="P935" s="2" t="s">
        <v>50</v>
      </c>
      <c r="Q935" s="2" t="s">
        <v>850</v>
      </c>
      <c r="R935" s="2" t="s">
        <v>62</v>
      </c>
      <c r="S935" s="2" t="s">
        <v>62</v>
      </c>
      <c r="T935" s="2" t="s">
        <v>61</v>
      </c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2" t="s">
        <v>50</v>
      </c>
      <c r="AS935" s="2" t="s">
        <v>50</v>
      </c>
      <c r="AT935" s="3"/>
      <c r="AU935" s="2" t="s">
        <v>853</v>
      </c>
      <c r="AV935" s="3">
        <v>337</v>
      </c>
    </row>
    <row r="936" spans="1:48" ht="30" customHeight="1" x14ac:dyDescent="0.3">
      <c r="A936" s="16" t="s">
        <v>521</v>
      </c>
      <c r="B936" s="16" t="s">
        <v>530</v>
      </c>
      <c r="C936" s="16" t="s">
        <v>517</v>
      </c>
      <c r="D936" s="14">
        <v>25.31</v>
      </c>
      <c r="E936" s="15"/>
      <c r="F936" s="15">
        <f t="shared" si="81"/>
        <v>0</v>
      </c>
      <c r="G936" s="15"/>
      <c r="H936" s="15">
        <f t="shared" si="82"/>
        <v>0</v>
      </c>
      <c r="I936" s="15"/>
      <c r="J936" s="15">
        <f t="shared" si="83"/>
        <v>0</v>
      </c>
      <c r="K936" s="15">
        <f t="shared" si="84"/>
        <v>0</v>
      </c>
      <c r="L936" s="15">
        <f t="shared" si="84"/>
        <v>0</v>
      </c>
      <c r="M936" s="16" t="s">
        <v>531</v>
      </c>
      <c r="N936" s="2" t="s">
        <v>532</v>
      </c>
      <c r="O936" s="2" t="s">
        <v>50</v>
      </c>
      <c r="P936" s="2" t="s">
        <v>50</v>
      </c>
      <c r="Q936" s="2" t="s">
        <v>850</v>
      </c>
      <c r="R936" s="2" t="s">
        <v>62</v>
      </c>
      <c r="S936" s="2" t="s">
        <v>62</v>
      </c>
      <c r="T936" s="2" t="s">
        <v>61</v>
      </c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2" t="s">
        <v>50</v>
      </c>
      <c r="AS936" s="2" t="s">
        <v>50</v>
      </c>
      <c r="AT936" s="3"/>
      <c r="AU936" s="2" t="s">
        <v>854</v>
      </c>
      <c r="AV936" s="3">
        <v>338</v>
      </c>
    </row>
    <row r="937" spans="1:48" ht="30" customHeight="1" x14ac:dyDescent="0.3">
      <c r="A937" s="16" t="s">
        <v>538</v>
      </c>
      <c r="B937" s="16" t="s">
        <v>50</v>
      </c>
      <c r="C937" s="16" t="s">
        <v>517</v>
      </c>
      <c r="D937" s="14">
        <v>3.37</v>
      </c>
      <c r="E937" s="15"/>
      <c r="F937" s="15">
        <f t="shared" si="81"/>
        <v>0</v>
      </c>
      <c r="G937" s="15"/>
      <c r="H937" s="15">
        <f t="shared" si="82"/>
        <v>0</v>
      </c>
      <c r="I937" s="15"/>
      <c r="J937" s="15">
        <f t="shared" si="83"/>
        <v>0</v>
      </c>
      <c r="K937" s="15">
        <f t="shared" si="84"/>
        <v>0</v>
      </c>
      <c r="L937" s="15">
        <f t="shared" si="84"/>
        <v>0</v>
      </c>
      <c r="M937" s="16" t="s">
        <v>539</v>
      </c>
      <c r="N937" s="2" t="s">
        <v>540</v>
      </c>
      <c r="O937" s="2" t="s">
        <v>50</v>
      </c>
      <c r="P937" s="2" t="s">
        <v>50</v>
      </c>
      <c r="Q937" s="2" t="s">
        <v>850</v>
      </c>
      <c r="R937" s="2" t="s">
        <v>62</v>
      </c>
      <c r="S937" s="2" t="s">
        <v>62</v>
      </c>
      <c r="T937" s="2" t="s">
        <v>61</v>
      </c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2" t="s">
        <v>50</v>
      </c>
      <c r="AS937" s="2" t="s">
        <v>50</v>
      </c>
      <c r="AT937" s="3"/>
      <c r="AU937" s="2" t="s">
        <v>855</v>
      </c>
      <c r="AV937" s="3">
        <v>340</v>
      </c>
    </row>
    <row r="938" spans="1:48" ht="30" customHeight="1" x14ac:dyDescent="0.3">
      <c r="A938" s="16" t="s">
        <v>542</v>
      </c>
      <c r="B938" s="16" t="s">
        <v>543</v>
      </c>
      <c r="C938" s="16" t="s">
        <v>517</v>
      </c>
      <c r="D938" s="14">
        <v>44.11</v>
      </c>
      <c r="E938" s="15"/>
      <c r="F938" s="15">
        <f t="shared" si="81"/>
        <v>0</v>
      </c>
      <c r="G938" s="15"/>
      <c r="H938" s="15">
        <f t="shared" si="82"/>
        <v>0</v>
      </c>
      <c r="I938" s="15"/>
      <c r="J938" s="15">
        <f t="shared" si="83"/>
        <v>0</v>
      </c>
      <c r="K938" s="15">
        <f t="shared" si="84"/>
        <v>0</v>
      </c>
      <c r="L938" s="15">
        <f t="shared" si="84"/>
        <v>0</v>
      </c>
      <c r="M938" s="16" t="s">
        <v>544</v>
      </c>
      <c r="N938" s="2" t="s">
        <v>545</v>
      </c>
      <c r="O938" s="2" t="s">
        <v>50</v>
      </c>
      <c r="P938" s="2" t="s">
        <v>50</v>
      </c>
      <c r="Q938" s="2" t="s">
        <v>850</v>
      </c>
      <c r="R938" s="2" t="s">
        <v>62</v>
      </c>
      <c r="S938" s="2" t="s">
        <v>62</v>
      </c>
      <c r="T938" s="2" t="s">
        <v>61</v>
      </c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2" t="s">
        <v>50</v>
      </c>
      <c r="AS938" s="2" t="s">
        <v>50</v>
      </c>
      <c r="AT938" s="3"/>
      <c r="AU938" s="2" t="s">
        <v>856</v>
      </c>
      <c r="AV938" s="3">
        <v>341</v>
      </c>
    </row>
    <row r="939" spans="1:48" ht="30" customHeight="1" x14ac:dyDescent="0.3">
      <c r="A939" s="16" t="s">
        <v>547</v>
      </c>
      <c r="B939" s="16" t="s">
        <v>548</v>
      </c>
      <c r="C939" s="16" t="s">
        <v>517</v>
      </c>
      <c r="D939" s="14">
        <v>3.37</v>
      </c>
      <c r="E939" s="15"/>
      <c r="F939" s="15">
        <f t="shared" si="81"/>
        <v>0</v>
      </c>
      <c r="G939" s="15"/>
      <c r="H939" s="15">
        <f t="shared" si="82"/>
        <v>0</v>
      </c>
      <c r="I939" s="15"/>
      <c r="J939" s="15">
        <f t="shared" si="83"/>
        <v>0</v>
      </c>
      <c r="K939" s="15">
        <f t="shared" si="84"/>
        <v>0</v>
      </c>
      <c r="L939" s="15">
        <f t="shared" si="84"/>
        <v>0</v>
      </c>
      <c r="M939" s="16" t="s">
        <v>549</v>
      </c>
      <c r="N939" s="2" t="s">
        <v>550</v>
      </c>
      <c r="O939" s="2" t="s">
        <v>50</v>
      </c>
      <c r="P939" s="2" t="s">
        <v>50</v>
      </c>
      <c r="Q939" s="2" t="s">
        <v>850</v>
      </c>
      <c r="R939" s="2" t="s">
        <v>62</v>
      </c>
      <c r="S939" s="2" t="s">
        <v>62</v>
      </c>
      <c r="T939" s="2" t="s">
        <v>61</v>
      </c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2" t="s">
        <v>50</v>
      </c>
      <c r="AS939" s="2" t="s">
        <v>50</v>
      </c>
      <c r="AT939" s="3"/>
      <c r="AU939" s="2" t="s">
        <v>857</v>
      </c>
      <c r="AV939" s="3">
        <v>342</v>
      </c>
    </row>
    <row r="940" spans="1:48" ht="30" customHeight="1" x14ac:dyDescent="0.3">
      <c r="A940" s="16" t="s">
        <v>552</v>
      </c>
      <c r="B940" s="16" t="s">
        <v>553</v>
      </c>
      <c r="C940" s="16" t="s">
        <v>517</v>
      </c>
      <c r="D940" s="14">
        <v>44.11</v>
      </c>
      <c r="E940" s="15"/>
      <c r="F940" s="15">
        <f t="shared" si="81"/>
        <v>0</v>
      </c>
      <c r="G940" s="15"/>
      <c r="H940" s="15">
        <f t="shared" si="82"/>
        <v>0</v>
      </c>
      <c r="I940" s="15"/>
      <c r="J940" s="15">
        <f t="shared" si="83"/>
        <v>0</v>
      </c>
      <c r="K940" s="15">
        <f t="shared" si="84"/>
        <v>0</v>
      </c>
      <c r="L940" s="15">
        <f t="shared" si="84"/>
        <v>0</v>
      </c>
      <c r="M940" s="16" t="s">
        <v>554</v>
      </c>
      <c r="N940" s="2" t="s">
        <v>555</v>
      </c>
      <c r="O940" s="2" t="s">
        <v>50</v>
      </c>
      <c r="P940" s="2" t="s">
        <v>50</v>
      </c>
      <c r="Q940" s="2" t="s">
        <v>850</v>
      </c>
      <c r="R940" s="2" t="s">
        <v>62</v>
      </c>
      <c r="S940" s="2" t="s">
        <v>62</v>
      </c>
      <c r="T940" s="2" t="s">
        <v>61</v>
      </c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2" t="s">
        <v>50</v>
      </c>
      <c r="AS940" s="2" t="s">
        <v>50</v>
      </c>
      <c r="AT940" s="3"/>
      <c r="AU940" s="2" t="s">
        <v>858</v>
      </c>
      <c r="AV940" s="3">
        <v>343</v>
      </c>
    </row>
    <row r="941" spans="1:48" ht="30" customHeight="1" x14ac:dyDescent="0.3">
      <c r="A941" s="14"/>
      <c r="B941" s="14"/>
      <c r="C941" s="14"/>
      <c r="D941" s="14"/>
      <c r="E941" s="15"/>
      <c r="F941" s="15"/>
      <c r="G941" s="15"/>
      <c r="H941" s="15"/>
      <c r="I941" s="15"/>
      <c r="J941" s="15"/>
      <c r="K941" s="15"/>
      <c r="L941" s="15"/>
      <c r="M941" s="14"/>
      <c r="Q941" s="1" t="s">
        <v>850</v>
      </c>
    </row>
    <row r="942" spans="1:48" ht="30" customHeight="1" x14ac:dyDescent="0.3">
      <c r="A942" s="14"/>
      <c r="B942" s="14"/>
      <c r="C942" s="14"/>
      <c r="D942" s="14"/>
      <c r="E942" s="15"/>
      <c r="F942" s="15"/>
      <c r="G942" s="15"/>
      <c r="H942" s="15"/>
      <c r="I942" s="15"/>
      <c r="J942" s="15"/>
      <c r="K942" s="15"/>
      <c r="L942" s="15"/>
      <c r="M942" s="14"/>
      <c r="Q942" s="1" t="s">
        <v>850</v>
      </c>
    </row>
    <row r="943" spans="1:48" ht="30" customHeight="1" x14ac:dyDescent="0.3">
      <c r="A943" s="14"/>
      <c r="B943" s="14"/>
      <c r="C943" s="14"/>
      <c r="D943" s="14"/>
      <c r="E943" s="15"/>
      <c r="F943" s="15"/>
      <c r="G943" s="15"/>
      <c r="H943" s="15"/>
      <c r="I943" s="15"/>
      <c r="J943" s="15"/>
      <c r="K943" s="15"/>
      <c r="L943" s="15"/>
      <c r="M943" s="14"/>
      <c r="Q943" s="1" t="s">
        <v>850</v>
      </c>
    </row>
    <row r="944" spans="1:48" ht="30" customHeight="1" x14ac:dyDescent="0.3">
      <c r="A944" s="14"/>
      <c r="B944" s="14"/>
      <c r="C944" s="14"/>
      <c r="D944" s="14"/>
      <c r="E944" s="15"/>
      <c r="F944" s="15"/>
      <c r="G944" s="15"/>
      <c r="H944" s="15"/>
      <c r="I944" s="15"/>
      <c r="J944" s="15"/>
      <c r="K944" s="15"/>
      <c r="L944" s="15"/>
      <c r="M944" s="14"/>
      <c r="Q944" s="1" t="s">
        <v>850</v>
      </c>
    </row>
    <row r="945" spans="1:48" ht="30" customHeight="1" x14ac:dyDescent="0.3">
      <c r="A945" s="14"/>
      <c r="B945" s="14"/>
      <c r="C945" s="14"/>
      <c r="D945" s="14"/>
      <c r="E945" s="15"/>
      <c r="F945" s="15"/>
      <c r="G945" s="15"/>
      <c r="H945" s="15"/>
      <c r="I945" s="15"/>
      <c r="J945" s="15"/>
      <c r="K945" s="15"/>
      <c r="L945" s="15"/>
      <c r="M945" s="14"/>
      <c r="Q945" s="1" t="s">
        <v>850</v>
      </c>
    </row>
    <row r="946" spans="1:48" ht="30" customHeight="1" x14ac:dyDescent="0.3">
      <c r="A946" s="14"/>
      <c r="B946" s="14"/>
      <c r="C946" s="14"/>
      <c r="D946" s="14"/>
      <c r="E946" s="15"/>
      <c r="F946" s="15"/>
      <c r="G946" s="15"/>
      <c r="H946" s="15"/>
      <c r="I946" s="15"/>
      <c r="J946" s="15"/>
      <c r="K946" s="15"/>
      <c r="L946" s="15"/>
      <c r="M946" s="14"/>
      <c r="Q946" s="1" t="s">
        <v>850</v>
      </c>
    </row>
    <row r="947" spans="1:48" ht="30" customHeight="1" x14ac:dyDescent="0.3">
      <c r="A947" s="14"/>
      <c r="B947" s="14"/>
      <c r="C947" s="14"/>
      <c r="D947" s="14"/>
      <c r="E947" s="15"/>
      <c r="F947" s="15"/>
      <c r="G947" s="15"/>
      <c r="H947" s="15"/>
      <c r="I947" s="15"/>
      <c r="J947" s="15"/>
      <c r="K947" s="15"/>
      <c r="L947" s="15"/>
      <c r="M947" s="14"/>
      <c r="Q947" s="1" t="s">
        <v>850</v>
      </c>
    </row>
    <row r="948" spans="1:48" ht="30" customHeight="1" x14ac:dyDescent="0.3">
      <c r="A948" s="14"/>
      <c r="B948" s="14"/>
      <c r="C948" s="14"/>
      <c r="D948" s="14"/>
      <c r="E948" s="15"/>
      <c r="F948" s="15"/>
      <c r="G948" s="15"/>
      <c r="H948" s="15"/>
      <c r="I948" s="15"/>
      <c r="J948" s="15"/>
      <c r="K948" s="15"/>
      <c r="L948" s="15"/>
      <c r="M948" s="14"/>
      <c r="Q948" s="1" t="s">
        <v>850</v>
      </c>
    </row>
    <row r="949" spans="1:48" ht="30" customHeight="1" x14ac:dyDescent="0.3">
      <c r="A949" s="14"/>
      <c r="B949" s="14"/>
      <c r="C949" s="14"/>
      <c r="D949" s="14"/>
      <c r="E949" s="15"/>
      <c r="F949" s="15"/>
      <c r="G949" s="15"/>
      <c r="H949" s="15"/>
      <c r="I949" s="15"/>
      <c r="J949" s="15"/>
      <c r="K949" s="15"/>
      <c r="L949" s="15"/>
      <c r="M949" s="14"/>
      <c r="Q949" s="1" t="s">
        <v>850</v>
      </c>
    </row>
    <row r="950" spans="1:48" ht="30" customHeight="1" x14ac:dyDescent="0.3">
      <c r="A950" s="14"/>
      <c r="B950" s="14"/>
      <c r="C950" s="14"/>
      <c r="D950" s="14"/>
      <c r="E950" s="15"/>
      <c r="F950" s="15"/>
      <c r="G950" s="15"/>
      <c r="H950" s="15"/>
      <c r="I950" s="15"/>
      <c r="J950" s="15"/>
      <c r="K950" s="15"/>
      <c r="L950" s="15"/>
      <c r="M950" s="14"/>
      <c r="Q950" s="1" t="s">
        <v>850</v>
      </c>
    </row>
    <row r="951" spans="1:48" ht="30" customHeight="1" x14ac:dyDescent="0.3">
      <c r="A951" s="14"/>
      <c r="B951" s="14"/>
      <c r="C951" s="14"/>
      <c r="D951" s="14"/>
      <c r="E951" s="15"/>
      <c r="F951" s="15"/>
      <c r="G951" s="15"/>
      <c r="H951" s="15"/>
      <c r="I951" s="15"/>
      <c r="J951" s="15"/>
      <c r="K951" s="15"/>
      <c r="L951" s="15"/>
      <c r="M951" s="14"/>
      <c r="Q951" s="1" t="s">
        <v>850</v>
      </c>
    </row>
    <row r="952" spans="1:48" ht="30" customHeight="1" x14ac:dyDescent="0.3">
      <c r="A952" s="14"/>
      <c r="B952" s="14"/>
      <c r="C952" s="14"/>
      <c r="D952" s="14"/>
      <c r="E952" s="15"/>
      <c r="F952" s="15"/>
      <c r="G952" s="15"/>
      <c r="H952" s="15"/>
      <c r="I952" s="15"/>
      <c r="J952" s="15"/>
      <c r="K952" s="15"/>
      <c r="L952" s="15"/>
      <c r="M952" s="14"/>
      <c r="Q952" s="1" t="s">
        <v>850</v>
      </c>
    </row>
    <row r="953" spans="1:48" ht="30" customHeight="1" x14ac:dyDescent="0.3">
      <c r="A953" s="16" t="s">
        <v>80</v>
      </c>
      <c r="B953" s="14"/>
      <c r="C953" s="14"/>
      <c r="D953" s="14"/>
      <c r="E953" s="15"/>
      <c r="F953" s="15">
        <f>SUMIF(Q933:Q952,"010313",F933:F952)</f>
        <v>0</v>
      </c>
      <c r="G953" s="15"/>
      <c r="H953" s="15">
        <f>SUMIF(Q933:Q952,"010313",H933:H952)</f>
        <v>0</v>
      </c>
      <c r="I953" s="15"/>
      <c r="J953" s="15">
        <f>SUMIF(Q933:Q952,"010313",J933:J952)</f>
        <v>0</v>
      </c>
      <c r="K953" s="15"/>
      <c r="L953" s="15">
        <f>SUMIF(Q933:Q952,"010313",L933:L952)</f>
        <v>0</v>
      </c>
      <c r="M953" s="14"/>
      <c r="N953" t="s">
        <v>81</v>
      </c>
    </row>
    <row r="954" spans="1:48" ht="30" customHeight="1" x14ac:dyDescent="0.3">
      <c r="A954" s="16" t="s">
        <v>859</v>
      </c>
      <c r="B954" s="16" t="s">
        <v>727</v>
      </c>
      <c r="C954" s="14"/>
      <c r="D954" s="14"/>
      <c r="E954" s="15"/>
      <c r="F954" s="15"/>
      <c r="G954" s="15"/>
      <c r="H954" s="15"/>
      <c r="I954" s="15"/>
      <c r="J954" s="15"/>
      <c r="K954" s="15"/>
      <c r="L954" s="15"/>
      <c r="M954" s="14"/>
      <c r="N954" s="3"/>
      <c r="O954" s="3"/>
      <c r="P954" s="3"/>
      <c r="Q954" s="2" t="s">
        <v>860</v>
      </c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</row>
    <row r="955" spans="1:48" ht="30" customHeight="1" x14ac:dyDescent="0.3">
      <c r="A955" s="16" t="s">
        <v>560</v>
      </c>
      <c r="B955" s="16" t="s">
        <v>561</v>
      </c>
      <c r="C955" s="16" t="s">
        <v>562</v>
      </c>
      <c r="D955" s="14">
        <v>-779</v>
      </c>
      <c r="E955" s="15"/>
      <c r="F955" s="15">
        <f>TRUNC(E955*D955, 0)</f>
        <v>0</v>
      </c>
      <c r="G955" s="15"/>
      <c r="H955" s="15">
        <f>TRUNC(G955*D955, 0)</f>
        <v>0</v>
      </c>
      <c r="I955" s="15"/>
      <c r="J955" s="15">
        <f>TRUNC(I955*D955, 0)</f>
        <v>0</v>
      </c>
      <c r="K955" s="15">
        <f>TRUNC(E955+G955+I955, 0)</f>
        <v>0</v>
      </c>
      <c r="L955" s="15">
        <f>TRUNC(F955+H955+J955, 0)</f>
        <v>0</v>
      </c>
      <c r="M955" s="16" t="s">
        <v>563</v>
      </c>
      <c r="N955" s="2" t="s">
        <v>564</v>
      </c>
      <c r="O955" s="2" t="s">
        <v>50</v>
      </c>
      <c r="P955" s="2" t="s">
        <v>50</v>
      </c>
      <c r="Q955" s="2" t="s">
        <v>860</v>
      </c>
      <c r="R955" s="2" t="s">
        <v>62</v>
      </c>
      <c r="S955" s="2" t="s">
        <v>62</v>
      </c>
      <c r="T955" s="2" t="s">
        <v>61</v>
      </c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2" t="s">
        <v>50</v>
      </c>
      <c r="AS955" s="2" t="s">
        <v>50</v>
      </c>
      <c r="AT955" s="3"/>
      <c r="AU955" s="2" t="s">
        <v>861</v>
      </c>
      <c r="AV955" s="3">
        <v>345</v>
      </c>
    </row>
    <row r="956" spans="1:48" ht="30" customHeight="1" x14ac:dyDescent="0.3">
      <c r="A956" s="16" t="s">
        <v>560</v>
      </c>
      <c r="B956" s="16" t="s">
        <v>566</v>
      </c>
      <c r="C956" s="16" t="s">
        <v>562</v>
      </c>
      <c r="D956" s="14">
        <v>-8</v>
      </c>
      <c r="E956" s="15"/>
      <c r="F956" s="15">
        <f>TRUNC(E956*D956, 0)</f>
        <v>0</v>
      </c>
      <c r="G956" s="15"/>
      <c r="H956" s="15">
        <f>TRUNC(G956*D956, 0)</f>
        <v>0</v>
      </c>
      <c r="I956" s="15"/>
      <c r="J956" s="15">
        <f>TRUNC(I956*D956, 0)</f>
        <v>0</v>
      </c>
      <c r="K956" s="15">
        <f>TRUNC(E956+G956+I956, 0)</f>
        <v>0</v>
      </c>
      <c r="L956" s="15">
        <f>TRUNC(F956+H956+J956, 0)</f>
        <v>0</v>
      </c>
      <c r="M956" s="16" t="s">
        <v>567</v>
      </c>
      <c r="N956" s="2" t="s">
        <v>568</v>
      </c>
      <c r="O956" s="2" t="s">
        <v>50</v>
      </c>
      <c r="P956" s="2" t="s">
        <v>50</v>
      </c>
      <c r="Q956" s="2" t="s">
        <v>860</v>
      </c>
      <c r="R956" s="2" t="s">
        <v>62</v>
      </c>
      <c r="S956" s="2" t="s">
        <v>62</v>
      </c>
      <c r="T956" s="2" t="s">
        <v>61</v>
      </c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2" t="s">
        <v>50</v>
      </c>
      <c r="AS956" s="2" t="s">
        <v>50</v>
      </c>
      <c r="AT956" s="3"/>
      <c r="AU956" s="2" t="s">
        <v>862</v>
      </c>
      <c r="AV956" s="3">
        <v>346</v>
      </c>
    </row>
    <row r="957" spans="1:48" ht="30" customHeight="1" x14ac:dyDescent="0.3">
      <c r="A957" s="14"/>
      <c r="B957" s="14"/>
      <c r="C957" s="14"/>
      <c r="D957" s="14"/>
      <c r="E957" s="15"/>
      <c r="F957" s="15"/>
      <c r="G957" s="15"/>
      <c r="H957" s="15"/>
      <c r="I957" s="15"/>
      <c r="J957" s="15"/>
      <c r="K957" s="15"/>
      <c r="L957" s="15"/>
      <c r="M957" s="14"/>
      <c r="Q957" s="1" t="s">
        <v>860</v>
      </c>
    </row>
    <row r="958" spans="1:48" ht="30" customHeight="1" x14ac:dyDescent="0.3">
      <c r="A958" s="14"/>
      <c r="B958" s="14"/>
      <c r="C958" s="14"/>
      <c r="D958" s="14"/>
      <c r="E958" s="15"/>
      <c r="F958" s="15"/>
      <c r="G958" s="15"/>
      <c r="H958" s="15"/>
      <c r="I958" s="15"/>
      <c r="J958" s="15"/>
      <c r="K958" s="15"/>
      <c r="L958" s="15"/>
      <c r="M958" s="14"/>
      <c r="Q958" s="1" t="s">
        <v>860</v>
      </c>
    </row>
    <row r="959" spans="1:48" ht="30" customHeight="1" x14ac:dyDescent="0.3">
      <c r="A959" s="14"/>
      <c r="B959" s="14"/>
      <c r="C959" s="14"/>
      <c r="D959" s="14"/>
      <c r="E959" s="15"/>
      <c r="F959" s="15"/>
      <c r="G959" s="15"/>
      <c r="H959" s="15"/>
      <c r="I959" s="15"/>
      <c r="J959" s="15"/>
      <c r="K959" s="15"/>
      <c r="L959" s="15"/>
      <c r="M959" s="14"/>
      <c r="Q959" s="1" t="s">
        <v>860</v>
      </c>
    </row>
    <row r="960" spans="1:48" ht="30" customHeight="1" x14ac:dyDescent="0.3">
      <c r="A960" s="14"/>
      <c r="B960" s="14"/>
      <c r="C960" s="14"/>
      <c r="D960" s="14"/>
      <c r="E960" s="15"/>
      <c r="F960" s="15"/>
      <c r="G960" s="15"/>
      <c r="H960" s="15"/>
      <c r="I960" s="15"/>
      <c r="J960" s="15"/>
      <c r="K960" s="15"/>
      <c r="L960" s="15"/>
      <c r="M960" s="14"/>
      <c r="Q960" s="1" t="s">
        <v>860</v>
      </c>
    </row>
    <row r="961" spans="1:48" ht="30" customHeight="1" x14ac:dyDescent="0.3">
      <c r="A961" s="14"/>
      <c r="B961" s="14"/>
      <c r="C961" s="14"/>
      <c r="D961" s="14"/>
      <c r="E961" s="15"/>
      <c r="F961" s="15"/>
      <c r="G961" s="15"/>
      <c r="H961" s="15"/>
      <c r="I961" s="15"/>
      <c r="J961" s="15"/>
      <c r="K961" s="15"/>
      <c r="L961" s="15"/>
      <c r="M961" s="14"/>
      <c r="Q961" s="1" t="s">
        <v>860</v>
      </c>
    </row>
    <row r="962" spans="1:48" ht="30" customHeight="1" x14ac:dyDescent="0.3">
      <c r="A962" s="14"/>
      <c r="B962" s="14"/>
      <c r="C962" s="14"/>
      <c r="D962" s="14"/>
      <c r="E962" s="15"/>
      <c r="F962" s="15"/>
      <c r="G962" s="15"/>
      <c r="H962" s="15"/>
      <c r="I962" s="15"/>
      <c r="J962" s="15"/>
      <c r="K962" s="15"/>
      <c r="L962" s="15"/>
      <c r="M962" s="14"/>
      <c r="Q962" s="1" t="s">
        <v>860</v>
      </c>
    </row>
    <row r="963" spans="1:48" ht="30" customHeight="1" x14ac:dyDescent="0.3">
      <c r="A963" s="14"/>
      <c r="B963" s="14"/>
      <c r="C963" s="14"/>
      <c r="D963" s="14"/>
      <c r="E963" s="15"/>
      <c r="F963" s="15"/>
      <c r="G963" s="15"/>
      <c r="H963" s="15"/>
      <c r="I963" s="15"/>
      <c r="J963" s="15"/>
      <c r="K963" s="15"/>
      <c r="L963" s="15"/>
      <c r="M963" s="14"/>
      <c r="Q963" s="1" t="s">
        <v>860</v>
      </c>
    </row>
    <row r="964" spans="1:48" ht="30" customHeight="1" x14ac:dyDescent="0.3">
      <c r="A964" s="14"/>
      <c r="B964" s="14"/>
      <c r="C964" s="14"/>
      <c r="D964" s="14"/>
      <c r="E964" s="15"/>
      <c r="F964" s="15"/>
      <c r="G964" s="15"/>
      <c r="H964" s="15"/>
      <c r="I964" s="15"/>
      <c r="J964" s="15"/>
      <c r="K964" s="15"/>
      <c r="L964" s="15"/>
      <c r="M964" s="14"/>
      <c r="Q964" s="1" t="s">
        <v>860</v>
      </c>
    </row>
    <row r="965" spans="1:48" ht="30" customHeight="1" x14ac:dyDescent="0.3">
      <c r="A965" s="14"/>
      <c r="B965" s="14"/>
      <c r="C965" s="14"/>
      <c r="D965" s="14"/>
      <c r="E965" s="15"/>
      <c r="F965" s="15"/>
      <c r="G965" s="15"/>
      <c r="H965" s="15"/>
      <c r="I965" s="15"/>
      <c r="J965" s="15"/>
      <c r="K965" s="15"/>
      <c r="L965" s="15"/>
      <c r="M965" s="14"/>
      <c r="Q965" s="1" t="s">
        <v>860</v>
      </c>
    </row>
    <row r="966" spans="1:48" ht="30" customHeight="1" x14ac:dyDescent="0.3">
      <c r="A966" s="14"/>
      <c r="B966" s="14"/>
      <c r="C966" s="14"/>
      <c r="D966" s="14"/>
      <c r="E966" s="15"/>
      <c r="F966" s="15"/>
      <c r="G966" s="15"/>
      <c r="H966" s="15"/>
      <c r="I966" s="15"/>
      <c r="J966" s="15"/>
      <c r="K966" s="15"/>
      <c r="L966" s="15"/>
      <c r="M966" s="14"/>
      <c r="Q966" s="1" t="s">
        <v>860</v>
      </c>
    </row>
    <row r="967" spans="1:48" ht="30" customHeight="1" x14ac:dyDescent="0.3">
      <c r="A967" s="14"/>
      <c r="B967" s="14"/>
      <c r="C967" s="14"/>
      <c r="D967" s="14"/>
      <c r="E967" s="15"/>
      <c r="F967" s="15"/>
      <c r="G967" s="15"/>
      <c r="H967" s="15"/>
      <c r="I967" s="15"/>
      <c r="J967" s="15"/>
      <c r="K967" s="15"/>
      <c r="L967" s="15"/>
      <c r="M967" s="14"/>
      <c r="Q967" s="1" t="s">
        <v>860</v>
      </c>
    </row>
    <row r="968" spans="1:48" ht="30" customHeight="1" x14ac:dyDescent="0.3">
      <c r="A968" s="14"/>
      <c r="B968" s="14"/>
      <c r="C968" s="14"/>
      <c r="D968" s="14"/>
      <c r="E968" s="15"/>
      <c r="F968" s="15"/>
      <c r="G968" s="15"/>
      <c r="H968" s="15"/>
      <c r="I968" s="15"/>
      <c r="J968" s="15"/>
      <c r="K968" s="15"/>
      <c r="L968" s="15"/>
      <c r="M968" s="14"/>
      <c r="Q968" s="1" t="s">
        <v>860</v>
      </c>
    </row>
    <row r="969" spans="1:48" ht="30" customHeight="1" x14ac:dyDescent="0.3">
      <c r="A969" s="14"/>
      <c r="B969" s="14"/>
      <c r="C969" s="14"/>
      <c r="D969" s="14"/>
      <c r="E969" s="15"/>
      <c r="F969" s="15"/>
      <c r="G969" s="15"/>
      <c r="H969" s="15"/>
      <c r="I969" s="15"/>
      <c r="J969" s="15"/>
      <c r="K969" s="15"/>
      <c r="L969" s="15"/>
      <c r="M969" s="14"/>
      <c r="Q969" s="1" t="s">
        <v>860</v>
      </c>
    </row>
    <row r="970" spans="1:48" ht="30" customHeight="1" x14ac:dyDescent="0.3">
      <c r="A970" s="14"/>
      <c r="B970" s="14"/>
      <c r="C970" s="14"/>
      <c r="D970" s="14"/>
      <c r="E970" s="15"/>
      <c r="F970" s="15"/>
      <c r="G970" s="15"/>
      <c r="H970" s="15"/>
      <c r="I970" s="15"/>
      <c r="J970" s="15"/>
      <c r="K970" s="15"/>
      <c r="L970" s="15"/>
      <c r="M970" s="14"/>
      <c r="Q970" s="1" t="s">
        <v>860</v>
      </c>
    </row>
    <row r="971" spans="1:48" ht="30" customHeight="1" x14ac:dyDescent="0.3">
      <c r="A971" s="14"/>
      <c r="B971" s="14"/>
      <c r="C971" s="14"/>
      <c r="D971" s="14"/>
      <c r="E971" s="15"/>
      <c r="F971" s="15"/>
      <c r="G971" s="15"/>
      <c r="H971" s="15"/>
      <c r="I971" s="15"/>
      <c r="J971" s="15"/>
      <c r="K971" s="15"/>
      <c r="L971" s="15"/>
      <c r="M971" s="14"/>
      <c r="Q971" s="1" t="s">
        <v>860</v>
      </c>
    </row>
    <row r="972" spans="1:48" ht="30" customHeight="1" x14ac:dyDescent="0.3">
      <c r="A972" s="14"/>
      <c r="B972" s="14"/>
      <c r="C972" s="14"/>
      <c r="D972" s="14"/>
      <c r="E972" s="15"/>
      <c r="F972" s="15"/>
      <c r="G972" s="15"/>
      <c r="H972" s="15"/>
      <c r="I972" s="15"/>
      <c r="J972" s="15"/>
      <c r="K972" s="15"/>
      <c r="L972" s="15"/>
      <c r="M972" s="14"/>
      <c r="Q972" s="1" t="s">
        <v>860</v>
      </c>
    </row>
    <row r="973" spans="1:48" ht="30" customHeight="1" x14ac:dyDescent="0.3">
      <c r="A973" s="14"/>
      <c r="B973" s="14"/>
      <c r="C973" s="14"/>
      <c r="D973" s="14"/>
      <c r="E973" s="15"/>
      <c r="F973" s="15"/>
      <c r="G973" s="15"/>
      <c r="H973" s="15"/>
      <c r="I973" s="15"/>
      <c r="J973" s="15"/>
      <c r="K973" s="15"/>
      <c r="L973" s="15"/>
      <c r="M973" s="14"/>
      <c r="Q973" s="1" t="s">
        <v>860</v>
      </c>
    </row>
    <row r="974" spans="1:48" ht="30" customHeight="1" x14ac:dyDescent="0.3">
      <c r="A974" s="14"/>
      <c r="B974" s="14"/>
      <c r="C974" s="14"/>
      <c r="D974" s="14"/>
      <c r="E974" s="15"/>
      <c r="F974" s="15"/>
      <c r="G974" s="15"/>
      <c r="H974" s="15"/>
      <c r="I974" s="15"/>
      <c r="J974" s="15"/>
      <c r="K974" s="15"/>
      <c r="L974" s="15"/>
      <c r="M974" s="14"/>
      <c r="Q974" s="1" t="s">
        <v>860</v>
      </c>
    </row>
    <row r="975" spans="1:48" ht="30" customHeight="1" x14ac:dyDescent="0.3">
      <c r="A975" s="16" t="s">
        <v>80</v>
      </c>
      <c r="B975" s="14"/>
      <c r="C975" s="14"/>
      <c r="D975" s="14"/>
      <c r="E975" s="15"/>
      <c r="F975" s="15">
        <f>SUMIF(Q955:Q974,"010314",F955:F974)</f>
        <v>0</v>
      </c>
      <c r="G975" s="15"/>
      <c r="H975" s="15">
        <f>SUMIF(Q955:Q974,"010314",H955:H974)</f>
        <v>0</v>
      </c>
      <c r="I975" s="15"/>
      <c r="J975" s="15">
        <f>SUMIF(Q955:Q974,"010314",J955:J974)</f>
        <v>0</v>
      </c>
      <c r="K975" s="15"/>
      <c r="L975" s="15">
        <f>SUMIF(Q955:Q974,"010314",L955:L974)</f>
        <v>0</v>
      </c>
      <c r="M975" s="14"/>
      <c r="N975" t="s">
        <v>81</v>
      </c>
    </row>
    <row r="976" spans="1:48" ht="30" customHeight="1" x14ac:dyDescent="0.3">
      <c r="A976" s="16" t="s">
        <v>865</v>
      </c>
      <c r="B976" s="16" t="s">
        <v>867</v>
      </c>
      <c r="C976" s="14"/>
      <c r="D976" s="14"/>
      <c r="E976" s="15"/>
      <c r="F976" s="15"/>
      <c r="G976" s="15"/>
      <c r="H976" s="15"/>
      <c r="I976" s="15"/>
      <c r="J976" s="15"/>
      <c r="K976" s="15"/>
      <c r="L976" s="15"/>
      <c r="M976" s="14"/>
      <c r="N976" s="3"/>
      <c r="O976" s="3"/>
      <c r="P976" s="3"/>
      <c r="Q976" s="2" t="s">
        <v>866</v>
      </c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</row>
    <row r="977" spans="1:48" ht="30" customHeight="1" x14ac:dyDescent="0.3">
      <c r="A977" s="16" t="s">
        <v>868</v>
      </c>
      <c r="B977" s="16" t="s">
        <v>50</v>
      </c>
      <c r="C977" s="16" t="s">
        <v>398</v>
      </c>
      <c r="D977" s="14">
        <v>1</v>
      </c>
      <c r="E977" s="15"/>
      <c r="F977" s="15">
        <f>TRUNC(E977*D977, 0)</f>
        <v>0</v>
      </c>
      <c r="G977" s="15"/>
      <c r="H977" s="15">
        <f>TRUNC(G977*D977, 0)</f>
        <v>0</v>
      </c>
      <c r="I977" s="15"/>
      <c r="J977" s="15">
        <f>TRUNC(I977*D977, 0)</f>
        <v>0</v>
      </c>
      <c r="K977" s="15">
        <f>TRUNC(E977+G977+I977, 0)</f>
        <v>0</v>
      </c>
      <c r="L977" s="15">
        <f>TRUNC(F977+H977+J977, 0)</f>
        <v>0</v>
      </c>
      <c r="M977" s="16" t="s">
        <v>869</v>
      </c>
      <c r="N977" s="2" t="s">
        <v>870</v>
      </c>
      <c r="O977" s="2" t="s">
        <v>50</v>
      </c>
      <c r="P977" s="2" t="s">
        <v>50</v>
      </c>
      <c r="Q977" s="2" t="s">
        <v>866</v>
      </c>
      <c r="R977" s="2" t="s">
        <v>62</v>
      </c>
      <c r="S977" s="2" t="s">
        <v>62</v>
      </c>
      <c r="T977" s="2" t="s">
        <v>61</v>
      </c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2" t="s">
        <v>50</v>
      </c>
      <c r="AS977" s="2" t="s">
        <v>50</v>
      </c>
      <c r="AT977" s="3"/>
      <c r="AU977" s="2" t="s">
        <v>871</v>
      </c>
      <c r="AV977" s="3">
        <v>197</v>
      </c>
    </row>
    <row r="978" spans="1:48" ht="30" customHeight="1" x14ac:dyDescent="0.3">
      <c r="A978" s="14"/>
      <c r="B978" s="14"/>
      <c r="C978" s="14"/>
      <c r="D978" s="14"/>
      <c r="E978" s="15"/>
      <c r="F978" s="15"/>
      <c r="G978" s="15"/>
      <c r="H978" s="15"/>
      <c r="I978" s="15"/>
      <c r="J978" s="15"/>
      <c r="K978" s="15"/>
      <c r="L978" s="15"/>
      <c r="M978" s="14"/>
      <c r="Q978" s="1" t="s">
        <v>866</v>
      </c>
    </row>
    <row r="979" spans="1:48" ht="30" customHeight="1" x14ac:dyDescent="0.3">
      <c r="A979" s="14"/>
      <c r="B979" s="14"/>
      <c r="C979" s="14"/>
      <c r="D979" s="14"/>
      <c r="E979" s="15"/>
      <c r="F979" s="15"/>
      <c r="G979" s="15"/>
      <c r="H979" s="15"/>
      <c r="I979" s="15"/>
      <c r="J979" s="15"/>
      <c r="K979" s="15"/>
      <c r="L979" s="15"/>
      <c r="M979" s="14"/>
      <c r="Q979" s="1" t="s">
        <v>866</v>
      </c>
    </row>
    <row r="980" spans="1:48" ht="30" customHeight="1" x14ac:dyDescent="0.3">
      <c r="A980" s="14"/>
      <c r="B980" s="14"/>
      <c r="C980" s="14"/>
      <c r="D980" s="14"/>
      <c r="E980" s="15"/>
      <c r="F980" s="15"/>
      <c r="G980" s="15"/>
      <c r="H980" s="15"/>
      <c r="I980" s="15"/>
      <c r="J980" s="15"/>
      <c r="K980" s="15"/>
      <c r="L980" s="15"/>
      <c r="M980" s="14"/>
      <c r="Q980" s="1" t="s">
        <v>866</v>
      </c>
    </row>
    <row r="981" spans="1:48" ht="30" customHeight="1" x14ac:dyDescent="0.3">
      <c r="A981" s="14"/>
      <c r="B981" s="14"/>
      <c r="C981" s="14"/>
      <c r="D981" s="14"/>
      <c r="E981" s="15"/>
      <c r="F981" s="15"/>
      <c r="G981" s="15"/>
      <c r="H981" s="15"/>
      <c r="I981" s="15"/>
      <c r="J981" s="15"/>
      <c r="K981" s="15"/>
      <c r="L981" s="15"/>
      <c r="M981" s="14"/>
      <c r="Q981" s="1" t="s">
        <v>866</v>
      </c>
    </row>
    <row r="982" spans="1:48" ht="30" customHeight="1" x14ac:dyDescent="0.3">
      <c r="A982" s="14"/>
      <c r="B982" s="14"/>
      <c r="C982" s="14"/>
      <c r="D982" s="14"/>
      <c r="E982" s="15"/>
      <c r="F982" s="15"/>
      <c r="G982" s="15"/>
      <c r="H982" s="15"/>
      <c r="I982" s="15"/>
      <c r="J982" s="15"/>
      <c r="K982" s="15"/>
      <c r="L982" s="15"/>
      <c r="M982" s="14"/>
      <c r="Q982" s="1" t="s">
        <v>866</v>
      </c>
    </row>
    <row r="983" spans="1:48" ht="30" customHeight="1" x14ac:dyDescent="0.3">
      <c r="A983" s="14"/>
      <c r="B983" s="14"/>
      <c r="C983" s="14"/>
      <c r="D983" s="14"/>
      <c r="E983" s="15"/>
      <c r="F983" s="15"/>
      <c r="G983" s="15"/>
      <c r="H983" s="15"/>
      <c r="I983" s="15"/>
      <c r="J983" s="15"/>
      <c r="K983" s="15"/>
      <c r="L983" s="15"/>
      <c r="M983" s="14"/>
      <c r="Q983" s="1" t="s">
        <v>866</v>
      </c>
    </row>
    <row r="984" spans="1:48" ht="30" customHeight="1" x14ac:dyDescent="0.3">
      <c r="A984" s="14"/>
      <c r="B984" s="14"/>
      <c r="C984" s="14"/>
      <c r="D984" s="14"/>
      <c r="E984" s="15"/>
      <c r="F984" s="15"/>
      <c r="G984" s="15"/>
      <c r="H984" s="15"/>
      <c r="I984" s="15"/>
      <c r="J984" s="15"/>
      <c r="K984" s="15"/>
      <c r="L984" s="15"/>
      <c r="M984" s="14"/>
      <c r="Q984" s="1" t="s">
        <v>866</v>
      </c>
    </row>
    <row r="985" spans="1:48" ht="30" customHeight="1" x14ac:dyDescent="0.3">
      <c r="A985" s="14"/>
      <c r="B985" s="14"/>
      <c r="C985" s="14"/>
      <c r="D985" s="14"/>
      <c r="E985" s="15"/>
      <c r="F985" s="15"/>
      <c r="G985" s="15"/>
      <c r="H985" s="15"/>
      <c r="I985" s="15"/>
      <c r="J985" s="15"/>
      <c r="K985" s="15"/>
      <c r="L985" s="15"/>
      <c r="M985" s="14"/>
      <c r="Q985" s="1" t="s">
        <v>866</v>
      </c>
    </row>
    <row r="986" spans="1:48" ht="30" customHeight="1" x14ac:dyDescent="0.3">
      <c r="A986" s="14"/>
      <c r="B986" s="14"/>
      <c r="C986" s="14"/>
      <c r="D986" s="14"/>
      <c r="E986" s="15"/>
      <c r="F986" s="15"/>
      <c r="G986" s="15"/>
      <c r="H986" s="15"/>
      <c r="I986" s="15"/>
      <c r="J986" s="15"/>
      <c r="K986" s="15"/>
      <c r="L986" s="15"/>
      <c r="M986" s="14"/>
      <c r="Q986" s="1" t="s">
        <v>866</v>
      </c>
    </row>
    <row r="987" spans="1:48" ht="30" customHeight="1" x14ac:dyDescent="0.3">
      <c r="A987" s="14"/>
      <c r="B987" s="14"/>
      <c r="C987" s="14"/>
      <c r="D987" s="14"/>
      <c r="E987" s="15"/>
      <c r="F987" s="15"/>
      <c r="G987" s="15"/>
      <c r="H987" s="15"/>
      <c r="I987" s="15"/>
      <c r="J987" s="15"/>
      <c r="K987" s="15"/>
      <c r="L987" s="15"/>
      <c r="M987" s="14"/>
      <c r="Q987" s="1" t="s">
        <v>866</v>
      </c>
    </row>
    <row r="988" spans="1:48" ht="30" customHeight="1" x14ac:dyDescent="0.3">
      <c r="A988" s="14"/>
      <c r="B988" s="14"/>
      <c r="C988" s="14"/>
      <c r="D988" s="14"/>
      <c r="E988" s="15"/>
      <c r="F988" s="15"/>
      <c r="G988" s="15"/>
      <c r="H988" s="15"/>
      <c r="I988" s="15"/>
      <c r="J988" s="15"/>
      <c r="K988" s="15"/>
      <c r="L988" s="15"/>
      <c r="M988" s="14"/>
      <c r="Q988" s="1" t="s">
        <v>866</v>
      </c>
    </row>
    <row r="989" spans="1:48" ht="30" customHeight="1" x14ac:dyDescent="0.3">
      <c r="A989" s="14"/>
      <c r="B989" s="14"/>
      <c r="C989" s="14"/>
      <c r="D989" s="14"/>
      <c r="E989" s="15"/>
      <c r="F989" s="15"/>
      <c r="G989" s="15"/>
      <c r="H989" s="15"/>
      <c r="I989" s="15"/>
      <c r="J989" s="15"/>
      <c r="K989" s="15"/>
      <c r="L989" s="15"/>
      <c r="M989" s="14"/>
      <c r="Q989" s="1" t="s">
        <v>866</v>
      </c>
    </row>
    <row r="990" spans="1:48" ht="30" customHeight="1" x14ac:dyDescent="0.3">
      <c r="A990" s="14"/>
      <c r="B990" s="14"/>
      <c r="C990" s="14"/>
      <c r="D990" s="14"/>
      <c r="E990" s="15"/>
      <c r="F990" s="15"/>
      <c r="G990" s="15"/>
      <c r="H990" s="15"/>
      <c r="I990" s="15"/>
      <c r="J990" s="15"/>
      <c r="K990" s="15"/>
      <c r="L990" s="15"/>
      <c r="M990" s="14"/>
      <c r="Q990" s="1" t="s">
        <v>866</v>
      </c>
    </row>
    <row r="991" spans="1:48" ht="30" customHeight="1" x14ac:dyDescent="0.3">
      <c r="A991" s="14"/>
      <c r="B991" s="14"/>
      <c r="C991" s="14"/>
      <c r="D991" s="14"/>
      <c r="E991" s="15"/>
      <c r="F991" s="15"/>
      <c r="G991" s="15"/>
      <c r="H991" s="15"/>
      <c r="I991" s="15"/>
      <c r="J991" s="15"/>
      <c r="K991" s="15"/>
      <c r="L991" s="15"/>
      <c r="M991" s="14"/>
      <c r="Q991" s="1" t="s">
        <v>866</v>
      </c>
    </row>
    <row r="992" spans="1:48" ht="30" customHeight="1" x14ac:dyDescent="0.3">
      <c r="A992" s="14"/>
      <c r="B992" s="14"/>
      <c r="C992" s="14"/>
      <c r="D992" s="14"/>
      <c r="E992" s="15"/>
      <c r="F992" s="15"/>
      <c r="G992" s="15"/>
      <c r="H992" s="15"/>
      <c r="I992" s="15"/>
      <c r="J992" s="15"/>
      <c r="K992" s="15"/>
      <c r="L992" s="15"/>
      <c r="M992" s="14"/>
      <c r="Q992" s="1" t="s">
        <v>866</v>
      </c>
    </row>
    <row r="993" spans="1:48" ht="30" customHeight="1" x14ac:dyDescent="0.3">
      <c r="A993" s="14"/>
      <c r="B993" s="14"/>
      <c r="C993" s="14"/>
      <c r="D993" s="14"/>
      <c r="E993" s="15"/>
      <c r="F993" s="15"/>
      <c r="G993" s="15"/>
      <c r="H993" s="15"/>
      <c r="I993" s="15"/>
      <c r="J993" s="15"/>
      <c r="K993" s="15"/>
      <c r="L993" s="15"/>
      <c r="M993" s="14"/>
      <c r="Q993" s="1" t="s">
        <v>866</v>
      </c>
    </row>
    <row r="994" spans="1:48" ht="30" customHeight="1" x14ac:dyDescent="0.3">
      <c r="A994" s="14"/>
      <c r="B994" s="14"/>
      <c r="C994" s="14"/>
      <c r="D994" s="14"/>
      <c r="E994" s="15"/>
      <c r="F994" s="15"/>
      <c r="G994" s="15"/>
      <c r="H994" s="15"/>
      <c r="I994" s="15"/>
      <c r="J994" s="15"/>
      <c r="K994" s="15"/>
      <c r="L994" s="15"/>
      <c r="M994" s="14"/>
      <c r="Q994" s="1" t="s">
        <v>866</v>
      </c>
    </row>
    <row r="995" spans="1:48" ht="30" customHeight="1" x14ac:dyDescent="0.3">
      <c r="A995" s="14"/>
      <c r="B995" s="14"/>
      <c r="C995" s="14"/>
      <c r="D995" s="14"/>
      <c r="E995" s="15"/>
      <c r="F995" s="15"/>
      <c r="G995" s="15"/>
      <c r="H995" s="15"/>
      <c r="I995" s="15"/>
      <c r="J995" s="15"/>
      <c r="K995" s="15"/>
      <c r="L995" s="15"/>
      <c r="M995" s="14"/>
      <c r="Q995" s="1" t="s">
        <v>866</v>
      </c>
    </row>
    <row r="996" spans="1:48" ht="30" customHeight="1" x14ac:dyDescent="0.3">
      <c r="A996" s="14"/>
      <c r="B996" s="14"/>
      <c r="C996" s="14"/>
      <c r="D996" s="14"/>
      <c r="E996" s="15"/>
      <c r="F996" s="15"/>
      <c r="G996" s="15"/>
      <c r="H996" s="15"/>
      <c r="I996" s="15"/>
      <c r="J996" s="15"/>
      <c r="K996" s="15"/>
      <c r="L996" s="15"/>
      <c r="M996" s="14"/>
      <c r="Q996" s="1" t="s">
        <v>866</v>
      </c>
    </row>
    <row r="997" spans="1:48" ht="30" customHeight="1" x14ac:dyDescent="0.3">
      <c r="A997" s="16" t="s">
        <v>80</v>
      </c>
      <c r="B997" s="14"/>
      <c r="C997" s="14"/>
      <c r="D997" s="14"/>
      <c r="E997" s="15"/>
      <c r="F997" s="15">
        <f>SUMIF(Q977:Q996,"010401",F977:F996)</f>
        <v>0</v>
      </c>
      <c r="G997" s="15"/>
      <c r="H997" s="15">
        <f>SUMIF(Q977:Q996,"010401",H977:H996)</f>
        <v>0</v>
      </c>
      <c r="I997" s="15"/>
      <c r="J997" s="15">
        <f>SUMIF(Q977:Q996,"010401",J977:J996)</f>
        <v>0</v>
      </c>
      <c r="K997" s="15"/>
      <c r="L997" s="15">
        <f>SUMIF(Q977:Q996,"010401",L977:L996)</f>
        <v>0</v>
      </c>
      <c r="M997" s="14"/>
      <c r="N997" t="s">
        <v>81</v>
      </c>
    </row>
    <row r="998" spans="1:48" ht="30" customHeight="1" x14ac:dyDescent="0.3">
      <c r="A998" s="16" t="s">
        <v>872</v>
      </c>
      <c r="B998" s="16" t="s">
        <v>867</v>
      </c>
      <c r="C998" s="14"/>
      <c r="D998" s="14"/>
      <c r="E998" s="15"/>
      <c r="F998" s="15"/>
      <c r="G998" s="15"/>
      <c r="H998" s="15"/>
      <c r="I998" s="15"/>
      <c r="J998" s="15"/>
      <c r="K998" s="15"/>
      <c r="L998" s="15"/>
      <c r="M998" s="14"/>
      <c r="N998" s="3"/>
      <c r="O998" s="3"/>
      <c r="P998" s="3"/>
      <c r="Q998" s="2" t="s">
        <v>873</v>
      </c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</row>
    <row r="999" spans="1:48" ht="30" customHeight="1" x14ac:dyDescent="0.3">
      <c r="A999" s="16" t="s">
        <v>874</v>
      </c>
      <c r="B999" s="16" t="s">
        <v>50</v>
      </c>
      <c r="C999" s="16" t="s">
        <v>398</v>
      </c>
      <c r="D999" s="14">
        <v>1</v>
      </c>
      <c r="E999" s="15"/>
      <c r="F999" s="15">
        <f>TRUNC(E999*D999, 0)</f>
        <v>0</v>
      </c>
      <c r="G999" s="15"/>
      <c r="H999" s="15">
        <f>TRUNC(G999*D999, 0)</f>
        <v>0</v>
      </c>
      <c r="I999" s="15"/>
      <c r="J999" s="15">
        <f>TRUNC(I999*D999, 0)</f>
        <v>0</v>
      </c>
      <c r="K999" s="15">
        <f>TRUNC(E999+G999+I999, 0)</f>
        <v>0</v>
      </c>
      <c r="L999" s="15">
        <f>TRUNC(F999+H999+J999, 0)</f>
        <v>0</v>
      </c>
      <c r="M999" s="16" t="s">
        <v>875</v>
      </c>
      <c r="N999" s="2" t="s">
        <v>876</v>
      </c>
      <c r="O999" s="2" t="s">
        <v>50</v>
      </c>
      <c r="P999" s="2" t="s">
        <v>50</v>
      </c>
      <c r="Q999" s="2" t="s">
        <v>873</v>
      </c>
      <c r="R999" s="2" t="s">
        <v>62</v>
      </c>
      <c r="S999" s="2" t="s">
        <v>62</v>
      </c>
      <c r="T999" s="2" t="s">
        <v>61</v>
      </c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2" t="s">
        <v>50</v>
      </c>
      <c r="AS999" s="2" t="s">
        <v>50</v>
      </c>
      <c r="AT999" s="3"/>
      <c r="AU999" s="2" t="s">
        <v>877</v>
      </c>
      <c r="AV999" s="3">
        <v>512</v>
      </c>
    </row>
    <row r="1000" spans="1:48" ht="30" customHeight="1" x14ac:dyDescent="0.3">
      <c r="A1000" s="14"/>
      <c r="B1000" s="14"/>
      <c r="C1000" s="14"/>
      <c r="D1000" s="14"/>
      <c r="E1000" s="15"/>
      <c r="F1000" s="15"/>
      <c r="G1000" s="15"/>
      <c r="H1000" s="15"/>
      <c r="I1000" s="15"/>
      <c r="J1000" s="15"/>
      <c r="K1000" s="15"/>
      <c r="L1000" s="15"/>
      <c r="M1000" s="14"/>
      <c r="Q1000" s="1" t="s">
        <v>873</v>
      </c>
    </row>
    <row r="1001" spans="1:48" ht="30" customHeight="1" x14ac:dyDescent="0.3">
      <c r="A1001" s="14"/>
      <c r="B1001" s="14"/>
      <c r="C1001" s="14"/>
      <c r="D1001" s="14"/>
      <c r="E1001" s="15"/>
      <c r="F1001" s="15"/>
      <c r="G1001" s="15"/>
      <c r="H1001" s="15"/>
      <c r="I1001" s="15"/>
      <c r="J1001" s="15"/>
      <c r="K1001" s="15"/>
      <c r="L1001" s="15"/>
      <c r="M1001" s="14"/>
      <c r="Q1001" s="1" t="s">
        <v>873</v>
      </c>
    </row>
    <row r="1002" spans="1:48" ht="30" customHeight="1" x14ac:dyDescent="0.3">
      <c r="A1002" s="14"/>
      <c r="B1002" s="14"/>
      <c r="C1002" s="14"/>
      <c r="D1002" s="14"/>
      <c r="E1002" s="15"/>
      <c r="F1002" s="15"/>
      <c r="G1002" s="15"/>
      <c r="H1002" s="15"/>
      <c r="I1002" s="15"/>
      <c r="J1002" s="15"/>
      <c r="K1002" s="15"/>
      <c r="L1002" s="15"/>
      <c r="M1002" s="14"/>
      <c r="Q1002" s="1" t="s">
        <v>873</v>
      </c>
    </row>
    <row r="1003" spans="1:48" ht="30" customHeight="1" x14ac:dyDescent="0.3">
      <c r="A1003" s="14"/>
      <c r="B1003" s="14"/>
      <c r="C1003" s="14"/>
      <c r="D1003" s="14"/>
      <c r="E1003" s="15"/>
      <c r="F1003" s="15"/>
      <c r="G1003" s="15"/>
      <c r="H1003" s="15"/>
      <c r="I1003" s="15"/>
      <c r="J1003" s="15"/>
      <c r="K1003" s="15"/>
      <c r="L1003" s="15"/>
      <c r="M1003" s="14"/>
      <c r="Q1003" s="1" t="s">
        <v>873</v>
      </c>
    </row>
    <row r="1004" spans="1:48" ht="30" customHeight="1" x14ac:dyDescent="0.3">
      <c r="A1004" s="14"/>
      <c r="B1004" s="14"/>
      <c r="C1004" s="14"/>
      <c r="D1004" s="14"/>
      <c r="E1004" s="15"/>
      <c r="F1004" s="15"/>
      <c r="G1004" s="15"/>
      <c r="H1004" s="15"/>
      <c r="I1004" s="15"/>
      <c r="J1004" s="15"/>
      <c r="K1004" s="15"/>
      <c r="L1004" s="15"/>
      <c r="M1004" s="14"/>
      <c r="Q1004" s="1" t="s">
        <v>873</v>
      </c>
    </row>
    <row r="1005" spans="1:48" ht="30" customHeight="1" x14ac:dyDescent="0.3">
      <c r="A1005" s="14"/>
      <c r="B1005" s="14"/>
      <c r="C1005" s="14"/>
      <c r="D1005" s="14"/>
      <c r="E1005" s="15"/>
      <c r="F1005" s="15"/>
      <c r="G1005" s="15"/>
      <c r="H1005" s="15"/>
      <c r="I1005" s="15"/>
      <c r="J1005" s="15"/>
      <c r="K1005" s="15"/>
      <c r="L1005" s="15"/>
      <c r="M1005" s="14"/>
      <c r="Q1005" s="1" t="s">
        <v>873</v>
      </c>
    </row>
    <row r="1006" spans="1:48" ht="30" customHeight="1" x14ac:dyDescent="0.3">
      <c r="A1006" s="14"/>
      <c r="B1006" s="14"/>
      <c r="C1006" s="14"/>
      <c r="D1006" s="14"/>
      <c r="E1006" s="15"/>
      <c r="F1006" s="15"/>
      <c r="G1006" s="15"/>
      <c r="H1006" s="15"/>
      <c r="I1006" s="15"/>
      <c r="J1006" s="15"/>
      <c r="K1006" s="15"/>
      <c r="L1006" s="15"/>
      <c r="M1006" s="14"/>
      <c r="Q1006" s="1" t="s">
        <v>873</v>
      </c>
    </row>
    <row r="1007" spans="1:48" ht="30" customHeight="1" x14ac:dyDescent="0.3">
      <c r="A1007" s="14"/>
      <c r="B1007" s="14"/>
      <c r="C1007" s="14"/>
      <c r="D1007" s="14"/>
      <c r="E1007" s="15"/>
      <c r="F1007" s="15"/>
      <c r="G1007" s="15"/>
      <c r="H1007" s="15"/>
      <c r="I1007" s="15"/>
      <c r="J1007" s="15"/>
      <c r="K1007" s="15"/>
      <c r="L1007" s="15"/>
      <c r="M1007" s="14"/>
      <c r="Q1007" s="1" t="s">
        <v>873</v>
      </c>
    </row>
    <row r="1008" spans="1:48" ht="30" customHeight="1" x14ac:dyDescent="0.3">
      <c r="A1008" s="14"/>
      <c r="B1008" s="14"/>
      <c r="C1008" s="14"/>
      <c r="D1008" s="14"/>
      <c r="E1008" s="15"/>
      <c r="F1008" s="15"/>
      <c r="G1008" s="15"/>
      <c r="H1008" s="15"/>
      <c r="I1008" s="15"/>
      <c r="J1008" s="15"/>
      <c r="K1008" s="15"/>
      <c r="L1008" s="15"/>
      <c r="M1008" s="14"/>
      <c r="Q1008" s="1" t="s">
        <v>873</v>
      </c>
    </row>
    <row r="1009" spans="1:48" ht="30" customHeight="1" x14ac:dyDescent="0.3">
      <c r="A1009" s="14"/>
      <c r="B1009" s="14"/>
      <c r="C1009" s="14"/>
      <c r="D1009" s="14"/>
      <c r="E1009" s="15"/>
      <c r="F1009" s="15"/>
      <c r="G1009" s="15"/>
      <c r="H1009" s="15"/>
      <c r="I1009" s="15"/>
      <c r="J1009" s="15"/>
      <c r="K1009" s="15"/>
      <c r="L1009" s="15"/>
      <c r="M1009" s="14"/>
      <c r="Q1009" s="1" t="s">
        <v>873</v>
      </c>
    </row>
    <row r="1010" spans="1:48" ht="30" customHeight="1" x14ac:dyDescent="0.3">
      <c r="A1010" s="14"/>
      <c r="B1010" s="14"/>
      <c r="C1010" s="14"/>
      <c r="D1010" s="14"/>
      <c r="E1010" s="15"/>
      <c r="F1010" s="15"/>
      <c r="G1010" s="15"/>
      <c r="H1010" s="15"/>
      <c r="I1010" s="15"/>
      <c r="J1010" s="15"/>
      <c r="K1010" s="15"/>
      <c r="L1010" s="15"/>
      <c r="M1010" s="14"/>
      <c r="Q1010" s="1" t="s">
        <v>873</v>
      </c>
    </row>
    <row r="1011" spans="1:48" ht="30" customHeight="1" x14ac:dyDescent="0.3">
      <c r="A1011" s="14"/>
      <c r="B1011" s="14"/>
      <c r="C1011" s="14"/>
      <c r="D1011" s="14"/>
      <c r="E1011" s="15"/>
      <c r="F1011" s="15"/>
      <c r="G1011" s="15"/>
      <c r="H1011" s="15"/>
      <c r="I1011" s="15"/>
      <c r="J1011" s="15"/>
      <c r="K1011" s="15"/>
      <c r="L1011" s="15"/>
      <c r="M1011" s="14"/>
      <c r="Q1011" s="1" t="s">
        <v>873</v>
      </c>
    </row>
    <row r="1012" spans="1:48" ht="30" customHeight="1" x14ac:dyDescent="0.3">
      <c r="A1012" s="14"/>
      <c r="B1012" s="14"/>
      <c r="C1012" s="14"/>
      <c r="D1012" s="14"/>
      <c r="E1012" s="15"/>
      <c r="F1012" s="15"/>
      <c r="G1012" s="15"/>
      <c r="H1012" s="15"/>
      <c r="I1012" s="15"/>
      <c r="J1012" s="15"/>
      <c r="K1012" s="15"/>
      <c r="L1012" s="15"/>
      <c r="M1012" s="14"/>
      <c r="Q1012" s="1" t="s">
        <v>873</v>
      </c>
    </row>
    <row r="1013" spans="1:48" ht="30" customHeight="1" x14ac:dyDescent="0.3">
      <c r="A1013" s="14"/>
      <c r="B1013" s="14"/>
      <c r="C1013" s="14"/>
      <c r="D1013" s="14"/>
      <c r="E1013" s="15"/>
      <c r="F1013" s="15"/>
      <c r="G1013" s="15"/>
      <c r="H1013" s="15"/>
      <c r="I1013" s="15"/>
      <c r="J1013" s="15"/>
      <c r="K1013" s="15"/>
      <c r="L1013" s="15"/>
      <c r="M1013" s="14"/>
      <c r="Q1013" s="1" t="s">
        <v>873</v>
      </c>
    </row>
    <row r="1014" spans="1:48" ht="30" customHeight="1" x14ac:dyDescent="0.3">
      <c r="A1014" s="14"/>
      <c r="B1014" s="14"/>
      <c r="C1014" s="14"/>
      <c r="D1014" s="14"/>
      <c r="E1014" s="15"/>
      <c r="F1014" s="15"/>
      <c r="G1014" s="15"/>
      <c r="H1014" s="15"/>
      <c r="I1014" s="15"/>
      <c r="J1014" s="15"/>
      <c r="K1014" s="15"/>
      <c r="L1014" s="15"/>
      <c r="M1014" s="14"/>
      <c r="Q1014" s="1" t="s">
        <v>873</v>
      </c>
    </row>
    <row r="1015" spans="1:48" ht="30" customHeight="1" x14ac:dyDescent="0.3">
      <c r="A1015" s="14"/>
      <c r="B1015" s="14"/>
      <c r="C1015" s="14"/>
      <c r="D1015" s="14"/>
      <c r="E1015" s="15"/>
      <c r="F1015" s="15"/>
      <c r="G1015" s="15"/>
      <c r="H1015" s="15"/>
      <c r="I1015" s="15"/>
      <c r="J1015" s="15"/>
      <c r="K1015" s="15"/>
      <c r="L1015" s="15"/>
      <c r="M1015" s="14"/>
      <c r="Q1015" s="1" t="s">
        <v>873</v>
      </c>
    </row>
    <row r="1016" spans="1:48" ht="30" customHeight="1" x14ac:dyDescent="0.3">
      <c r="A1016" s="14"/>
      <c r="B1016" s="14"/>
      <c r="C1016" s="14"/>
      <c r="D1016" s="14"/>
      <c r="E1016" s="15"/>
      <c r="F1016" s="15"/>
      <c r="G1016" s="15"/>
      <c r="H1016" s="15"/>
      <c r="I1016" s="15"/>
      <c r="J1016" s="15"/>
      <c r="K1016" s="15"/>
      <c r="L1016" s="15"/>
      <c r="M1016" s="14"/>
      <c r="Q1016" s="1" t="s">
        <v>873</v>
      </c>
    </row>
    <row r="1017" spans="1:48" ht="30" customHeight="1" x14ac:dyDescent="0.3">
      <c r="A1017" s="14"/>
      <c r="B1017" s="14"/>
      <c r="C1017" s="14"/>
      <c r="D1017" s="14"/>
      <c r="E1017" s="15"/>
      <c r="F1017" s="15"/>
      <c r="G1017" s="15"/>
      <c r="H1017" s="15"/>
      <c r="I1017" s="15"/>
      <c r="J1017" s="15"/>
      <c r="K1017" s="15"/>
      <c r="L1017" s="15"/>
      <c r="M1017" s="14"/>
      <c r="Q1017" s="1" t="s">
        <v>873</v>
      </c>
    </row>
    <row r="1018" spans="1:48" ht="30" customHeight="1" x14ac:dyDescent="0.3">
      <c r="A1018" s="14"/>
      <c r="B1018" s="14"/>
      <c r="C1018" s="14"/>
      <c r="D1018" s="14"/>
      <c r="E1018" s="15"/>
      <c r="F1018" s="15"/>
      <c r="G1018" s="15"/>
      <c r="H1018" s="15"/>
      <c r="I1018" s="15"/>
      <c r="J1018" s="15"/>
      <c r="K1018" s="15"/>
      <c r="L1018" s="15"/>
      <c r="M1018" s="14"/>
      <c r="Q1018" s="1" t="s">
        <v>873</v>
      </c>
    </row>
    <row r="1019" spans="1:48" ht="30" customHeight="1" x14ac:dyDescent="0.3">
      <c r="A1019" s="16" t="s">
        <v>80</v>
      </c>
      <c r="B1019" s="14"/>
      <c r="C1019" s="14"/>
      <c r="D1019" s="14"/>
      <c r="E1019" s="15"/>
      <c r="F1019" s="15">
        <f>SUMIF(Q999:Q1018,"010402",F999:F1018)</f>
        <v>0</v>
      </c>
      <c r="G1019" s="15"/>
      <c r="H1019" s="15">
        <f>SUMIF(Q999:Q1018,"010402",H999:H1018)</f>
        <v>0</v>
      </c>
      <c r="I1019" s="15"/>
      <c r="J1019" s="15">
        <f>SUMIF(Q999:Q1018,"010402",J999:J1018)</f>
        <v>0</v>
      </c>
      <c r="K1019" s="15"/>
      <c r="L1019" s="15">
        <f>SUMIF(Q999:Q1018,"010402",L999:L1018)</f>
        <v>0</v>
      </c>
      <c r="M1019" s="14"/>
      <c r="N1019" t="s">
        <v>81</v>
      </c>
    </row>
    <row r="1020" spans="1:48" ht="30" customHeight="1" x14ac:dyDescent="0.3">
      <c r="A1020" s="16" t="s">
        <v>878</v>
      </c>
      <c r="B1020" s="16" t="s">
        <v>867</v>
      </c>
      <c r="C1020" s="14"/>
      <c r="D1020" s="14"/>
      <c r="E1020" s="15"/>
      <c r="F1020" s="15"/>
      <c r="G1020" s="15"/>
      <c r="H1020" s="15"/>
      <c r="I1020" s="15"/>
      <c r="J1020" s="15"/>
      <c r="K1020" s="15"/>
      <c r="L1020" s="15"/>
      <c r="M1020" s="14"/>
      <c r="N1020" s="3"/>
      <c r="O1020" s="3"/>
      <c r="P1020" s="3"/>
      <c r="Q1020" s="2" t="s">
        <v>879</v>
      </c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</row>
    <row r="1021" spans="1:48" ht="30" customHeight="1" x14ac:dyDescent="0.3">
      <c r="A1021" s="16" t="s">
        <v>881</v>
      </c>
      <c r="B1021" s="16" t="s">
        <v>50</v>
      </c>
      <c r="C1021" s="16" t="s">
        <v>398</v>
      </c>
      <c r="D1021" s="14">
        <v>1</v>
      </c>
      <c r="E1021" s="15"/>
      <c r="F1021" s="15">
        <f>TRUNC(E1021*D1021, 0)</f>
        <v>0</v>
      </c>
      <c r="G1021" s="15"/>
      <c r="H1021" s="15">
        <f>TRUNC(G1021*D1021, 0)</f>
        <v>0</v>
      </c>
      <c r="I1021" s="15"/>
      <c r="J1021" s="15">
        <f>TRUNC(I1021*D1021, 0)</f>
        <v>0</v>
      </c>
      <c r="K1021" s="15">
        <f>TRUNC(E1021+G1021+I1021, 0)</f>
        <v>0</v>
      </c>
      <c r="L1021" s="15">
        <f>TRUNC(F1021+H1021+J1021, 0)</f>
        <v>0</v>
      </c>
      <c r="M1021" s="16" t="s">
        <v>882</v>
      </c>
      <c r="N1021" s="2" t="s">
        <v>883</v>
      </c>
      <c r="O1021" s="2" t="s">
        <v>50</v>
      </c>
      <c r="P1021" s="2" t="s">
        <v>50</v>
      </c>
      <c r="Q1021" s="2" t="s">
        <v>879</v>
      </c>
      <c r="R1021" s="2" t="s">
        <v>62</v>
      </c>
      <c r="S1021" s="2" t="s">
        <v>62</v>
      </c>
      <c r="T1021" s="2" t="s">
        <v>61</v>
      </c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2" t="s">
        <v>50</v>
      </c>
      <c r="AS1021" s="2" t="s">
        <v>50</v>
      </c>
      <c r="AT1021" s="3"/>
      <c r="AU1021" s="2" t="s">
        <v>884</v>
      </c>
      <c r="AV1021" s="3">
        <v>199</v>
      </c>
    </row>
    <row r="1022" spans="1:48" ht="30" customHeight="1" x14ac:dyDescent="0.3">
      <c r="A1022" s="14"/>
      <c r="B1022" s="14"/>
      <c r="C1022" s="14"/>
      <c r="D1022" s="14"/>
      <c r="E1022" s="15"/>
      <c r="F1022" s="15"/>
      <c r="G1022" s="15"/>
      <c r="H1022" s="15"/>
      <c r="I1022" s="15"/>
      <c r="J1022" s="15"/>
      <c r="K1022" s="15"/>
      <c r="L1022" s="15"/>
      <c r="M1022" s="14"/>
      <c r="Q1022" s="1" t="s">
        <v>879</v>
      </c>
    </row>
    <row r="1023" spans="1:48" ht="30" customHeight="1" x14ac:dyDescent="0.3">
      <c r="A1023" s="14"/>
      <c r="B1023" s="14"/>
      <c r="C1023" s="14"/>
      <c r="D1023" s="14"/>
      <c r="E1023" s="15"/>
      <c r="F1023" s="15"/>
      <c r="G1023" s="15"/>
      <c r="H1023" s="15"/>
      <c r="I1023" s="15"/>
      <c r="J1023" s="15"/>
      <c r="K1023" s="15"/>
      <c r="L1023" s="15"/>
      <c r="M1023" s="14"/>
      <c r="Q1023" s="1" t="s">
        <v>879</v>
      </c>
    </row>
    <row r="1024" spans="1:48" ht="30" customHeight="1" x14ac:dyDescent="0.3">
      <c r="A1024" s="14"/>
      <c r="B1024" s="14"/>
      <c r="C1024" s="14"/>
      <c r="D1024" s="14"/>
      <c r="E1024" s="15"/>
      <c r="F1024" s="15"/>
      <c r="G1024" s="15"/>
      <c r="H1024" s="15"/>
      <c r="I1024" s="15"/>
      <c r="J1024" s="15"/>
      <c r="K1024" s="15"/>
      <c r="L1024" s="15"/>
      <c r="M1024" s="14"/>
      <c r="Q1024" s="1" t="s">
        <v>879</v>
      </c>
    </row>
    <row r="1025" spans="1:17" ht="30" customHeight="1" x14ac:dyDescent="0.3">
      <c r="A1025" s="14"/>
      <c r="B1025" s="14"/>
      <c r="C1025" s="14"/>
      <c r="D1025" s="14"/>
      <c r="E1025" s="15"/>
      <c r="F1025" s="15"/>
      <c r="G1025" s="15"/>
      <c r="H1025" s="15"/>
      <c r="I1025" s="15"/>
      <c r="J1025" s="15"/>
      <c r="K1025" s="15"/>
      <c r="L1025" s="15"/>
      <c r="M1025" s="14"/>
      <c r="Q1025" s="1" t="s">
        <v>879</v>
      </c>
    </row>
    <row r="1026" spans="1:17" ht="30" customHeight="1" x14ac:dyDescent="0.3">
      <c r="A1026" s="14"/>
      <c r="B1026" s="14"/>
      <c r="C1026" s="14"/>
      <c r="D1026" s="14"/>
      <c r="E1026" s="15"/>
      <c r="F1026" s="15"/>
      <c r="G1026" s="15"/>
      <c r="H1026" s="15"/>
      <c r="I1026" s="15"/>
      <c r="J1026" s="15"/>
      <c r="K1026" s="15"/>
      <c r="L1026" s="15"/>
      <c r="M1026" s="14"/>
      <c r="Q1026" s="1" t="s">
        <v>879</v>
      </c>
    </row>
    <row r="1027" spans="1:17" ht="30" customHeight="1" x14ac:dyDescent="0.3">
      <c r="A1027" s="14"/>
      <c r="B1027" s="14"/>
      <c r="C1027" s="14"/>
      <c r="D1027" s="14"/>
      <c r="E1027" s="15"/>
      <c r="F1027" s="15"/>
      <c r="G1027" s="15"/>
      <c r="H1027" s="15"/>
      <c r="I1027" s="15"/>
      <c r="J1027" s="15"/>
      <c r="K1027" s="15"/>
      <c r="L1027" s="15"/>
      <c r="M1027" s="14"/>
      <c r="Q1027" s="1" t="s">
        <v>879</v>
      </c>
    </row>
    <row r="1028" spans="1:17" ht="30" customHeight="1" x14ac:dyDescent="0.3">
      <c r="A1028" s="14"/>
      <c r="B1028" s="14"/>
      <c r="C1028" s="14"/>
      <c r="D1028" s="14"/>
      <c r="E1028" s="15"/>
      <c r="F1028" s="15"/>
      <c r="G1028" s="15"/>
      <c r="H1028" s="15"/>
      <c r="I1028" s="15"/>
      <c r="J1028" s="15"/>
      <c r="K1028" s="15"/>
      <c r="L1028" s="15"/>
      <c r="M1028" s="14"/>
      <c r="Q1028" s="1" t="s">
        <v>879</v>
      </c>
    </row>
    <row r="1029" spans="1:17" ht="30" customHeight="1" x14ac:dyDescent="0.3">
      <c r="A1029" s="14"/>
      <c r="B1029" s="14"/>
      <c r="C1029" s="14"/>
      <c r="D1029" s="14"/>
      <c r="E1029" s="15"/>
      <c r="F1029" s="15"/>
      <c r="G1029" s="15"/>
      <c r="H1029" s="15"/>
      <c r="I1029" s="15"/>
      <c r="J1029" s="15"/>
      <c r="K1029" s="15"/>
      <c r="L1029" s="15"/>
      <c r="M1029" s="14"/>
      <c r="Q1029" s="1" t="s">
        <v>879</v>
      </c>
    </row>
    <row r="1030" spans="1:17" ht="30" customHeight="1" x14ac:dyDescent="0.3">
      <c r="A1030" s="14"/>
      <c r="B1030" s="14"/>
      <c r="C1030" s="14"/>
      <c r="D1030" s="14"/>
      <c r="E1030" s="15"/>
      <c r="F1030" s="15"/>
      <c r="G1030" s="15"/>
      <c r="H1030" s="15"/>
      <c r="I1030" s="15"/>
      <c r="J1030" s="15"/>
      <c r="K1030" s="15"/>
      <c r="L1030" s="15"/>
      <c r="M1030" s="14"/>
      <c r="Q1030" s="1" t="s">
        <v>879</v>
      </c>
    </row>
    <row r="1031" spans="1:17" ht="30" customHeight="1" x14ac:dyDescent="0.3">
      <c r="A1031" s="14"/>
      <c r="B1031" s="14"/>
      <c r="C1031" s="14"/>
      <c r="D1031" s="14"/>
      <c r="E1031" s="15"/>
      <c r="F1031" s="15"/>
      <c r="G1031" s="15"/>
      <c r="H1031" s="15"/>
      <c r="I1031" s="15"/>
      <c r="J1031" s="15"/>
      <c r="K1031" s="15"/>
      <c r="L1031" s="15"/>
      <c r="M1031" s="14"/>
      <c r="Q1031" s="1" t="s">
        <v>879</v>
      </c>
    </row>
    <row r="1032" spans="1:17" ht="30" customHeight="1" x14ac:dyDescent="0.3">
      <c r="A1032" s="14"/>
      <c r="B1032" s="14"/>
      <c r="C1032" s="14"/>
      <c r="D1032" s="14"/>
      <c r="E1032" s="15"/>
      <c r="F1032" s="15"/>
      <c r="G1032" s="15"/>
      <c r="H1032" s="15"/>
      <c r="I1032" s="15"/>
      <c r="J1032" s="15"/>
      <c r="K1032" s="15"/>
      <c r="L1032" s="15"/>
      <c r="M1032" s="14"/>
      <c r="Q1032" s="1" t="s">
        <v>879</v>
      </c>
    </row>
    <row r="1033" spans="1:17" ht="30" customHeight="1" x14ac:dyDescent="0.3">
      <c r="A1033" s="14"/>
      <c r="B1033" s="14"/>
      <c r="C1033" s="14"/>
      <c r="D1033" s="14"/>
      <c r="E1033" s="15"/>
      <c r="F1033" s="15"/>
      <c r="G1033" s="15"/>
      <c r="H1033" s="15"/>
      <c r="I1033" s="15"/>
      <c r="J1033" s="15"/>
      <c r="K1033" s="15"/>
      <c r="L1033" s="15"/>
      <c r="M1033" s="14"/>
      <c r="Q1033" s="1" t="s">
        <v>879</v>
      </c>
    </row>
    <row r="1034" spans="1:17" ht="30" customHeight="1" x14ac:dyDescent="0.3">
      <c r="A1034" s="14"/>
      <c r="B1034" s="14"/>
      <c r="C1034" s="14"/>
      <c r="D1034" s="14"/>
      <c r="E1034" s="15"/>
      <c r="F1034" s="15"/>
      <c r="G1034" s="15"/>
      <c r="H1034" s="15"/>
      <c r="I1034" s="15"/>
      <c r="J1034" s="15"/>
      <c r="K1034" s="15"/>
      <c r="L1034" s="15"/>
      <c r="M1034" s="14"/>
      <c r="Q1034" s="1" t="s">
        <v>879</v>
      </c>
    </row>
    <row r="1035" spans="1:17" ht="30" customHeight="1" x14ac:dyDescent="0.3">
      <c r="A1035" s="14"/>
      <c r="B1035" s="14"/>
      <c r="C1035" s="14"/>
      <c r="D1035" s="14"/>
      <c r="E1035" s="15"/>
      <c r="F1035" s="15"/>
      <c r="G1035" s="15"/>
      <c r="H1035" s="15"/>
      <c r="I1035" s="15"/>
      <c r="J1035" s="15"/>
      <c r="K1035" s="15"/>
      <c r="L1035" s="15"/>
      <c r="M1035" s="14"/>
      <c r="Q1035" s="1" t="s">
        <v>879</v>
      </c>
    </row>
    <row r="1036" spans="1:17" ht="30" customHeight="1" x14ac:dyDescent="0.3">
      <c r="A1036" s="14"/>
      <c r="B1036" s="14"/>
      <c r="C1036" s="14"/>
      <c r="D1036" s="14"/>
      <c r="E1036" s="15"/>
      <c r="F1036" s="15"/>
      <c r="G1036" s="15"/>
      <c r="H1036" s="15"/>
      <c r="I1036" s="15"/>
      <c r="J1036" s="15"/>
      <c r="K1036" s="15"/>
      <c r="L1036" s="15"/>
      <c r="M1036" s="14"/>
      <c r="Q1036" s="1" t="s">
        <v>879</v>
      </c>
    </row>
    <row r="1037" spans="1:17" ht="30" customHeight="1" x14ac:dyDescent="0.3">
      <c r="A1037" s="14"/>
      <c r="B1037" s="14"/>
      <c r="C1037" s="14"/>
      <c r="D1037" s="14"/>
      <c r="E1037" s="15"/>
      <c r="F1037" s="15"/>
      <c r="G1037" s="15"/>
      <c r="H1037" s="15"/>
      <c r="I1037" s="15"/>
      <c r="J1037" s="15"/>
      <c r="K1037" s="15"/>
      <c r="L1037" s="15"/>
      <c r="M1037" s="14"/>
      <c r="Q1037" s="1" t="s">
        <v>879</v>
      </c>
    </row>
    <row r="1038" spans="1:17" ht="30" customHeight="1" x14ac:dyDescent="0.3">
      <c r="A1038" s="14"/>
      <c r="B1038" s="14"/>
      <c r="C1038" s="14"/>
      <c r="D1038" s="14"/>
      <c r="E1038" s="15"/>
      <c r="F1038" s="15"/>
      <c r="G1038" s="15"/>
      <c r="H1038" s="15"/>
      <c r="I1038" s="15"/>
      <c r="J1038" s="15"/>
      <c r="K1038" s="15"/>
      <c r="L1038" s="15"/>
      <c r="M1038" s="14"/>
      <c r="Q1038" s="1" t="s">
        <v>879</v>
      </c>
    </row>
    <row r="1039" spans="1:17" ht="30" customHeight="1" x14ac:dyDescent="0.3">
      <c r="A1039" s="14"/>
      <c r="B1039" s="14"/>
      <c r="C1039" s="14"/>
      <c r="D1039" s="14"/>
      <c r="E1039" s="15"/>
      <c r="F1039" s="15"/>
      <c r="G1039" s="15"/>
      <c r="H1039" s="15"/>
      <c r="I1039" s="15"/>
      <c r="J1039" s="15"/>
      <c r="K1039" s="15"/>
      <c r="L1039" s="15"/>
      <c r="M1039" s="14"/>
      <c r="Q1039" s="1" t="s">
        <v>879</v>
      </c>
    </row>
    <row r="1040" spans="1:17" ht="30" customHeight="1" x14ac:dyDescent="0.3">
      <c r="A1040" s="14"/>
      <c r="B1040" s="14"/>
      <c r="C1040" s="14"/>
      <c r="D1040" s="14"/>
      <c r="E1040" s="15"/>
      <c r="F1040" s="15"/>
      <c r="G1040" s="15"/>
      <c r="H1040" s="15"/>
      <c r="I1040" s="15"/>
      <c r="J1040" s="15"/>
      <c r="K1040" s="15"/>
      <c r="L1040" s="15"/>
      <c r="M1040" s="14"/>
      <c r="Q1040" s="1" t="s">
        <v>879</v>
      </c>
    </row>
    <row r="1041" spans="1:48" ht="30" customHeight="1" x14ac:dyDescent="0.3">
      <c r="A1041" s="16" t="s">
        <v>80</v>
      </c>
      <c r="B1041" s="14"/>
      <c r="C1041" s="14"/>
      <c r="D1041" s="14"/>
      <c r="E1041" s="15"/>
      <c r="F1041" s="15">
        <f>SUMIF(Q1021:Q1040,"010403",F1021:F1040)</f>
        <v>0</v>
      </c>
      <c r="G1041" s="15"/>
      <c r="H1041" s="15">
        <f>SUMIF(Q1021:Q1040,"010403",H1021:H1040)</f>
        <v>0</v>
      </c>
      <c r="I1041" s="15"/>
      <c r="J1041" s="15">
        <f>SUMIF(Q1021:Q1040,"010403",J1021:J1040)</f>
        <v>0</v>
      </c>
      <c r="K1041" s="15"/>
      <c r="L1041" s="15">
        <f>SUMIF(Q1021:Q1040,"010403",L1021:L1040)</f>
        <v>0</v>
      </c>
      <c r="M1041" s="14"/>
      <c r="N1041" t="s">
        <v>81</v>
      </c>
    </row>
    <row r="1042" spans="1:48" ht="30" customHeight="1" x14ac:dyDescent="0.3">
      <c r="A1042" s="16" t="s">
        <v>885</v>
      </c>
      <c r="B1042" s="16" t="s">
        <v>867</v>
      </c>
      <c r="C1042" s="14"/>
      <c r="D1042" s="14"/>
      <c r="E1042" s="15"/>
      <c r="F1042" s="15"/>
      <c r="G1042" s="15"/>
      <c r="H1042" s="15"/>
      <c r="I1042" s="15"/>
      <c r="J1042" s="15"/>
      <c r="K1042" s="15"/>
      <c r="L1042" s="15"/>
      <c r="M1042" s="14"/>
      <c r="N1042" s="3"/>
      <c r="O1042" s="3"/>
      <c r="P1042" s="3"/>
      <c r="Q1042" s="2" t="s">
        <v>886</v>
      </c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</row>
    <row r="1043" spans="1:48" ht="30" customHeight="1" x14ac:dyDescent="0.3">
      <c r="A1043" s="16" t="s">
        <v>888</v>
      </c>
      <c r="B1043" s="16" t="s">
        <v>50</v>
      </c>
      <c r="C1043" s="16" t="s">
        <v>398</v>
      </c>
      <c r="D1043" s="14">
        <v>1</v>
      </c>
      <c r="E1043" s="15"/>
      <c r="F1043" s="15">
        <f>TRUNC(E1043*D1043, 0)</f>
        <v>0</v>
      </c>
      <c r="G1043" s="15"/>
      <c r="H1043" s="15">
        <f>TRUNC(G1043*D1043, 0)</f>
        <v>0</v>
      </c>
      <c r="I1043" s="15"/>
      <c r="J1043" s="15">
        <f>TRUNC(I1043*D1043, 0)</f>
        <v>0</v>
      </c>
      <c r="K1043" s="15">
        <f>TRUNC(E1043+G1043+I1043, 0)</f>
        <v>0</v>
      </c>
      <c r="L1043" s="15">
        <f>TRUNC(F1043+H1043+J1043, 0)</f>
        <v>0</v>
      </c>
      <c r="M1043" s="16" t="s">
        <v>889</v>
      </c>
      <c r="N1043" s="2" t="s">
        <v>890</v>
      </c>
      <c r="O1043" s="2" t="s">
        <v>50</v>
      </c>
      <c r="P1043" s="2" t="s">
        <v>50</v>
      </c>
      <c r="Q1043" s="2" t="s">
        <v>886</v>
      </c>
      <c r="R1043" s="2" t="s">
        <v>62</v>
      </c>
      <c r="S1043" s="2" t="s">
        <v>62</v>
      </c>
      <c r="T1043" s="2" t="s">
        <v>61</v>
      </c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2" t="s">
        <v>50</v>
      </c>
      <c r="AS1043" s="2" t="s">
        <v>50</v>
      </c>
      <c r="AT1043" s="3"/>
      <c r="AU1043" s="2" t="s">
        <v>891</v>
      </c>
      <c r="AV1043" s="3">
        <v>201</v>
      </c>
    </row>
    <row r="1044" spans="1:48" ht="30" customHeight="1" x14ac:dyDescent="0.3">
      <c r="A1044" s="14"/>
      <c r="B1044" s="14"/>
      <c r="C1044" s="14"/>
      <c r="D1044" s="14"/>
      <c r="E1044" s="15"/>
      <c r="F1044" s="15"/>
      <c r="G1044" s="15"/>
      <c r="H1044" s="15"/>
      <c r="I1044" s="15"/>
      <c r="J1044" s="15"/>
      <c r="K1044" s="15"/>
      <c r="L1044" s="15"/>
      <c r="M1044" s="14"/>
      <c r="Q1044" s="1" t="s">
        <v>886</v>
      </c>
    </row>
    <row r="1045" spans="1:48" ht="30" customHeight="1" x14ac:dyDescent="0.3">
      <c r="A1045" s="14"/>
      <c r="B1045" s="14"/>
      <c r="C1045" s="14"/>
      <c r="D1045" s="14"/>
      <c r="E1045" s="15"/>
      <c r="F1045" s="15"/>
      <c r="G1045" s="15"/>
      <c r="H1045" s="15"/>
      <c r="I1045" s="15"/>
      <c r="J1045" s="15"/>
      <c r="K1045" s="15"/>
      <c r="L1045" s="15"/>
      <c r="M1045" s="14"/>
      <c r="Q1045" s="1" t="s">
        <v>886</v>
      </c>
    </row>
    <row r="1046" spans="1:48" ht="30" customHeight="1" x14ac:dyDescent="0.3">
      <c r="A1046" s="14"/>
      <c r="B1046" s="14"/>
      <c r="C1046" s="14"/>
      <c r="D1046" s="14"/>
      <c r="E1046" s="15"/>
      <c r="F1046" s="15"/>
      <c r="G1046" s="15"/>
      <c r="H1046" s="15"/>
      <c r="I1046" s="15"/>
      <c r="J1046" s="15"/>
      <c r="K1046" s="15"/>
      <c r="L1046" s="15"/>
      <c r="M1046" s="14"/>
      <c r="Q1046" s="1" t="s">
        <v>886</v>
      </c>
    </row>
    <row r="1047" spans="1:48" ht="30" customHeight="1" x14ac:dyDescent="0.3">
      <c r="A1047" s="14"/>
      <c r="B1047" s="14"/>
      <c r="C1047" s="14"/>
      <c r="D1047" s="14"/>
      <c r="E1047" s="15"/>
      <c r="F1047" s="15"/>
      <c r="G1047" s="15"/>
      <c r="H1047" s="15"/>
      <c r="I1047" s="15"/>
      <c r="J1047" s="15"/>
      <c r="K1047" s="15"/>
      <c r="L1047" s="15"/>
      <c r="M1047" s="14"/>
      <c r="Q1047" s="1" t="s">
        <v>886</v>
      </c>
    </row>
    <row r="1048" spans="1:48" ht="30" customHeight="1" x14ac:dyDescent="0.3">
      <c r="A1048" s="14"/>
      <c r="B1048" s="14"/>
      <c r="C1048" s="14"/>
      <c r="D1048" s="14"/>
      <c r="E1048" s="15"/>
      <c r="F1048" s="15"/>
      <c r="G1048" s="15"/>
      <c r="H1048" s="15"/>
      <c r="I1048" s="15"/>
      <c r="J1048" s="15"/>
      <c r="K1048" s="15"/>
      <c r="L1048" s="15"/>
      <c r="M1048" s="14"/>
      <c r="Q1048" s="1" t="s">
        <v>886</v>
      </c>
    </row>
    <row r="1049" spans="1:48" ht="30" customHeight="1" x14ac:dyDescent="0.3">
      <c r="A1049" s="14"/>
      <c r="B1049" s="14"/>
      <c r="C1049" s="14"/>
      <c r="D1049" s="14"/>
      <c r="E1049" s="15"/>
      <c r="F1049" s="15"/>
      <c r="G1049" s="15"/>
      <c r="H1049" s="15"/>
      <c r="I1049" s="15"/>
      <c r="J1049" s="15"/>
      <c r="K1049" s="15"/>
      <c r="L1049" s="15"/>
      <c r="M1049" s="14"/>
      <c r="Q1049" s="1" t="s">
        <v>886</v>
      </c>
    </row>
    <row r="1050" spans="1:48" ht="30" customHeight="1" x14ac:dyDescent="0.3">
      <c r="A1050" s="14"/>
      <c r="B1050" s="14"/>
      <c r="C1050" s="14"/>
      <c r="D1050" s="14"/>
      <c r="E1050" s="15"/>
      <c r="F1050" s="15"/>
      <c r="G1050" s="15"/>
      <c r="H1050" s="15"/>
      <c r="I1050" s="15"/>
      <c r="J1050" s="15"/>
      <c r="K1050" s="15"/>
      <c r="L1050" s="15"/>
      <c r="M1050" s="14"/>
      <c r="Q1050" s="1" t="s">
        <v>886</v>
      </c>
    </row>
    <row r="1051" spans="1:48" ht="30" customHeight="1" x14ac:dyDescent="0.3">
      <c r="A1051" s="14"/>
      <c r="B1051" s="14"/>
      <c r="C1051" s="14"/>
      <c r="D1051" s="14"/>
      <c r="E1051" s="15"/>
      <c r="F1051" s="15"/>
      <c r="G1051" s="15"/>
      <c r="H1051" s="15"/>
      <c r="I1051" s="15"/>
      <c r="J1051" s="15"/>
      <c r="K1051" s="15"/>
      <c r="L1051" s="15"/>
      <c r="M1051" s="14"/>
      <c r="Q1051" s="1" t="s">
        <v>886</v>
      </c>
    </row>
    <row r="1052" spans="1:48" ht="30" customHeight="1" x14ac:dyDescent="0.3">
      <c r="A1052" s="14"/>
      <c r="B1052" s="14"/>
      <c r="C1052" s="14"/>
      <c r="D1052" s="14"/>
      <c r="E1052" s="15"/>
      <c r="F1052" s="15"/>
      <c r="G1052" s="15"/>
      <c r="H1052" s="15"/>
      <c r="I1052" s="15"/>
      <c r="J1052" s="15"/>
      <c r="K1052" s="15"/>
      <c r="L1052" s="15"/>
      <c r="M1052" s="14"/>
      <c r="Q1052" s="1" t="s">
        <v>886</v>
      </c>
    </row>
    <row r="1053" spans="1:48" ht="30" customHeight="1" x14ac:dyDescent="0.3">
      <c r="A1053" s="14"/>
      <c r="B1053" s="14"/>
      <c r="C1053" s="14"/>
      <c r="D1053" s="14"/>
      <c r="E1053" s="15"/>
      <c r="F1053" s="15"/>
      <c r="G1053" s="15"/>
      <c r="H1053" s="15"/>
      <c r="I1053" s="15"/>
      <c r="J1053" s="15"/>
      <c r="K1053" s="15"/>
      <c r="L1053" s="15"/>
      <c r="M1053" s="14"/>
      <c r="Q1053" s="1" t="s">
        <v>886</v>
      </c>
    </row>
    <row r="1054" spans="1:48" ht="30" customHeight="1" x14ac:dyDescent="0.3">
      <c r="A1054" s="14"/>
      <c r="B1054" s="14"/>
      <c r="C1054" s="14"/>
      <c r="D1054" s="14"/>
      <c r="E1054" s="15"/>
      <c r="F1054" s="15"/>
      <c r="G1054" s="15"/>
      <c r="H1054" s="15"/>
      <c r="I1054" s="15"/>
      <c r="J1054" s="15"/>
      <c r="K1054" s="15"/>
      <c r="L1054" s="15"/>
      <c r="M1054" s="14"/>
      <c r="Q1054" s="1" t="s">
        <v>886</v>
      </c>
    </row>
    <row r="1055" spans="1:48" ht="30" customHeight="1" x14ac:dyDescent="0.3">
      <c r="A1055" s="14"/>
      <c r="B1055" s="14"/>
      <c r="C1055" s="14"/>
      <c r="D1055" s="14"/>
      <c r="E1055" s="15"/>
      <c r="F1055" s="15"/>
      <c r="G1055" s="15"/>
      <c r="H1055" s="15"/>
      <c r="I1055" s="15"/>
      <c r="J1055" s="15"/>
      <c r="K1055" s="15"/>
      <c r="L1055" s="15"/>
      <c r="M1055" s="14"/>
      <c r="Q1055" s="1" t="s">
        <v>886</v>
      </c>
    </row>
    <row r="1056" spans="1:48" ht="30" customHeight="1" x14ac:dyDescent="0.3">
      <c r="A1056" s="14"/>
      <c r="B1056" s="14"/>
      <c r="C1056" s="14"/>
      <c r="D1056" s="14"/>
      <c r="E1056" s="15"/>
      <c r="F1056" s="15"/>
      <c r="G1056" s="15"/>
      <c r="H1056" s="15"/>
      <c r="I1056" s="15"/>
      <c r="J1056" s="15"/>
      <c r="K1056" s="15"/>
      <c r="L1056" s="15"/>
      <c r="M1056" s="14"/>
      <c r="Q1056" s="1" t="s">
        <v>886</v>
      </c>
    </row>
    <row r="1057" spans="1:17" ht="30" customHeight="1" x14ac:dyDescent="0.3">
      <c r="A1057" s="14"/>
      <c r="B1057" s="14"/>
      <c r="C1057" s="14"/>
      <c r="D1057" s="14"/>
      <c r="E1057" s="15"/>
      <c r="F1057" s="15"/>
      <c r="G1057" s="15"/>
      <c r="H1057" s="15"/>
      <c r="I1057" s="15"/>
      <c r="J1057" s="15"/>
      <c r="K1057" s="15"/>
      <c r="L1057" s="15"/>
      <c r="M1057" s="14"/>
      <c r="Q1057" s="1" t="s">
        <v>886</v>
      </c>
    </row>
    <row r="1058" spans="1:17" ht="30" customHeight="1" x14ac:dyDescent="0.3">
      <c r="A1058" s="14"/>
      <c r="B1058" s="14"/>
      <c r="C1058" s="14"/>
      <c r="D1058" s="14"/>
      <c r="E1058" s="15"/>
      <c r="F1058" s="15"/>
      <c r="G1058" s="15"/>
      <c r="H1058" s="15"/>
      <c r="I1058" s="15"/>
      <c r="J1058" s="15"/>
      <c r="K1058" s="15"/>
      <c r="L1058" s="15"/>
      <c r="M1058" s="14"/>
      <c r="Q1058" s="1" t="s">
        <v>886</v>
      </c>
    </row>
    <row r="1059" spans="1:17" ht="30" customHeight="1" x14ac:dyDescent="0.3">
      <c r="A1059" s="14"/>
      <c r="B1059" s="14"/>
      <c r="C1059" s="14"/>
      <c r="D1059" s="14"/>
      <c r="E1059" s="15"/>
      <c r="F1059" s="15"/>
      <c r="G1059" s="15"/>
      <c r="H1059" s="15"/>
      <c r="I1059" s="15"/>
      <c r="J1059" s="15"/>
      <c r="K1059" s="15"/>
      <c r="L1059" s="15"/>
      <c r="M1059" s="14"/>
      <c r="Q1059" s="1" t="s">
        <v>886</v>
      </c>
    </row>
    <row r="1060" spans="1:17" ht="30" customHeight="1" x14ac:dyDescent="0.3">
      <c r="A1060" s="14"/>
      <c r="B1060" s="14"/>
      <c r="C1060" s="14"/>
      <c r="D1060" s="14"/>
      <c r="E1060" s="15"/>
      <c r="F1060" s="15"/>
      <c r="G1060" s="15"/>
      <c r="H1060" s="15"/>
      <c r="I1060" s="15"/>
      <c r="J1060" s="15"/>
      <c r="K1060" s="15"/>
      <c r="L1060" s="15"/>
      <c r="M1060" s="14"/>
      <c r="Q1060" s="1" t="s">
        <v>886</v>
      </c>
    </row>
    <row r="1061" spans="1:17" ht="30" customHeight="1" x14ac:dyDescent="0.3">
      <c r="A1061" s="14"/>
      <c r="B1061" s="14"/>
      <c r="C1061" s="14"/>
      <c r="D1061" s="14"/>
      <c r="E1061" s="15"/>
      <c r="F1061" s="15"/>
      <c r="G1061" s="15"/>
      <c r="H1061" s="15"/>
      <c r="I1061" s="15"/>
      <c r="J1061" s="15"/>
      <c r="K1061" s="15"/>
      <c r="L1061" s="15"/>
      <c r="M1061" s="14"/>
      <c r="Q1061" s="1" t="s">
        <v>886</v>
      </c>
    </row>
    <row r="1062" spans="1:17" ht="30" customHeight="1" x14ac:dyDescent="0.3">
      <c r="A1062" s="14"/>
      <c r="B1062" s="14"/>
      <c r="C1062" s="14"/>
      <c r="D1062" s="14"/>
      <c r="E1062" s="15"/>
      <c r="F1062" s="15"/>
      <c r="G1062" s="15"/>
      <c r="H1062" s="15"/>
      <c r="I1062" s="15"/>
      <c r="J1062" s="15"/>
      <c r="K1062" s="15"/>
      <c r="L1062" s="15"/>
      <c r="M1062" s="14"/>
      <c r="Q1062" s="1" t="s">
        <v>886</v>
      </c>
    </row>
    <row r="1063" spans="1:17" ht="30" customHeight="1" x14ac:dyDescent="0.3">
      <c r="A1063" s="16" t="s">
        <v>80</v>
      </c>
      <c r="B1063" s="14"/>
      <c r="C1063" s="14"/>
      <c r="D1063" s="14"/>
      <c r="E1063" s="15"/>
      <c r="F1063" s="15">
        <f>SUMIF(Q1043:Q1062,"010404",F1043:F1062)</f>
        <v>0</v>
      </c>
      <c r="G1063" s="15"/>
      <c r="H1063" s="15">
        <f>SUMIF(Q1043:Q1062,"010404",H1043:H1062)</f>
        <v>0</v>
      </c>
      <c r="I1063" s="15"/>
      <c r="J1063" s="15">
        <f>SUMIF(Q1043:Q1062,"010404",J1043:J1062)</f>
        <v>0</v>
      </c>
      <c r="K1063" s="15"/>
      <c r="L1063" s="15">
        <f>SUMIF(Q1043:Q1062,"010404",L1043:L1062)</f>
        <v>0</v>
      </c>
      <c r="M1063" s="14"/>
      <c r="N1063" t="s">
        <v>81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7" manualBreakCount="47">
    <brk id="25" max="16383" man="1"/>
    <brk id="47" max="16383" man="1"/>
    <brk id="69" max="16383" man="1"/>
    <brk id="91" max="16383" man="1"/>
    <brk id="113" max="16383" man="1"/>
    <brk id="135" max="16383" man="1"/>
    <brk id="157" max="16383" man="1"/>
    <brk id="179" max="16383" man="1"/>
    <brk id="201" max="16383" man="1"/>
    <brk id="223" max="16383" man="1"/>
    <brk id="267" max="16383" man="1"/>
    <brk id="289" max="16383" man="1"/>
    <brk id="311" max="16383" man="1"/>
    <brk id="333" max="16383" man="1"/>
    <brk id="355" max="16383" man="1"/>
    <brk id="379" max="16383" man="1"/>
    <brk id="401" max="16383" man="1"/>
    <brk id="423" max="16383" man="1"/>
    <brk id="445" max="16383" man="1"/>
    <brk id="467" max="16383" man="1"/>
    <brk id="489" max="16383" man="1"/>
    <brk id="511" max="16383" man="1"/>
    <brk id="533" max="16383" man="1"/>
    <brk id="555" max="16383" man="1"/>
    <brk id="577" max="16383" man="1"/>
    <brk id="599" max="16383" man="1"/>
    <brk id="621" max="16383" man="1"/>
    <brk id="643" max="16383" man="1"/>
    <brk id="665" max="16383" man="1"/>
    <brk id="689" max="16383" man="1"/>
    <brk id="711" max="16383" man="1"/>
    <brk id="733" max="16383" man="1"/>
    <brk id="755" max="16383" man="1"/>
    <brk id="777" max="16383" man="1"/>
    <brk id="799" max="16383" man="1"/>
    <brk id="821" max="16383" man="1"/>
    <brk id="843" max="16383" man="1"/>
    <brk id="865" max="16383" man="1"/>
    <brk id="887" max="16383" man="1"/>
    <brk id="909" max="16383" man="1"/>
    <brk id="931" max="16383" man="1"/>
    <brk id="953" max="16383" man="1"/>
    <brk id="975" max="16383" man="1"/>
    <brk id="997" max="16383" man="1"/>
    <brk id="1019" max="16383" man="1"/>
    <brk id="1041" max="16383" man="1"/>
    <brk id="10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komsco</cp:lastModifiedBy>
  <dcterms:created xsi:type="dcterms:W3CDTF">2026-09-09T01:46:05Z</dcterms:created>
  <dcterms:modified xsi:type="dcterms:W3CDTF">2026-10-16T01:03:35Z</dcterms:modified>
</cp:coreProperties>
</file>