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유연지(북부)\1-2. 공사\(2026 겨울) 덕상초등학교 식당시설확충공사\1. 공사\01 시행\"/>
    </mc:Choice>
  </mc:AlternateContent>
  <xr:revisionPtr revIDLastSave="0" documentId="8_{8683B08A-ACCB-4987-BFFE-D23E0DFD73C7}" xr6:coauthVersionLast="47" xr6:coauthVersionMax="47" xr10:uidLastSave="{00000000-0000-0000-0000-000000000000}"/>
  <bookViews>
    <workbookView xWindow="-28920" yWindow="-1095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공종별내역서!$A$1:$M$675</definedName>
    <definedName name="_xlnm.Print_Area" localSheetId="1">공종별집계표!$A$1:$M$48</definedName>
    <definedName name="_xlnm.Print_Area" localSheetId="0">원가계산서!$A$1:$G$37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10" l="1"/>
  <c r="AZ7" i="8"/>
  <c r="J390" i="8"/>
  <c r="H390" i="8"/>
  <c r="H657" i="8"/>
  <c r="J632" i="8"/>
  <c r="F632" i="8"/>
  <c r="H631" i="8"/>
  <c r="F631" i="8"/>
  <c r="H630" i="8"/>
  <c r="H629" i="8"/>
  <c r="J607" i="8"/>
  <c r="H607" i="8"/>
  <c r="J606" i="8"/>
  <c r="H606" i="8"/>
  <c r="J605" i="8"/>
  <c r="H605" i="8"/>
  <c r="F605" i="8"/>
  <c r="J581" i="8"/>
  <c r="J603" i="8" s="1"/>
  <c r="I31" i="9" s="1"/>
  <c r="J31" i="9" s="1"/>
  <c r="I30" i="9" s="1"/>
  <c r="J30" i="9" s="1"/>
  <c r="H581" i="8"/>
  <c r="H603" i="8" s="1"/>
  <c r="G31" i="9" s="1"/>
  <c r="H31" i="9" s="1"/>
  <c r="G30" i="9" s="1"/>
  <c r="H30" i="9" s="1"/>
  <c r="J561" i="8"/>
  <c r="H561" i="8"/>
  <c r="J560" i="8"/>
  <c r="H560" i="8"/>
  <c r="J559" i="8"/>
  <c r="H559" i="8"/>
  <c r="F559" i="8"/>
  <c r="J558" i="8"/>
  <c r="H558" i="8"/>
  <c r="J557" i="8"/>
  <c r="H557" i="8"/>
  <c r="J533" i="8"/>
  <c r="J555" i="8" s="1"/>
  <c r="I27" i="9" s="1"/>
  <c r="J27" i="9" s="1"/>
  <c r="H533" i="8"/>
  <c r="H555" i="8" s="1"/>
  <c r="G27" i="9" s="1"/>
  <c r="H27" i="9" s="1"/>
  <c r="J527" i="8"/>
  <c r="H527" i="8"/>
  <c r="J526" i="8"/>
  <c r="H526" i="8"/>
  <c r="J525" i="8"/>
  <c r="H525" i="8"/>
  <c r="J524" i="8"/>
  <c r="H524" i="8"/>
  <c r="J523" i="8"/>
  <c r="H523" i="8"/>
  <c r="J522" i="8"/>
  <c r="H522" i="8"/>
  <c r="J521" i="8"/>
  <c r="H521" i="8"/>
  <c r="H520" i="8"/>
  <c r="F520" i="8"/>
  <c r="H519" i="8"/>
  <c r="J518" i="8"/>
  <c r="H518" i="8"/>
  <c r="J517" i="8"/>
  <c r="H517" i="8"/>
  <c r="J516" i="8"/>
  <c r="H516" i="8"/>
  <c r="J515" i="8"/>
  <c r="H515" i="8"/>
  <c r="J514" i="8"/>
  <c r="H514" i="8"/>
  <c r="J513" i="8"/>
  <c r="H513" i="8"/>
  <c r="J512" i="8"/>
  <c r="H512" i="8"/>
  <c r="J511" i="8"/>
  <c r="H511" i="8"/>
  <c r="F511" i="8"/>
  <c r="H510" i="8"/>
  <c r="F510" i="8"/>
  <c r="J509" i="8"/>
  <c r="H509" i="8"/>
  <c r="H491" i="8"/>
  <c r="J490" i="8"/>
  <c r="H490" i="8"/>
  <c r="J489" i="8"/>
  <c r="H489" i="8"/>
  <c r="F489" i="8"/>
  <c r="J488" i="8"/>
  <c r="H488" i="8"/>
  <c r="H487" i="8"/>
  <c r="H486" i="8"/>
  <c r="H485" i="8"/>
  <c r="J484" i="8"/>
  <c r="H484" i="8"/>
  <c r="H483" i="8"/>
  <c r="J482" i="8"/>
  <c r="H482" i="8"/>
  <c r="H481" i="8"/>
  <c r="F481" i="8"/>
  <c r="J480" i="8"/>
  <c r="H480" i="8"/>
  <c r="H479" i="8"/>
  <c r="H478" i="8"/>
  <c r="H476" i="8"/>
  <c r="J475" i="8"/>
  <c r="H475" i="8"/>
  <c r="J474" i="8"/>
  <c r="H474" i="8"/>
  <c r="J473" i="8"/>
  <c r="H473" i="8"/>
  <c r="J472" i="8"/>
  <c r="H472" i="8"/>
  <c r="J471" i="8"/>
  <c r="H471" i="8"/>
  <c r="J470" i="8"/>
  <c r="H470" i="8"/>
  <c r="J469" i="8"/>
  <c r="H469" i="8"/>
  <c r="J468" i="8"/>
  <c r="H468" i="8"/>
  <c r="J467" i="8"/>
  <c r="H467" i="8"/>
  <c r="J466" i="8"/>
  <c r="H466" i="8"/>
  <c r="J465" i="8"/>
  <c r="H465" i="8"/>
  <c r="J464" i="8"/>
  <c r="H464" i="8"/>
  <c r="J463" i="8"/>
  <c r="H463" i="8"/>
  <c r="H462" i="8"/>
  <c r="H461" i="8"/>
  <c r="J460" i="8"/>
  <c r="H460" i="8"/>
  <c r="H459" i="8"/>
  <c r="H458" i="8"/>
  <c r="F458" i="8"/>
  <c r="H457" i="8"/>
  <c r="J456" i="8"/>
  <c r="H456" i="8"/>
  <c r="J455" i="8"/>
  <c r="H455" i="8"/>
  <c r="J454" i="8"/>
  <c r="H454" i="8"/>
  <c r="J453" i="8"/>
  <c r="H453" i="8"/>
  <c r="H452" i="8"/>
  <c r="J451" i="8"/>
  <c r="H451" i="8"/>
  <c r="J450" i="8"/>
  <c r="H450" i="8"/>
  <c r="J449" i="8"/>
  <c r="H449" i="8"/>
  <c r="J448" i="8"/>
  <c r="J447" i="8"/>
  <c r="H447" i="8"/>
  <c r="J446" i="8"/>
  <c r="H446" i="8"/>
  <c r="J445" i="8"/>
  <c r="H445" i="8"/>
  <c r="J444" i="8"/>
  <c r="H444" i="8"/>
  <c r="J443" i="8"/>
  <c r="H443" i="8"/>
  <c r="J442" i="8"/>
  <c r="H442" i="8"/>
  <c r="J441" i="8"/>
  <c r="H441" i="8"/>
  <c r="J440" i="8"/>
  <c r="H440" i="8"/>
  <c r="J439" i="8"/>
  <c r="J438" i="8"/>
  <c r="H438" i="8"/>
  <c r="J437" i="8"/>
  <c r="H437" i="8"/>
  <c r="H421" i="8"/>
  <c r="F421" i="8"/>
  <c r="J420" i="8"/>
  <c r="H420" i="8"/>
  <c r="F420" i="8"/>
  <c r="J419" i="8"/>
  <c r="H419" i="8"/>
  <c r="F419" i="8"/>
  <c r="J418" i="8"/>
  <c r="H418" i="8"/>
  <c r="F418" i="8"/>
  <c r="J417" i="8"/>
  <c r="H417" i="8"/>
  <c r="J416" i="8"/>
  <c r="H416" i="8"/>
  <c r="J415" i="8"/>
  <c r="H415" i="8"/>
  <c r="J414" i="8"/>
  <c r="H414" i="8"/>
  <c r="J413" i="8"/>
  <c r="H413" i="8"/>
  <c r="J389" i="8"/>
  <c r="H389" i="8"/>
  <c r="J364" i="8"/>
  <c r="H364" i="8"/>
  <c r="J363" i="8"/>
  <c r="J332" i="8"/>
  <c r="H332" i="8"/>
  <c r="J331" i="8"/>
  <c r="H331" i="8"/>
  <c r="J330" i="8"/>
  <c r="H330" i="8"/>
  <c r="H323" i="8"/>
  <c r="J271" i="8"/>
  <c r="H271" i="8"/>
  <c r="J270" i="8"/>
  <c r="H270" i="8"/>
  <c r="J269" i="8"/>
  <c r="H269" i="8"/>
  <c r="J250" i="8"/>
  <c r="H250" i="8"/>
  <c r="H150" i="8"/>
  <c r="F150" i="8"/>
  <c r="J149" i="8"/>
  <c r="H149" i="8"/>
  <c r="J77" i="8"/>
  <c r="H77" i="8"/>
  <c r="J57" i="8"/>
  <c r="H57" i="8"/>
  <c r="J55" i="8"/>
  <c r="H55" i="8"/>
  <c r="J347" i="8"/>
  <c r="H347" i="8"/>
  <c r="H658" i="8"/>
  <c r="J657" i="8"/>
  <c r="J654" i="8"/>
  <c r="H654" i="8"/>
  <c r="H653" i="8"/>
  <c r="H370" i="8"/>
  <c r="H369" i="8"/>
  <c r="J368" i="8"/>
  <c r="J366" i="8"/>
  <c r="H366" i="8"/>
  <c r="J365" i="8"/>
  <c r="H365" i="8"/>
  <c r="H363" i="8"/>
  <c r="J360" i="8"/>
  <c r="H360" i="8"/>
  <c r="J359" i="8"/>
  <c r="H359" i="8"/>
  <c r="J358" i="8"/>
  <c r="H358" i="8"/>
  <c r="J357" i="8"/>
  <c r="H357" i="8"/>
  <c r="J355" i="8"/>
  <c r="H355" i="8"/>
  <c r="J350" i="8"/>
  <c r="H350" i="8"/>
  <c r="J349" i="8"/>
  <c r="H349" i="8"/>
  <c r="J348" i="8"/>
  <c r="H348" i="8"/>
  <c r="J326" i="8"/>
  <c r="H326" i="8"/>
  <c r="J325" i="8"/>
  <c r="H325" i="8"/>
  <c r="J323" i="8"/>
  <c r="J275" i="8"/>
  <c r="H275" i="8"/>
  <c r="J80" i="8"/>
  <c r="H80" i="8"/>
  <c r="J31" i="8"/>
  <c r="H31" i="8"/>
  <c r="J10" i="8"/>
  <c r="H10" i="8"/>
  <c r="J9" i="8"/>
  <c r="H9" i="8"/>
  <c r="J8" i="8"/>
  <c r="H8" i="8"/>
  <c r="J7" i="8"/>
  <c r="F581" i="8"/>
  <c r="F332" i="8"/>
  <c r="F526" i="8"/>
  <c r="F522" i="8"/>
  <c r="J520" i="8"/>
  <c r="J519" i="8"/>
  <c r="F514" i="8"/>
  <c r="F509" i="8"/>
  <c r="J491" i="8"/>
  <c r="J487" i="8"/>
  <c r="J486" i="8"/>
  <c r="J485" i="8"/>
  <c r="F483" i="8"/>
  <c r="J483" i="8"/>
  <c r="F482" i="8"/>
  <c r="J481" i="8"/>
  <c r="J479" i="8"/>
  <c r="J478" i="8"/>
  <c r="F477" i="8"/>
  <c r="J477" i="8"/>
  <c r="F476" i="8"/>
  <c r="F475" i="8"/>
  <c r="F474" i="8"/>
  <c r="F472" i="8"/>
  <c r="F470" i="8"/>
  <c r="F469" i="8"/>
  <c r="F467" i="8"/>
  <c r="F464" i="8"/>
  <c r="F462" i="8"/>
  <c r="J462" i="8"/>
  <c r="J461" i="8"/>
  <c r="J459" i="8"/>
  <c r="J458" i="8"/>
  <c r="J457" i="8"/>
  <c r="F456" i="8"/>
  <c r="F452" i="8"/>
  <c r="F451" i="8"/>
  <c r="F450" i="8"/>
  <c r="F448" i="8"/>
  <c r="F446" i="8"/>
  <c r="F442" i="8"/>
  <c r="J421" i="8"/>
  <c r="F415" i="8"/>
  <c r="F414" i="8"/>
  <c r="J655" i="8"/>
  <c r="J653" i="8"/>
  <c r="J370" i="8"/>
  <c r="J369" i="8"/>
  <c r="F269" i="8"/>
  <c r="F270" i="8"/>
  <c r="J631" i="8"/>
  <c r="J630" i="8"/>
  <c r="J629" i="8"/>
  <c r="F389" i="8"/>
  <c r="F607" i="8"/>
  <c r="F57" i="8"/>
  <c r="H29" i="8"/>
  <c r="J29" i="8"/>
  <c r="H5" i="8"/>
  <c r="H632" i="8"/>
  <c r="K511" i="8"/>
  <c r="J510" i="8"/>
  <c r="J476" i="8"/>
  <c r="J452" i="8"/>
  <c r="H439" i="8"/>
  <c r="J150" i="8"/>
  <c r="F453" i="8" l="1"/>
  <c r="K453" i="8"/>
  <c r="J367" i="8"/>
  <c r="K421" i="8"/>
  <c r="J658" i="8"/>
  <c r="L632" i="8"/>
  <c r="K632" i="8"/>
  <c r="L631" i="8"/>
  <c r="K631" i="8"/>
  <c r="J651" i="8"/>
  <c r="I35" i="9" s="1"/>
  <c r="J35" i="9" s="1"/>
  <c r="I34" i="9" s="1"/>
  <c r="J34" i="9" s="1"/>
  <c r="K630" i="8"/>
  <c r="H651" i="8"/>
  <c r="G35" i="9" s="1"/>
  <c r="H35" i="9" s="1"/>
  <c r="G34" i="9" s="1"/>
  <c r="H34" i="9" s="1"/>
  <c r="F630" i="8"/>
  <c r="L630" i="8" s="1"/>
  <c r="K629" i="8"/>
  <c r="F629" i="8"/>
  <c r="L607" i="8"/>
  <c r="K607" i="8"/>
  <c r="J627" i="8"/>
  <c r="I33" i="9" s="1"/>
  <c r="J33" i="9" s="1"/>
  <c r="I32" i="9" s="1"/>
  <c r="J32" i="9" s="1"/>
  <c r="K606" i="8"/>
  <c r="H627" i="8"/>
  <c r="G33" i="9" s="1"/>
  <c r="H33" i="9" s="1"/>
  <c r="G32" i="9" s="1"/>
  <c r="H32" i="9" s="1"/>
  <c r="F606" i="8"/>
  <c r="L606" i="8" s="1"/>
  <c r="L605" i="8"/>
  <c r="K605" i="8"/>
  <c r="L581" i="8"/>
  <c r="L603" i="8" s="1"/>
  <c r="F603" i="8"/>
  <c r="E31" i="9" s="1"/>
  <c r="K31" i="9" s="1"/>
  <c r="K581" i="8"/>
  <c r="K561" i="8"/>
  <c r="F561" i="8"/>
  <c r="L561" i="8" s="1"/>
  <c r="K560" i="8"/>
  <c r="F560" i="8"/>
  <c r="L560" i="8" s="1"/>
  <c r="L559" i="8"/>
  <c r="K559" i="8"/>
  <c r="J579" i="8"/>
  <c r="I29" i="9" s="1"/>
  <c r="J29" i="9" s="1"/>
  <c r="I28" i="9" s="1"/>
  <c r="J28" i="9" s="1"/>
  <c r="K558" i="8"/>
  <c r="H579" i="8"/>
  <c r="G29" i="9" s="1"/>
  <c r="H29" i="9" s="1"/>
  <c r="G28" i="9" s="1"/>
  <c r="H28" i="9" s="1"/>
  <c r="F558" i="8"/>
  <c r="L558" i="8" s="1"/>
  <c r="K557" i="8"/>
  <c r="F557" i="8"/>
  <c r="K533" i="8"/>
  <c r="F533" i="8"/>
  <c r="K527" i="8"/>
  <c r="F527" i="8"/>
  <c r="L527" i="8" s="1"/>
  <c r="L526" i="8"/>
  <c r="K526" i="8"/>
  <c r="K525" i="8"/>
  <c r="F525" i="8"/>
  <c r="L525" i="8" s="1"/>
  <c r="K524" i="8"/>
  <c r="F524" i="8"/>
  <c r="L524" i="8" s="1"/>
  <c r="K523" i="8"/>
  <c r="F523" i="8"/>
  <c r="L523" i="8" s="1"/>
  <c r="L522" i="8"/>
  <c r="K522" i="8"/>
  <c r="K521" i="8"/>
  <c r="F521" i="8"/>
  <c r="L521" i="8" s="1"/>
  <c r="L520" i="8"/>
  <c r="K520" i="8"/>
  <c r="K519" i="8"/>
  <c r="F519" i="8"/>
  <c r="L519" i="8" s="1"/>
  <c r="K518" i="8"/>
  <c r="F518" i="8"/>
  <c r="L518" i="8" s="1"/>
  <c r="K517" i="8"/>
  <c r="F517" i="8"/>
  <c r="L517" i="8" s="1"/>
  <c r="K516" i="8"/>
  <c r="F516" i="8"/>
  <c r="L516" i="8" s="1"/>
  <c r="K515" i="8"/>
  <c r="F515" i="8"/>
  <c r="L515" i="8" s="1"/>
  <c r="L514" i="8"/>
  <c r="K514" i="8"/>
  <c r="K513" i="8"/>
  <c r="F513" i="8"/>
  <c r="L513" i="8" s="1"/>
  <c r="K512" i="8"/>
  <c r="F512" i="8"/>
  <c r="L512" i="8" s="1"/>
  <c r="L511" i="8"/>
  <c r="J531" i="8"/>
  <c r="I26" i="9" s="1"/>
  <c r="J26" i="9" s="1"/>
  <c r="L510" i="8"/>
  <c r="H531" i="8"/>
  <c r="G26" i="9" s="1"/>
  <c r="H26" i="9" s="1"/>
  <c r="K510" i="8"/>
  <c r="L509" i="8"/>
  <c r="K509" i="8"/>
  <c r="K491" i="8"/>
  <c r="F491" i="8"/>
  <c r="L491" i="8" s="1"/>
  <c r="K490" i="8"/>
  <c r="F490" i="8"/>
  <c r="L490" i="8" s="1"/>
  <c r="L489" i="8"/>
  <c r="K489" i="8"/>
  <c r="K488" i="8"/>
  <c r="F488" i="8"/>
  <c r="L488" i="8" s="1"/>
  <c r="K487" i="8"/>
  <c r="F487" i="8"/>
  <c r="L487" i="8" s="1"/>
  <c r="K486" i="8"/>
  <c r="F486" i="8"/>
  <c r="L486" i="8" s="1"/>
  <c r="K485" i="8"/>
  <c r="F485" i="8"/>
  <c r="L485" i="8" s="1"/>
  <c r="K484" i="8"/>
  <c r="F484" i="8"/>
  <c r="L484" i="8" s="1"/>
  <c r="L483" i="8"/>
  <c r="K483" i="8"/>
  <c r="L482" i="8"/>
  <c r="K482" i="8"/>
  <c r="L481" i="8"/>
  <c r="K481" i="8"/>
  <c r="K480" i="8"/>
  <c r="F480" i="8"/>
  <c r="L480" i="8" s="1"/>
  <c r="K479" i="8"/>
  <c r="F479" i="8"/>
  <c r="L479" i="8" s="1"/>
  <c r="K478" i="8"/>
  <c r="F478" i="8"/>
  <c r="L478" i="8" s="1"/>
  <c r="K477" i="8"/>
  <c r="H477" i="8"/>
  <c r="L477" i="8" s="1"/>
  <c r="L476" i="8"/>
  <c r="K476" i="8"/>
  <c r="L475" i="8"/>
  <c r="K475" i="8"/>
  <c r="L474" i="8"/>
  <c r="K474" i="8"/>
  <c r="K473" i="8"/>
  <c r="F473" i="8"/>
  <c r="L473" i="8" s="1"/>
  <c r="L472" i="8"/>
  <c r="K472" i="8"/>
  <c r="K471" i="8"/>
  <c r="F471" i="8"/>
  <c r="L471" i="8" s="1"/>
  <c r="L470" i="8"/>
  <c r="K470" i="8"/>
  <c r="L469" i="8"/>
  <c r="K469" i="8"/>
  <c r="K468" i="8"/>
  <c r="F468" i="8"/>
  <c r="L468" i="8" s="1"/>
  <c r="L467" i="8"/>
  <c r="K467" i="8"/>
  <c r="K466" i="8"/>
  <c r="F466" i="8"/>
  <c r="L466" i="8" s="1"/>
  <c r="K465" i="8"/>
  <c r="F465" i="8"/>
  <c r="L465" i="8" s="1"/>
  <c r="L464" i="8"/>
  <c r="K464" i="8"/>
  <c r="K463" i="8"/>
  <c r="F463" i="8"/>
  <c r="L463" i="8" s="1"/>
  <c r="L462" i="8"/>
  <c r="K462" i="8"/>
  <c r="K461" i="8"/>
  <c r="F461" i="8"/>
  <c r="L461" i="8" s="1"/>
  <c r="K460" i="8"/>
  <c r="F460" i="8"/>
  <c r="L460" i="8" s="1"/>
  <c r="K459" i="8"/>
  <c r="F459" i="8"/>
  <c r="L459" i="8" s="1"/>
  <c r="L458" i="8"/>
  <c r="K458" i="8"/>
  <c r="K457" i="8"/>
  <c r="F457" i="8"/>
  <c r="L457" i="8" s="1"/>
  <c r="L456" i="8"/>
  <c r="K456" i="8"/>
  <c r="K455" i="8"/>
  <c r="F455" i="8"/>
  <c r="L455" i="8" s="1"/>
  <c r="K454" i="8"/>
  <c r="F454" i="8"/>
  <c r="L454" i="8" s="1"/>
  <c r="L453" i="8"/>
  <c r="L452" i="8"/>
  <c r="K452" i="8"/>
  <c r="L451" i="8"/>
  <c r="K451" i="8"/>
  <c r="L450" i="8"/>
  <c r="K450" i="8"/>
  <c r="K449" i="8"/>
  <c r="F449" i="8"/>
  <c r="L449" i="8" s="1"/>
  <c r="K448" i="8"/>
  <c r="H448" i="8"/>
  <c r="K447" i="8"/>
  <c r="F447" i="8"/>
  <c r="L447" i="8" s="1"/>
  <c r="L446" i="8"/>
  <c r="K446" i="8"/>
  <c r="K445" i="8"/>
  <c r="F445" i="8"/>
  <c r="L445" i="8" s="1"/>
  <c r="K444" i="8"/>
  <c r="F444" i="8"/>
  <c r="L444" i="8" s="1"/>
  <c r="K443" i="8"/>
  <c r="F443" i="8"/>
  <c r="L443" i="8" s="1"/>
  <c r="L442" i="8"/>
  <c r="K442" i="8"/>
  <c r="K441" i="8"/>
  <c r="F441" i="8"/>
  <c r="L441" i="8" s="1"/>
  <c r="K440" i="8"/>
  <c r="F440" i="8"/>
  <c r="L440" i="8" s="1"/>
  <c r="K439" i="8"/>
  <c r="F439" i="8"/>
  <c r="L439" i="8" s="1"/>
  <c r="J507" i="8"/>
  <c r="I25" i="9" s="1"/>
  <c r="J25" i="9" s="1"/>
  <c r="K438" i="8"/>
  <c r="F438" i="8"/>
  <c r="L438" i="8" s="1"/>
  <c r="K437" i="8"/>
  <c r="F437" i="8"/>
  <c r="L421" i="8"/>
  <c r="L420" i="8"/>
  <c r="K420" i="8"/>
  <c r="L419" i="8"/>
  <c r="K419" i="8"/>
  <c r="K418" i="8"/>
  <c r="L418" i="8"/>
  <c r="K417" i="8"/>
  <c r="F417" i="8"/>
  <c r="L417" i="8" s="1"/>
  <c r="K416" i="8"/>
  <c r="F416" i="8"/>
  <c r="L416" i="8" s="1"/>
  <c r="L415" i="8"/>
  <c r="K415" i="8"/>
  <c r="J435" i="8"/>
  <c r="I24" i="9" s="1"/>
  <c r="J24" i="9" s="1"/>
  <c r="L414" i="8"/>
  <c r="H435" i="8"/>
  <c r="G24" i="9" s="1"/>
  <c r="H24" i="9" s="1"/>
  <c r="K414" i="8"/>
  <c r="K413" i="8"/>
  <c r="F413" i="8"/>
  <c r="K390" i="8"/>
  <c r="F390" i="8"/>
  <c r="L390" i="8" s="1"/>
  <c r="L389" i="8"/>
  <c r="K389" i="8"/>
  <c r="L332" i="8"/>
  <c r="K332" i="8"/>
  <c r="K331" i="8"/>
  <c r="F331" i="8"/>
  <c r="L331" i="8" s="1"/>
  <c r="K330" i="8"/>
  <c r="F330" i="8"/>
  <c r="L330" i="8" s="1"/>
  <c r="K271" i="8"/>
  <c r="F271" i="8"/>
  <c r="L271" i="8" s="1"/>
  <c r="L270" i="8"/>
  <c r="K270" i="8"/>
  <c r="L269" i="8"/>
  <c r="K269" i="8"/>
  <c r="K250" i="8"/>
  <c r="F250" i="8"/>
  <c r="L250" i="8" s="1"/>
  <c r="L150" i="8"/>
  <c r="K150" i="8"/>
  <c r="K149" i="8"/>
  <c r="F149" i="8"/>
  <c r="K77" i="8"/>
  <c r="F77" i="8"/>
  <c r="L57" i="8"/>
  <c r="K57" i="8"/>
  <c r="K55" i="8"/>
  <c r="F55" i="8"/>
  <c r="L55" i="8" s="1"/>
  <c r="F5" i="8"/>
  <c r="J391" i="8"/>
  <c r="J411" i="8" s="1"/>
  <c r="I22" i="9" s="1"/>
  <c r="J22" i="9" s="1"/>
  <c r="H391" i="8"/>
  <c r="H411" i="8" s="1"/>
  <c r="G22" i="9" s="1"/>
  <c r="H22" i="9" s="1"/>
  <c r="H361" i="8"/>
  <c r="J361" i="8"/>
  <c r="H318" i="8"/>
  <c r="J317" i="8"/>
  <c r="H317" i="8"/>
  <c r="H200" i="8"/>
  <c r="J200" i="8"/>
  <c r="J199" i="8"/>
  <c r="H199" i="8"/>
  <c r="H174" i="8"/>
  <c r="H173" i="8"/>
  <c r="H202" i="8"/>
  <c r="J152" i="8"/>
  <c r="H152" i="8"/>
  <c r="H128" i="8"/>
  <c r="H129" i="8"/>
  <c r="J54" i="8"/>
  <c r="H54" i="8"/>
  <c r="J53" i="8"/>
  <c r="H53" i="8"/>
  <c r="J30" i="8"/>
  <c r="J51" i="8" s="1"/>
  <c r="I8" i="9" s="1"/>
  <c r="J8" i="9" s="1"/>
  <c r="J6" i="8"/>
  <c r="H6" i="8"/>
  <c r="J656" i="8"/>
  <c r="J675" i="8" s="1"/>
  <c r="I37" i="9" s="1"/>
  <c r="J37" i="9" s="1"/>
  <c r="I36" i="9" s="1"/>
  <c r="J36" i="9" s="1"/>
  <c r="H656" i="8"/>
  <c r="H655" i="8"/>
  <c r="F655" i="8"/>
  <c r="L655" i="8" s="1"/>
  <c r="H368" i="8"/>
  <c r="H367" i="8"/>
  <c r="J362" i="8"/>
  <c r="H362" i="8"/>
  <c r="J356" i="8"/>
  <c r="H356" i="8"/>
  <c r="J354" i="8"/>
  <c r="H354" i="8"/>
  <c r="J353" i="8"/>
  <c r="H353" i="8"/>
  <c r="J352" i="8"/>
  <c r="H352" i="8"/>
  <c r="H351" i="8"/>
  <c r="J346" i="8"/>
  <c r="H346" i="8"/>
  <c r="F346" i="8"/>
  <c r="J345" i="8"/>
  <c r="H345" i="8"/>
  <c r="J344" i="8"/>
  <c r="H344" i="8"/>
  <c r="J343" i="8"/>
  <c r="H343" i="8"/>
  <c r="J342" i="8"/>
  <c r="H342" i="8"/>
  <c r="J341" i="8"/>
  <c r="H341" i="8"/>
  <c r="J329" i="8"/>
  <c r="H329" i="8"/>
  <c r="J328" i="8"/>
  <c r="H328" i="8"/>
  <c r="J327" i="8"/>
  <c r="H327" i="8"/>
  <c r="H324" i="8"/>
  <c r="J276" i="8"/>
  <c r="H276" i="8"/>
  <c r="J274" i="8"/>
  <c r="H274" i="8"/>
  <c r="J273" i="8"/>
  <c r="H273" i="8"/>
  <c r="J272" i="8"/>
  <c r="H272" i="8"/>
  <c r="J249" i="8"/>
  <c r="H249" i="8"/>
  <c r="H227" i="8"/>
  <c r="J198" i="8"/>
  <c r="H198" i="8"/>
  <c r="J197" i="8"/>
  <c r="H197" i="8"/>
  <c r="J175" i="8"/>
  <c r="H175" i="8"/>
  <c r="J153" i="8"/>
  <c r="H153" i="8"/>
  <c r="J81" i="8"/>
  <c r="H81" i="8"/>
  <c r="H79" i="8"/>
  <c r="H78" i="8"/>
  <c r="J78" i="8"/>
  <c r="J60" i="8"/>
  <c r="H60" i="8"/>
  <c r="J59" i="8"/>
  <c r="H59" i="8"/>
  <c r="J58" i="8"/>
  <c r="H58" i="8"/>
  <c r="J11" i="8"/>
  <c r="H11" i="8"/>
  <c r="H7" i="8"/>
  <c r="J291" i="8" l="1"/>
  <c r="I18" i="9" s="1"/>
  <c r="J18" i="9" s="1"/>
  <c r="H195" i="8"/>
  <c r="G14" i="9" s="1"/>
  <c r="H14" i="9" s="1"/>
  <c r="H291" i="8"/>
  <c r="G18" i="9" s="1"/>
  <c r="H18" i="9" s="1"/>
  <c r="H27" i="8"/>
  <c r="G7" i="9" s="1"/>
  <c r="H7" i="9" s="1"/>
  <c r="L346" i="8"/>
  <c r="H387" i="8"/>
  <c r="G21" i="9" s="1"/>
  <c r="H21" i="9" s="1"/>
  <c r="H99" i="8"/>
  <c r="G10" i="9" s="1"/>
  <c r="H10" i="9" s="1"/>
  <c r="H675" i="8"/>
  <c r="G37" i="9" s="1"/>
  <c r="H37" i="9" s="1"/>
  <c r="G36" i="9" s="1"/>
  <c r="H36" i="9" s="1"/>
  <c r="F11" i="8"/>
  <c r="L11" i="8" s="1"/>
  <c r="K11" i="8"/>
  <c r="K655" i="8"/>
  <c r="K346" i="8"/>
  <c r="L629" i="8"/>
  <c r="L651" i="8" s="1"/>
  <c r="F651" i="8"/>
  <c r="E35" i="9" s="1"/>
  <c r="F627" i="8"/>
  <c r="E33" i="9" s="1"/>
  <c r="F33" i="9" s="1"/>
  <c r="E32" i="9" s="1"/>
  <c r="F32" i="9" s="1"/>
  <c r="L32" i="9" s="1"/>
  <c r="T32" i="9" s="1"/>
  <c r="E32" i="10" s="1"/>
  <c r="L627" i="8"/>
  <c r="F31" i="9"/>
  <c r="E30" i="9" s="1"/>
  <c r="F30" i="9" s="1"/>
  <c r="L30" i="9" s="1"/>
  <c r="T30" i="9" s="1"/>
  <c r="E36" i="10" s="1"/>
  <c r="L557" i="8"/>
  <c r="L579" i="8" s="1"/>
  <c r="F579" i="8"/>
  <c r="E29" i="9" s="1"/>
  <c r="L533" i="8"/>
  <c r="L555" i="8" s="1"/>
  <c r="F555" i="8"/>
  <c r="E27" i="9" s="1"/>
  <c r="F531" i="8"/>
  <c r="E26" i="9" s="1"/>
  <c r="F26" i="9" s="1"/>
  <c r="L26" i="9" s="1"/>
  <c r="L531" i="8"/>
  <c r="H507" i="8"/>
  <c r="G25" i="9" s="1"/>
  <c r="H25" i="9" s="1"/>
  <c r="G23" i="9" s="1"/>
  <c r="H23" i="9" s="1"/>
  <c r="L448" i="8"/>
  <c r="I23" i="9"/>
  <c r="J23" i="9" s="1"/>
  <c r="L437" i="8"/>
  <c r="F507" i="8"/>
  <c r="E25" i="9" s="1"/>
  <c r="L413" i="8"/>
  <c r="L435" i="8" s="1"/>
  <c r="F435" i="8"/>
  <c r="E24" i="9" s="1"/>
  <c r="L149" i="8"/>
  <c r="L77" i="8"/>
  <c r="J321" i="8"/>
  <c r="J322" i="8"/>
  <c r="H322" i="8"/>
  <c r="H321" i="8"/>
  <c r="J295" i="8"/>
  <c r="J294" i="8"/>
  <c r="H294" i="8"/>
  <c r="J293" i="8"/>
  <c r="H293" i="8"/>
  <c r="H223" i="8"/>
  <c r="H221" i="8"/>
  <c r="J174" i="8"/>
  <c r="H154" i="8"/>
  <c r="H155" i="8"/>
  <c r="J151" i="8"/>
  <c r="H151" i="8"/>
  <c r="J129" i="8"/>
  <c r="J227" i="8"/>
  <c r="J128" i="8"/>
  <c r="H127" i="8"/>
  <c r="J226" i="8"/>
  <c r="H226" i="8"/>
  <c r="H105" i="8"/>
  <c r="J103" i="8"/>
  <c r="H30" i="8"/>
  <c r="H51" i="8" s="1"/>
  <c r="G8" i="9" s="1"/>
  <c r="H8" i="9" s="1"/>
  <c r="J324" i="8"/>
  <c r="H101" i="8" l="1"/>
  <c r="J315" i="8"/>
  <c r="I19" i="9" s="1"/>
  <c r="J19" i="9" s="1"/>
  <c r="F357" i="8"/>
  <c r="L357" i="8" s="1"/>
  <c r="K357" i="8"/>
  <c r="F365" i="8"/>
  <c r="L365" i="8" s="1"/>
  <c r="K365" i="8"/>
  <c r="F349" i="8"/>
  <c r="L349" i="8" s="1"/>
  <c r="K349" i="8"/>
  <c r="F653" i="8"/>
  <c r="K653" i="8"/>
  <c r="F31" i="8"/>
  <c r="L31" i="8" s="1"/>
  <c r="K31" i="8"/>
  <c r="H171" i="8"/>
  <c r="G13" i="9" s="1"/>
  <c r="H13" i="9" s="1"/>
  <c r="F326" i="8"/>
  <c r="L326" i="8" s="1"/>
  <c r="K326" i="8"/>
  <c r="F351" i="8"/>
  <c r="F79" i="8"/>
  <c r="H104" i="8"/>
  <c r="F275" i="8"/>
  <c r="L275" i="8" s="1"/>
  <c r="K275" i="8"/>
  <c r="H224" i="8"/>
  <c r="F35" i="9"/>
  <c r="K35" i="9"/>
  <c r="K32" i="9"/>
  <c r="L33" i="9"/>
  <c r="K33" i="9"/>
  <c r="L31" i="9"/>
  <c r="K30" i="9"/>
  <c r="K29" i="9"/>
  <c r="F29" i="9"/>
  <c r="F27" i="9"/>
  <c r="L27" i="9" s="1"/>
  <c r="K27" i="9"/>
  <c r="K26" i="9"/>
  <c r="L507" i="8"/>
  <c r="F25" i="9"/>
  <c r="L25" i="9" s="1"/>
  <c r="K25" i="9"/>
  <c r="F24" i="9"/>
  <c r="K24" i="9"/>
  <c r="H320" i="8"/>
  <c r="H319" i="8"/>
  <c r="H222" i="8"/>
  <c r="J203" i="8"/>
  <c r="H203" i="8"/>
  <c r="J202" i="8"/>
  <c r="H201" i="8"/>
  <c r="H126" i="8"/>
  <c r="J126" i="8"/>
  <c r="H225" i="8"/>
  <c r="J225" i="8"/>
  <c r="H125" i="8"/>
  <c r="J105" i="8"/>
  <c r="J102" i="8"/>
  <c r="H102" i="8"/>
  <c r="H103" i="8"/>
  <c r="H123" i="8" l="1"/>
  <c r="G11" i="9" s="1"/>
  <c r="H11" i="9" s="1"/>
  <c r="H219" i="8"/>
  <c r="G15" i="9" s="1"/>
  <c r="H15" i="9" s="1"/>
  <c r="H147" i="8"/>
  <c r="G12" i="9" s="1"/>
  <c r="H12" i="9" s="1"/>
  <c r="H243" i="8"/>
  <c r="G16" i="9" s="1"/>
  <c r="H16" i="9" s="1"/>
  <c r="F175" i="8"/>
  <c r="L175" i="8" s="1"/>
  <c r="K175" i="8"/>
  <c r="F78" i="8"/>
  <c r="K78" i="8"/>
  <c r="F59" i="8"/>
  <c r="L59" i="8" s="1"/>
  <c r="K59" i="8"/>
  <c r="F352" i="8"/>
  <c r="L352" i="8" s="1"/>
  <c r="K352" i="8"/>
  <c r="F354" i="8"/>
  <c r="L354" i="8" s="1"/>
  <c r="K354" i="8"/>
  <c r="F9" i="8"/>
  <c r="L9" i="8" s="1"/>
  <c r="K9" i="8"/>
  <c r="F368" i="8"/>
  <c r="L368" i="8" s="1"/>
  <c r="K368" i="8"/>
  <c r="L653" i="8"/>
  <c r="F327" i="8"/>
  <c r="L327" i="8" s="1"/>
  <c r="K327" i="8"/>
  <c r="F654" i="8"/>
  <c r="L654" i="8" s="1"/>
  <c r="K654" i="8"/>
  <c r="J101" i="8"/>
  <c r="J123" i="8" s="1"/>
  <c r="I11" i="9" s="1"/>
  <c r="J11" i="9" s="1"/>
  <c r="J104" i="8"/>
  <c r="F29" i="8"/>
  <c r="K29" i="8"/>
  <c r="F323" i="8"/>
  <c r="L323" i="8" s="1"/>
  <c r="K323" i="8"/>
  <c r="F342" i="8"/>
  <c r="L342" i="8" s="1"/>
  <c r="K342" i="8"/>
  <c r="F274" i="8"/>
  <c r="L274" i="8" s="1"/>
  <c r="K274" i="8"/>
  <c r="H339" i="8"/>
  <c r="G20" i="9" s="1"/>
  <c r="H20" i="9" s="1"/>
  <c r="L35" i="9"/>
  <c r="E34" i="9"/>
  <c r="E28" i="9"/>
  <c r="L29" i="9"/>
  <c r="E23" i="9"/>
  <c r="L24" i="9"/>
  <c r="H295" i="8"/>
  <c r="H315" i="8" s="1"/>
  <c r="G19" i="9" s="1"/>
  <c r="H19" i="9" s="1"/>
  <c r="H245" i="8"/>
  <c r="J221" i="8"/>
  <c r="J223" i="8"/>
  <c r="J224" i="8"/>
  <c r="J154" i="8"/>
  <c r="J201" i="8"/>
  <c r="J219" i="8" s="1"/>
  <c r="I15" i="9" s="1"/>
  <c r="J15" i="9" s="1"/>
  <c r="J155" i="8"/>
  <c r="J171" i="8" l="1"/>
  <c r="I13" i="9" s="1"/>
  <c r="J13" i="9" s="1"/>
  <c r="H248" i="8"/>
  <c r="H246" i="8"/>
  <c r="F153" i="8"/>
  <c r="L153" i="8" s="1"/>
  <c r="K153" i="8"/>
  <c r="L29" i="8"/>
  <c r="F369" i="8"/>
  <c r="L369" i="8" s="1"/>
  <c r="K369" i="8"/>
  <c r="K364" i="8"/>
  <c r="F364" i="8"/>
  <c r="L364" i="8" s="1"/>
  <c r="F276" i="8"/>
  <c r="L276" i="8" s="1"/>
  <c r="K276" i="8"/>
  <c r="F656" i="8"/>
  <c r="K656" i="8"/>
  <c r="F358" i="8"/>
  <c r="L358" i="8" s="1"/>
  <c r="K358" i="8"/>
  <c r="F356" i="8"/>
  <c r="L356" i="8" s="1"/>
  <c r="K356" i="8"/>
  <c r="F325" i="8"/>
  <c r="L325" i="8" s="1"/>
  <c r="K325" i="8"/>
  <c r="F8" i="8"/>
  <c r="L8" i="8" s="1"/>
  <c r="K8" i="8"/>
  <c r="F367" i="8"/>
  <c r="L367" i="8" s="1"/>
  <c r="K367" i="8"/>
  <c r="F343" i="8"/>
  <c r="L343" i="8" s="1"/>
  <c r="K343" i="8"/>
  <c r="F324" i="8"/>
  <c r="L324" i="8" s="1"/>
  <c r="K324" i="8"/>
  <c r="F58" i="8"/>
  <c r="L58" i="8" s="1"/>
  <c r="K58" i="8"/>
  <c r="F370" i="8"/>
  <c r="L370" i="8" s="1"/>
  <c r="K370" i="8"/>
  <c r="L78" i="8"/>
  <c r="F10" i="8"/>
  <c r="L10" i="8" s="1"/>
  <c r="K10" i="8"/>
  <c r="F355" i="8"/>
  <c r="L355" i="8" s="1"/>
  <c r="K355" i="8"/>
  <c r="K272" i="8"/>
  <c r="F272" i="8"/>
  <c r="F273" i="8"/>
  <c r="L273" i="8" s="1"/>
  <c r="K273" i="8"/>
  <c r="F360" i="8"/>
  <c r="L360" i="8" s="1"/>
  <c r="K360" i="8"/>
  <c r="F80" i="8"/>
  <c r="L80" i="8" s="1"/>
  <c r="K80" i="8"/>
  <c r="K249" i="8"/>
  <c r="F249" i="8"/>
  <c r="L249" i="8" s="1"/>
  <c r="F353" i="8"/>
  <c r="L353" i="8" s="1"/>
  <c r="K353" i="8"/>
  <c r="F658" i="8"/>
  <c r="L658" i="8" s="1"/>
  <c r="K658" i="8"/>
  <c r="K197" i="8"/>
  <c r="F197" i="8"/>
  <c r="F348" i="8"/>
  <c r="L348" i="8" s="1"/>
  <c r="K348" i="8"/>
  <c r="F350" i="8"/>
  <c r="L350" i="8" s="1"/>
  <c r="K350" i="8"/>
  <c r="F366" i="8"/>
  <c r="L366" i="8" s="1"/>
  <c r="K366" i="8"/>
  <c r="K362" i="8"/>
  <c r="F362" i="8"/>
  <c r="L362" i="8" s="1"/>
  <c r="F345" i="8"/>
  <c r="L345" i="8" s="1"/>
  <c r="K345" i="8"/>
  <c r="F657" i="8"/>
  <c r="L657" i="8" s="1"/>
  <c r="K657" i="8"/>
  <c r="F198" i="8"/>
  <c r="L198" i="8" s="1"/>
  <c r="K198" i="8"/>
  <c r="F329" i="8"/>
  <c r="L329" i="8" s="1"/>
  <c r="K329" i="8"/>
  <c r="K344" i="8"/>
  <c r="F344" i="8"/>
  <c r="L344" i="8" s="1"/>
  <c r="F363" i="8"/>
  <c r="L363" i="8" s="1"/>
  <c r="K363" i="8"/>
  <c r="F359" i="8"/>
  <c r="L359" i="8" s="1"/>
  <c r="K359" i="8"/>
  <c r="J248" i="8"/>
  <c r="H247" i="8"/>
  <c r="H267" i="8" s="1"/>
  <c r="G17" i="9" s="1"/>
  <c r="H17" i="9" s="1"/>
  <c r="F34" i="9"/>
  <c r="L34" i="9" s="1"/>
  <c r="T34" i="9" s="1"/>
  <c r="E31" i="10" s="1"/>
  <c r="K34" i="9"/>
  <c r="K28" i="9"/>
  <c r="F28" i="9"/>
  <c r="L28" i="9" s="1"/>
  <c r="T28" i="9" s="1"/>
  <c r="E29" i="10" s="1"/>
  <c r="F23" i="9"/>
  <c r="L23" i="9" s="1"/>
  <c r="K23" i="9"/>
  <c r="L272" i="8" l="1"/>
  <c r="L291" i="8" s="1"/>
  <c r="F291" i="8"/>
  <c r="E18" i="9" s="1"/>
  <c r="J79" i="8"/>
  <c r="K79" i="8"/>
  <c r="L656" i="8"/>
  <c r="L675" i="8" s="1"/>
  <c r="F675" i="8"/>
  <c r="E37" i="9" s="1"/>
  <c r="J351" i="8"/>
  <c r="K351" i="8"/>
  <c r="L197" i="8"/>
  <c r="F7" i="8"/>
  <c r="L7" i="8" s="1"/>
  <c r="K7" i="8"/>
  <c r="F173" i="8"/>
  <c r="F60" i="8"/>
  <c r="L60" i="8" s="1"/>
  <c r="K60" i="8"/>
  <c r="K328" i="8"/>
  <c r="F328" i="8"/>
  <c r="L328" i="8" s="1"/>
  <c r="F152" i="8" l="1"/>
  <c r="L152" i="8" s="1"/>
  <c r="K152" i="8"/>
  <c r="F320" i="8"/>
  <c r="F319" i="8"/>
  <c r="F53" i="8"/>
  <c r="K53" i="8"/>
  <c r="K54" i="8"/>
  <c r="F54" i="8"/>
  <c r="L54" i="8" s="1"/>
  <c r="F81" i="8"/>
  <c r="K81" i="8"/>
  <c r="F318" i="8"/>
  <c r="F37" i="9"/>
  <c r="K37" i="9"/>
  <c r="J387" i="8"/>
  <c r="I21" i="9" s="1"/>
  <c r="J21" i="9" s="1"/>
  <c r="L351" i="8"/>
  <c r="K200" i="8"/>
  <c r="F200" i="8"/>
  <c r="L200" i="8" s="1"/>
  <c r="F199" i="8"/>
  <c r="K199" i="8"/>
  <c r="F56" i="8"/>
  <c r="F18" i="9"/>
  <c r="L18" i="9" s="1"/>
  <c r="K18" i="9"/>
  <c r="J99" i="8"/>
  <c r="I10" i="9" s="1"/>
  <c r="J10" i="9" s="1"/>
  <c r="L79" i="8"/>
  <c r="J247" i="8"/>
  <c r="J246" i="8"/>
  <c r="J245" i="8"/>
  <c r="J222" i="8"/>
  <c r="J243" i="8" s="1"/>
  <c r="I16" i="9" s="1"/>
  <c r="J16" i="9" s="1"/>
  <c r="J125" i="8"/>
  <c r="H56" i="8"/>
  <c r="H75" i="8" s="1"/>
  <c r="G9" i="9" s="1"/>
  <c r="H9" i="9" s="1"/>
  <c r="G6" i="9" s="1"/>
  <c r="H6" i="9" s="1"/>
  <c r="G5" i="9" s="1"/>
  <c r="H5" i="9" s="1"/>
  <c r="F341" i="8" l="1"/>
  <c r="K341" i="8"/>
  <c r="F128" i="8"/>
  <c r="L128" i="8" s="1"/>
  <c r="K128" i="8"/>
  <c r="J267" i="8"/>
  <c r="I17" i="9" s="1"/>
  <c r="J17" i="9" s="1"/>
  <c r="H48" i="9"/>
  <c r="E8" i="10"/>
  <c r="K227" i="8"/>
  <c r="F227" i="8"/>
  <c r="L227" i="8" s="1"/>
  <c r="E36" i="9"/>
  <c r="L37" i="9"/>
  <c r="L199" i="8"/>
  <c r="F129" i="8"/>
  <c r="L129" i="8" s="1"/>
  <c r="K129" i="8"/>
  <c r="L81" i="8"/>
  <c r="L99" i="8" s="1"/>
  <c r="F99" i="8"/>
  <c r="E10" i="9" s="1"/>
  <c r="F127" i="8"/>
  <c r="L53" i="8"/>
  <c r="F75" i="8"/>
  <c r="E9" i="9" s="1"/>
  <c r="F293" i="8" l="1"/>
  <c r="K293" i="8"/>
  <c r="K317" i="8"/>
  <c r="F317" i="8"/>
  <c r="F154" i="8"/>
  <c r="L154" i="8" s="1"/>
  <c r="K154" i="8"/>
  <c r="E15" i="10"/>
  <c r="E14" i="10"/>
  <c r="E18" i="10" s="1"/>
  <c r="E16" i="10"/>
  <c r="E9" i="10"/>
  <c r="E10" i="10" s="1"/>
  <c r="F9" i="9"/>
  <c r="F321" i="8"/>
  <c r="L321" i="8" s="1"/>
  <c r="K321" i="8"/>
  <c r="F6" i="8"/>
  <c r="K6" i="8"/>
  <c r="F322" i="8"/>
  <c r="L322" i="8" s="1"/>
  <c r="K322" i="8"/>
  <c r="L341" i="8"/>
  <c r="K10" i="9"/>
  <c r="F10" i="9"/>
  <c r="L10" i="9" s="1"/>
  <c r="F155" i="8"/>
  <c r="L155" i="8" s="1"/>
  <c r="K155" i="8"/>
  <c r="F36" i="9"/>
  <c r="L36" i="9" s="1"/>
  <c r="T36" i="9" s="1"/>
  <c r="E30" i="10" s="1"/>
  <c r="K36" i="9"/>
  <c r="K222" i="8"/>
  <c r="F222" i="8"/>
  <c r="L222" i="8" s="1"/>
  <c r="F347" i="8"/>
  <c r="L347" i="8" s="1"/>
  <c r="K347" i="8"/>
  <c r="F174" i="8"/>
  <c r="K174" i="8"/>
  <c r="F223" i="8"/>
  <c r="L223" i="8" s="1"/>
  <c r="K223" i="8"/>
  <c r="L6" i="8" l="1"/>
  <c r="F27" i="8"/>
  <c r="E7" i="9" s="1"/>
  <c r="E12" i="10"/>
  <c r="E24" i="10"/>
  <c r="E13" i="10"/>
  <c r="E23" i="10"/>
  <c r="L293" i="8"/>
  <c r="F151" i="8"/>
  <c r="K151" i="8"/>
  <c r="F201" i="8"/>
  <c r="K201" i="8"/>
  <c r="F339" i="8"/>
  <c r="E20" i="9" s="1"/>
  <c r="L317" i="8"/>
  <c r="J173" i="8"/>
  <c r="K173" i="8"/>
  <c r="L174" i="8"/>
  <c r="F195" i="8"/>
  <c r="E14" i="9" s="1"/>
  <c r="J318" i="8"/>
  <c r="K318" i="8"/>
  <c r="F14" i="9" l="1"/>
  <c r="F295" i="8"/>
  <c r="L295" i="8" s="1"/>
  <c r="K295" i="8"/>
  <c r="F103" i="8"/>
  <c r="L103" i="8" s="1"/>
  <c r="K103" i="8"/>
  <c r="J127" i="8"/>
  <c r="K127" i="8"/>
  <c r="F105" i="8"/>
  <c r="L105" i="8" s="1"/>
  <c r="K105" i="8"/>
  <c r="K361" i="8"/>
  <c r="F361" i="8"/>
  <c r="K294" i="8"/>
  <c r="F294" i="8"/>
  <c r="J319" i="8"/>
  <c r="L319" i="8" s="1"/>
  <c r="K319" i="8"/>
  <c r="F391" i="8"/>
  <c r="K391" i="8"/>
  <c r="K101" i="8"/>
  <c r="F101" i="8"/>
  <c r="F224" i="8"/>
  <c r="L224" i="8" s="1"/>
  <c r="K224" i="8"/>
  <c r="F20" i="9"/>
  <c r="F221" i="8"/>
  <c r="K221" i="8"/>
  <c r="F7" i="9"/>
  <c r="L318" i="8"/>
  <c r="K225" i="8"/>
  <c r="F225" i="8"/>
  <c r="L225" i="8" s="1"/>
  <c r="F226" i="8"/>
  <c r="L226" i="8" s="1"/>
  <c r="K226" i="8"/>
  <c r="F102" i="8"/>
  <c r="L102" i="8" s="1"/>
  <c r="K102" i="8"/>
  <c r="J56" i="8"/>
  <c r="K56" i="8"/>
  <c r="L201" i="8"/>
  <c r="L151" i="8"/>
  <c r="L171" i="8" s="1"/>
  <c r="F171" i="8"/>
  <c r="E13" i="9" s="1"/>
  <c r="J195" i="8"/>
  <c r="I14" i="9" s="1"/>
  <c r="J14" i="9" s="1"/>
  <c r="L173" i="8"/>
  <c r="L195" i="8" s="1"/>
  <c r="J320" i="8"/>
  <c r="L320" i="8" s="1"/>
  <c r="K320" i="8"/>
  <c r="L339" i="8" l="1"/>
  <c r="L101" i="8"/>
  <c r="L14" i="9"/>
  <c r="J339" i="8"/>
  <c r="I20" i="9" s="1"/>
  <c r="L221" i="8"/>
  <c r="L243" i="8" s="1"/>
  <c r="F243" i="8"/>
  <c r="E16" i="9" s="1"/>
  <c r="J147" i="8"/>
  <c r="I12" i="9" s="1"/>
  <c r="J12" i="9" s="1"/>
  <c r="L127" i="8"/>
  <c r="L361" i="8"/>
  <c r="L387" i="8" s="1"/>
  <c r="F387" i="8"/>
  <c r="E21" i="9" s="1"/>
  <c r="J75" i="8"/>
  <c r="I9" i="9" s="1"/>
  <c r="L56" i="8"/>
  <c r="L75" i="8" s="1"/>
  <c r="F13" i="9"/>
  <c r="L13" i="9" s="1"/>
  <c r="K13" i="9"/>
  <c r="F202" i="8"/>
  <c r="K202" i="8"/>
  <c r="L391" i="8"/>
  <c r="L411" i="8" s="1"/>
  <c r="F411" i="8"/>
  <c r="E22" i="9" s="1"/>
  <c r="K14" i="9"/>
  <c r="L294" i="8"/>
  <c r="L315" i="8" s="1"/>
  <c r="F315" i="8"/>
  <c r="E19" i="9" s="1"/>
  <c r="J20" i="9" l="1"/>
  <c r="L20" i="9" s="1"/>
  <c r="K20" i="9"/>
  <c r="L202" i="8"/>
  <c r="F125" i="8"/>
  <c r="K125" i="8"/>
  <c r="K21" i="9"/>
  <c r="F21" i="9"/>
  <c r="L21" i="9" s="1"/>
  <c r="F16" i="9"/>
  <c r="L16" i="9" s="1"/>
  <c r="K16" i="9"/>
  <c r="F203" i="8"/>
  <c r="L203" i="8" s="1"/>
  <c r="K203" i="8"/>
  <c r="F22" i="9"/>
  <c r="L22" i="9" s="1"/>
  <c r="K22" i="9"/>
  <c r="F19" i="9"/>
  <c r="L19" i="9" s="1"/>
  <c r="K19" i="9"/>
  <c r="J9" i="9"/>
  <c r="L9" i="9" s="1"/>
  <c r="K9" i="9"/>
  <c r="F219" i="8" l="1"/>
  <c r="E15" i="9" s="1"/>
  <c r="F15" i="9" s="1"/>
  <c r="L15" i="9" s="1"/>
  <c r="L125" i="8"/>
  <c r="L219" i="8"/>
  <c r="K15" i="9" l="1"/>
  <c r="F104" i="8"/>
  <c r="K104" i="8"/>
  <c r="F30" i="8"/>
  <c r="K30" i="8"/>
  <c r="F126" i="8"/>
  <c r="K126" i="8"/>
  <c r="L104" i="8" l="1"/>
  <c r="L123" i="8" s="1"/>
  <c r="F123" i="8"/>
  <c r="E11" i="9" s="1"/>
  <c r="L30" i="8"/>
  <c r="L51" i="8" s="1"/>
  <c r="F51" i="8"/>
  <c r="E8" i="9" s="1"/>
  <c r="L126" i="8"/>
  <c r="L147" i="8" s="1"/>
  <c r="F147" i="8"/>
  <c r="E12" i="9" s="1"/>
  <c r="K11" i="9" l="1"/>
  <c r="F11" i="9"/>
  <c r="L11" i="9" s="1"/>
  <c r="K12" i="9"/>
  <c r="F12" i="9"/>
  <c r="L12" i="9" s="1"/>
  <c r="J5" i="8"/>
  <c r="K5" i="8"/>
  <c r="F8" i="9"/>
  <c r="K8" i="9"/>
  <c r="J27" i="8" l="1"/>
  <c r="I7" i="9" s="1"/>
  <c r="L5" i="8"/>
  <c r="L27" i="8" s="1"/>
  <c r="L8" i="9"/>
  <c r="J7" i="9" l="1"/>
  <c r="K7" i="9"/>
  <c r="F247" i="8"/>
  <c r="L247" i="8" s="1"/>
  <c r="K247" i="8"/>
  <c r="F248" i="8"/>
  <c r="L248" i="8" s="1"/>
  <c r="K248" i="8"/>
  <c r="F245" i="8"/>
  <c r="K245" i="8"/>
  <c r="F246" i="8"/>
  <c r="L246" i="8" s="1"/>
  <c r="K246" i="8"/>
  <c r="I6" i="9" l="1"/>
  <c r="J6" i="9" s="1"/>
  <c r="I5" i="9" s="1"/>
  <c r="J5" i="9" s="1"/>
  <c r="L7" i="9"/>
  <c r="L245" i="8"/>
  <c r="L267" i="8" s="1"/>
  <c r="F267" i="8"/>
  <c r="E17" i="9" s="1"/>
  <c r="E11" i="10" l="1"/>
  <c r="J48" i="9"/>
  <c r="F17" i="9"/>
  <c r="K17" i="9"/>
  <c r="L17" i="9" l="1"/>
  <c r="E6" i="9"/>
  <c r="F6" i="9" l="1"/>
  <c r="K6" i="9"/>
  <c r="L6" i="9" l="1"/>
  <c r="E5" i="9"/>
  <c r="K5" i="9" l="1"/>
  <c r="F5" i="9"/>
  <c r="F48" i="9" l="1"/>
  <c r="L5" i="9"/>
  <c r="L48" i="9" s="1"/>
  <c r="E4" i="10"/>
  <c r="E7" i="10" s="1"/>
  <c r="E21" i="10" l="1"/>
  <c r="E20" i="10"/>
  <c r="E17" i="10"/>
  <c r="E19" i="10"/>
  <c r="E22" i="10"/>
  <c r="E25" i="10" l="1"/>
  <c r="E26" i="10" l="1"/>
  <c r="E27" i="10" s="1"/>
  <c r="E33" i="10" l="1"/>
  <c r="E34" i="10" s="1"/>
  <c r="E35" i="10" s="1"/>
  <c r="E37" i="10" l="1"/>
  <c r="K35" i="10"/>
</calcChain>
</file>

<file path=xl/sharedStrings.xml><?xml version="1.0" encoding="utf-8"?>
<sst xmlns="http://schemas.openxmlformats.org/spreadsheetml/2006/main" count="4209" uniqueCount="1156">
  <si>
    <t>공 종 별 집 계 표</t>
  </si>
  <si>
    <t>[ 덕상초등학교식당시설확충공사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</si>
  <si>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</si>
  <si>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</si>
  <si>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</si>
  <si>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</si>
  <si>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</si>
  <si>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</si>
  <si>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</si>
  <si>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</si>
  <si>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</si>
  <si>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</si>
  <si>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</si>
  <si>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</si>
  <si>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</si>
  <si>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</si>
  <si>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</si>
  <si>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</si>
  <si>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</si>
  <si>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</si>
  <si>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</si>
  <si>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</si>
  <si>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</si>
  <si>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</si>
  <si>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</si>
  <si>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</si>
  <si>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</si>
  <si>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</si>
  <si>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</si>
  <si>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</si>
  <si>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</si>
  <si>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</si>
  <si>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</si>
  <si>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</si>
  <si>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</si>
  <si>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</si>
  <si>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</si>
  <si>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</si>
  <si>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</si>
  <si>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</si>
  <si>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</si>
  <si>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</si>
  <si>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</si>
  <si>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</si>
  <si>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</si>
  <si>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</si>
  <si>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</si>
  <si>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</si>
  <si>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</si>
  <si>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</si>
  <si>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</si>
  <si>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덕상초등학교식당시설확충공사</t>
  </si>
  <si>
    <t/>
  </si>
  <si>
    <t>01</t>
  </si>
  <si>
    <t>■건  축 공  사</t>
  </si>
  <si>
    <t>0101</t>
  </si>
  <si>
    <t>가  설  공  사</t>
  </si>
  <si>
    <t>010101</t>
  </si>
  <si>
    <t>콘테이너형가설사무소설치및해체</t>
  </si>
  <si>
    <t>3.0*6.0*2.6m, 3개월</t>
  </si>
  <si>
    <t>개소</t>
  </si>
  <si>
    <t>호표 1</t>
  </si>
  <si>
    <t>5D1373288EE7D9A4007CAF49837D47</t>
  </si>
  <si>
    <t>T</t>
  </si>
  <si>
    <t>F</t>
  </si>
  <si>
    <t>0101015D1373288EE7D9A4007CAF49837D47</t>
  </si>
  <si>
    <t>강관 조립말비계(이동식)설치 및 해체</t>
  </si>
  <si>
    <t>높이 2m, 3개월</t>
  </si>
  <si>
    <t>대</t>
  </si>
  <si>
    <t>호표 2</t>
  </si>
  <si>
    <t>5D13732B8A3C8696007AAC5AC6C856</t>
  </si>
  <si>
    <t>0101015D13732B8A3C8696007AAC5AC6C856</t>
  </si>
  <si>
    <t>집기및적치물운반정리</t>
  </si>
  <si>
    <t>보통인부</t>
  </si>
  <si>
    <t>인</t>
  </si>
  <si>
    <t>호표 3</t>
  </si>
  <si>
    <t>5D13732E875FC622007BADD096CD39</t>
  </si>
  <si>
    <t>0101015D13732E875FC622007BADD096CD39</t>
  </si>
  <si>
    <t>건축물현장정리</t>
  </si>
  <si>
    <t>개수</t>
  </si>
  <si>
    <t>M2</t>
  </si>
  <si>
    <t>호표 4</t>
  </si>
  <si>
    <t>5D13732E875FC622007BADD096CEC0</t>
  </si>
  <si>
    <t>0101015D13732E875FC622007BADD096CEC0</t>
  </si>
  <si>
    <t>간단</t>
  </si>
  <si>
    <t>호표 5</t>
  </si>
  <si>
    <t>5D13732E875FC622007BADD096CEB1</t>
  </si>
  <si>
    <t>0101015D13732E875FC622007BADD096CEB1</t>
  </si>
  <si>
    <t>준공청소</t>
  </si>
  <si>
    <t>개수및간단</t>
  </si>
  <si>
    <t>호표 6</t>
  </si>
  <si>
    <t>5D13732E87078BBC007429913DA69D</t>
  </si>
  <si>
    <t>0101015D13732E87078BBC007429913DA69D</t>
  </si>
  <si>
    <t>기존바닥보양</t>
  </si>
  <si>
    <t>천막지(P.E탑지)</t>
  </si>
  <si>
    <t>호표 7</t>
  </si>
  <si>
    <t>5D13732E8768105E007B8C80967FCE</t>
  </si>
  <si>
    <t>0101015D13732E8768105E007B8C80967FCE</t>
  </si>
  <si>
    <t>[ 합           계 ]</t>
  </si>
  <si>
    <t>TOTAL</t>
  </si>
  <si>
    <t>토 및 지정공사</t>
  </si>
  <si>
    <t>010102</t>
  </si>
  <si>
    <t>인력굴착(토사) / 경질토사</t>
  </si>
  <si>
    <t>H=1m 이하(구조물터파기, 흙깍기)</t>
  </si>
  <si>
    <t>M3</t>
  </si>
  <si>
    <t>호표 8</t>
  </si>
  <si>
    <t>5D1343F7818994460078F062A8D2C3</t>
  </si>
  <si>
    <t>0101025D1343F7818994460078F062A8D2C3</t>
  </si>
  <si>
    <t>되메우고 다지기</t>
  </si>
  <si>
    <t>토사, 다짐두께 15cm</t>
  </si>
  <si>
    <t>호표 9</t>
  </si>
  <si>
    <t>5D1343F18F19A112007E40881C8263</t>
  </si>
  <si>
    <t>0101025D1343F18F19A112007E40881C8263</t>
  </si>
  <si>
    <t>현장내 잔토처리</t>
  </si>
  <si>
    <t>소운반. 깔고 고르기</t>
  </si>
  <si>
    <t>호표 10</t>
  </si>
  <si>
    <t>5D1343F18F19A1580078A9FED2DDEE</t>
  </si>
  <si>
    <t>0101025D1343F18F19A1580078A9FED2DDEE</t>
  </si>
  <si>
    <t>철근콘크리트공사</t>
  </si>
  <si>
    <t>010103</t>
  </si>
  <si>
    <t>CONC인력비빔타설</t>
  </si>
  <si>
    <t>1:2:4</t>
  </si>
  <si>
    <t>호표 11</t>
  </si>
  <si>
    <t>5D1323AE8E787F120078225D4995D8</t>
  </si>
  <si>
    <t>0101035D1323AE8E787F120078225D4995D8</t>
  </si>
  <si>
    <t>1:3:6</t>
  </si>
  <si>
    <t>호표 12</t>
  </si>
  <si>
    <t>5D1323AE8E787F120078225D499432</t>
  </si>
  <si>
    <t>0101035D1323AE8E787F120078225D499432</t>
  </si>
  <si>
    <t>철근콘크리트용봉강</t>
  </si>
  <si>
    <t>이형봉강(SD400), HD-13</t>
  </si>
  <si>
    <t>톤</t>
  </si>
  <si>
    <t>5A7AA319834E45C500781521E3B84C40331521</t>
  </si>
  <si>
    <t>0101035A7AA319834E45C500781521E3B84C40331521</t>
  </si>
  <si>
    <t>현장 철근 가공 및 조립(0.5ton미만)</t>
  </si>
  <si>
    <t>Type-Ⅰ, 소량(0.5ton 미만) 시공</t>
  </si>
  <si>
    <t>호표 13</t>
  </si>
  <si>
    <t>5D1323AA80C77EF5007C2AA34634EA</t>
  </si>
  <si>
    <t>0101035D1323AA80C77EF5007C2AA34634EA</t>
  </si>
  <si>
    <t>철강설</t>
  </si>
  <si>
    <t>철강설, 고철, 작업설부산물</t>
  </si>
  <si>
    <t>TON</t>
  </si>
  <si>
    <t>5A5FC3BD82238F2200777E0952430F8C67E28A</t>
  </si>
  <si>
    <t>0101035A5FC3BD82238F2200777E0952430F8C67E28A</t>
  </si>
  <si>
    <t>케미칼앙카철근매입</t>
  </si>
  <si>
    <t>D13 L130mm HOLL18mm</t>
  </si>
  <si>
    <t>EA</t>
  </si>
  <si>
    <t>호표 14</t>
  </si>
  <si>
    <t>5D1323A9867BFD540071693ADB990F</t>
  </si>
  <si>
    <t>0101035D1323A9867BFD540071693ADB990F</t>
  </si>
  <si>
    <t>철근용접</t>
  </si>
  <si>
    <t>D13</t>
  </si>
  <si>
    <t>호표 15</t>
  </si>
  <si>
    <t>5D1323A9867BFD540071693DA60590</t>
  </si>
  <si>
    <t>0101035D1323A9867BFD540071693DA60590</t>
  </si>
  <si>
    <t>와이어메시 바닥깔기</t>
  </si>
  <si>
    <t>#10-150*150</t>
  </si>
  <si>
    <t>호표 16</t>
  </si>
  <si>
    <t>5D1323AA809A26B2007011859CB585</t>
  </si>
  <si>
    <t>0101035D1323AA809A26B2007011859CB585</t>
  </si>
  <si>
    <t>조  적  공  사</t>
  </si>
  <si>
    <t>010104</t>
  </si>
  <si>
    <t>콘크리트벽돌</t>
  </si>
  <si>
    <t>콘크리트벽돌, 190*57*90mm, 부산, C종2급</t>
  </si>
  <si>
    <t>매</t>
  </si>
  <si>
    <t>5A7AA319837BB8B9007CFE93E6F80C4AE6D827</t>
  </si>
  <si>
    <t>0101045A7AA319837BB8B9007CFE93E6F80C4AE6D827</t>
  </si>
  <si>
    <t>0.5B 벽돌쌓기</t>
  </si>
  <si>
    <t>3.6m 이하,쌓기몰탈별도</t>
  </si>
  <si>
    <t>호표 17</t>
  </si>
  <si>
    <t>5D13035B8B3F1EE5007EC4895B9D06</t>
  </si>
  <si>
    <t>0101045D13035B8B3F1EE5007EC4895B9D06</t>
  </si>
  <si>
    <t>1.0B 벽돌쌓기</t>
  </si>
  <si>
    <t>호표 18</t>
  </si>
  <si>
    <t>5D13035B8B3F1EC9007159CE90A558</t>
  </si>
  <si>
    <t>0101045D13035B8B3F1EC9007159CE90A558</t>
  </si>
  <si>
    <t>벽돌 운반</t>
  </si>
  <si>
    <t>인력, 1층</t>
  </si>
  <si>
    <t>천매</t>
  </si>
  <si>
    <t>호표 19</t>
  </si>
  <si>
    <t>5D13035B8B1C3D4300720DF447F7A4</t>
  </si>
  <si>
    <t>0101045D13035B8B1C3D4300720DF447F7A4</t>
  </si>
  <si>
    <t>쌓기몰탈</t>
  </si>
  <si>
    <t>배합비 1:3</t>
  </si>
  <si>
    <t>호표 20</t>
  </si>
  <si>
    <t>5D130348853F9E47007879984F4951</t>
  </si>
  <si>
    <t>0101045D130348853F9E47007879984F4951</t>
  </si>
  <si>
    <t>석    공    사</t>
  </si>
  <si>
    <t>010105</t>
  </si>
  <si>
    <t>화강석붙임(습식, 물갈기)</t>
  </si>
  <si>
    <t>바닥, 포천석 30mm, 모르타르 30mm</t>
  </si>
  <si>
    <t>호표 21</t>
  </si>
  <si>
    <t>5D13B3478E4D5CF60076BE5F34A245</t>
  </si>
  <si>
    <t>0101055D13B3478E4D5CF60076BE5F34A245</t>
  </si>
  <si>
    <t>테라죠판붙임(습식, 일반)</t>
  </si>
  <si>
    <t>바닥, 400*400*25mm, 모르타르 25mm</t>
  </si>
  <si>
    <t>호표 22</t>
  </si>
  <si>
    <t>5D13B3478E4D5CC90072DE94B6F0F1</t>
  </si>
  <si>
    <t>0101055D13B3478E4D5CC90072DE94B6F0F1</t>
  </si>
  <si>
    <t>고강도인조대리석깔기</t>
  </si>
  <si>
    <t>바닥 25T*600*1200, 모르타르 25mm</t>
  </si>
  <si>
    <t>호표 23</t>
  </si>
  <si>
    <t>5D13B3478E4D5CC90072DE94B6F0F9</t>
  </si>
  <si>
    <t>0101055D13B3478E4D5CC90072DE94B6F0F9</t>
  </si>
  <si>
    <t>두겁대,포천석, L=1550*W=170*30mm, 모르타르 30mm</t>
  </si>
  <si>
    <t>호표 24</t>
  </si>
  <si>
    <t>5D13B3478E07D9090070CDA04F891C</t>
  </si>
  <si>
    <t>0101055D13B3478E07D9090070CDA04F891C</t>
  </si>
  <si>
    <t>화강석걸레받이붙임(물갈기)</t>
  </si>
  <si>
    <t>마천석 20mm, 모르타르 18mm</t>
  </si>
  <si>
    <t>호표 25</t>
  </si>
  <si>
    <t>5D13B3478E07810400741F32CA92AB</t>
  </si>
  <si>
    <t>0101055D13B3478E07810400741F32CA92AB</t>
  </si>
  <si>
    <t>타  일  공  사</t>
  </si>
  <si>
    <t>010106</t>
  </si>
  <si>
    <t>자기질타일압착붙임(바탕 38mm+압 5mm)</t>
  </si>
  <si>
    <t>바닥, 300*300(일반C, 타일줄눈)</t>
  </si>
  <si>
    <t>호표 26</t>
  </si>
  <si>
    <t>5D13B344810B88FF007A3C7B5996C7</t>
  </si>
  <si>
    <t>0101065D13B344810B88FF007A3C7B5996C7</t>
  </si>
  <si>
    <t>도기질타일떠붙이기(바탕 12mm+떠붙임 12mm)</t>
  </si>
  <si>
    <t>벽,300*600  (일반C, 백색줄눈)</t>
  </si>
  <si>
    <t>호표 27</t>
  </si>
  <si>
    <t>5D13B344812670D2007927E6345093</t>
  </si>
  <si>
    <t>0101065D13B344812670D2007927E6345093</t>
  </si>
  <si>
    <t>도기질타일접착붙이기(행정실)</t>
  </si>
  <si>
    <t>벽,300*600  (접착제붙임,백색줄눈)</t>
  </si>
  <si>
    <t>호표 28</t>
  </si>
  <si>
    <t>5D13B34481264BAF0070E946CDA629</t>
  </si>
  <si>
    <t>0101065D13B34481264BAF0070E946CDA629</t>
  </si>
  <si>
    <t>타일재료분리대</t>
  </si>
  <si>
    <t>13*9.5</t>
  </si>
  <si>
    <t>M</t>
  </si>
  <si>
    <t>호표 29</t>
  </si>
  <si>
    <t>5D13B344812670D2007927E6345097</t>
  </si>
  <si>
    <t>0101065D13B344812670D2007927E6345097</t>
  </si>
  <si>
    <t>타일용코너비드설치</t>
  </si>
  <si>
    <t>SST</t>
  </si>
  <si>
    <t>호표 30</t>
  </si>
  <si>
    <t>5D13B344812670D2007927E63187AF</t>
  </si>
  <si>
    <t>0101065D13B344812670D2007927E63187AF</t>
  </si>
  <si>
    <t>목    공    사</t>
  </si>
  <si>
    <t>010107</t>
  </si>
  <si>
    <t>전열교환기박스제작설치</t>
  </si>
  <si>
    <t>1100*900*100,MDF9.0mm+수성페인트</t>
  </si>
  <si>
    <t>호표 31</t>
  </si>
  <si>
    <t>5D1393748D5BB6CC00775FC1B44E6B</t>
  </si>
  <si>
    <t>0101075D1393748D5BB6CC00775FC1B44E6B</t>
  </si>
  <si>
    <t>덕트박스제작설치</t>
  </si>
  <si>
    <t>600*30*300,MDF9.0mm+수성페인트</t>
  </si>
  <si>
    <t>호표 32</t>
  </si>
  <si>
    <t>5D1393748D5BB6CC00775FC1B44E6C</t>
  </si>
  <si>
    <t>0101075D1393748D5BB6CC00775FC1B44E6C</t>
  </si>
  <si>
    <t>벽틀설치</t>
  </si>
  <si>
    <t>ㅁ-30*30*1.6@450</t>
  </si>
  <si>
    <t>호표 33</t>
  </si>
  <si>
    <t>5D13C3A680E061B700730064FF288E</t>
  </si>
  <si>
    <t>0101075D13C3A680E061B700730064FF288E</t>
  </si>
  <si>
    <t>벽, 합판붙임</t>
  </si>
  <si>
    <t>내수 12.0mm</t>
  </si>
  <si>
    <t>호표 34</t>
  </si>
  <si>
    <t>5D1393748D5BB6EF0075532B4F467B</t>
  </si>
  <si>
    <t>0101075D1393748D5BB6EF0075532B4F467B</t>
  </si>
  <si>
    <t>무반사칠판유리(자석겸용)</t>
  </si>
  <si>
    <t>5.0mm,시공비포함</t>
  </si>
  <si>
    <t>호표 35</t>
  </si>
  <si>
    <t>5D13A3568A0C44DF00773EC4280FAC</t>
  </si>
  <si>
    <t>0101075D13A3568A0C44DF00773EC4280FAC</t>
  </si>
  <si>
    <t>스텐레스걸레받이</t>
  </si>
  <si>
    <t>SST 100*10*1.5</t>
  </si>
  <si>
    <t>호표 36</t>
  </si>
  <si>
    <t>5D13A3568A0C44DF00773EC4280CA5</t>
  </si>
  <si>
    <t>0101075D13A3568A0C44DF00773EC4280CA5</t>
  </si>
  <si>
    <t>스텐레스후레임</t>
  </si>
  <si>
    <t>SST 20*50*1.5</t>
  </si>
  <si>
    <t>호표 37</t>
  </si>
  <si>
    <t>5D13A3568A0C44DF00773EC4280CA7</t>
  </si>
  <si>
    <t>0101075D13A3568A0C44DF00773EC4280CA7</t>
  </si>
  <si>
    <t>방  수  공  사</t>
  </si>
  <si>
    <t>010108</t>
  </si>
  <si>
    <t>시멘트 액체방수</t>
  </si>
  <si>
    <t>바닥</t>
  </si>
  <si>
    <t>호표 38</t>
  </si>
  <si>
    <t>5D13E3F08430CAC2007B98BEB32800</t>
  </si>
  <si>
    <t>0101085D13E3F08430CAC2007B98BEB32800</t>
  </si>
  <si>
    <t>벽</t>
  </si>
  <si>
    <t>호표 39</t>
  </si>
  <si>
    <t>5D13E3F0840B86DC00724093B16C86</t>
  </si>
  <si>
    <t>0101085D13E3F0840B86DC00724093B16C86</t>
  </si>
  <si>
    <t>창호주위코킹(0.5CM각)</t>
  </si>
  <si>
    <t>실리콘실란트,비초산1액형</t>
  </si>
  <si>
    <t>호표 40</t>
  </si>
  <si>
    <t>5D13E3FF8CC2F4DD00705F168F48DD</t>
  </si>
  <si>
    <t>0101085D13E3FF8CC2F4DD00705F168F48DD</t>
  </si>
  <si>
    <t>금  속  공  사</t>
  </si>
  <si>
    <t>010109</t>
  </si>
  <si>
    <t>경량철골천장틀조정</t>
  </si>
  <si>
    <t>M-BAR부속:자재손료10%</t>
  </si>
  <si>
    <t>호표 41</t>
  </si>
  <si>
    <t>5D13C3A28AB9CA7C007194244C68D0</t>
  </si>
  <si>
    <t>0101095D13C3A28AB9CA7C007194244C68D0</t>
  </si>
  <si>
    <t>CLIP-BAR부속:자재손료10%</t>
  </si>
  <si>
    <t>호표 42</t>
  </si>
  <si>
    <t>5D13C3A28AB9CA7C007194244C68D0BE</t>
  </si>
  <si>
    <t>0101095D13C3A28AB9CA7C007194244C68D0BE</t>
  </si>
  <si>
    <t>경량철골천장틀</t>
  </si>
  <si>
    <t>M-BAR(기존스라브용)</t>
  </si>
  <si>
    <t>호표 43</t>
  </si>
  <si>
    <t>5D13C3A28AB9CA7C007194244C6A82</t>
  </si>
  <si>
    <t>0101095D13C3A28AB9CA7C007194244C6A82</t>
  </si>
  <si>
    <t>AL몰딩설치</t>
  </si>
  <si>
    <t>19*19,L형</t>
  </si>
  <si>
    <t>호표 44</t>
  </si>
  <si>
    <t>5D13937E8D7C0A1700747CFCA3EDA6</t>
  </si>
  <si>
    <t>0101095D13937E8D7C0A1700747CFCA3EDA6</t>
  </si>
  <si>
    <t>스텐레스재료분리대</t>
  </si>
  <si>
    <t>바닥, W=40*1.5T</t>
  </si>
  <si>
    <t>호표 45</t>
  </si>
  <si>
    <t>5D139370877F51A4007F3A9E1A923F</t>
  </si>
  <si>
    <t>0101095D139370877F51A4007F3A9E1A923F</t>
  </si>
  <si>
    <t>스텐레스판감기</t>
  </si>
  <si>
    <t>벽,SST H=1200*1.5T</t>
  </si>
  <si>
    <t>호표 46</t>
  </si>
  <si>
    <t>5D1393708742283F0073E40ED7B5E7</t>
  </si>
  <si>
    <t>0101095D1393708742283F0073E40ED7B5E7</t>
  </si>
  <si>
    <t>개구부천장속보강(SSD03)</t>
  </si>
  <si>
    <t>H=200 C-100*50*20*2.3@900</t>
  </si>
  <si>
    <t>호표 47</t>
  </si>
  <si>
    <t>5D13937E8D7C0A1700747CFCA3E9BA28</t>
  </si>
  <si>
    <t>0101095D13937E8D7C0A1700747CFCA3E9BA28</t>
  </si>
  <si>
    <t>미  장  공  사</t>
  </si>
  <si>
    <t>010110</t>
  </si>
  <si>
    <t>몰탈바르기,내벽,벽돌바탕</t>
  </si>
  <si>
    <t>T:15mm,초1:2,정1:3, 3.6m 이하</t>
  </si>
  <si>
    <t>호표 48</t>
  </si>
  <si>
    <t>5D1313408DFD8252007912C26BED2F</t>
  </si>
  <si>
    <t>0101105D1313408DFD8252007912C26BED2F</t>
  </si>
  <si>
    <t>몰탈바르기,내벽,벽돌바탕,품할증</t>
  </si>
  <si>
    <t>호표 49</t>
  </si>
  <si>
    <t>5D1313408DFD8252007912C26BEC09</t>
  </si>
  <si>
    <t>0101105D1313408DFD8252007912C26BEC09</t>
  </si>
  <si>
    <t>몰탈바르기,내벽,스텐판바탕</t>
  </si>
  <si>
    <t>T:30mm,,초1:3,정1:3, 3.6m 이하</t>
  </si>
  <si>
    <t>호표 50</t>
  </si>
  <si>
    <t>5D1313408DFD8252007912C26BEC0C</t>
  </si>
  <si>
    <t>0101105D1313408DFD8252007912C26BEC0C</t>
  </si>
  <si>
    <t>몰탈바르기,천장</t>
  </si>
  <si>
    <t>T:9mm,초1:3,정1:3, 3.6m 이하</t>
  </si>
  <si>
    <t>호표 51</t>
  </si>
  <si>
    <t>5D1313408DFD8252007D8DEADB639D</t>
  </si>
  <si>
    <t>0101105D1313408DFD8252007D8DEADB639D</t>
  </si>
  <si>
    <t>모르타르 바름</t>
  </si>
  <si>
    <t>바닥, 45mm</t>
  </si>
  <si>
    <t>호표 52</t>
  </si>
  <si>
    <t>5D1313408DFDAD73007B924D015F0D</t>
  </si>
  <si>
    <t>0101105D1313408DFDAD73007B924D015F0D</t>
  </si>
  <si>
    <t>창틀주위몰탈충진</t>
  </si>
  <si>
    <t>양생포함</t>
  </si>
  <si>
    <t>호표 53</t>
  </si>
  <si>
    <t>5D13134983A37F28007D61562FD325</t>
  </si>
  <si>
    <t>0101105D13134983A37F28007D61562FD325</t>
  </si>
  <si>
    <t>코너비드설치</t>
  </si>
  <si>
    <t>AL 13*13</t>
  </si>
  <si>
    <t>호표 54</t>
  </si>
  <si>
    <t>5D13134B8E978639007AD4C7C4E036</t>
  </si>
  <si>
    <t>0101105D13134B8E978639007AD4C7C4E036</t>
  </si>
  <si>
    <t>창  호  공  사</t>
  </si>
  <si>
    <t>010111</t>
  </si>
  <si>
    <t>SSD01[스텐후렘+세이프강화도아]</t>
  </si>
  <si>
    <t>2.200 x 2.650 = 5.830</t>
  </si>
  <si>
    <t>호표 55</t>
  </si>
  <si>
    <t>5D55D3F58A318E54007DCEC45B6A62</t>
  </si>
  <si>
    <t>0101115D55D3F58A318E54007DCEC45B6A62</t>
  </si>
  <si>
    <t>SSD02[스텐후렘+세이프강화도아]</t>
  </si>
  <si>
    <t>2.300 x 2.850 = 6.555</t>
  </si>
  <si>
    <t>호표 56</t>
  </si>
  <si>
    <t>5D55D3F58A318E54007DCEC45B6A60</t>
  </si>
  <si>
    <t>0101115D55D3F58A318E54007DCEC45B6A60</t>
  </si>
  <si>
    <t>SSD03[스텐후렘+세이프강화도아]</t>
  </si>
  <si>
    <t>2.400 x 2.650 = 6.360,상부가림판포함</t>
  </si>
  <si>
    <t>호표 57</t>
  </si>
  <si>
    <t>5D55D3F58A318E54007DCEC45B6A66</t>
  </si>
  <si>
    <t>0101115D55D3F58A318E54007DCEC45B6A66</t>
  </si>
  <si>
    <t>SSW01[스텐후렘+고정창]</t>
  </si>
  <si>
    <t>4.150 x 2.850 = 11.827</t>
  </si>
  <si>
    <t>호표 58</t>
  </si>
  <si>
    <t>5D55D3F58A318E54007DCEC45B6A64</t>
  </si>
  <si>
    <t>0101115D55D3F58A318E54007DCEC45B6A64</t>
  </si>
  <si>
    <t>WDW01[목재미서기문+창]</t>
  </si>
  <si>
    <t>3.850 x 2.800 = 8.83,현장설치도</t>
  </si>
  <si>
    <t>호표 59</t>
  </si>
  <si>
    <t>5D55D3F58A318E54007DCEC45B6A6A</t>
  </si>
  <si>
    <t>0101115D55D3F58A318E54007DCEC45B6A6A</t>
  </si>
  <si>
    <t>접이식방범방충망</t>
  </si>
  <si>
    <t>800~900*2100,현장설치도</t>
  </si>
  <si>
    <t>5A7AA319833DE0AD007CCBBE528EA7B0A0BD6E</t>
  </si>
  <si>
    <t>0101115A7AA319833DE0AD007CCBBE528EA7B0A0BD6E</t>
  </si>
  <si>
    <t>유  리  공  사</t>
  </si>
  <si>
    <t>010112</t>
  </si>
  <si>
    <t>맑은유리</t>
  </si>
  <si>
    <t>맑은유리, 3mm</t>
  </si>
  <si>
    <t>5A7AA319833DE082007FBE6ECD86D7908F006F</t>
  </si>
  <si>
    <t>0101125A7AA319833DE082007FBE6ECD86D7908F006F</t>
  </si>
  <si>
    <t>강화유리</t>
  </si>
  <si>
    <t>강화유리, 투명, 5mm</t>
  </si>
  <si>
    <t>5A7AA319833DE082007FB08C540701CA006ECA</t>
  </si>
  <si>
    <t>0101125A7AA319833DE082007FB08C540701CA006ECA</t>
  </si>
  <si>
    <t>강화유리, 투명, 8mm</t>
  </si>
  <si>
    <t>5A7AA319833DE082007FB08C540701CA006ECC</t>
  </si>
  <si>
    <t>0101125A7AA319833DE082007FB08C540701CA006ECC</t>
  </si>
  <si>
    <t>창호유리설치 / 판유리</t>
  </si>
  <si>
    <t>유리두께 3mm 이하</t>
  </si>
  <si>
    <t>호표 60</t>
  </si>
  <si>
    <t>5D13A35987FB6E8A007D13F3354E23</t>
  </si>
  <si>
    <t>0101125D13A35987FB6E8A007D13F3354E23</t>
  </si>
  <si>
    <t>유리두께 5mm 이하</t>
  </si>
  <si>
    <t>호표 61</t>
  </si>
  <si>
    <t>5D13A35987FB6E8A007D13F3354D1C</t>
  </si>
  <si>
    <t>0101125D13A35987FB6E8A007D13F3354D1C</t>
  </si>
  <si>
    <t>유리두께 9mm 이하</t>
  </si>
  <si>
    <t>호표 62</t>
  </si>
  <si>
    <t>5D13A35987FB6E8A007D13F3354C75</t>
  </si>
  <si>
    <t>0101125D13A35987FB6E8A007D13F3354C75</t>
  </si>
  <si>
    <t>유리주위코킹</t>
  </si>
  <si>
    <t>5*5, 실리콘</t>
  </si>
  <si>
    <t>호표 63</t>
  </si>
  <si>
    <t>5D13E3FF8CA6014800707BAECC3450</t>
  </si>
  <si>
    <t>0101125D13E3FF8CA6014800707BAECC3450</t>
  </si>
  <si>
    <t>유리데코레이션필름</t>
  </si>
  <si>
    <t>에칭시트</t>
  </si>
  <si>
    <t>호표 64</t>
  </si>
  <si>
    <t>5D13A3568A0C44DF00773EC4280E81</t>
  </si>
  <si>
    <t>0101125D13A3568A0C44DF00773EC4280E81</t>
  </si>
  <si>
    <t>도  장  공  사</t>
  </si>
  <si>
    <t>010113</t>
  </si>
  <si>
    <t>친환경걸레받이페인트칠</t>
  </si>
  <si>
    <t>몰탈면2회,바탕처리포함</t>
  </si>
  <si>
    <t>호표 65</t>
  </si>
  <si>
    <t>5D1383128F9B05C4007E72F6B2DE26</t>
  </si>
  <si>
    <t>0101135D1383128F9B05C4007E72F6B2DE26</t>
  </si>
  <si>
    <t>내부수성페인트칠(친환경)</t>
  </si>
  <si>
    <t>로우러칠2회,바탕처리포함</t>
  </si>
  <si>
    <t>호표 66</t>
  </si>
  <si>
    <t>5D1383138812FC9B0072AACEF53BDE</t>
  </si>
  <si>
    <t>0101135D1383138812FC9B0072AACEF53BDE</t>
  </si>
  <si>
    <t>내부천장수성페인트칠(친환경)</t>
  </si>
  <si>
    <t>호표 67</t>
  </si>
  <si>
    <t>5D1383138812FC8A007E0E611C222D</t>
  </si>
  <si>
    <t>0101135D1383138812FC8A007E0E611C222D</t>
  </si>
  <si>
    <t>수  장  공  사</t>
  </si>
  <si>
    <t>010114</t>
  </si>
  <si>
    <t>PVC차음바닥재(중보행용)깔기</t>
  </si>
  <si>
    <t>T=6.0mm*1830,전면접함+웰딩</t>
  </si>
  <si>
    <t>호표 68</t>
  </si>
  <si>
    <t>5D13937689E4D4A6007C1AC3AEC091</t>
  </si>
  <si>
    <t>0101145D13937689E4D4A6007C1AC3AEC091</t>
  </si>
  <si>
    <t>치장합판목질마루판깔기</t>
  </si>
  <si>
    <t>T=8.5mm, PVC상지층</t>
  </si>
  <si>
    <t>호표 69</t>
  </si>
  <si>
    <t>5D13937689E4E6D9007C3BB13CD94F</t>
  </si>
  <si>
    <t>0101145D13937689E4E6D9007C3BB13CD94F</t>
  </si>
  <si>
    <t>무석면천장텍스설치</t>
  </si>
  <si>
    <t>300*600*9.5mm</t>
  </si>
  <si>
    <t>호표 70</t>
  </si>
  <si>
    <t>5D1393748D03A7D00072F41B32F89C</t>
  </si>
  <si>
    <t>0101145D1393748D03A7D00072F41B32F89C</t>
  </si>
  <si>
    <t>무석면천정텍스설치</t>
  </si>
  <si>
    <t>300*600*9.5mm,재설치,손료30%</t>
  </si>
  <si>
    <t>호표 71</t>
  </si>
  <si>
    <t>5D1393748D03A7D00072F41B32F89F</t>
  </si>
  <si>
    <t>0101145D1393748D03A7D00072F41B32F89F</t>
  </si>
  <si>
    <t>열경화성수지천장판(재)설치</t>
  </si>
  <si>
    <t>300*600*1.5T,손료30%</t>
  </si>
  <si>
    <t>호표 72</t>
  </si>
  <si>
    <t>5D1393748D03A7D00072F7EF51EA5D</t>
  </si>
  <si>
    <t>0101145D1393748D03A7D00072F7EF51EA5D</t>
  </si>
  <si>
    <t>600*600*1.5T,손료30%</t>
  </si>
  <si>
    <t>호표 73</t>
  </si>
  <si>
    <t>5D1393748D03A7D00072F7EF51EA5C</t>
  </si>
  <si>
    <t>0101145D1393748D03A7D00072F7EF51EA5C</t>
  </si>
  <si>
    <t>천장판몰딩</t>
  </si>
  <si>
    <t>15*(25~30)*15*1.0T,현장설치도</t>
  </si>
  <si>
    <t>호표 74</t>
  </si>
  <si>
    <t>5D1393748D03A7D00072F7EF51ED13</t>
  </si>
  <si>
    <t>0101145D1393748D03A7D00072F7EF51ED13</t>
  </si>
  <si>
    <t>세면대철거후재설치</t>
  </si>
  <si>
    <t>호표 75</t>
  </si>
  <si>
    <t>5D1393798527063B00797D2ABC14B4</t>
  </si>
  <si>
    <t>0101145D1393798527063B00797D2ABC14B4</t>
  </si>
  <si>
    <t>블라인드및커튼철거후재설치</t>
  </si>
  <si>
    <t>호표 76</t>
  </si>
  <si>
    <t>5D1393798527063B00797D2ABC12FB</t>
  </si>
  <si>
    <t>0101145D1393798527063B00797D2ABC12FB</t>
  </si>
  <si>
    <t>벽부형선풍기철거후재설치</t>
  </si>
  <si>
    <t>호표 77</t>
  </si>
  <si>
    <t>5D1393798527063B00797D2ABC12F8</t>
  </si>
  <si>
    <t>0101145D1393798527063B00797D2ABC12F8</t>
  </si>
  <si>
    <t>TV철거후재설치</t>
  </si>
  <si>
    <t>벽부형(브라켓)</t>
  </si>
  <si>
    <t>호표 78</t>
  </si>
  <si>
    <t>5D1393798527063B00797D2ABC12F0</t>
  </si>
  <si>
    <t>0101145D1393798527063B00797D2ABC12F0</t>
  </si>
  <si>
    <t>칠판철거후재설치</t>
  </si>
  <si>
    <t>호표 79</t>
  </si>
  <si>
    <t>5D1393798527063B00797D2ABC12F1</t>
  </si>
  <si>
    <t>0101145D1393798527063B00797D2ABC12F1</t>
  </si>
  <si>
    <t>게시판철거후재설치</t>
  </si>
  <si>
    <t>호표 80</t>
  </si>
  <si>
    <t>5D1393798527063B00797D2ABC12F7</t>
  </si>
  <si>
    <t>0101145D1393798527063B00797D2ABC12F7</t>
  </si>
  <si>
    <t>가구설치</t>
  </si>
  <si>
    <t>TYPE-1,붙박이장 7050*2850*600</t>
  </si>
  <si>
    <t>5CE833938CFAA7E000729115AA394B52A201FF</t>
  </si>
  <si>
    <t>0101145CE833938CFAA7E000729115AA394B52A201FF</t>
  </si>
  <si>
    <t>TYPE-2,붙박이장 7050*2550*700</t>
  </si>
  <si>
    <t>5CE833938CFAA7E000729115AA394B52A201F8</t>
  </si>
  <si>
    <t>0101145CE833938CFAA7E000729115AA394B52A201F8</t>
  </si>
  <si>
    <t>운송및설치비</t>
  </si>
  <si>
    <t>일</t>
  </si>
  <si>
    <t>5CE833938CFAA7E000729115AA394B52A201F9</t>
  </si>
  <si>
    <t>0101145CE833938CFAA7E000729115AA394B52A201F9</t>
  </si>
  <si>
    <t>철  거  공  사</t>
  </si>
  <si>
    <t>010115</t>
  </si>
  <si>
    <t>철근콘크리트철거</t>
  </si>
  <si>
    <t>소형브레이커+공기압축기</t>
  </si>
  <si>
    <t>호표 81</t>
  </si>
  <si>
    <t>5D1273BF8FD753F80078986CB60B2D</t>
  </si>
  <si>
    <t>0101155D1273BF8FD753F80078986CB60B2D</t>
  </si>
  <si>
    <t>벽돌벽철거</t>
  </si>
  <si>
    <t>호표 82</t>
  </si>
  <si>
    <t>5D1273BF8FD753F800789B2064908E</t>
  </si>
  <si>
    <t>0101155D1273BF8FD753F800789B2064908E</t>
  </si>
  <si>
    <t>콘크리트컷팅</t>
  </si>
  <si>
    <t>호표 83</t>
  </si>
  <si>
    <t>5D1273BF8FD753F800789B221313A0</t>
  </si>
  <si>
    <t>0101155D1273BF8FD753F800789B221313A0</t>
  </si>
  <si>
    <t>조적벽컷팅</t>
  </si>
  <si>
    <t>호표 84</t>
  </si>
  <si>
    <t>5D1273BF8FD753F800789B221311F2</t>
  </si>
  <si>
    <t>0101155D1273BF8FD753F800789B221311F2</t>
  </si>
  <si>
    <t>석재컷팅</t>
  </si>
  <si>
    <t>호표 85</t>
  </si>
  <si>
    <t>5D1273BF8FD753F800789B2213171B</t>
  </si>
  <si>
    <t>0101155D1273BF8FD753F800789B2213171B</t>
  </si>
  <si>
    <t>몰탈컷팅</t>
  </si>
  <si>
    <t>호표 86</t>
  </si>
  <si>
    <t>5D1273BF8FD753F800789B22131674</t>
  </si>
  <si>
    <t>0101155D1273BF8FD753F800789B22131674</t>
  </si>
  <si>
    <t>페인트긁어내기</t>
  </si>
  <si>
    <t>수성페인트면80%</t>
  </si>
  <si>
    <t>호표 87</t>
  </si>
  <si>
    <t>5D1273BF8F6C8BE1007545CA381686</t>
  </si>
  <si>
    <t>0101155D1273BF8F6C8BE1007545CA381686</t>
  </si>
  <si>
    <t>창호철거(인력)</t>
  </si>
  <si>
    <t>목재미서기문+창</t>
  </si>
  <si>
    <t>호표 88</t>
  </si>
  <si>
    <t>5D1273BF8F6C8BE1007545CA393D80</t>
  </si>
  <si>
    <t>0101155D1273BF8F6C8BE1007545CA393D80</t>
  </si>
  <si>
    <t>목재여닫이문</t>
  </si>
  <si>
    <t>호표 89</t>
  </si>
  <si>
    <t>5D1273BF8F6C8BE1007545CA393D83</t>
  </si>
  <si>
    <t>0101155D1273BF8F6C8BE1007545CA393D83</t>
  </si>
  <si>
    <t>스텐레스출입밑틀철거</t>
  </si>
  <si>
    <t>호표 90</t>
  </si>
  <si>
    <t>5D1273BF8F6C8BE1007545CA393C9E</t>
  </si>
  <si>
    <t>0101155D1273BF8F6C8BE1007545CA393C9E</t>
  </si>
  <si>
    <t>경량천장철골틀 해체</t>
  </si>
  <si>
    <t>반자틀(철거재미사용)</t>
  </si>
  <si>
    <t>호표 91</t>
  </si>
  <si>
    <t>5D1273BF8F6C8BE1007545CA3AC412</t>
  </si>
  <si>
    <t>0101155D1273BF8F6C8BE1007545CA3AC412</t>
  </si>
  <si>
    <t>천장철거</t>
  </si>
  <si>
    <t>텍스,합판(철거재미사용)</t>
  </si>
  <si>
    <t>호표 92</t>
  </si>
  <si>
    <t>5D1273BF8F6C8BE1007545CA3AC15E</t>
  </si>
  <si>
    <t>0101155D1273BF8F6C8BE1007545CA3AC15E</t>
  </si>
  <si>
    <t>텍스,합판(철거재재사용)</t>
  </si>
  <si>
    <t>호표 93</t>
  </si>
  <si>
    <t>5D1273BF8F6C8BE1007545CA3AC265</t>
  </si>
  <si>
    <t>0101155D1273BF8F6C8BE1007545CA3AC265</t>
  </si>
  <si>
    <t>열경화성수지천장판(철거재재사용)</t>
  </si>
  <si>
    <t>호표 94</t>
  </si>
  <si>
    <t>5D1273BF8F6C8BE1007545CA3AC21C97</t>
  </si>
  <si>
    <t>0101155D1273BF8F6C8BE1007545CA3AC21C97</t>
  </si>
  <si>
    <t>천장몰딩철거</t>
  </si>
  <si>
    <t>호표 95</t>
  </si>
  <si>
    <t>5D1273BF8F6C8BE1007545CA3AC266</t>
  </si>
  <si>
    <t>0101155D1273BF8F6C8BE1007545CA3AC266</t>
  </si>
  <si>
    <t>배관박스철거</t>
  </si>
  <si>
    <t>MDF 9.0MM</t>
  </si>
  <si>
    <t>호표 96</t>
  </si>
  <si>
    <t>5D1273BF8F6C8BE1007545CA3BEFF3</t>
  </si>
  <si>
    <t>0101155D1273BF8F6C8BE1007545CA3BEFF3</t>
  </si>
  <si>
    <t>벽철거</t>
  </si>
  <si>
    <t>타일까내기,바탕몰탈포함</t>
  </si>
  <si>
    <t>호표 97</t>
  </si>
  <si>
    <t>5D1273BF8F6C8BE1007545CA3BECC3</t>
  </si>
  <si>
    <t>0101155D1273BF8F6C8BE1007545CA3BECC3</t>
  </si>
  <si>
    <t>스텐판</t>
  </si>
  <si>
    <t>호표 98</t>
  </si>
  <si>
    <t>5D1273BF8F6C8BE1007545CA3BECC13D</t>
  </si>
  <si>
    <t>0101155D1273BF8F6C8BE1007545CA3BECC13D</t>
  </si>
  <si>
    <t>걸레받이 H=100</t>
  </si>
  <si>
    <t>호표 99</t>
  </si>
  <si>
    <t>5D1273BF8F6C8BE1007545CA3BECB1</t>
  </si>
  <si>
    <t>0101155D1273BF8F6C8BE1007545CA3BECB1</t>
  </si>
  <si>
    <t>몰탈</t>
  </si>
  <si>
    <t>호표 100</t>
  </si>
  <si>
    <t>5D1273BF8F6C8BE1007545CA3BE2DF</t>
  </si>
  <si>
    <t>0101155D1273BF8F6C8BE1007545CA3BE2DF</t>
  </si>
  <si>
    <t>바닥철거</t>
  </si>
  <si>
    <t>몰탈(소형브레이카)</t>
  </si>
  <si>
    <t>호표 101</t>
  </si>
  <si>
    <t>5D1273BF8F6C8BE1007545CA3F40C4</t>
  </si>
  <si>
    <t>0101155D1273BF8F6C8BE1007545CA3F40C4</t>
  </si>
  <si>
    <t>PVC계바닥재 해체</t>
  </si>
  <si>
    <t>시트</t>
  </si>
  <si>
    <t>호표 102</t>
  </si>
  <si>
    <t>5D1273BF8F6C8BE1007545CA30C0DE</t>
  </si>
  <si>
    <t>0101155D1273BF8F6C8BE1007545CA30C0DE</t>
  </si>
  <si>
    <t>목재바닥재철거</t>
  </si>
  <si>
    <t>호표 103</t>
  </si>
  <si>
    <t>5D1273BF8F6C8BE1007545CA30C4C8</t>
  </si>
  <si>
    <t>0101155D1273BF8F6C8BE1007545CA30C4C8</t>
  </si>
  <si>
    <t>타일,바탕몰탈포함</t>
  </si>
  <si>
    <t>호표 104</t>
  </si>
  <si>
    <t>5D1273BF8F6C8BE1007545CA30C540</t>
  </si>
  <si>
    <t>0101155D1273BF8F6C8BE1007545CA30C540</t>
  </si>
  <si>
    <t>화강석</t>
  </si>
  <si>
    <t>호표 105</t>
  </si>
  <si>
    <t>5D1273BF8F6C8BE1007545CA31E7E8</t>
  </si>
  <si>
    <t>0101155D1273BF8F6C8BE1007545CA31E7E8</t>
  </si>
  <si>
    <t>테라쪼,고강도인조대리석</t>
  </si>
  <si>
    <t>호표 106</t>
  </si>
  <si>
    <t>5D1273BF8F6C8BE1007545CA31E799</t>
  </si>
  <si>
    <t>0101155D1273BF8F6C8BE1007545CA31E799</t>
  </si>
  <si>
    <t>배관철거</t>
  </si>
  <si>
    <t>호표 107</t>
  </si>
  <si>
    <t>5D1273BF8F6C8BE10074A696E0D801</t>
  </si>
  <si>
    <t>0101155D1273BF8F6C8BE10074A696E0D801</t>
  </si>
  <si>
    <t>폐기물소운반</t>
  </si>
  <si>
    <t>교내,인력</t>
  </si>
  <si>
    <t>호표 108</t>
  </si>
  <si>
    <t>5D1273BF8F6C8BE10074A7BFBC9053</t>
  </si>
  <si>
    <t>0101155D1273BF8F6C8BE10074A7BFBC9053</t>
  </si>
  <si>
    <t>폐기물상차비</t>
  </si>
  <si>
    <t>건설폐재류</t>
  </si>
  <si>
    <t>호표 109</t>
  </si>
  <si>
    <t>5D1273BF8F6C8BE10074A7BFBE5EE6</t>
  </si>
  <si>
    <t>0101155D1273BF8F6C8BE10074A7BFBE5EE6</t>
  </si>
  <si>
    <t>혼합폐기물</t>
  </si>
  <si>
    <t>호표 110</t>
  </si>
  <si>
    <t>5D1273BF8F6C8BE10074A7BFBE5F8C</t>
  </si>
  <si>
    <t>0101155D1273BF8F6C8BE10074A7BFBE5F8C</t>
  </si>
  <si>
    <t>자재대및운반공사</t>
  </si>
  <si>
    <t>010116</t>
  </si>
  <si>
    <t>시멘트</t>
  </si>
  <si>
    <t>40kg, 30포이상</t>
  </si>
  <si>
    <t>포</t>
  </si>
  <si>
    <t>5A7AA3198358DF460075856960339E087BF6F7</t>
  </si>
  <si>
    <t>0101165A7AA3198358DF460075856960339E087BF6F7</t>
  </si>
  <si>
    <t>시멘트운반</t>
  </si>
  <si>
    <t>L:20km, 덤프 8ton</t>
  </si>
  <si>
    <t>산근 1</t>
  </si>
  <si>
    <t>5D5453538611FE78007116F9A709EF</t>
  </si>
  <si>
    <t>0101165D5453538611FE78007116F9A709EF</t>
  </si>
  <si>
    <t>콘크리트벽돌하차비</t>
  </si>
  <si>
    <t>지게차</t>
  </si>
  <si>
    <t>회</t>
  </si>
  <si>
    <t>호표 111</t>
  </si>
  <si>
    <t>5D1323BA89D116E6007D59BDEE30C4</t>
  </si>
  <si>
    <t>0101165D1323BA89D116E6007D59BDEE30C4</t>
  </si>
  <si>
    <t>■기계설비공사</t>
  </si>
  <si>
    <t>0102</t>
  </si>
  <si>
    <t>1-1. 기계장비및위생도기설치공사</t>
  </si>
  <si>
    <t>010201</t>
  </si>
  <si>
    <t>전기 온수기</t>
  </si>
  <si>
    <t>15LIT, 1.5KW</t>
  </si>
  <si>
    <t>5CCB83A686B0E3E90070F4CBF4A1FF10E3ED0A</t>
  </si>
  <si>
    <t>0102015CCB83A686B0E3E90070F4CBF4A1FF10E3ED0A</t>
  </si>
  <si>
    <t>싱크수전</t>
  </si>
  <si>
    <t>KSU-910C 또는 동등이상품</t>
  </si>
  <si>
    <t>5CCB83A686B0E3E90070F4CBF4A1FF10E3ED0D</t>
  </si>
  <si>
    <t>0102015CCB83A686B0E3E90070F4CBF4A1FF10E3ED0D</t>
  </si>
  <si>
    <t>청소용 수체(2구형)</t>
  </si>
  <si>
    <t>STS 1.2T</t>
  </si>
  <si>
    <t>조</t>
  </si>
  <si>
    <t>5CCB83A686B0E3E90070F4CBF4A1FF10E3ED0C</t>
  </si>
  <si>
    <t>0102015CCB83A686B0E3E90070F4CBF4A1FF10E3ED0C</t>
  </si>
  <si>
    <t>샤워기 수전(줄 샤워기 포함)</t>
  </si>
  <si>
    <t>KBE-650C 또는 동등이상품</t>
  </si>
  <si>
    <t>개</t>
  </si>
  <si>
    <t>5CCB83A686B0E3E90070F4CBF4A1FF10E3ED0F</t>
  </si>
  <si>
    <t>0102015CCB83A686B0E3E90070F4CBF4A1FF10E3ED0F</t>
  </si>
  <si>
    <t>일반수전</t>
  </si>
  <si>
    <t>KF-100 또는 동등이상품</t>
  </si>
  <si>
    <t>5CCB83A686B0E3E90070F4CBF4A1FF10E3ED0E</t>
  </si>
  <si>
    <t>0102015CCB83A686B0E3E90070F4CBF4A1FF10E3ED0E</t>
  </si>
  <si>
    <t>공    임</t>
  </si>
  <si>
    <t>위생공</t>
  </si>
  <si>
    <t>5CCB83A686B0E3E90070F4CBF4A1FF10E3ED01</t>
  </si>
  <si>
    <t>0102015CCB83A686B0E3E90070F4CBF4A1FF10E3ED01</t>
  </si>
  <si>
    <t>5CCB83A686B0E3E90070F4CBF4A1FF10E3ED00</t>
  </si>
  <si>
    <t>0102015CCB83A686B0E3E90070F4CBF4A1FF10E3ED00</t>
  </si>
  <si>
    <t>보일러공</t>
  </si>
  <si>
    <t>5CCB83A686B0E3E90070F4CBF4A1FF10E3EC62</t>
  </si>
  <si>
    <t>0102015CCB83A686B0E3E90070F4CBF4A1FF10E3EC62</t>
  </si>
  <si>
    <t>공구손료</t>
  </si>
  <si>
    <t>품의 2%</t>
  </si>
  <si>
    <t>식</t>
  </si>
  <si>
    <t>5CCB83A686B0E3E90070F4CBF4A1FF10E3EC63</t>
  </si>
  <si>
    <t>0102015CCB83A686B0E3E90070F4CBF4A1FF10E3EC63</t>
  </si>
  <si>
    <t>1-2. 위생배관설비공사</t>
  </si>
  <si>
    <t>010202</t>
  </si>
  <si>
    <t>배관용 스테인리스 강관</t>
  </si>
  <si>
    <t>STS관, 20A*2.0T</t>
  </si>
  <si>
    <t>5CCB83A686B0E3E90070F4CBF4A1FF10E3EC67</t>
  </si>
  <si>
    <t>0102025CCB83A686B0E3E90070F4CBF4A1FF10E3EC67</t>
  </si>
  <si>
    <t>STS관, 15A*2.0T</t>
  </si>
  <si>
    <t>5CCB83A686B0E3E90070F4CBF4A1FF10E3EC64</t>
  </si>
  <si>
    <t>0102025CCB83A686B0E3E90070F4CBF4A1FF10E3EC64</t>
  </si>
  <si>
    <t>일반배관용 STS강관 이음쇠</t>
  </si>
  <si>
    <t>엘보(STS 용접#10) D20</t>
  </si>
  <si>
    <t>5CCB83A686B0E3E90070F4CBF4A1FF10E3EC65</t>
  </si>
  <si>
    <t>0102025CCB83A686B0E3E90070F4CBF4A1FF10E3EC65</t>
  </si>
  <si>
    <t>엘보(STS 용접#10) D15</t>
  </si>
  <si>
    <t>5CCB83A686B0E3E90070F4CBF4A1FF10E3EC6A</t>
  </si>
  <si>
    <t>0102025CCB83A686B0E3E90070F4CBF4A1FF10E3EC6A</t>
  </si>
  <si>
    <t>엘보(STS 나사) D15</t>
  </si>
  <si>
    <t>5CCB83A686B0E3E90070F4CBF4A1FF10E3EC6B</t>
  </si>
  <si>
    <t>0102025CCB83A686B0E3E90070F4CBF4A1FF10E3EC6B</t>
  </si>
  <si>
    <t>티이(STS 용접 S#10) D40</t>
  </si>
  <si>
    <t>5CCB83A686B0E3E90070F4CBF4A1FF10E3EF36</t>
  </si>
  <si>
    <t>0102025CCB83A686B0E3E90070F4CBF4A1FF10E3EF36</t>
  </si>
  <si>
    <t>티이(STS 용접 S#10) D20</t>
  </si>
  <si>
    <t>5CCB83A686B0E3E90070F4CBF4A1FF10E3EF37</t>
  </si>
  <si>
    <t>0102025CCB83A686B0E3E90070F4CBF4A1FF10E3EF37</t>
  </si>
  <si>
    <t>티이(STS 용접 S#10) D15</t>
  </si>
  <si>
    <t>5CCB83A686B0E3E90070F4CBF4A1FF10E3EF34</t>
  </si>
  <si>
    <t>0102025CCB83A686B0E3E90070F4CBF4A1FF10E3EF34</t>
  </si>
  <si>
    <t>리듀서(STS 용접 S#10) D40</t>
  </si>
  <si>
    <t>5CCB83A686B0E3E90070F4CBF4A1FF10E3EF35</t>
  </si>
  <si>
    <t>0102025CCB83A686B0E3E90070F4CBF4A1FF10E3EF35</t>
  </si>
  <si>
    <t>리듀서(STS 용접 S#10) D20</t>
  </si>
  <si>
    <t>5CCB83A686B0E3E90070F4CBF4A1FF10E3EF32</t>
  </si>
  <si>
    <t>0102025CCB83A686B0E3E90070F4CBF4A1FF10E3EF32</t>
  </si>
  <si>
    <t>캡 (STS 용접) D20</t>
  </si>
  <si>
    <t>5CCB83A686B0E3E90070F4CBF4A1FF10E3EF33</t>
  </si>
  <si>
    <t>0102025CCB83A686B0E3E90070F4CBF4A1FF10E3EF33</t>
  </si>
  <si>
    <t>캡 (STS 용접) D15</t>
  </si>
  <si>
    <t>5CCB83A686B0E3E90070F4CBF4A1FF10E3EF30</t>
  </si>
  <si>
    <t>0102025CCB83A686B0E3E90070F4CBF4A1FF10E3EF30</t>
  </si>
  <si>
    <t>유니온 (STS 나사) D20</t>
  </si>
  <si>
    <t>5CCB83A686B0E3E90070F4CBF4A1FF10E3EF31</t>
  </si>
  <si>
    <t>0102025CCB83A686B0E3E90070F4CBF4A1FF10E3EF31</t>
  </si>
  <si>
    <t>유니온 (STS 나사) D15</t>
  </si>
  <si>
    <t>5CCB83A686B0E3E90070F4CBF4A1FF10E3EF3E</t>
  </si>
  <si>
    <t>0102025CCB83A686B0E3E90070F4CBF4A1FF10E3EF3E</t>
  </si>
  <si>
    <t>니플 (STS 나사) D20</t>
  </si>
  <si>
    <t>5CCB83A686B0E3E90070F4CBF4A1FF10E3EF3F</t>
  </si>
  <si>
    <t>0102025CCB83A686B0E3E90070F4CBF4A1FF10E3EF3F</t>
  </si>
  <si>
    <t>니플 (STS 나사) D15</t>
  </si>
  <si>
    <t>5CCB83A686B0E3E90070F4CBF4A1FF10E3EE2F</t>
  </si>
  <si>
    <t>0102025CCB83A686B0E3E90070F4CBF4A1FF10E3EE2F</t>
  </si>
  <si>
    <t>스테인리스 주름관</t>
  </si>
  <si>
    <t>D15</t>
  </si>
  <si>
    <t>5CCB83A686B0E3E90070F4CBF4A1FF10E3EE2E</t>
  </si>
  <si>
    <t>0102025CCB83A686B0E3E90070F4CBF4A1FF10E3EE2E</t>
  </si>
  <si>
    <t>스테인리스 주름관 이음쇠</t>
  </si>
  <si>
    <t>밸브소켓 D15</t>
  </si>
  <si>
    <t>5CCB83A686B0E3E90070F4CBF4A1FF10E3EE2D</t>
  </si>
  <si>
    <t>0102025CCB83A686B0E3E90070F4CBF4A1FF10E3EE2D</t>
  </si>
  <si>
    <t>볼 밸브</t>
  </si>
  <si>
    <t>나사, STS, D20</t>
  </si>
  <si>
    <t>5CCB83A686B0E3E90070F4CBF4A1FF10E3EE2C</t>
  </si>
  <si>
    <t>0102025CCB83A686B0E3E90070F4CBF4A1FF10E3EE2C</t>
  </si>
  <si>
    <t>나사, STS, D15</t>
  </si>
  <si>
    <t>5CCB83A686B0E3E90070F4CBF4A1FF10E3EE2B</t>
  </si>
  <si>
    <t>0102025CCB83A686B0E3E90070F4CBF4A1FF10E3EE2B</t>
  </si>
  <si>
    <t>스텐관용접(아르곤용접)</t>
  </si>
  <si>
    <t>D40</t>
  </si>
  <si>
    <t>5CCB83A686B0E3E90070F4CBF4A1FF10E3EE2A</t>
  </si>
  <si>
    <t>0102025CCB83A686B0E3E90070F4CBF4A1FF10E3EE2A</t>
  </si>
  <si>
    <t>D20</t>
  </si>
  <si>
    <t>5CCB83A686B0E3E90070F4CBF4A1FF10E3EE29</t>
  </si>
  <si>
    <t>0102025CCB83A686B0E3E90070F4CBF4A1FF10E3EE29</t>
  </si>
  <si>
    <t>5CCB83A686B0E3E90070F4CBF4A1FF10E3EE28</t>
  </si>
  <si>
    <t>0102025CCB83A686B0E3E90070F4CBF4A1FF10E3EE28</t>
  </si>
  <si>
    <t>관보온(아티론)</t>
  </si>
  <si>
    <t>10TxD15</t>
  </si>
  <si>
    <t>5CCB83A686B0E3E90070F4CBF4A1FF10E3EE27</t>
  </si>
  <si>
    <t>0102025CCB83A686B0E3E90070F4CBF4A1FF10E3EE27</t>
  </si>
  <si>
    <t>관보온(아티론. 슈퍼매직303)</t>
  </si>
  <si>
    <t>25TxD20</t>
  </si>
  <si>
    <t>5CCB83A686B0E3E90070F4CBF4A1FF10E3EE26</t>
  </si>
  <si>
    <t>0102025CCB83A686B0E3E90070F4CBF4A1FF10E3EE26</t>
  </si>
  <si>
    <t>25TxD15</t>
  </si>
  <si>
    <t>5CCB83A686B0E3E90070F4CBF4A1FF10E3E9AE</t>
  </si>
  <si>
    <t>0102025CCB83A686B0E3E90070F4CBF4A1FF10E3E9AE</t>
  </si>
  <si>
    <t>절연행가(달대볼트)</t>
  </si>
  <si>
    <t>5CCB83A686B0E3E90070F4CBF4A1FF10E3E9AF</t>
  </si>
  <si>
    <t>0102025CCB83A686B0E3E90070F4CBF4A1FF10E3E9AF</t>
  </si>
  <si>
    <t>일반용 경질염화비닐관</t>
  </si>
  <si>
    <t>PVC관(VG1), D50</t>
  </si>
  <si>
    <t>5CCB83A686B0E3E90070F4CBF4A1FF10E3E9AC</t>
  </si>
  <si>
    <t>0102025CCB83A686B0E3E90070F4CBF4A1FF10E3E9AC</t>
  </si>
  <si>
    <t>배수용 경질염화비닐 이음관</t>
  </si>
  <si>
    <t>90˚단곡관(DTS) D50</t>
  </si>
  <si>
    <t>5CCB83A686B0E3E90070F4CBF4A1FF10E3E9AD</t>
  </si>
  <si>
    <t>0102025CCB83A686B0E3E90070F4CBF4A1FF10E3E9AD</t>
  </si>
  <si>
    <t>45˚곡관(DTS) D50</t>
  </si>
  <si>
    <t>5CCB83A686B0E3E90070F4CBF4A1FF10E3E9AA</t>
  </si>
  <si>
    <t>0102025CCB83A686B0E3E90070F4CBF4A1FF10E3E9AA</t>
  </si>
  <si>
    <t>Y관(DTS) D75x50</t>
  </si>
  <si>
    <t>5CCB83A686B0E3E90070F4CBF4A1FF10E3E9AB</t>
  </si>
  <si>
    <t>0102025CCB83A686B0E3E90070F4CBF4A1FF10E3E9AB</t>
  </si>
  <si>
    <t>Y관(DTS) D50</t>
  </si>
  <si>
    <t>5CCB83A686B0E3E90070F4CBF4A1FF10E3E9A8</t>
  </si>
  <si>
    <t>0102025CCB83A686B0E3E90070F4CBF4A1FF10E3E9A8</t>
  </si>
  <si>
    <t>캡(DTS) D50</t>
  </si>
  <si>
    <t>5CCB83A686B0E3E90070F4CBF4A1FF10E3E9A9</t>
  </si>
  <si>
    <t>0102025CCB83A686B0E3E90070F4CBF4A1FF10E3E9A9</t>
  </si>
  <si>
    <t>소켓(DTS) D50</t>
  </si>
  <si>
    <t>5CCB83A686B0E3E90070F4CBF4A1FF10E3E9A6</t>
  </si>
  <si>
    <t>0102025CCB83A686B0E3E90070F4CBF4A1FF10E3E9A6</t>
  </si>
  <si>
    <t>C.O.(DTS) D50</t>
  </si>
  <si>
    <t>5CCB83A686B0E3E90070F4CBF4A1FF10E3E9A7</t>
  </si>
  <si>
    <t>0102025CCB83A686B0E3E90070F4CBF4A1FF10E3E9A7</t>
  </si>
  <si>
    <t>밸브소켓(수도용) D50</t>
  </si>
  <si>
    <t>5CCB83A686B0E3E90070F4CBF4A1FF10E3E887</t>
  </si>
  <si>
    <t>0102025CCB83A686B0E3E90070F4CBF4A1FF10E3E887</t>
  </si>
  <si>
    <t>바닥배수구(F.D)</t>
  </si>
  <si>
    <t>D50</t>
  </si>
  <si>
    <t>5CCB83A686B0E3E90070F4CBF4A1FF10E3E886</t>
  </si>
  <si>
    <t>0102025CCB83A686B0E3E90070F4CBF4A1FF10E3E886</t>
  </si>
  <si>
    <t>P트랩(DTS) D50</t>
  </si>
  <si>
    <t>5CCB83A686B0E3E90070F4CBF4A1FF10E3E885</t>
  </si>
  <si>
    <t>0102025CCB83A686B0E3E90070F4CBF4A1FF10E3E885</t>
  </si>
  <si>
    <t>U 볼트,너트</t>
  </si>
  <si>
    <t>5CCB83A686B0E3E90070F4CBF4A1FF10E3E884</t>
  </si>
  <si>
    <t>0102025CCB83A686B0E3E90070F4CBF4A1FF10E3E884</t>
  </si>
  <si>
    <t>일반행가(달대볼트)</t>
  </si>
  <si>
    <t>5CCB83A686B0E3E90070F4CBF4A1FF10E3E883</t>
  </si>
  <si>
    <t>0102025CCB83A686B0E3E90070F4CBF4A1FF10E3E883</t>
  </si>
  <si>
    <t>실외배관보온(스텐강판,발포폴리에틸렌)</t>
  </si>
  <si>
    <t>50TxD50</t>
  </si>
  <si>
    <t>5CCB83A686B0E3E90070F4CBF4A1FF10E3E882</t>
  </si>
  <si>
    <t>0102025CCB83A686B0E3E90070F4CBF4A1FF10E3E882</t>
  </si>
  <si>
    <t>코아구멍뚫기 (T=150mm)-바닥</t>
  </si>
  <si>
    <t>5CCB83A686B0E3E90070F4CBF4A1FF10E3E881</t>
  </si>
  <si>
    <t>0102025CCB83A686B0E3E90070F4CBF4A1FF10E3E881</t>
  </si>
  <si>
    <t>D25</t>
  </si>
  <si>
    <t>5CCB83A686B0E3E90070F4CBF4A1FF10E3E880</t>
  </si>
  <si>
    <t>0102025CCB83A686B0E3E90070F4CBF4A1FF10E3E880</t>
  </si>
  <si>
    <t>코아구멍뚫기 (T=150mm)-벽체</t>
  </si>
  <si>
    <t>5CCB83A686B0E3E90070F4CBF4A1FF10E3E88F</t>
  </si>
  <si>
    <t>0102025CCB83A686B0E3E90070F4CBF4A1FF10E3E88F</t>
  </si>
  <si>
    <t>5CCB83A686B0E3E90070F4CBF4A1FF10E3E88E</t>
  </si>
  <si>
    <t>0102025CCB83A686B0E3E90070F4CBF4A1FF10E3E88E</t>
  </si>
  <si>
    <t>ㄱ형강</t>
  </si>
  <si>
    <t>STS304, 50×50×5mm</t>
  </si>
  <si>
    <t>KG</t>
  </si>
  <si>
    <t>5CCB83A686B0E3E90070F4CBF4A1FF10E3EB5B</t>
  </si>
  <si>
    <t>0102025CCB83A686B0E3E90070F4CBF4A1FF10E3EB5B</t>
  </si>
  <si>
    <t xml:space="preserve"> 잡철물제작설치(스텐)</t>
  </si>
  <si>
    <t>5CCB83A686B0E3E90070F4CBF4A1FF10E3EB5A</t>
  </si>
  <si>
    <t>0102025CCB83A686B0E3E90070F4CBF4A1FF10E3EB5A</t>
  </si>
  <si>
    <t>주름관 철거</t>
  </si>
  <si>
    <t>15A</t>
  </si>
  <si>
    <t>5CCB83A686B0E3E90070F4CBF4A1FF10E3EB59</t>
  </si>
  <si>
    <t>0102025CCB83A686B0E3E90070F4CBF4A1FF10E3EB59</t>
  </si>
  <si>
    <t>강관 절단</t>
  </si>
  <si>
    <t>25A 이하</t>
  </si>
  <si>
    <t>5CCB83A686B0E3E90070F4CBF4A1FF10E3EB58</t>
  </si>
  <si>
    <t>0102025CCB83A686B0E3E90070F4CBF4A1FF10E3EB58</t>
  </si>
  <si>
    <t>PVC관 절단 (강관 절단)</t>
  </si>
  <si>
    <t>100A</t>
  </si>
  <si>
    <t>5CCB83A686B0E3E90070F4CBF4A1FF10E3EB5F</t>
  </si>
  <si>
    <t>0102025CCB83A686B0E3E90070F4CBF4A1FF10E3EB5F</t>
  </si>
  <si>
    <t>50A</t>
  </si>
  <si>
    <t>5CCB83A686B0E3E90070F4CBF4A1FF10E3EB5E</t>
  </si>
  <si>
    <t>0102025CCB83A686B0E3E90070F4CBF4A1FF10E3EB5E</t>
  </si>
  <si>
    <t>잡자재비</t>
  </si>
  <si>
    <t>관의 3%</t>
  </si>
  <si>
    <t>5CCB83A686B0E3E90070F4CBF4A1FF10E3EB5D</t>
  </si>
  <si>
    <t>0102025CCB83A686B0E3E90070F4CBF4A1FF10E3EB5D</t>
  </si>
  <si>
    <t>배관공</t>
  </si>
  <si>
    <t>5CCB83A686B0E3E90070F4CBF4A1FF10E3EB5C</t>
  </si>
  <si>
    <t>0102025CCB83A686B0E3E90070F4CBF4A1FF10E3EB5C</t>
  </si>
  <si>
    <t>0102025CCB83A686B0E3E90070F4CBF4A1FF10E3ED00</t>
  </si>
  <si>
    <t>5CCB83A686B0E3E90070F4CBF4A1FF10E3EB53</t>
  </si>
  <si>
    <t>0102025CCB83A686B0E3E90070F4CBF4A1FF10E3EB53</t>
  </si>
  <si>
    <t>1-3. 냉난방기설치공사</t>
  </si>
  <si>
    <t>010203</t>
  </si>
  <si>
    <t>냉난방공조공사</t>
  </si>
  <si>
    <t>냉난방기용Y분기관설치</t>
  </si>
  <si>
    <t>5CCB83A686B0E3E90070F4CBF4A1FF10E3EAB4</t>
  </si>
  <si>
    <t>0102035CCB83A686B0E3E90070F4CBF4A1FF10E3EAB4</t>
  </si>
  <si>
    <t>가변형히트펌프냉난방기설치, 기본(냉매배관제외)</t>
  </si>
  <si>
    <t>5CCB83A686B0E3E90070F4CBF4A1FF10E3EAB5</t>
  </si>
  <si>
    <t>0102035CCB83A686B0E3E90070F4CBF4A1FF10E3EAB5</t>
  </si>
  <si>
    <t>냉매관및설치, 평균Φ12.7mm, 커버없음, 1m당</t>
  </si>
  <si>
    <t>5CCB83A686B0E3E90070F4CBF4A1FF10E3EAB6</t>
  </si>
  <si>
    <t>0102035CCB83A686B0E3E90070F4CBF4A1FF10E3EAB6</t>
  </si>
  <si>
    <t>냉매관및설치, 평균Φ15.88mm, 커버없음, 1m당</t>
  </si>
  <si>
    <t>5CCB83A686B0E3E90070F4CBF4A1FF10E3EAB7</t>
  </si>
  <si>
    <t>0102035CCB83A686B0E3E90070F4CBF4A1FF10E3EAB7</t>
  </si>
  <si>
    <t>룸컨트롤러세트용전선 및 전선관설치, 커버없음</t>
  </si>
  <si>
    <t>5CCB83A686B0E3E90070F4CBF4A1FF10E3EAB0</t>
  </si>
  <si>
    <t>0102035CCB83A686B0E3E90070F4CBF4A1FF10E3EAB0</t>
  </si>
  <si>
    <t>중앙컨트롤러세트용전선 및 전선관설치, 커버없음</t>
  </si>
  <si>
    <t>5CCB83A686B0E3E90070F4CBF4A1FF10E3EAB1</t>
  </si>
  <si>
    <t>0102035CCB83A686B0E3E90070F4CBF4A1FF10E3EAB1</t>
  </si>
  <si>
    <t>실내기실외기간 불연성 통신용케이블및CD관설치</t>
  </si>
  <si>
    <t>5CCB83A686B0E3E90070F4CBF4A1FF10E3EAB2</t>
  </si>
  <si>
    <t>0102035CCB83A686B0E3E90070F4CBF4A1FF10E3EAB2</t>
  </si>
  <si>
    <t>냉난방기용MDF냉매배관커버설치</t>
  </si>
  <si>
    <t>5CCB83A686B0E3E90070F4CBF4A1FF10E3EAB3</t>
  </si>
  <si>
    <t>0102035CCB83A686B0E3E90070F4CBF4A1FF10E3EAB3</t>
  </si>
  <si>
    <t>냉난방기용PVC드레인관설치,Φ32mm</t>
  </si>
  <si>
    <t>5CCB83A686B0E3E90070F4CBF4A1FF10E3EABC</t>
  </si>
  <si>
    <t>0102035CCB83A686B0E3E90070F4CBF4A1FF10E3EABC</t>
  </si>
  <si>
    <t>실외기노출배관커버트레이설치</t>
  </si>
  <si>
    <t>5CCB83A686B0E3E90070F4CBF4A1FF10E3EABD</t>
  </si>
  <si>
    <t>0102035CCB83A686B0E3E90070F4CBF4A1FF10E3EABD</t>
  </si>
  <si>
    <t>공기조절장치설치용크레인, 50톤</t>
  </si>
  <si>
    <t>5CCB83A686B0E3E90070F4CBF4A1FF10E3E533</t>
  </si>
  <si>
    <t>0102035CCB83A686B0E3E90070F4CBF4A1FF10E3E533</t>
  </si>
  <si>
    <t>구멍뚫기(75A, 150mm, 바닥)</t>
  </si>
  <si>
    <t>5CCB83A686B0E3E90070F4CBF4A1FF10E3E532</t>
  </si>
  <si>
    <t>0102035CCB83A686B0E3E90070F4CBF4A1FF10E3E532</t>
  </si>
  <si>
    <t>구멍뚫기(50A, 150mm, 벽체)</t>
  </si>
  <si>
    <t>5CCB83A686B0E3E90070F4CBF4A1FF10E3E531</t>
  </si>
  <si>
    <t>0102035CCB83A686B0E3E90070F4CBF4A1FF10E3E531</t>
  </si>
  <si>
    <t>텍스철거 및 재설치(600*300)</t>
  </si>
  <si>
    <t>5CCB83A686B0E3E90070F4CBF4A1FF10E3E530</t>
  </si>
  <si>
    <t>0102035CCB83A686B0E3E90070F4CBF4A1FF10E3E530</t>
  </si>
  <si>
    <t>실외기 고무패드, 150*1400*10t</t>
  </si>
  <si>
    <t>5CCB83A686B0E3E90070F4CBF4A1FF10E3E537</t>
  </si>
  <si>
    <t>0102035CCB83A686B0E3E90070F4CBF4A1FF10E3E537</t>
  </si>
  <si>
    <t>현장정리 및 청소</t>
  </si>
  <si>
    <t>5CCB83A686B0E3E90070F4CBF4A1FF10E3E536</t>
  </si>
  <si>
    <t>0102035CCB83A686B0E3E90070F4CBF4A1FF10E3E536</t>
  </si>
  <si>
    <t>실내기 천장 타공 (900*900)</t>
  </si>
  <si>
    <t>5CCB83A686B0E3E90070F4CBF4A1FF10E3E535</t>
  </si>
  <si>
    <t>0102035CCB83A686B0E3E90070F4CBF4A1FF10E3E535</t>
  </si>
  <si>
    <t>유선리모컨 이전설치</t>
  </si>
  <si>
    <t>5CCB83A686B0E3E90070F4CBF4A1FF10E3E534</t>
  </si>
  <si>
    <t>0102035CCB83A686B0E3E90070F4CBF4A1FF10E3E534</t>
  </si>
  <si>
    <t>중앙제어기 이전설치 (기존 위치 -&gt; 신규 행정실)</t>
  </si>
  <si>
    <t>5CCB83A686B0E3E90070F4CBF4A1FF10E3E53B</t>
  </si>
  <si>
    <t>0102035CCB83A686B0E3E90070F4CBF4A1FF10E3E53B</t>
  </si>
  <si>
    <t>1-4. 전열교환기부대공사</t>
  </si>
  <si>
    <t>010204</t>
  </si>
  <si>
    <t>천정타공</t>
  </si>
  <si>
    <t>900*700</t>
  </si>
  <si>
    <t>5CCB83A686B0E3E90070F4CBF4A1FF10E3E42C</t>
  </si>
  <si>
    <t>0102045CCB83A686B0E3E90070F4CBF4A1FF10E3E42C</t>
  </si>
  <si>
    <t>■물   품   대</t>
  </si>
  <si>
    <t>0103</t>
  </si>
  <si>
    <t>4</t>
  </si>
  <si>
    <t>물   품   대</t>
  </si>
  <si>
    <t>010301</t>
  </si>
  <si>
    <t>전기히트펌프</t>
  </si>
  <si>
    <t>AM100AXVHHH1, 냉방29/난방32.6kW</t>
  </si>
  <si>
    <t>5CCB83A686B0E3E90070F4CBF4A1FF10E3E42E</t>
  </si>
  <si>
    <t>0103015CCB83A686B0E3E90070F4CBF4A1FF10E3E42E</t>
  </si>
  <si>
    <t>히트펌프용실내기</t>
  </si>
  <si>
    <t>AM060BN4DBH1, 냉방6.0/난방6.8kW, 4방향천장형</t>
  </si>
  <si>
    <t>5CCB83A686B0E3E90070F4CBF4A1FF10E3E42F</t>
  </si>
  <si>
    <t>0103015CCB83A686B0E3E90070F4CBF4A1FF10E3E42F</t>
  </si>
  <si>
    <t>AM110BN4DBH1, 냉방11.0/난방12.8kW, 4방향천장형</t>
  </si>
  <si>
    <t>5CCB83A686B0E3E90070F4CBF4A1FF10E3E428</t>
  </si>
  <si>
    <t>0103015CCB83A686B0E3E90070F4CBF4A1FF10E3E428</t>
  </si>
  <si>
    <t>AWR-WE13N, 룸컨트롤러</t>
  </si>
  <si>
    <t>5CCB83A686B0E3E90070F4CBF4A1FF10E3E429</t>
  </si>
  <si>
    <t>0103015CCB83A686B0E3E90070F4CBF4A1FF10E3E429</t>
  </si>
  <si>
    <t>ACM-A202DN, 중앙제어기</t>
  </si>
  <si>
    <t>5CCB83A686B0E3E90070F4CBF4A1FF10E3E42A</t>
  </si>
  <si>
    <t>0103015CCB83A686B0E3E90070F4CBF4A1FF10E3E42A</t>
  </si>
  <si>
    <t>■관 급 자 재 대</t>
  </si>
  <si>
    <t>0104</t>
  </si>
  <si>
    <t>3</t>
  </si>
  <si>
    <t>관 급 자 재 대</t>
  </si>
  <si>
    <t>010401</t>
  </si>
  <si>
    <t>공기순환기</t>
  </si>
  <si>
    <t>5CE833938CFAA7E000729115AA394B52A201FA</t>
  </si>
  <si>
    <t>0104015CE833938CFAA7E000729115AA394B52A201FA</t>
  </si>
  <si>
    <t>■철거공사-고재대</t>
  </si>
  <si>
    <t>0105</t>
  </si>
  <si>
    <t>9</t>
  </si>
  <si>
    <t>철거공사-고재대</t>
  </si>
  <si>
    <t>010501</t>
  </si>
  <si>
    <t>kg</t>
  </si>
  <si>
    <t>수집상차도</t>
  </si>
  <si>
    <t>5A5FC3BD82238F2200777E0952430F8C67E289</t>
  </si>
  <si>
    <t>0105015A5FC3BD82238F2200777E0952430F8C67E289</t>
  </si>
  <si>
    <t>철강설, 스텐레스, 작업설부산물</t>
  </si>
  <si>
    <t>5A5FC3BD82238F2200777E0952430F8C67E390</t>
  </si>
  <si>
    <t>0105015A5FC3BD82238F2200777E0952430F8C67E390</t>
  </si>
  <si>
    <t>철강설, 알루미늄, 작업설부산물</t>
  </si>
  <si>
    <t>5A5FC3BD82238F2200777E0953602A168A501E</t>
  </si>
  <si>
    <t>0105015A5FC3BD82238F2200777E0953602A168A501E</t>
  </si>
  <si>
    <t>■환경유해인자시험검사비</t>
  </si>
  <si>
    <t>0106</t>
  </si>
  <si>
    <t>8</t>
  </si>
  <si>
    <t>환경유해인자시험검사비</t>
  </si>
  <si>
    <t>010601</t>
  </si>
  <si>
    <t>어린이활동공간 환경유해인자(실내공간)</t>
  </si>
  <si>
    <t>10실기준</t>
  </si>
  <si>
    <t>5A7AA31983239F29007847D5832CA4B9C1584C</t>
  </si>
  <si>
    <t>0106015A7AA31983239F29007847D5832CA4B9C1584C</t>
  </si>
  <si>
    <t>도료나 마감재료의 오염물질 방출</t>
  </si>
  <si>
    <t>폼알데하이드</t>
  </si>
  <si>
    <t>5A7AA31983239F29007847D5832CA4B9C1584E</t>
  </si>
  <si>
    <t>0106015A7AA31983239F29007847D5832CA4B9C1584E</t>
  </si>
  <si>
    <t>총휘발성유기화합물</t>
  </si>
  <si>
    <t>5A7AA31983239F29007847D5832CA4B9C15849</t>
  </si>
  <si>
    <t>0106015A7AA31983239F29007847D5832CA4B9C15849</t>
  </si>
  <si>
    <t>어린이활동공간 환경유해인자 시험,검사</t>
  </si>
  <si>
    <t>출장료</t>
  </si>
  <si>
    <t>5A7AA31983239F29007847D5832CA4B9C15848</t>
  </si>
  <si>
    <t>0106015A7AA31983239F29007847D5832CA4B9C15848</t>
  </si>
  <si>
    <t>■폐기물처리비</t>
  </si>
  <si>
    <t>0107</t>
  </si>
  <si>
    <t>6</t>
  </si>
  <si>
    <t>폐기물처리비</t>
  </si>
  <si>
    <t>010701</t>
  </si>
  <si>
    <t>폐콘크리트</t>
  </si>
  <si>
    <t>호표 112</t>
  </si>
  <si>
    <t>5D13732E875FF368007DA002B17EBA</t>
  </si>
  <si>
    <t>0107015D13732E875FF368007DA002B17EBA</t>
  </si>
  <si>
    <t>건설폐재류,폐벽돌,폐블럭</t>
  </si>
  <si>
    <t>호표 113</t>
  </si>
  <si>
    <t>5D13732E875FF368007DA002B0595F</t>
  </si>
  <si>
    <t>0107015D13732E875FF368007DA002B0595F</t>
  </si>
  <si>
    <t>혼합건설폐기물(불연성폐기물),폐자기,도기류및기와,유리등</t>
  </si>
  <si>
    <t>호표 114</t>
  </si>
  <si>
    <t>5D13732E875FF368007DA002B05A66</t>
  </si>
  <si>
    <t>0107015D13732E875FF368007DA002B05A66</t>
  </si>
  <si>
    <t>혼합건설폐기물(소각 50%이하)</t>
  </si>
  <si>
    <t>호표 115</t>
  </si>
  <si>
    <t>5D13732E875FF368007E46E691CA13</t>
  </si>
  <si>
    <t>0107015D13732E875FF368007E46E691CA13</t>
  </si>
  <si>
    <t>폐기물운반비(덤프15Ton)/건설폐재류</t>
  </si>
  <si>
    <t>30km이하,중량기준</t>
  </si>
  <si>
    <t>호표 116</t>
  </si>
  <si>
    <t>5D13732E875FF37900738EBB45883A</t>
  </si>
  <si>
    <t>0107015D13732E875FF37900738EBB45883A</t>
  </si>
  <si>
    <t>폐기물운반비(암롤트럭16Ton)/혼합건설폐기물</t>
  </si>
  <si>
    <t>호표 117</t>
  </si>
  <si>
    <t>5D13732E875FF37900738EBB4589C0</t>
  </si>
  <si>
    <t>0107015D13732E875FF37900738EBB4589C0</t>
  </si>
  <si>
    <t>■건  축 공  사</t>
    <phoneticPr fontId="3" type="noConversion"/>
  </si>
  <si>
    <t>■건  축 공  사</t>
    <phoneticPr fontId="3" type="noConversion"/>
  </si>
  <si>
    <t>■건  축 공  사</t>
    <phoneticPr fontId="3" type="noConversion"/>
  </si>
  <si>
    <t>■건  축 공  사</t>
    <phoneticPr fontId="3" type="noConversion"/>
  </si>
  <si>
    <t>■기계설비공사</t>
    <phoneticPr fontId="3" type="noConversion"/>
  </si>
  <si>
    <t>■기계설비공사</t>
    <phoneticPr fontId="3" type="noConversion"/>
  </si>
  <si>
    <t>■물   품   대</t>
    <phoneticPr fontId="3" type="noConversion"/>
  </si>
  <si>
    <t>■관 급 자 재 대</t>
    <phoneticPr fontId="3" type="noConversion"/>
  </si>
  <si>
    <t>■철거공사-고재대</t>
    <phoneticPr fontId="3" type="noConversion"/>
  </si>
  <si>
    <t>■환경유해인자시험검사비</t>
    <phoneticPr fontId="3" type="noConversion"/>
  </si>
  <si>
    <t>■폐기물처리비</t>
    <phoneticPr fontId="3" type="noConversion"/>
  </si>
  <si>
    <t>비      고</t>
  </si>
  <si>
    <t>공 사 원 가 계 산 서</t>
  </si>
  <si>
    <t>공사명 : 덕상초등학교식당시설확충공사</t>
  </si>
  <si>
    <t>금액 : 삼억일천팔백칠십삼만이천원(￦318,732,000)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</si>
  <si>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</si>
  <si>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</si>
  <si>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</si>
  <si>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</si>
  <si>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</si>
  <si>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</si>
  <si>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</si>
  <si>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</si>
  <si>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</si>
  <si>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</si>
  <si>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</si>
  <si>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</si>
  <si>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</si>
  <si>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</si>
  <si>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</si>
  <si>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</si>
  <si>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</si>
  <si>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</si>
  <si>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</si>
  <si>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</si>
  <si>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</si>
  <si>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</si>
  <si>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</si>
  <si>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</si>
  <si>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</si>
  <si>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</si>
  <si>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</si>
  <si>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</si>
  <si>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</si>
  <si>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</si>
  <si>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</si>
  <si>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</si>
  <si>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</si>
  <si>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</si>
  <si>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</si>
  <si>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</si>
  <si>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</si>
  <si>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</si>
  <si>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</si>
  <si>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</si>
  <si>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</si>
  <si>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</si>
  <si>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</si>
  <si>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</si>
  <si>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</si>
  <si>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</si>
  <si>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</si>
  <si>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</si>
  <si>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</si>
  <si>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</si>
  <si>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</si>
  <si>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</si>
  <si>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</si>
  <si>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</si>
  <si>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</si>
  <si>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</si>
  <si>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</si>
  <si>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</si>
  <si>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</si>
  <si>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</si>
  <si>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</si>
  <si>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</si>
  <si>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</si>
  <si>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</si>
  <si>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</si>
  <si>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</si>
  <si>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</si>
  <si>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</si>
  <si>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</si>
  <si>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</si>
  <si>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</si>
  <si>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</si>
  <si>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물    품    대</t>
  </si>
  <si>
    <t>D4</t>
  </si>
  <si>
    <t>D7</t>
  </si>
  <si>
    <t>D8</t>
  </si>
  <si>
    <t>△철거공사-고재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</si>
  <si>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</si>
  <si>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</si>
  <si>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</si>
  <si>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</si>
  <si>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</si>
  <si>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</si>
  <si>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</si>
  <si>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</si>
  <si>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S2</t>
  </si>
  <si>
    <t>총   공   사    비</t>
  </si>
  <si>
    <t xml:space="preserve">관급자 관급자재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</si>
</sst>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" fillId="0" borderId="0" xfId="0" quotePrefix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2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quotePrefix="1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176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top" wrapText="1"/>
    </xf>
    <xf numFmtId="0" fontId="0" fillId="0" borderId="4" xfId="0" quotePrefix="1" applyFont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76" fontId="2" fillId="2" borderId="4" xfId="0" applyNumberFormat="1" applyFont="1" applyFill="1" applyBorder="1" applyAlignment="1">
      <alignment vertical="center" wrapText="1"/>
    </xf>
    <xf numFmtId="0" fontId="2" fillId="2" borderId="0" xfId="0" quotePrefix="1" applyFont="1" applyFill="1" applyAlignment="1">
      <alignment vertical="center"/>
    </xf>
    <xf numFmtId="0" fontId="2" fillId="2" borderId="0" xfId="0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0" fillId="0" borderId="4" xfId="0" quotePrefix="1" applyFont="1" applyBorder="1" applyAlignment="1">
      <alignment horizontal="distributed" vertical="center" wrapText="1"/>
    </xf>
    <xf numFmtId="0" fontId="2" fillId="0" borderId="4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7"/>
  <sheetViews>
    <sheetView tabSelected="1" view="pageBreakPreview" topLeftCell="B1" zoomScale="85" zoomScaleNormal="100" zoomScaleSheetLayoutView="85" workbookViewId="0">
      <selection activeCell="E29" sqref="E2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9" max="9" width="13" bestFit="1" customWidth="1"/>
    <col min="11" max="11" width="9.375" bestFit="1" customWidth="1"/>
  </cols>
  <sheetData>
    <row r="1" spans="1:7" ht="24" customHeight="1" x14ac:dyDescent="0.3">
      <c r="B1" s="34" t="s">
        <v>1065</v>
      </c>
      <c r="C1" s="34"/>
      <c r="D1" s="34"/>
      <c r="E1" s="34"/>
      <c r="F1" s="34"/>
      <c r="G1" s="34"/>
    </row>
    <row r="2" spans="1:7" ht="21.95" customHeight="1" x14ac:dyDescent="0.3">
      <c r="B2" s="35" t="s">
        <v>1066</v>
      </c>
      <c r="C2" s="35"/>
      <c r="D2" s="35"/>
      <c r="E2" s="35"/>
      <c r="F2" s="36" t="s">
        <v>1067</v>
      </c>
      <c r="G2" s="36"/>
    </row>
    <row r="3" spans="1:7" ht="21.95" customHeight="1" x14ac:dyDescent="0.3">
      <c r="B3" s="37" t="s">
        <v>1068</v>
      </c>
      <c r="C3" s="37"/>
      <c r="D3" s="37"/>
      <c r="E3" s="24" t="s">
        <v>1069</v>
      </c>
      <c r="F3" s="24" t="s">
        <v>1070</v>
      </c>
      <c r="G3" s="24" t="s">
        <v>1064</v>
      </c>
    </row>
    <row r="4" spans="1:7" ht="21.95" customHeight="1" x14ac:dyDescent="0.3">
      <c r="A4" s="1" t="s">
        <v>1075</v>
      </c>
      <c r="B4" s="38" t="s">
        <v>1071</v>
      </c>
      <c r="C4" s="38" t="s">
        <v>1072</v>
      </c>
      <c r="D4" s="24" t="s">
        <v>1076</v>
      </c>
      <c r="E4" s="22">
        <f>TRUNC(공종별집계표!F5, 0)</f>
        <v>0</v>
      </c>
      <c r="F4" s="18" t="s">
        <v>52</v>
      </c>
      <c r="G4" s="18" t="s">
        <v>52</v>
      </c>
    </row>
    <row r="5" spans="1:7" ht="21.95" customHeight="1" x14ac:dyDescent="0.3">
      <c r="A5" s="1" t="s">
        <v>1077</v>
      </c>
      <c r="B5" s="38"/>
      <c r="C5" s="38"/>
      <c r="D5" s="24" t="s">
        <v>1078</v>
      </c>
      <c r="E5" s="22">
        <v>0</v>
      </c>
      <c r="F5" s="18" t="s">
        <v>52</v>
      </c>
      <c r="G5" s="18" t="s">
        <v>52</v>
      </c>
    </row>
    <row r="6" spans="1:7" ht="21.95" customHeight="1" x14ac:dyDescent="0.3">
      <c r="A6" s="1" t="s">
        <v>1079</v>
      </c>
      <c r="B6" s="38"/>
      <c r="C6" s="38"/>
      <c r="D6" s="24" t="s">
        <v>1080</v>
      </c>
      <c r="E6" s="22">
        <v>0</v>
      </c>
      <c r="F6" s="18" t="s">
        <v>52</v>
      </c>
      <c r="G6" s="18" t="s">
        <v>52</v>
      </c>
    </row>
    <row r="7" spans="1:7" ht="21.95" customHeight="1" x14ac:dyDescent="0.3">
      <c r="A7" s="1" t="s">
        <v>1081</v>
      </c>
      <c r="B7" s="38"/>
      <c r="C7" s="38"/>
      <c r="D7" s="24" t="s">
        <v>1082</v>
      </c>
      <c r="E7" s="22">
        <f>TRUNC(E4+E5-E6, 0)</f>
        <v>0</v>
      </c>
      <c r="F7" s="18" t="s">
        <v>52</v>
      </c>
      <c r="G7" s="18" t="s">
        <v>52</v>
      </c>
    </row>
    <row r="8" spans="1:7" ht="21.95" customHeight="1" x14ac:dyDescent="0.3">
      <c r="A8" s="1" t="s">
        <v>1083</v>
      </c>
      <c r="B8" s="38"/>
      <c r="C8" s="38" t="s">
        <v>1073</v>
      </c>
      <c r="D8" s="24" t="s">
        <v>1084</v>
      </c>
      <c r="E8" s="22">
        <f>TRUNC(공종별집계표!H5, 0)</f>
        <v>0</v>
      </c>
      <c r="F8" s="18" t="s">
        <v>52</v>
      </c>
      <c r="G8" s="18" t="s">
        <v>52</v>
      </c>
    </row>
    <row r="9" spans="1:7" ht="21.95" customHeight="1" x14ac:dyDescent="0.3">
      <c r="A9" s="1" t="s">
        <v>1085</v>
      </c>
      <c r="B9" s="38"/>
      <c r="C9" s="38"/>
      <c r="D9" s="24" t="s">
        <v>1086</v>
      </c>
      <c r="E9" s="22">
        <f>TRUNC(E8*0.175, 0)</f>
        <v>0</v>
      </c>
      <c r="F9" s="18" t="s">
        <v>1087</v>
      </c>
      <c r="G9" s="18" t="s">
        <v>52</v>
      </c>
    </row>
    <row r="10" spans="1:7" ht="21.95" customHeight="1" x14ac:dyDescent="0.3">
      <c r="A10" s="1" t="s">
        <v>1088</v>
      </c>
      <c r="B10" s="38"/>
      <c r="C10" s="38"/>
      <c r="D10" s="24" t="s">
        <v>1082</v>
      </c>
      <c r="E10" s="22">
        <f>TRUNC(E8+E9, 0)</f>
        <v>0</v>
      </c>
      <c r="F10" s="18" t="s">
        <v>52</v>
      </c>
      <c r="G10" s="18" t="s">
        <v>52</v>
      </c>
    </row>
    <row r="11" spans="1:7" ht="21.95" customHeight="1" x14ac:dyDescent="0.3">
      <c r="A11" s="1" t="s">
        <v>1089</v>
      </c>
      <c r="B11" s="38"/>
      <c r="C11" s="38" t="s">
        <v>1074</v>
      </c>
      <c r="D11" s="24" t="s">
        <v>1090</v>
      </c>
      <c r="E11" s="22">
        <f>TRUNC(공종별집계표!J5, 0)</f>
        <v>0</v>
      </c>
      <c r="F11" s="18" t="s">
        <v>52</v>
      </c>
      <c r="G11" s="18" t="s">
        <v>52</v>
      </c>
    </row>
    <row r="12" spans="1:7" ht="21.95" customHeight="1" x14ac:dyDescent="0.3">
      <c r="A12" s="1" t="s">
        <v>1091</v>
      </c>
      <c r="B12" s="38"/>
      <c r="C12" s="38"/>
      <c r="D12" s="24" t="s">
        <v>1092</v>
      </c>
      <c r="E12" s="22">
        <f>TRUNC(E10*0.0356, 0)</f>
        <v>0</v>
      </c>
      <c r="F12" s="18" t="s">
        <v>1093</v>
      </c>
      <c r="G12" s="18" t="s">
        <v>52</v>
      </c>
    </row>
    <row r="13" spans="1:7" ht="21.95" customHeight="1" x14ac:dyDescent="0.3">
      <c r="A13" s="1" t="s">
        <v>1094</v>
      </c>
      <c r="B13" s="38"/>
      <c r="C13" s="38"/>
      <c r="D13" s="24" t="s">
        <v>1095</v>
      </c>
      <c r="E13" s="22">
        <f>TRUNC(E10*0.0101, 0)</f>
        <v>0</v>
      </c>
      <c r="F13" s="18" t="s">
        <v>1096</v>
      </c>
      <c r="G13" s="18" t="s">
        <v>52</v>
      </c>
    </row>
    <row r="14" spans="1:7" ht="21.95" customHeight="1" x14ac:dyDescent="0.3">
      <c r="A14" s="1" t="s">
        <v>1097</v>
      </c>
      <c r="B14" s="38"/>
      <c r="C14" s="38"/>
      <c r="D14" s="24" t="s">
        <v>1098</v>
      </c>
      <c r="E14" s="22">
        <f>TRUNC(E8*0.03595, 0)</f>
        <v>0</v>
      </c>
      <c r="F14" s="18" t="s">
        <v>1099</v>
      </c>
      <c r="G14" s="18" t="s">
        <v>52</v>
      </c>
    </row>
    <row r="15" spans="1:7" ht="21.95" customHeight="1" x14ac:dyDescent="0.3">
      <c r="A15" s="1" t="s">
        <v>1100</v>
      </c>
      <c r="B15" s="38"/>
      <c r="C15" s="38"/>
      <c r="D15" s="24" t="s">
        <v>1101</v>
      </c>
      <c r="E15" s="22">
        <f>TRUNC(E8*0.0475, 0)</f>
        <v>0</v>
      </c>
      <c r="F15" s="18" t="s">
        <v>1102</v>
      </c>
      <c r="G15" s="18" t="s">
        <v>52</v>
      </c>
    </row>
    <row r="16" spans="1:7" ht="21.95" customHeight="1" x14ac:dyDescent="0.3">
      <c r="A16" s="1" t="s">
        <v>1103</v>
      </c>
      <c r="B16" s="38"/>
      <c r="C16" s="38"/>
      <c r="D16" s="24" t="s">
        <v>1104</v>
      </c>
      <c r="E16" s="22">
        <f>TRUNC(E8*0.023, 0)</f>
        <v>0</v>
      </c>
      <c r="F16" s="18" t="s">
        <v>1105</v>
      </c>
      <c r="G16" s="18" t="s">
        <v>52</v>
      </c>
    </row>
    <row r="17" spans="1:7" ht="21.95" customHeight="1" x14ac:dyDescent="0.3">
      <c r="A17" s="1" t="s">
        <v>1106</v>
      </c>
      <c r="B17" s="38"/>
      <c r="C17" s="38"/>
      <c r="D17" s="24" t="s">
        <v>1107</v>
      </c>
      <c r="E17" s="22">
        <f>TRUNC((E7+E8)*0.0311, 0)</f>
        <v>0</v>
      </c>
      <c r="F17" s="18" t="s">
        <v>1108</v>
      </c>
      <c r="G17" s="18" t="s">
        <v>52</v>
      </c>
    </row>
    <row r="18" spans="1:7" ht="21.95" customHeight="1" x14ac:dyDescent="0.3">
      <c r="A18" s="1" t="s">
        <v>1109</v>
      </c>
      <c r="B18" s="38"/>
      <c r="C18" s="38"/>
      <c r="D18" s="24" t="s">
        <v>1110</v>
      </c>
      <c r="E18" s="22">
        <f>TRUNC(E14*0.1314, 0)</f>
        <v>0</v>
      </c>
      <c r="F18" s="18" t="s">
        <v>1111</v>
      </c>
      <c r="G18" s="18" t="s">
        <v>52</v>
      </c>
    </row>
    <row r="19" spans="1:7" ht="21.95" customHeight="1" x14ac:dyDescent="0.3">
      <c r="A19" s="1" t="s">
        <v>1112</v>
      </c>
      <c r="B19" s="38"/>
      <c r="C19" s="38"/>
      <c r="D19" s="24" t="s">
        <v>1113</v>
      </c>
      <c r="E19" s="22">
        <f>TRUNC((E7+E10)*0.05, 0)</f>
        <v>0</v>
      </c>
      <c r="F19" s="18" t="s">
        <v>1114</v>
      </c>
      <c r="G19" s="18" t="s">
        <v>52</v>
      </c>
    </row>
    <row r="20" spans="1:7" ht="21.95" customHeight="1" x14ac:dyDescent="0.3">
      <c r="A20" s="1" t="s">
        <v>1115</v>
      </c>
      <c r="B20" s="38"/>
      <c r="C20" s="38"/>
      <c r="D20" s="24" t="s">
        <v>1116</v>
      </c>
      <c r="E20" s="22">
        <f>TRUNC((E7+E8+E11)*0.005, 0)</f>
        <v>0</v>
      </c>
      <c r="F20" s="18" t="s">
        <v>1117</v>
      </c>
      <c r="G20" s="18" t="s">
        <v>52</v>
      </c>
    </row>
    <row r="21" spans="1:7" ht="21.95" customHeight="1" x14ac:dyDescent="0.3">
      <c r="A21" s="1" t="s">
        <v>1118</v>
      </c>
      <c r="B21" s="38"/>
      <c r="C21" s="38"/>
      <c r="D21" s="24" t="s">
        <v>1119</v>
      </c>
      <c r="E21" s="22">
        <f>TRUNC((E7+E8+E11)*0.00081, 0)</f>
        <v>0</v>
      </c>
      <c r="F21" s="18" t="s">
        <v>1120</v>
      </c>
      <c r="G21" s="18" t="s">
        <v>52</v>
      </c>
    </row>
    <row r="22" spans="1:7" ht="21.95" customHeight="1" x14ac:dyDescent="0.3">
      <c r="A22" s="1" t="s">
        <v>1121</v>
      </c>
      <c r="B22" s="38"/>
      <c r="C22" s="38"/>
      <c r="D22" s="24" t="s">
        <v>1122</v>
      </c>
      <c r="E22" s="22">
        <f>TRUNC((E7+E8+E11)*0.0007, 0)</f>
        <v>0</v>
      </c>
      <c r="F22" s="18" t="s">
        <v>1123</v>
      </c>
      <c r="G22" s="18" t="s">
        <v>52</v>
      </c>
    </row>
    <row r="23" spans="1:7" ht="21.95" customHeight="1" x14ac:dyDescent="0.3">
      <c r="A23" s="1" t="s">
        <v>1124</v>
      </c>
      <c r="B23" s="38"/>
      <c r="C23" s="38"/>
      <c r="D23" s="24" t="s">
        <v>1125</v>
      </c>
      <c r="E23" s="22">
        <f>TRUNC(E10*0.00006, 0)</f>
        <v>0</v>
      </c>
      <c r="F23" s="18" t="s">
        <v>1126</v>
      </c>
      <c r="G23" s="18" t="s">
        <v>52</v>
      </c>
    </row>
    <row r="24" spans="1:7" ht="21.95" customHeight="1" x14ac:dyDescent="0.3">
      <c r="A24" s="1" t="s">
        <v>1127</v>
      </c>
      <c r="B24" s="38"/>
      <c r="C24" s="38"/>
      <c r="D24" s="24" t="s">
        <v>1128</v>
      </c>
      <c r="E24" s="22">
        <f>TRUNC(E10*0.0009, 0)</f>
        <v>0</v>
      </c>
      <c r="F24" s="18" t="s">
        <v>1129</v>
      </c>
      <c r="G24" s="18" t="s">
        <v>52</v>
      </c>
    </row>
    <row r="25" spans="1:7" ht="21.95" customHeight="1" x14ac:dyDescent="0.3">
      <c r="A25" s="1" t="s">
        <v>1130</v>
      </c>
      <c r="B25" s="38"/>
      <c r="C25" s="38"/>
      <c r="D25" s="24" t="s">
        <v>1082</v>
      </c>
      <c r="E25" s="22">
        <f>TRUNC(E11+E12+E13+E14+E15+E16+E17+E18+E19+E20+E21+E22+E23+E24, 0)</f>
        <v>0</v>
      </c>
      <c r="F25" s="18" t="s">
        <v>52</v>
      </c>
      <c r="G25" s="18" t="s">
        <v>52</v>
      </c>
    </row>
    <row r="26" spans="1:7" ht="21.95" customHeight="1" x14ac:dyDescent="0.3">
      <c r="A26" s="1" t="s">
        <v>1131</v>
      </c>
      <c r="B26" s="37" t="s">
        <v>1132</v>
      </c>
      <c r="C26" s="37"/>
      <c r="D26" s="37"/>
      <c r="E26" s="22">
        <f>TRUNC(E7+E10+E25, 0)</f>
        <v>0</v>
      </c>
      <c r="F26" s="18" t="s">
        <v>52</v>
      </c>
      <c r="G26" s="18" t="s">
        <v>52</v>
      </c>
    </row>
    <row r="27" spans="1:7" ht="21.95" customHeight="1" x14ac:dyDescent="0.3">
      <c r="A27" s="1" t="s">
        <v>1133</v>
      </c>
      <c r="B27" s="37" t="s">
        <v>1134</v>
      </c>
      <c r="C27" s="37"/>
      <c r="D27" s="37"/>
      <c r="E27" s="22">
        <f>TRUNC(E26*0.08, 0)</f>
        <v>0</v>
      </c>
      <c r="F27" s="18" t="s">
        <v>1135</v>
      </c>
      <c r="G27" s="18" t="s">
        <v>52</v>
      </c>
    </row>
    <row r="28" spans="1:7" ht="21.95" customHeight="1" x14ac:dyDescent="0.3">
      <c r="A28" s="1" t="s">
        <v>1136</v>
      </c>
      <c r="B28" s="37" t="s">
        <v>1137</v>
      </c>
      <c r="C28" s="37"/>
      <c r="D28" s="37"/>
      <c r="E28" s="22">
        <f>TRUNC((E10+E25+E27)*0.15, 0)</f>
        <v>0</v>
      </c>
      <c r="F28" s="18" t="s">
        <v>1138</v>
      </c>
      <c r="G28" s="18" t="s">
        <v>52</v>
      </c>
    </row>
    <row r="29" spans="1:7" ht="21.95" customHeight="1" x14ac:dyDescent="0.3">
      <c r="A29" s="1" t="s">
        <v>1139</v>
      </c>
      <c r="B29" s="37" t="s">
        <v>1140</v>
      </c>
      <c r="C29" s="37"/>
      <c r="D29" s="37"/>
      <c r="E29" s="22">
        <f>TRUNC(공종별집계표!T28, 0)</f>
        <v>0</v>
      </c>
      <c r="F29" s="18" t="s">
        <v>52</v>
      </c>
      <c r="G29" s="18" t="s">
        <v>52</v>
      </c>
    </row>
    <row r="30" spans="1:7" ht="21.95" customHeight="1" x14ac:dyDescent="0.3">
      <c r="A30" s="1" t="s">
        <v>1141</v>
      </c>
      <c r="B30" s="37" t="s">
        <v>1026</v>
      </c>
      <c r="C30" s="37"/>
      <c r="D30" s="37"/>
      <c r="E30" s="22">
        <f>TRUNC(공종별집계표!T36, 0)</f>
        <v>0</v>
      </c>
      <c r="F30" s="18" t="s">
        <v>52</v>
      </c>
      <c r="G30" s="18" t="s">
        <v>52</v>
      </c>
    </row>
    <row r="31" spans="1:7" ht="21.95" customHeight="1" x14ac:dyDescent="0.3">
      <c r="A31" s="1" t="s">
        <v>1142</v>
      </c>
      <c r="B31" s="37" t="s">
        <v>1006</v>
      </c>
      <c r="C31" s="37"/>
      <c r="D31" s="37"/>
      <c r="E31" s="22">
        <f>TRUNC(공종별집계표!T34, 0)</f>
        <v>0</v>
      </c>
      <c r="F31" s="18" t="s">
        <v>52</v>
      </c>
      <c r="G31" s="18" t="s">
        <v>52</v>
      </c>
    </row>
    <row r="32" spans="1:7" ht="21.95" customHeight="1" x14ac:dyDescent="0.3">
      <c r="A32" s="1" t="s">
        <v>1143</v>
      </c>
      <c r="B32" s="37" t="s">
        <v>1144</v>
      </c>
      <c r="C32" s="37"/>
      <c r="D32" s="37"/>
      <c r="E32" s="22">
        <f>TRUNC(공종별집계표!T32, 0)</f>
        <v>0</v>
      </c>
      <c r="F32" s="18" t="s">
        <v>52</v>
      </c>
      <c r="G32" s="18" t="s">
        <v>52</v>
      </c>
    </row>
    <row r="33" spans="1:11" ht="21.95" customHeight="1" x14ac:dyDescent="0.3">
      <c r="A33" s="1" t="s">
        <v>1145</v>
      </c>
      <c r="B33" s="37" t="s">
        <v>1146</v>
      </c>
      <c r="C33" s="37"/>
      <c r="D33" s="37"/>
      <c r="E33" s="22">
        <f>TRUNC(E26+E27+E28+E29+E30+E31-E32, 0)</f>
        <v>0</v>
      </c>
      <c r="F33" s="18" t="s">
        <v>52</v>
      </c>
      <c r="G33" s="18" t="s">
        <v>52</v>
      </c>
    </row>
    <row r="34" spans="1:11" ht="21.95" customHeight="1" x14ac:dyDescent="0.3">
      <c r="A34" s="1" t="s">
        <v>1147</v>
      </c>
      <c r="B34" s="37" t="s">
        <v>1148</v>
      </c>
      <c r="C34" s="37"/>
      <c r="D34" s="37"/>
      <c r="E34" s="22">
        <f>TRUNC(E33*0.1, 0)</f>
        <v>0</v>
      </c>
      <c r="F34" s="18" t="s">
        <v>1149</v>
      </c>
      <c r="G34" s="18" t="s">
        <v>52</v>
      </c>
    </row>
    <row r="35" spans="1:11" ht="21.95" customHeight="1" x14ac:dyDescent="0.3">
      <c r="A35" s="1" t="s">
        <v>1150</v>
      </c>
      <c r="B35" s="37" t="s">
        <v>1151</v>
      </c>
      <c r="C35" s="37"/>
      <c r="D35" s="37"/>
      <c r="E35" s="22">
        <f>TRUNC(E33+E34, 0)</f>
        <v>0</v>
      </c>
      <c r="F35" s="18" t="s">
        <v>52</v>
      </c>
      <c r="G35" s="18" t="s">
        <v>52</v>
      </c>
      <c r="I35" s="32">
        <v>287430000</v>
      </c>
      <c r="K35" s="33">
        <f>I35-E35</f>
        <v>287430000</v>
      </c>
    </row>
    <row r="36" spans="1:11" ht="21.95" customHeight="1" x14ac:dyDescent="0.3">
      <c r="A36" s="1" t="s">
        <v>1152</v>
      </c>
      <c r="B36" s="37" t="s">
        <v>1155</v>
      </c>
      <c r="C36" s="37"/>
      <c r="D36" s="37"/>
      <c r="E36" s="22">
        <f>TRUNC(공종별집계표!T30, 0)</f>
        <v>0</v>
      </c>
      <c r="F36" s="18" t="s">
        <v>52</v>
      </c>
      <c r="G36" s="18" t="s">
        <v>52</v>
      </c>
    </row>
    <row r="37" spans="1:11" ht="21.95" customHeight="1" x14ac:dyDescent="0.3">
      <c r="A37" s="1" t="s">
        <v>1153</v>
      </c>
      <c r="B37" s="37" t="s">
        <v>1154</v>
      </c>
      <c r="C37" s="37"/>
      <c r="D37" s="37"/>
      <c r="E37" s="22">
        <f>TRUNC(E35+E36, 0)</f>
        <v>0</v>
      </c>
      <c r="F37" s="18" t="s">
        <v>52</v>
      </c>
      <c r="G37" s="18" t="s">
        <v>52</v>
      </c>
    </row>
  </sheetData>
  <mergeCells count="20">
    <mergeCell ref="B37:D37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:G1"/>
    <mergeCell ref="B2:E2"/>
    <mergeCell ref="F2:G2"/>
    <mergeCell ref="B3:D3"/>
    <mergeCell ref="B4:B25"/>
    <mergeCell ref="C4:C7"/>
    <mergeCell ref="C8:C10"/>
    <mergeCell ref="C11:C25"/>
  </mergeCells>
  <phoneticPr fontId="3" type="noConversion"/>
  <pageMargins left="0.78740157480314954" right="0" top="0.39370078740157477" bottom="0.39370078740157477" header="0" footer="0"/>
  <pageSetup paperSize="9" scale="6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8"/>
  <sheetViews>
    <sheetView workbookViewId="0">
      <selection activeCell="B11" sqref="B1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39" t="s">
        <v>2</v>
      </c>
      <c r="B3" s="39" t="s">
        <v>3</v>
      </c>
      <c r="C3" s="39" t="s">
        <v>4</v>
      </c>
      <c r="D3" s="39" t="s">
        <v>5</v>
      </c>
      <c r="E3" s="39" t="s">
        <v>6</v>
      </c>
      <c r="F3" s="39"/>
      <c r="G3" s="39" t="s">
        <v>9</v>
      </c>
      <c r="H3" s="39"/>
      <c r="I3" s="39" t="s">
        <v>10</v>
      </c>
      <c r="J3" s="39"/>
      <c r="K3" s="39" t="s">
        <v>11</v>
      </c>
      <c r="L3" s="39"/>
      <c r="M3" s="39" t="s">
        <v>12</v>
      </c>
      <c r="N3" s="41" t="s">
        <v>13</v>
      </c>
      <c r="O3" s="41" t="s">
        <v>14</v>
      </c>
      <c r="P3" s="41" t="s">
        <v>15</v>
      </c>
      <c r="Q3" s="41" t="s">
        <v>16</v>
      </c>
      <c r="R3" s="41" t="s">
        <v>17</v>
      </c>
      <c r="S3" s="41" t="s">
        <v>18</v>
      </c>
      <c r="T3" s="41" t="s">
        <v>19</v>
      </c>
    </row>
    <row r="4" spans="1:20" ht="30" customHeight="1" x14ac:dyDescent="0.3">
      <c r="A4" s="40"/>
      <c r="B4" s="40"/>
      <c r="C4" s="40"/>
      <c r="D4" s="40"/>
      <c r="E4" s="14" t="s">
        <v>7</v>
      </c>
      <c r="F4" s="14" t="s">
        <v>8</v>
      </c>
      <c r="G4" s="14" t="s">
        <v>7</v>
      </c>
      <c r="H4" s="14" t="s">
        <v>8</v>
      </c>
      <c r="I4" s="14" t="s">
        <v>7</v>
      </c>
      <c r="J4" s="14" t="s">
        <v>8</v>
      </c>
      <c r="K4" s="14" t="s">
        <v>7</v>
      </c>
      <c r="L4" s="14" t="s">
        <v>8</v>
      </c>
      <c r="M4" s="40"/>
      <c r="N4" s="41"/>
      <c r="O4" s="41"/>
      <c r="P4" s="41"/>
      <c r="Q4" s="41"/>
      <c r="R4" s="41"/>
      <c r="S4" s="41"/>
      <c r="T4" s="41"/>
    </row>
    <row r="5" spans="1:20" ht="30" customHeight="1" x14ac:dyDescent="0.3">
      <c r="A5" s="15" t="s">
        <v>51</v>
      </c>
      <c r="B5" s="15" t="s">
        <v>52</v>
      </c>
      <c r="C5" s="15" t="s">
        <v>52</v>
      </c>
      <c r="D5" s="16">
        <v>1</v>
      </c>
      <c r="E5" s="17">
        <f>F6+F23</f>
        <v>0</v>
      </c>
      <c r="F5" s="17">
        <f t="shared" ref="F5:F37" si="0">E5*D5</f>
        <v>0</v>
      </c>
      <c r="G5" s="17">
        <f>H6+H23</f>
        <v>0</v>
      </c>
      <c r="H5" s="17">
        <f t="shared" ref="H5:H37" si="1">G5*D5</f>
        <v>0</v>
      </c>
      <c r="I5" s="17">
        <f>J6+J23</f>
        <v>0</v>
      </c>
      <c r="J5" s="17">
        <f t="shared" ref="J5:J37" si="2">I5*D5</f>
        <v>0</v>
      </c>
      <c r="K5" s="17">
        <f t="shared" ref="K5:K37" si="3">E5+G5+I5</f>
        <v>0</v>
      </c>
      <c r="L5" s="17">
        <f t="shared" ref="L5:L37" si="4">F5+H5+J5</f>
        <v>0</v>
      </c>
      <c r="M5" s="15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s="31" customFormat="1" ht="30" customHeight="1" x14ac:dyDescent="0.3">
      <c r="A6" s="25" t="s">
        <v>54</v>
      </c>
      <c r="B6" s="25" t="s">
        <v>52</v>
      </c>
      <c r="C6" s="25" t="s">
        <v>52</v>
      </c>
      <c r="D6" s="26">
        <v>1</v>
      </c>
      <c r="E6" s="27">
        <f>F7+F8+F9+F10+F11+F12+F13+F14+F15+F16+F17+F18+F19+F20+F21+F22</f>
        <v>0</v>
      </c>
      <c r="F6" s="27">
        <f t="shared" si="0"/>
        <v>0</v>
      </c>
      <c r="G6" s="27">
        <f>H7+H8+H9+H10+H11+H12+H13+H14+H15+H16+H17+H18+H19+H20+H21+H22</f>
        <v>0</v>
      </c>
      <c r="H6" s="27">
        <f t="shared" si="1"/>
        <v>0</v>
      </c>
      <c r="I6" s="27">
        <f>J7+J8+J9+J10+J11+J12+J13+J14+J15+J16+J17+J18+J19+J20+J21+J22</f>
        <v>0</v>
      </c>
      <c r="J6" s="27">
        <f t="shared" si="2"/>
        <v>0</v>
      </c>
      <c r="K6" s="27">
        <f t="shared" si="3"/>
        <v>0</v>
      </c>
      <c r="L6" s="27">
        <f t="shared" si="4"/>
        <v>0</v>
      </c>
      <c r="M6" s="25" t="s">
        <v>52</v>
      </c>
      <c r="N6" s="28" t="s">
        <v>55</v>
      </c>
      <c r="O6" s="28" t="s">
        <v>52</v>
      </c>
      <c r="P6" s="28" t="s">
        <v>53</v>
      </c>
      <c r="Q6" s="28" t="s">
        <v>52</v>
      </c>
      <c r="R6" s="29">
        <v>2</v>
      </c>
      <c r="S6" s="28" t="s">
        <v>52</v>
      </c>
      <c r="T6" s="30"/>
    </row>
    <row r="7" spans="1:20" ht="30" customHeight="1" x14ac:dyDescent="0.3">
      <c r="A7" s="15" t="s">
        <v>56</v>
      </c>
      <c r="B7" s="15" t="s">
        <v>52</v>
      </c>
      <c r="C7" s="15" t="s">
        <v>52</v>
      </c>
      <c r="D7" s="16">
        <v>1</v>
      </c>
      <c r="E7" s="17">
        <f>공종별내역서!F27</f>
        <v>0</v>
      </c>
      <c r="F7" s="17">
        <f t="shared" si="0"/>
        <v>0</v>
      </c>
      <c r="G7" s="17">
        <f>공종별내역서!H27</f>
        <v>0</v>
      </c>
      <c r="H7" s="17">
        <f t="shared" si="1"/>
        <v>0</v>
      </c>
      <c r="I7" s="17">
        <f>공종별내역서!J27</f>
        <v>0</v>
      </c>
      <c r="J7" s="17">
        <f t="shared" si="2"/>
        <v>0</v>
      </c>
      <c r="K7" s="17">
        <f t="shared" si="3"/>
        <v>0</v>
      </c>
      <c r="L7" s="17">
        <f t="shared" si="4"/>
        <v>0</v>
      </c>
      <c r="M7" s="15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5" t="s">
        <v>100</v>
      </c>
      <c r="B8" s="15" t="s">
        <v>52</v>
      </c>
      <c r="C8" s="15" t="s">
        <v>52</v>
      </c>
      <c r="D8" s="16">
        <v>1</v>
      </c>
      <c r="E8" s="17">
        <f>공종별내역서!F51</f>
        <v>0</v>
      </c>
      <c r="F8" s="17">
        <f t="shared" si="0"/>
        <v>0</v>
      </c>
      <c r="G8" s="17">
        <f>공종별내역서!H51</f>
        <v>0</v>
      </c>
      <c r="H8" s="17">
        <f t="shared" si="1"/>
        <v>0</v>
      </c>
      <c r="I8" s="17">
        <f>공종별내역서!J51</f>
        <v>0</v>
      </c>
      <c r="J8" s="17">
        <f t="shared" si="2"/>
        <v>0</v>
      </c>
      <c r="K8" s="17">
        <f t="shared" si="3"/>
        <v>0</v>
      </c>
      <c r="L8" s="17">
        <f t="shared" si="4"/>
        <v>0</v>
      </c>
      <c r="M8" s="15" t="s">
        <v>52</v>
      </c>
      <c r="N8" s="2" t="s">
        <v>101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5" t="s">
        <v>118</v>
      </c>
      <c r="B9" s="15" t="s">
        <v>52</v>
      </c>
      <c r="C9" s="15" t="s">
        <v>52</v>
      </c>
      <c r="D9" s="16">
        <v>1</v>
      </c>
      <c r="E9" s="17">
        <f>공종별내역서!F75</f>
        <v>0</v>
      </c>
      <c r="F9" s="17">
        <f t="shared" si="0"/>
        <v>0</v>
      </c>
      <c r="G9" s="17">
        <f>공종별내역서!H75</f>
        <v>0</v>
      </c>
      <c r="H9" s="17">
        <f t="shared" si="1"/>
        <v>0</v>
      </c>
      <c r="I9" s="17">
        <f>공종별내역서!J75</f>
        <v>0</v>
      </c>
      <c r="J9" s="17">
        <f t="shared" si="2"/>
        <v>0</v>
      </c>
      <c r="K9" s="17">
        <f t="shared" si="3"/>
        <v>0</v>
      </c>
      <c r="L9" s="17">
        <f t="shared" si="4"/>
        <v>0</v>
      </c>
      <c r="M9" s="15" t="s">
        <v>52</v>
      </c>
      <c r="N9" s="2" t="s">
        <v>119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5" t="s">
        <v>160</v>
      </c>
      <c r="B10" s="15" t="s">
        <v>52</v>
      </c>
      <c r="C10" s="15" t="s">
        <v>52</v>
      </c>
      <c r="D10" s="16">
        <v>1</v>
      </c>
      <c r="E10" s="17">
        <f>공종별내역서!F99</f>
        <v>0</v>
      </c>
      <c r="F10" s="17">
        <f t="shared" si="0"/>
        <v>0</v>
      </c>
      <c r="G10" s="17">
        <f>공종별내역서!H99</f>
        <v>0</v>
      </c>
      <c r="H10" s="17">
        <f t="shared" si="1"/>
        <v>0</v>
      </c>
      <c r="I10" s="17">
        <f>공종별내역서!J99</f>
        <v>0</v>
      </c>
      <c r="J10" s="17">
        <f t="shared" si="2"/>
        <v>0</v>
      </c>
      <c r="K10" s="17">
        <f t="shared" si="3"/>
        <v>0</v>
      </c>
      <c r="L10" s="17">
        <f t="shared" si="4"/>
        <v>0</v>
      </c>
      <c r="M10" s="15" t="s">
        <v>52</v>
      </c>
      <c r="N10" s="2" t="s">
        <v>161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5" t="s">
        <v>187</v>
      </c>
      <c r="B11" s="15" t="s">
        <v>52</v>
      </c>
      <c r="C11" s="15" t="s">
        <v>52</v>
      </c>
      <c r="D11" s="16">
        <v>1</v>
      </c>
      <c r="E11" s="17">
        <f>공종별내역서!F123</f>
        <v>0</v>
      </c>
      <c r="F11" s="17">
        <f t="shared" si="0"/>
        <v>0</v>
      </c>
      <c r="G11" s="17">
        <f>공종별내역서!H123</f>
        <v>0</v>
      </c>
      <c r="H11" s="17">
        <f t="shared" si="1"/>
        <v>0</v>
      </c>
      <c r="I11" s="17">
        <f>공종별내역서!J123</f>
        <v>0</v>
      </c>
      <c r="J11" s="17">
        <f t="shared" si="2"/>
        <v>0</v>
      </c>
      <c r="K11" s="17">
        <f t="shared" si="3"/>
        <v>0</v>
      </c>
      <c r="L11" s="17">
        <f t="shared" si="4"/>
        <v>0</v>
      </c>
      <c r="M11" s="15" t="s">
        <v>52</v>
      </c>
      <c r="N11" s="2" t="s">
        <v>188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5" t="s">
        <v>213</v>
      </c>
      <c r="B12" s="15" t="s">
        <v>52</v>
      </c>
      <c r="C12" s="15" t="s">
        <v>52</v>
      </c>
      <c r="D12" s="16">
        <v>1</v>
      </c>
      <c r="E12" s="17">
        <f>공종별내역서!F147</f>
        <v>0</v>
      </c>
      <c r="F12" s="17">
        <f t="shared" si="0"/>
        <v>0</v>
      </c>
      <c r="G12" s="17">
        <f>공종별내역서!H147</f>
        <v>0</v>
      </c>
      <c r="H12" s="17">
        <f t="shared" si="1"/>
        <v>0</v>
      </c>
      <c r="I12" s="17">
        <f>공종별내역서!J147</f>
        <v>0</v>
      </c>
      <c r="J12" s="17">
        <f t="shared" si="2"/>
        <v>0</v>
      </c>
      <c r="K12" s="17">
        <f t="shared" si="3"/>
        <v>0</v>
      </c>
      <c r="L12" s="17">
        <f t="shared" si="4"/>
        <v>0</v>
      </c>
      <c r="M12" s="15" t="s">
        <v>52</v>
      </c>
      <c r="N12" s="2" t="s">
        <v>214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1"/>
    </row>
    <row r="13" spans="1:20" ht="30" customHeight="1" x14ac:dyDescent="0.3">
      <c r="A13" s="15" t="s">
        <v>241</v>
      </c>
      <c r="B13" s="15" t="s">
        <v>52</v>
      </c>
      <c r="C13" s="15" t="s">
        <v>52</v>
      </c>
      <c r="D13" s="16">
        <v>1</v>
      </c>
      <c r="E13" s="17">
        <f>공종별내역서!F171</f>
        <v>0</v>
      </c>
      <c r="F13" s="17">
        <f t="shared" si="0"/>
        <v>0</v>
      </c>
      <c r="G13" s="17">
        <f>공종별내역서!H171</f>
        <v>0</v>
      </c>
      <c r="H13" s="17">
        <f t="shared" si="1"/>
        <v>0</v>
      </c>
      <c r="I13" s="17">
        <f>공종별내역서!J171</f>
        <v>0</v>
      </c>
      <c r="J13" s="17">
        <f t="shared" si="2"/>
        <v>0</v>
      </c>
      <c r="K13" s="17">
        <f t="shared" si="3"/>
        <v>0</v>
      </c>
      <c r="L13" s="17">
        <f t="shared" si="4"/>
        <v>0</v>
      </c>
      <c r="M13" s="15" t="s">
        <v>52</v>
      </c>
      <c r="N13" s="2" t="s">
        <v>242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5" t="s">
        <v>278</v>
      </c>
      <c r="B14" s="15" t="s">
        <v>52</v>
      </c>
      <c r="C14" s="15" t="s">
        <v>52</v>
      </c>
      <c r="D14" s="16">
        <v>1</v>
      </c>
      <c r="E14" s="17">
        <f>공종별내역서!F195</f>
        <v>0</v>
      </c>
      <c r="F14" s="17">
        <f t="shared" si="0"/>
        <v>0</v>
      </c>
      <c r="G14" s="17">
        <f>공종별내역서!H195</f>
        <v>0</v>
      </c>
      <c r="H14" s="17">
        <f t="shared" si="1"/>
        <v>0</v>
      </c>
      <c r="I14" s="17">
        <f>공종별내역서!J195</f>
        <v>0</v>
      </c>
      <c r="J14" s="17">
        <f t="shared" si="2"/>
        <v>0</v>
      </c>
      <c r="K14" s="17">
        <f t="shared" si="3"/>
        <v>0</v>
      </c>
      <c r="L14" s="17">
        <f t="shared" si="4"/>
        <v>0</v>
      </c>
      <c r="M14" s="15" t="s">
        <v>52</v>
      </c>
      <c r="N14" s="2" t="s">
        <v>279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1"/>
    </row>
    <row r="15" spans="1:20" ht="30" customHeight="1" x14ac:dyDescent="0.3">
      <c r="A15" s="15" t="s">
        <v>294</v>
      </c>
      <c r="B15" s="15" t="s">
        <v>52</v>
      </c>
      <c r="C15" s="15" t="s">
        <v>52</v>
      </c>
      <c r="D15" s="16">
        <v>1</v>
      </c>
      <c r="E15" s="17">
        <f>공종별내역서!F219</f>
        <v>0</v>
      </c>
      <c r="F15" s="17">
        <f t="shared" si="0"/>
        <v>0</v>
      </c>
      <c r="G15" s="17">
        <f>공종별내역서!H219</f>
        <v>0</v>
      </c>
      <c r="H15" s="17">
        <f t="shared" si="1"/>
        <v>0</v>
      </c>
      <c r="I15" s="17">
        <f>공종별내역서!J219</f>
        <v>0</v>
      </c>
      <c r="J15" s="17">
        <f t="shared" si="2"/>
        <v>0</v>
      </c>
      <c r="K15" s="17">
        <f t="shared" si="3"/>
        <v>0</v>
      </c>
      <c r="L15" s="17">
        <f t="shared" si="4"/>
        <v>0</v>
      </c>
      <c r="M15" s="15" t="s">
        <v>52</v>
      </c>
      <c r="N15" s="2" t="s">
        <v>295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11"/>
    </row>
    <row r="16" spans="1:20" ht="30" customHeight="1" x14ac:dyDescent="0.3">
      <c r="A16" s="15" t="s">
        <v>330</v>
      </c>
      <c r="B16" s="15" t="s">
        <v>52</v>
      </c>
      <c r="C16" s="15" t="s">
        <v>52</v>
      </c>
      <c r="D16" s="16">
        <v>1</v>
      </c>
      <c r="E16" s="17">
        <f>공종별내역서!F243</f>
        <v>0</v>
      </c>
      <c r="F16" s="17">
        <f t="shared" si="0"/>
        <v>0</v>
      </c>
      <c r="G16" s="17">
        <f>공종별내역서!H243</f>
        <v>0</v>
      </c>
      <c r="H16" s="17">
        <f t="shared" si="1"/>
        <v>0</v>
      </c>
      <c r="I16" s="17">
        <f>공종별내역서!J243</f>
        <v>0</v>
      </c>
      <c r="J16" s="17">
        <f t="shared" si="2"/>
        <v>0</v>
      </c>
      <c r="K16" s="17">
        <f t="shared" si="3"/>
        <v>0</v>
      </c>
      <c r="L16" s="17">
        <f t="shared" si="4"/>
        <v>0</v>
      </c>
      <c r="M16" s="15" t="s">
        <v>52</v>
      </c>
      <c r="N16" s="2" t="s">
        <v>331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11"/>
    </row>
    <row r="17" spans="1:20" ht="30" customHeight="1" x14ac:dyDescent="0.3">
      <c r="A17" s="15" t="s">
        <v>366</v>
      </c>
      <c r="B17" s="15" t="s">
        <v>52</v>
      </c>
      <c r="C17" s="15" t="s">
        <v>52</v>
      </c>
      <c r="D17" s="16">
        <v>1</v>
      </c>
      <c r="E17" s="17">
        <f>공종별내역서!F267</f>
        <v>0</v>
      </c>
      <c r="F17" s="17">
        <f t="shared" si="0"/>
        <v>0</v>
      </c>
      <c r="G17" s="17">
        <f>공종별내역서!H267</f>
        <v>0</v>
      </c>
      <c r="H17" s="17">
        <f t="shared" si="1"/>
        <v>0</v>
      </c>
      <c r="I17" s="17">
        <f>공종별내역서!J267</f>
        <v>0</v>
      </c>
      <c r="J17" s="17">
        <f t="shared" si="2"/>
        <v>0</v>
      </c>
      <c r="K17" s="17">
        <f t="shared" si="3"/>
        <v>0</v>
      </c>
      <c r="L17" s="17">
        <f t="shared" si="4"/>
        <v>0</v>
      </c>
      <c r="M17" s="15" t="s">
        <v>52</v>
      </c>
      <c r="N17" s="2" t="s">
        <v>367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11"/>
    </row>
    <row r="18" spans="1:20" ht="30" customHeight="1" x14ac:dyDescent="0.3">
      <c r="A18" s="15" t="s">
        <v>397</v>
      </c>
      <c r="B18" s="15" t="s">
        <v>52</v>
      </c>
      <c r="C18" s="15" t="s">
        <v>52</v>
      </c>
      <c r="D18" s="16">
        <v>1</v>
      </c>
      <c r="E18" s="17">
        <f>공종별내역서!F291</f>
        <v>0</v>
      </c>
      <c r="F18" s="17">
        <f t="shared" si="0"/>
        <v>0</v>
      </c>
      <c r="G18" s="17">
        <f>공종별내역서!H291</f>
        <v>0</v>
      </c>
      <c r="H18" s="17">
        <f t="shared" si="1"/>
        <v>0</v>
      </c>
      <c r="I18" s="17">
        <f>공종별내역서!J291</f>
        <v>0</v>
      </c>
      <c r="J18" s="17">
        <f t="shared" si="2"/>
        <v>0</v>
      </c>
      <c r="K18" s="17">
        <f t="shared" si="3"/>
        <v>0</v>
      </c>
      <c r="L18" s="17">
        <f t="shared" si="4"/>
        <v>0</v>
      </c>
      <c r="M18" s="15" t="s">
        <v>52</v>
      </c>
      <c r="N18" s="2" t="s">
        <v>398</v>
      </c>
      <c r="O18" s="2" t="s">
        <v>52</v>
      </c>
      <c r="P18" s="2" t="s">
        <v>55</v>
      </c>
      <c r="Q18" s="2" t="s">
        <v>52</v>
      </c>
      <c r="R18" s="3">
        <v>3</v>
      </c>
      <c r="S18" s="2" t="s">
        <v>52</v>
      </c>
      <c r="T18" s="11"/>
    </row>
    <row r="19" spans="1:20" ht="30" customHeight="1" x14ac:dyDescent="0.3">
      <c r="A19" s="15" t="s">
        <v>433</v>
      </c>
      <c r="B19" s="15" t="s">
        <v>52</v>
      </c>
      <c r="C19" s="15" t="s">
        <v>52</v>
      </c>
      <c r="D19" s="16">
        <v>1</v>
      </c>
      <c r="E19" s="17">
        <f>공종별내역서!F315</f>
        <v>0</v>
      </c>
      <c r="F19" s="17">
        <f t="shared" si="0"/>
        <v>0</v>
      </c>
      <c r="G19" s="17">
        <f>공종별내역서!H315</f>
        <v>0</v>
      </c>
      <c r="H19" s="17">
        <f t="shared" si="1"/>
        <v>0</v>
      </c>
      <c r="I19" s="17">
        <f>공종별내역서!J315</f>
        <v>0</v>
      </c>
      <c r="J19" s="17">
        <f t="shared" si="2"/>
        <v>0</v>
      </c>
      <c r="K19" s="17">
        <f t="shared" si="3"/>
        <v>0</v>
      </c>
      <c r="L19" s="17">
        <f t="shared" si="4"/>
        <v>0</v>
      </c>
      <c r="M19" s="15" t="s">
        <v>52</v>
      </c>
      <c r="N19" s="2" t="s">
        <v>434</v>
      </c>
      <c r="O19" s="2" t="s">
        <v>52</v>
      </c>
      <c r="P19" s="2" t="s">
        <v>55</v>
      </c>
      <c r="Q19" s="2" t="s">
        <v>52</v>
      </c>
      <c r="R19" s="3">
        <v>3</v>
      </c>
      <c r="S19" s="2" t="s">
        <v>52</v>
      </c>
      <c r="T19" s="11"/>
    </row>
    <row r="20" spans="1:20" ht="30" customHeight="1" x14ac:dyDescent="0.3">
      <c r="A20" s="15" t="s">
        <v>449</v>
      </c>
      <c r="B20" s="15" t="s">
        <v>52</v>
      </c>
      <c r="C20" s="15" t="s">
        <v>52</v>
      </c>
      <c r="D20" s="16">
        <v>1</v>
      </c>
      <c r="E20" s="17">
        <f>공종별내역서!F339</f>
        <v>0</v>
      </c>
      <c r="F20" s="17">
        <f t="shared" si="0"/>
        <v>0</v>
      </c>
      <c r="G20" s="17">
        <f>공종별내역서!H339</f>
        <v>0</v>
      </c>
      <c r="H20" s="17">
        <f t="shared" si="1"/>
        <v>0</v>
      </c>
      <c r="I20" s="17">
        <f>공종별내역서!J339</f>
        <v>0</v>
      </c>
      <c r="J20" s="17">
        <f t="shared" si="2"/>
        <v>0</v>
      </c>
      <c r="K20" s="17">
        <f t="shared" si="3"/>
        <v>0</v>
      </c>
      <c r="L20" s="17">
        <f t="shared" si="4"/>
        <v>0</v>
      </c>
      <c r="M20" s="15" t="s">
        <v>52</v>
      </c>
      <c r="N20" s="2" t="s">
        <v>450</v>
      </c>
      <c r="O20" s="2" t="s">
        <v>52</v>
      </c>
      <c r="P20" s="2" t="s">
        <v>55</v>
      </c>
      <c r="Q20" s="2" t="s">
        <v>52</v>
      </c>
      <c r="R20" s="3">
        <v>3</v>
      </c>
      <c r="S20" s="2" t="s">
        <v>52</v>
      </c>
      <c r="T20" s="11"/>
    </row>
    <row r="21" spans="1:20" ht="30" customHeight="1" x14ac:dyDescent="0.3">
      <c r="A21" s="15" t="s">
        <v>521</v>
      </c>
      <c r="B21" s="15" t="s">
        <v>52</v>
      </c>
      <c r="C21" s="15" t="s">
        <v>52</v>
      </c>
      <c r="D21" s="16">
        <v>1</v>
      </c>
      <c r="E21" s="17">
        <f>공종별내역서!F387</f>
        <v>0</v>
      </c>
      <c r="F21" s="17">
        <f t="shared" si="0"/>
        <v>0</v>
      </c>
      <c r="G21" s="17">
        <f>공종별내역서!H387</f>
        <v>0</v>
      </c>
      <c r="H21" s="17">
        <f t="shared" si="1"/>
        <v>0</v>
      </c>
      <c r="I21" s="17">
        <f>공종별내역서!J387</f>
        <v>0</v>
      </c>
      <c r="J21" s="17">
        <f t="shared" si="2"/>
        <v>0</v>
      </c>
      <c r="K21" s="17">
        <f t="shared" si="3"/>
        <v>0</v>
      </c>
      <c r="L21" s="17">
        <f t="shared" si="4"/>
        <v>0</v>
      </c>
      <c r="M21" s="15" t="s">
        <v>52</v>
      </c>
      <c r="N21" s="2" t="s">
        <v>522</v>
      </c>
      <c r="O21" s="2" t="s">
        <v>52</v>
      </c>
      <c r="P21" s="2" t="s">
        <v>55</v>
      </c>
      <c r="Q21" s="2" t="s">
        <v>52</v>
      </c>
      <c r="R21" s="3">
        <v>3</v>
      </c>
      <c r="S21" s="2" t="s">
        <v>52</v>
      </c>
      <c r="T21" s="11"/>
    </row>
    <row r="22" spans="1:20" ht="30" customHeight="1" x14ac:dyDescent="0.3">
      <c r="A22" s="15" t="s">
        <v>654</v>
      </c>
      <c r="B22" s="15" t="s">
        <v>52</v>
      </c>
      <c r="C22" s="15" t="s">
        <v>52</v>
      </c>
      <c r="D22" s="16">
        <v>1</v>
      </c>
      <c r="E22" s="17">
        <f>공종별내역서!F411</f>
        <v>0</v>
      </c>
      <c r="F22" s="17">
        <f t="shared" si="0"/>
        <v>0</v>
      </c>
      <c r="G22" s="17">
        <f>공종별내역서!H411</f>
        <v>0</v>
      </c>
      <c r="H22" s="17">
        <f t="shared" si="1"/>
        <v>0</v>
      </c>
      <c r="I22" s="17">
        <f>공종별내역서!J411</f>
        <v>0</v>
      </c>
      <c r="J22" s="17">
        <f t="shared" si="2"/>
        <v>0</v>
      </c>
      <c r="K22" s="17">
        <f t="shared" si="3"/>
        <v>0</v>
      </c>
      <c r="L22" s="17">
        <f t="shared" si="4"/>
        <v>0</v>
      </c>
      <c r="M22" s="15" t="s">
        <v>52</v>
      </c>
      <c r="N22" s="2" t="s">
        <v>655</v>
      </c>
      <c r="O22" s="2" t="s">
        <v>52</v>
      </c>
      <c r="P22" s="2" t="s">
        <v>55</v>
      </c>
      <c r="Q22" s="2" t="s">
        <v>52</v>
      </c>
      <c r="R22" s="3">
        <v>3</v>
      </c>
      <c r="S22" s="2" t="s">
        <v>52</v>
      </c>
      <c r="T22" s="11"/>
    </row>
    <row r="23" spans="1:20" s="31" customFormat="1" ht="30" customHeight="1" x14ac:dyDescent="0.3">
      <c r="A23" s="25" t="s">
        <v>672</v>
      </c>
      <c r="B23" s="25" t="s">
        <v>52</v>
      </c>
      <c r="C23" s="25" t="s">
        <v>52</v>
      </c>
      <c r="D23" s="26">
        <v>1</v>
      </c>
      <c r="E23" s="27">
        <f>F24+F25+F26+F27</f>
        <v>0</v>
      </c>
      <c r="F23" s="27">
        <f t="shared" si="0"/>
        <v>0</v>
      </c>
      <c r="G23" s="27">
        <f>H24+H25+H26+H27</f>
        <v>0</v>
      </c>
      <c r="H23" s="27">
        <f t="shared" si="1"/>
        <v>0</v>
      </c>
      <c r="I23" s="27">
        <f>J24+J25+J26+J27</f>
        <v>0</v>
      </c>
      <c r="J23" s="27">
        <f t="shared" si="2"/>
        <v>0</v>
      </c>
      <c r="K23" s="27">
        <f t="shared" si="3"/>
        <v>0</v>
      </c>
      <c r="L23" s="27">
        <f t="shared" si="4"/>
        <v>0</v>
      </c>
      <c r="M23" s="25" t="s">
        <v>52</v>
      </c>
      <c r="N23" s="28" t="s">
        <v>673</v>
      </c>
      <c r="O23" s="28" t="s">
        <v>52</v>
      </c>
      <c r="P23" s="28" t="s">
        <v>53</v>
      </c>
      <c r="Q23" s="28" t="s">
        <v>52</v>
      </c>
      <c r="R23" s="29">
        <v>2</v>
      </c>
      <c r="S23" s="28" t="s">
        <v>52</v>
      </c>
      <c r="T23" s="30"/>
    </row>
    <row r="24" spans="1:20" ht="30" customHeight="1" x14ac:dyDescent="0.3">
      <c r="A24" s="15" t="s">
        <v>674</v>
      </c>
      <c r="B24" s="15" t="s">
        <v>52</v>
      </c>
      <c r="C24" s="15" t="s">
        <v>52</v>
      </c>
      <c r="D24" s="16">
        <v>1</v>
      </c>
      <c r="E24" s="17">
        <f>공종별내역서!F435</f>
        <v>0</v>
      </c>
      <c r="F24" s="17">
        <f t="shared" si="0"/>
        <v>0</v>
      </c>
      <c r="G24" s="17">
        <f>공종별내역서!H435</f>
        <v>0</v>
      </c>
      <c r="H24" s="17">
        <f t="shared" si="1"/>
        <v>0</v>
      </c>
      <c r="I24" s="17">
        <f>공종별내역서!J435</f>
        <v>0</v>
      </c>
      <c r="J24" s="17">
        <f t="shared" si="2"/>
        <v>0</v>
      </c>
      <c r="K24" s="17">
        <f t="shared" si="3"/>
        <v>0</v>
      </c>
      <c r="L24" s="17">
        <f t="shared" si="4"/>
        <v>0</v>
      </c>
      <c r="M24" s="15" t="s">
        <v>52</v>
      </c>
      <c r="N24" s="2" t="s">
        <v>675</v>
      </c>
      <c r="O24" s="2" t="s">
        <v>52</v>
      </c>
      <c r="P24" s="2" t="s">
        <v>673</v>
      </c>
      <c r="Q24" s="2" t="s">
        <v>52</v>
      </c>
      <c r="R24" s="3">
        <v>3</v>
      </c>
      <c r="S24" s="2" t="s">
        <v>52</v>
      </c>
      <c r="T24" s="11"/>
    </row>
    <row r="25" spans="1:20" ht="30" customHeight="1" x14ac:dyDescent="0.3">
      <c r="A25" s="15" t="s">
        <v>712</v>
      </c>
      <c r="B25" s="15" t="s">
        <v>52</v>
      </c>
      <c r="C25" s="15" t="s">
        <v>52</v>
      </c>
      <c r="D25" s="16">
        <v>1</v>
      </c>
      <c r="E25" s="17">
        <f>공종별내역서!F507</f>
        <v>0</v>
      </c>
      <c r="F25" s="17">
        <f t="shared" si="0"/>
        <v>0</v>
      </c>
      <c r="G25" s="17">
        <f>공종별내역서!H507</f>
        <v>0</v>
      </c>
      <c r="H25" s="17">
        <f t="shared" si="1"/>
        <v>0</v>
      </c>
      <c r="I25" s="17">
        <f>공종별내역서!J507</f>
        <v>0</v>
      </c>
      <c r="J25" s="17">
        <f t="shared" si="2"/>
        <v>0</v>
      </c>
      <c r="K25" s="17">
        <f t="shared" si="3"/>
        <v>0</v>
      </c>
      <c r="L25" s="17">
        <f t="shared" si="4"/>
        <v>0</v>
      </c>
      <c r="M25" s="15" t="s">
        <v>52</v>
      </c>
      <c r="N25" s="2" t="s">
        <v>713</v>
      </c>
      <c r="O25" s="2" t="s">
        <v>52</v>
      </c>
      <c r="P25" s="2" t="s">
        <v>673</v>
      </c>
      <c r="Q25" s="2" t="s">
        <v>52</v>
      </c>
      <c r="R25" s="3">
        <v>3</v>
      </c>
      <c r="S25" s="2" t="s">
        <v>52</v>
      </c>
      <c r="T25" s="11"/>
    </row>
    <row r="26" spans="1:20" ht="30" customHeight="1" x14ac:dyDescent="0.3">
      <c r="A26" s="15" t="s">
        <v>892</v>
      </c>
      <c r="B26" s="15" t="s">
        <v>52</v>
      </c>
      <c r="C26" s="15" t="s">
        <v>52</v>
      </c>
      <c r="D26" s="16">
        <v>1</v>
      </c>
      <c r="E26" s="17">
        <f>공종별내역서!F531</f>
        <v>0</v>
      </c>
      <c r="F26" s="17">
        <f t="shared" si="0"/>
        <v>0</v>
      </c>
      <c r="G26" s="17">
        <f>공종별내역서!H531</f>
        <v>0</v>
      </c>
      <c r="H26" s="17">
        <f t="shared" si="1"/>
        <v>0</v>
      </c>
      <c r="I26" s="17">
        <f>공종별내역서!J531</f>
        <v>0</v>
      </c>
      <c r="J26" s="17">
        <f t="shared" si="2"/>
        <v>0</v>
      </c>
      <c r="K26" s="17">
        <f t="shared" si="3"/>
        <v>0</v>
      </c>
      <c r="L26" s="17">
        <f t="shared" si="4"/>
        <v>0</v>
      </c>
      <c r="M26" s="15" t="s">
        <v>52</v>
      </c>
      <c r="N26" s="2" t="s">
        <v>893</v>
      </c>
      <c r="O26" s="2" t="s">
        <v>52</v>
      </c>
      <c r="P26" s="2" t="s">
        <v>673</v>
      </c>
      <c r="Q26" s="2" t="s">
        <v>52</v>
      </c>
      <c r="R26" s="3">
        <v>3</v>
      </c>
      <c r="S26" s="2" t="s">
        <v>52</v>
      </c>
      <c r="T26" s="11"/>
    </row>
    <row r="27" spans="1:20" ht="30" customHeight="1" x14ac:dyDescent="0.3">
      <c r="A27" s="15" t="s">
        <v>952</v>
      </c>
      <c r="B27" s="15" t="s">
        <v>52</v>
      </c>
      <c r="C27" s="15" t="s">
        <v>52</v>
      </c>
      <c r="D27" s="16">
        <v>1</v>
      </c>
      <c r="E27" s="17">
        <f>공종별내역서!F555</f>
        <v>0</v>
      </c>
      <c r="F27" s="17">
        <f t="shared" si="0"/>
        <v>0</v>
      </c>
      <c r="G27" s="17">
        <f>공종별내역서!H555</f>
        <v>0</v>
      </c>
      <c r="H27" s="17">
        <f t="shared" si="1"/>
        <v>0</v>
      </c>
      <c r="I27" s="17">
        <f>공종별내역서!J555</f>
        <v>0</v>
      </c>
      <c r="J27" s="17">
        <f t="shared" si="2"/>
        <v>0</v>
      </c>
      <c r="K27" s="17">
        <f t="shared" si="3"/>
        <v>0</v>
      </c>
      <c r="L27" s="17">
        <f t="shared" si="4"/>
        <v>0</v>
      </c>
      <c r="M27" s="15" t="s">
        <v>52</v>
      </c>
      <c r="N27" s="2" t="s">
        <v>953</v>
      </c>
      <c r="O27" s="2" t="s">
        <v>52</v>
      </c>
      <c r="P27" s="2" t="s">
        <v>673</v>
      </c>
      <c r="Q27" s="2" t="s">
        <v>52</v>
      </c>
      <c r="R27" s="3">
        <v>3</v>
      </c>
      <c r="S27" s="2" t="s">
        <v>52</v>
      </c>
      <c r="T27" s="11"/>
    </row>
    <row r="28" spans="1:20" s="31" customFormat="1" ht="30" customHeight="1" x14ac:dyDescent="0.3">
      <c r="A28" s="25" t="s">
        <v>958</v>
      </c>
      <c r="B28" s="25" t="s">
        <v>52</v>
      </c>
      <c r="C28" s="25" t="s">
        <v>52</v>
      </c>
      <c r="D28" s="26">
        <v>1</v>
      </c>
      <c r="E28" s="27">
        <f>F29</f>
        <v>0</v>
      </c>
      <c r="F28" s="27">
        <f t="shared" si="0"/>
        <v>0</v>
      </c>
      <c r="G28" s="27">
        <f>H29</f>
        <v>0</v>
      </c>
      <c r="H28" s="27">
        <f t="shared" si="1"/>
        <v>0</v>
      </c>
      <c r="I28" s="27">
        <f>J29</f>
        <v>0</v>
      </c>
      <c r="J28" s="27">
        <f t="shared" si="2"/>
        <v>0</v>
      </c>
      <c r="K28" s="27">
        <f t="shared" si="3"/>
        <v>0</v>
      </c>
      <c r="L28" s="27">
        <f t="shared" si="4"/>
        <v>0</v>
      </c>
      <c r="M28" s="25" t="s">
        <v>52</v>
      </c>
      <c r="N28" s="28" t="s">
        <v>959</v>
      </c>
      <c r="O28" s="28" t="s">
        <v>52</v>
      </c>
      <c r="P28" s="28" t="s">
        <v>52</v>
      </c>
      <c r="Q28" s="28" t="s">
        <v>960</v>
      </c>
      <c r="R28" s="29">
        <v>2</v>
      </c>
      <c r="S28" s="28" t="s">
        <v>52</v>
      </c>
      <c r="T28" s="30">
        <f>L28*1</f>
        <v>0</v>
      </c>
    </row>
    <row r="29" spans="1:20" ht="30" customHeight="1" x14ac:dyDescent="0.3">
      <c r="A29" s="15" t="s">
        <v>961</v>
      </c>
      <c r="B29" s="15" t="s">
        <v>52</v>
      </c>
      <c r="C29" s="15" t="s">
        <v>52</v>
      </c>
      <c r="D29" s="16">
        <v>1</v>
      </c>
      <c r="E29" s="17">
        <f>공종별내역서!F579</f>
        <v>0</v>
      </c>
      <c r="F29" s="17">
        <f t="shared" si="0"/>
        <v>0</v>
      </c>
      <c r="G29" s="17">
        <f>공종별내역서!H579</f>
        <v>0</v>
      </c>
      <c r="H29" s="17">
        <f t="shared" si="1"/>
        <v>0</v>
      </c>
      <c r="I29" s="17">
        <f>공종별내역서!J579</f>
        <v>0</v>
      </c>
      <c r="J29" s="17">
        <f t="shared" si="2"/>
        <v>0</v>
      </c>
      <c r="K29" s="17">
        <f t="shared" si="3"/>
        <v>0</v>
      </c>
      <c r="L29" s="17">
        <f t="shared" si="4"/>
        <v>0</v>
      </c>
      <c r="M29" s="15" t="s">
        <v>52</v>
      </c>
      <c r="N29" s="2" t="s">
        <v>962</v>
      </c>
      <c r="O29" s="2" t="s">
        <v>52</v>
      </c>
      <c r="P29" s="2" t="s">
        <v>959</v>
      </c>
      <c r="Q29" s="2" t="s">
        <v>52</v>
      </c>
      <c r="R29" s="3">
        <v>3</v>
      </c>
      <c r="S29" s="2" t="s">
        <v>52</v>
      </c>
      <c r="T29" s="11"/>
    </row>
    <row r="30" spans="1:20" s="31" customFormat="1" ht="30" customHeight="1" x14ac:dyDescent="0.3">
      <c r="A30" s="25" t="s">
        <v>980</v>
      </c>
      <c r="B30" s="25" t="s">
        <v>52</v>
      </c>
      <c r="C30" s="25" t="s">
        <v>52</v>
      </c>
      <c r="D30" s="26">
        <v>1</v>
      </c>
      <c r="E30" s="27">
        <f>F31</f>
        <v>0</v>
      </c>
      <c r="F30" s="27">
        <f t="shared" si="0"/>
        <v>0</v>
      </c>
      <c r="G30" s="27">
        <f>H31</f>
        <v>0</v>
      </c>
      <c r="H30" s="27">
        <f t="shared" si="1"/>
        <v>0</v>
      </c>
      <c r="I30" s="27">
        <f>J31</f>
        <v>0</v>
      </c>
      <c r="J30" s="27">
        <f t="shared" si="2"/>
        <v>0</v>
      </c>
      <c r="K30" s="27">
        <f t="shared" si="3"/>
        <v>0</v>
      </c>
      <c r="L30" s="27">
        <f t="shared" si="4"/>
        <v>0</v>
      </c>
      <c r="M30" s="25" t="s">
        <v>52</v>
      </c>
      <c r="N30" s="28" t="s">
        <v>981</v>
      </c>
      <c r="O30" s="28" t="s">
        <v>52</v>
      </c>
      <c r="P30" s="28" t="s">
        <v>52</v>
      </c>
      <c r="Q30" s="28" t="s">
        <v>982</v>
      </c>
      <c r="R30" s="29">
        <v>2</v>
      </c>
      <c r="S30" s="28" t="s">
        <v>52</v>
      </c>
      <c r="T30" s="30">
        <f>L30*1</f>
        <v>0</v>
      </c>
    </row>
    <row r="31" spans="1:20" ht="30" customHeight="1" x14ac:dyDescent="0.3">
      <c r="A31" s="15" t="s">
        <v>983</v>
      </c>
      <c r="B31" s="15" t="s">
        <v>52</v>
      </c>
      <c r="C31" s="15" t="s">
        <v>52</v>
      </c>
      <c r="D31" s="16">
        <v>1</v>
      </c>
      <c r="E31" s="17">
        <f>공종별내역서!F603</f>
        <v>0</v>
      </c>
      <c r="F31" s="17">
        <f t="shared" si="0"/>
        <v>0</v>
      </c>
      <c r="G31" s="17">
        <f>공종별내역서!H603</f>
        <v>0</v>
      </c>
      <c r="H31" s="17">
        <f t="shared" si="1"/>
        <v>0</v>
      </c>
      <c r="I31" s="17">
        <f>공종별내역서!J603</f>
        <v>0</v>
      </c>
      <c r="J31" s="17">
        <f t="shared" si="2"/>
        <v>0</v>
      </c>
      <c r="K31" s="17">
        <f t="shared" si="3"/>
        <v>0</v>
      </c>
      <c r="L31" s="17">
        <f t="shared" si="4"/>
        <v>0</v>
      </c>
      <c r="M31" s="15" t="s">
        <v>52</v>
      </c>
      <c r="N31" s="2" t="s">
        <v>984</v>
      </c>
      <c r="O31" s="2" t="s">
        <v>52</v>
      </c>
      <c r="P31" s="2" t="s">
        <v>981</v>
      </c>
      <c r="Q31" s="2" t="s">
        <v>52</v>
      </c>
      <c r="R31" s="3">
        <v>3</v>
      </c>
      <c r="S31" s="2" t="s">
        <v>52</v>
      </c>
      <c r="T31" s="11"/>
    </row>
    <row r="32" spans="1:20" s="31" customFormat="1" ht="30" customHeight="1" x14ac:dyDescent="0.3">
      <c r="A32" s="25" t="s">
        <v>988</v>
      </c>
      <c r="B32" s="25" t="s">
        <v>52</v>
      </c>
      <c r="C32" s="25" t="s">
        <v>52</v>
      </c>
      <c r="D32" s="26">
        <v>1</v>
      </c>
      <c r="E32" s="27">
        <f>F33</f>
        <v>0</v>
      </c>
      <c r="F32" s="27">
        <f t="shared" si="0"/>
        <v>0</v>
      </c>
      <c r="G32" s="27">
        <f>H33</f>
        <v>0</v>
      </c>
      <c r="H32" s="27">
        <f t="shared" si="1"/>
        <v>0</v>
      </c>
      <c r="I32" s="27">
        <f>J33</f>
        <v>0</v>
      </c>
      <c r="J32" s="27">
        <f t="shared" si="2"/>
        <v>0</v>
      </c>
      <c r="K32" s="27">
        <f t="shared" si="3"/>
        <v>0</v>
      </c>
      <c r="L32" s="27">
        <f t="shared" si="4"/>
        <v>0</v>
      </c>
      <c r="M32" s="25" t="s">
        <v>52</v>
      </c>
      <c r="N32" s="28" t="s">
        <v>989</v>
      </c>
      <c r="O32" s="28" t="s">
        <v>52</v>
      </c>
      <c r="P32" s="28" t="s">
        <v>52</v>
      </c>
      <c r="Q32" s="28" t="s">
        <v>990</v>
      </c>
      <c r="R32" s="29">
        <v>2</v>
      </c>
      <c r="S32" s="28" t="s">
        <v>52</v>
      </c>
      <c r="T32" s="30">
        <f>L32*1</f>
        <v>0</v>
      </c>
    </row>
    <row r="33" spans="1:20" ht="30" customHeight="1" x14ac:dyDescent="0.3">
      <c r="A33" s="15" t="s">
        <v>991</v>
      </c>
      <c r="B33" s="15" t="s">
        <v>52</v>
      </c>
      <c r="C33" s="15" t="s">
        <v>52</v>
      </c>
      <c r="D33" s="16">
        <v>1</v>
      </c>
      <c r="E33" s="17">
        <f>공종별내역서!F627</f>
        <v>0</v>
      </c>
      <c r="F33" s="17">
        <f t="shared" si="0"/>
        <v>0</v>
      </c>
      <c r="G33" s="17">
        <f>공종별내역서!H627</f>
        <v>0</v>
      </c>
      <c r="H33" s="17">
        <f t="shared" si="1"/>
        <v>0</v>
      </c>
      <c r="I33" s="17">
        <f>공종별내역서!J627</f>
        <v>0</v>
      </c>
      <c r="J33" s="17">
        <f t="shared" si="2"/>
        <v>0</v>
      </c>
      <c r="K33" s="17">
        <f t="shared" si="3"/>
        <v>0</v>
      </c>
      <c r="L33" s="17">
        <f t="shared" si="4"/>
        <v>0</v>
      </c>
      <c r="M33" s="15" t="s">
        <v>52</v>
      </c>
      <c r="N33" s="2" t="s">
        <v>992</v>
      </c>
      <c r="O33" s="2" t="s">
        <v>52</v>
      </c>
      <c r="P33" s="2" t="s">
        <v>989</v>
      </c>
      <c r="Q33" s="2" t="s">
        <v>52</v>
      </c>
      <c r="R33" s="3">
        <v>3</v>
      </c>
      <c r="S33" s="2" t="s">
        <v>52</v>
      </c>
      <c r="T33" s="11"/>
    </row>
    <row r="34" spans="1:20" s="31" customFormat="1" ht="30" customHeight="1" x14ac:dyDescent="0.3">
      <c r="A34" s="25" t="s">
        <v>1003</v>
      </c>
      <c r="B34" s="25" t="s">
        <v>52</v>
      </c>
      <c r="C34" s="25" t="s">
        <v>52</v>
      </c>
      <c r="D34" s="26">
        <v>1</v>
      </c>
      <c r="E34" s="27">
        <f>F35</f>
        <v>0</v>
      </c>
      <c r="F34" s="27">
        <f t="shared" si="0"/>
        <v>0</v>
      </c>
      <c r="G34" s="27">
        <f>H35</f>
        <v>0</v>
      </c>
      <c r="H34" s="27">
        <f t="shared" si="1"/>
        <v>0</v>
      </c>
      <c r="I34" s="27">
        <f>J35</f>
        <v>0</v>
      </c>
      <c r="J34" s="27">
        <f t="shared" si="2"/>
        <v>0</v>
      </c>
      <c r="K34" s="27">
        <f t="shared" si="3"/>
        <v>0</v>
      </c>
      <c r="L34" s="27">
        <f t="shared" si="4"/>
        <v>0</v>
      </c>
      <c r="M34" s="25" t="s">
        <v>52</v>
      </c>
      <c r="N34" s="28" t="s">
        <v>1004</v>
      </c>
      <c r="O34" s="28" t="s">
        <v>52</v>
      </c>
      <c r="P34" s="28" t="s">
        <v>52</v>
      </c>
      <c r="Q34" s="28" t="s">
        <v>1005</v>
      </c>
      <c r="R34" s="29">
        <v>2</v>
      </c>
      <c r="S34" s="28" t="s">
        <v>52</v>
      </c>
      <c r="T34" s="30">
        <f>L34*1</f>
        <v>0</v>
      </c>
    </row>
    <row r="35" spans="1:20" ht="30" customHeight="1" x14ac:dyDescent="0.3">
      <c r="A35" s="15" t="s">
        <v>1006</v>
      </c>
      <c r="B35" s="15" t="s">
        <v>52</v>
      </c>
      <c r="C35" s="15" t="s">
        <v>52</v>
      </c>
      <c r="D35" s="16">
        <v>1</v>
      </c>
      <c r="E35" s="17">
        <f>공종별내역서!F651</f>
        <v>0</v>
      </c>
      <c r="F35" s="17">
        <f t="shared" si="0"/>
        <v>0</v>
      </c>
      <c r="G35" s="17">
        <f>공종별내역서!H651</f>
        <v>0</v>
      </c>
      <c r="H35" s="17">
        <f t="shared" si="1"/>
        <v>0</v>
      </c>
      <c r="I35" s="17">
        <f>공종별내역서!J651</f>
        <v>0</v>
      </c>
      <c r="J35" s="17">
        <f t="shared" si="2"/>
        <v>0</v>
      </c>
      <c r="K35" s="17">
        <f t="shared" si="3"/>
        <v>0</v>
      </c>
      <c r="L35" s="17">
        <f t="shared" si="4"/>
        <v>0</v>
      </c>
      <c r="M35" s="15" t="s">
        <v>52</v>
      </c>
      <c r="N35" s="2" t="s">
        <v>1007</v>
      </c>
      <c r="O35" s="2" t="s">
        <v>52</v>
      </c>
      <c r="P35" s="2" t="s">
        <v>1004</v>
      </c>
      <c r="Q35" s="2" t="s">
        <v>52</v>
      </c>
      <c r="R35" s="3">
        <v>3</v>
      </c>
      <c r="S35" s="2" t="s">
        <v>52</v>
      </c>
      <c r="T35" s="11"/>
    </row>
    <row r="36" spans="1:20" s="31" customFormat="1" ht="30" customHeight="1" x14ac:dyDescent="0.3">
      <c r="A36" s="25" t="s">
        <v>1023</v>
      </c>
      <c r="B36" s="25" t="s">
        <v>52</v>
      </c>
      <c r="C36" s="25" t="s">
        <v>52</v>
      </c>
      <c r="D36" s="26">
        <v>1</v>
      </c>
      <c r="E36" s="27">
        <f>F37</f>
        <v>0</v>
      </c>
      <c r="F36" s="27">
        <f t="shared" si="0"/>
        <v>0</v>
      </c>
      <c r="G36" s="27">
        <f>H37</f>
        <v>0</v>
      </c>
      <c r="H36" s="27">
        <f t="shared" si="1"/>
        <v>0</v>
      </c>
      <c r="I36" s="27">
        <f>J37</f>
        <v>0</v>
      </c>
      <c r="J36" s="27">
        <f t="shared" si="2"/>
        <v>0</v>
      </c>
      <c r="K36" s="27">
        <f t="shared" si="3"/>
        <v>0</v>
      </c>
      <c r="L36" s="27">
        <f t="shared" si="4"/>
        <v>0</v>
      </c>
      <c r="M36" s="25" t="s">
        <v>52</v>
      </c>
      <c r="N36" s="28" t="s">
        <v>1024</v>
      </c>
      <c r="O36" s="28" t="s">
        <v>52</v>
      </c>
      <c r="P36" s="28" t="s">
        <v>52</v>
      </c>
      <c r="Q36" s="28" t="s">
        <v>1025</v>
      </c>
      <c r="R36" s="29">
        <v>2</v>
      </c>
      <c r="S36" s="28" t="s">
        <v>52</v>
      </c>
      <c r="T36" s="30">
        <f>L36*1</f>
        <v>0</v>
      </c>
    </row>
    <row r="37" spans="1:20" ht="30" customHeight="1" x14ac:dyDescent="0.3">
      <c r="A37" s="15" t="s">
        <v>1026</v>
      </c>
      <c r="B37" s="15" t="s">
        <v>52</v>
      </c>
      <c r="C37" s="15" t="s">
        <v>52</v>
      </c>
      <c r="D37" s="16">
        <v>1</v>
      </c>
      <c r="E37" s="17">
        <f>공종별내역서!F675</f>
        <v>0</v>
      </c>
      <c r="F37" s="17">
        <f t="shared" si="0"/>
        <v>0</v>
      </c>
      <c r="G37" s="17">
        <f>공종별내역서!H675</f>
        <v>0</v>
      </c>
      <c r="H37" s="17">
        <f t="shared" si="1"/>
        <v>0</v>
      </c>
      <c r="I37" s="17">
        <f>공종별내역서!J675</f>
        <v>0</v>
      </c>
      <c r="J37" s="17">
        <f t="shared" si="2"/>
        <v>0</v>
      </c>
      <c r="K37" s="17">
        <f t="shared" si="3"/>
        <v>0</v>
      </c>
      <c r="L37" s="17">
        <f t="shared" si="4"/>
        <v>0</v>
      </c>
      <c r="M37" s="15" t="s">
        <v>52</v>
      </c>
      <c r="N37" s="2" t="s">
        <v>1027</v>
      </c>
      <c r="O37" s="2" t="s">
        <v>52</v>
      </c>
      <c r="P37" s="2" t="s">
        <v>1024</v>
      </c>
      <c r="Q37" s="2" t="s">
        <v>52</v>
      </c>
      <c r="R37" s="3">
        <v>3</v>
      </c>
      <c r="S37" s="2" t="s">
        <v>52</v>
      </c>
      <c r="T37" s="11"/>
    </row>
    <row r="38" spans="1:20" ht="30" customHeight="1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T38" s="10"/>
    </row>
    <row r="39" spans="1:20" ht="30" customHeight="1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T39" s="10"/>
    </row>
    <row r="40" spans="1:20" ht="30" customHeight="1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T40" s="10"/>
    </row>
    <row r="41" spans="1:20" ht="30" customHeight="1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T41" s="10"/>
    </row>
    <row r="42" spans="1:20" ht="30" customHeight="1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T42" s="10"/>
    </row>
    <row r="43" spans="1:20" ht="30" customHeight="1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T43" s="10"/>
    </row>
    <row r="44" spans="1:20" ht="30" customHeight="1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T44" s="10"/>
    </row>
    <row r="45" spans="1:20" ht="30" customHeight="1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T45" s="10"/>
    </row>
    <row r="46" spans="1:20" ht="30" customHeight="1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T46" s="10"/>
    </row>
    <row r="47" spans="1:20" ht="30" customHeight="1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T47" s="10"/>
    </row>
    <row r="48" spans="1:20" ht="30" customHeight="1" x14ac:dyDescent="0.3">
      <c r="A48" s="15" t="s">
        <v>98</v>
      </c>
      <c r="B48" s="16"/>
      <c r="C48" s="16"/>
      <c r="D48" s="16"/>
      <c r="E48" s="16"/>
      <c r="F48" s="17">
        <f>F5</f>
        <v>0</v>
      </c>
      <c r="G48" s="16"/>
      <c r="H48" s="17">
        <f>H5</f>
        <v>0</v>
      </c>
      <c r="I48" s="16"/>
      <c r="J48" s="17">
        <f>J5</f>
        <v>0</v>
      </c>
      <c r="K48" s="16"/>
      <c r="L48" s="17">
        <f>L5</f>
        <v>0</v>
      </c>
      <c r="M48" s="16"/>
      <c r="T48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Z675"/>
  <sheetViews>
    <sheetView zoomScale="85" zoomScaleNormal="85" workbookViewId="0">
      <selection activeCell="H14" sqref="H1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51" max="51" width="11.5" bestFit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39" t="s">
        <v>2</v>
      </c>
      <c r="B2" s="39" t="s">
        <v>3</v>
      </c>
      <c r="C2" s="39" t="s">
        <v>4</v>
      </c>
      <c r="D2" s="39" t="s">
        <v>5</v>
      </c>
      <c r="E2" s="39" t="s">
        <v>6</v>
      </c>
      <c r="F2" s="39"/>
      <c r="G2" s="39" t="s">
        <v>9</v>
      </c>
      <c r="H2" s="39"/>
      <c r="I2" s="39" t="s">
        <v>10</v>
      </c>
      <c r="J2" s="39"/>
      <c r="K2" s="39" t="s">
        <v>11</v>
      </c>
      <c r="L2" s="39"/>
      <c r="M2" s="39" t="s">
        <v>12</v>
      </c>
      <c r="N2" s="41" t="s">
        <v>20</v>
      </c>
      <c r="O2" s="41" t="s">
        <v>14</v>
      </c>
      <c r="P2" s="41" t="s">
        <v>21</v>
      </c>
      <c r="Q2" s="41" t="s">
        <v>13</v>
      </c>
      <c r="R2" s="41" t="s">
        <v>22</v>
      </c>
      <c r="S2" s="41" t="s">
        <v>23</v>
      </c>
      <c r="T2" s="41" t="s">
        <v>24</v>
      </c>
      <c r="U2" s="41" t="s">
        <v>25</v>
      </c>
      <c r="V2" s="41" t="s">
        <v>26</v>
      </c>
      <c r="W2" s="41" t="s">
        <v>27</v>
      </c>
      <c r="X2" s="41" t="s">
        <v>28</v>
      </c>
      <c r="Y2" s="41" t="s">
        <v>29</v>
      </c>
      <c r="Z2" s="41" t="s">
        <v>30</v>
      </c>
      <c r="AA2" s="41" t="s">
        <v>31</v>
      </c>
      <c r="AB2" s="41" t="s">
        <v>32</v>
      </c>
      <c r="AC2" s="41" t="s">
        <v>33</v>
      </c>
      <c r="AD2" s="41" t="s">
        <v>34</v>
      </c>
      <c r="AE2" s="41" t="s">
        <v>35</v>
      </c>
      <c r="AF2" s="41" t="s">
        <v>36</v>
      </c>
      <c r="AG2" s="41" t="s">
        <v>37</v>
      </c>
      <c r="AH2" s="41" t="s">
        <v>38</v>
      </c>
      <c r="AI2" s="41" t="s">
        <v>39</v>
      </c>
      <c r="AJ2" s="41" t="s">
        <v>40</v>
      </c>
      <c r="AK2" s="41" t="s">
        <v>41</v>
      </c>
      <c r="AL2" s="41" t="s">
        <v>42</v>
      </c>
      <c r="AM2" s="41" t="s">
        <v>43</v>
      </c>
      <c r="AN2" s="41" t="s">
        <v>44</v>
      </c>
      <c r="AO2" s="41" t="s">
        <v>45</v>
      </c>
      <c r="AP2" s="41" t="s">
        <v>46</v>
      </c>
      <c r="AQ2" s="41" t="s">
        <v>47</v>
      </c>
      <c r="AR2" s="41" t="s">
        <v>48</v>
      </c>
      <c r="AS2" s="41" t="s">
        <v>16</v>
      </c>
      <c r="AT2" s="41" t="s">
        <v>17</v>
      </c>
      <c r="AU2" s="41" t="s">
        <v>49</v>
      </c>
      <c r="AV2" s="41" t="s">
        <v>50</v>
      </c>
    </row>
    <row r="3" spans="1:52" ht="30" customHeight="1" x14ac:dyDescent="0.3">
      <c r="A3" s="39"/>
      <c r="B3" s="39"/>
      <c r="C3" s="39"/>
      <c r="D3" s="39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39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</row>
    <row r="4" spans="1:52" ht="30" customHeight="1" x14ac:dyDescent="0.3">
      <c r="A4" s="18" t="s">
        <v>56</v>
      </c>
      <c r="B4" s="19" t="s">
        <v>1053</v>
      </c>
      <c r="C4" s="19"/>
      <c r="D4" s="19"/>
      <c r="E4" s="22"/>
      <c r="F4" s="22"/>
      <c r="G4" s="22"/>
      <c r="H4" s="22"/>
      <c r="I4" s="22"/>
      <c r="J4" s="22"/>
      <c r="K4" s="22"/>
      <c r="L4" s="22"/>
      <c r="M4" s="1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52" ht="30" customHeight="1" x14ac:dyDescent="0.3">
      <c r="A5" s="18" t="s">
        <v>58</v>
      </c>
      <c r="B5" s="18" t="s">
        <v>59</v>
      </c>
      <c r="C5" s="18" t="s">
        <v>60</v>
      </c>
      <c r="D5" s="19">
        <v>1</v>
      </c>
      <c r="E5" s="22"/>
      <c r="F5" s="22">
        <f t="shared" ref="F5:F11" si="0">TRUNC(E5*D5, 0)</f>
        <v>0</v>
      </c>
      <c r="G5" s="22"/>
      <c r="H5" s="22">
        <f t="shared" ref="H5:H11" si="1">TRUNC(G5*D5, 0)</f>
        <v>0</v>
      </c>
      <c r="I5" s="22"/>
      <c r="J5" s="22">
        <f t="shared" ref="J5:J11" si="2">TRUNC(I5*D5, 0)</f>
        <v>0</v>
      </c>
      <c r="K5" s="22">
        <f t="shared" ref="K5:L11" si="3">TRUNC(E5+G5+I5, 0)</f>
        <v>0</v>
      </c>
      <c r="L5" s="22">
        <f t="shared" si="3"/>
        <v>0</v>
      </c>
      <c r="M5" s="18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5</v>
      </c>
    </row>
    <row r="6" spans="1:52" ht="30" customHeight="1" x14ac:dyDescent="0.3">
      <c r="A6" s="18" t="s">
        <v>66</v>
      </c>
      <c r="B6" s="18" t="s">
        <v>67</v>
      </c>
      <c r="C6" s="18" t="s">
        <v>68</v>
      </c>
      <c r="D6" s="19">
        <v>2</v>
      </c>
      <c r="E6" s="22"/>
      <c r="F6" s="22">
        <f t="shared" si="0"/>
        <v>0</v>
      </c>
      <c r="G6" s="22"/>
      <c r="H6" s="22">
        <f t="shared" si="1"/>
        <v>0</v>
      </c>
      <c r="I6" s="22"/>
      <c r="J6" s="22">
        <f t="shared" si="2"/>
        <v>0</v>
      </c>
      <c r="K6" s="22">
        <f t="shared" si="3"/>
        <v>0</v>
      </c>
      <c r="L6" s="22">
        <f t="shared" si="3"/>
        <v>0</v>
      </c>
      <c r="M6" s="18" t="s">
        <v>69</v>
      </c>
      <c r="N6" s="2" t="s">
        <v>70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71</v>
      </c>
      <c r="AV6" s="3">
        <v>4</v>
      </c>
    </row>
    <row r="7" spans="1:52" ht="30" customHeight="1" x14ac:dyDescent="0.3">
      <c r="A7" s="18" t="s">
        <v>72</v>
      </c>
      <c r="B7" s="18" t="s">
        <v>73</v>
      </c>
      <c r="C7" s="18" t="s">
        <v>74</v>
      </c>
      <c r="D7" s="19">
        <v>16</v>
      </c>
      <c r="E7" s="22"/>
      <c r="F7" s="22">
        <f t="shared" si="0"/>
        <v>0</v>
      </c>
      <c r="G7" s="22"/>
      <c r="H7" s="22">
        <f t="shared" si="1"/>
        <v>0</v>
      </c>
      <c r="I7" s="22"/>
      <c r="J7" s="22">
        <f t="shared" si="2"/>
        <v>0</v>
      </c>
      <c r="K7" s="22">
        <f t="shared" si="3"/>
        <v>0</v>
      </c>
      <c r="L7" s="22">
        <f t="shared" si="3"/>
        <v>0</v>
      </c>
      <c r="M7" s="18" t="s">
        <v>75</v>
      </c>
      <c r="N7" s="2" t="s">
        <v>76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77</v>
      </c>
      <c r="AV7" s="3">
        <v>8</v>
      </c>
      <c r="AY7" s="32"/>
      <c r="AZ7" s="32">
        <f>AZ8+AZ9</f>
        <v>0</v>
      </c>
    </row>
    <row r="8" spans="1:52" ht="30" customHeight="1" x14ac:dyDescent="0.3">
      <c r="A8" s="18" t="s">
        <v>78</v>
      </c>
      <c r="B8" s="18" t="s">
        <v>79</v>
      </c>
      <c r="C8" s="18" t="s">
        <v>80</v>
      </c>
      <c r="D8" s="19">
        <v>301</v>
      </c>
      <c r="E8" s="22"/>
      <c r="F8" s="22">
        <f t="shared" si="0"/>
        <v>0</v>
      </c>
      <c r="G8" s="22"/>
      <c r="H8" s="22">
        <f t="shared" si="1"/>
        <v>0</v>
      </c>
      <c r="I8" s="22"/>
      <c r="J8" s="22">
        <f t="shared" si="2"/>
        <v>0</v>
      </c>
      <c r="K8" s="22">
        <f t="shared" si="3"/>
        <v>0</v>
      </c>
      <c r="L8" s="22">
        <f t="shared" si="3"/>
        <v>0</v>
      </c>
      <c r="M8" s="18" t="s">
        <v>81</v>
      </c>
      <c r="N8" s="2" t="s">
        <v>82</v>
      </c>
      <c r="O8" s="2" t="s">
        <v>52</v>
      </c>
      <c r="P8" s="2" t="s">
        <v>52</v>
      </c>
      <c r="Q8" s="2" t="s">
        <v>57</v>
      </c>
      <c r="R8" s="2" t="s">
        <v>63</v>
      </c>
      <c r="S8" s="2" t="s">
        <v>64</v>
      </c>
      <c r="T8" s="2" t="s">
        <v>64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83</v>
      </c>
      <c r="AV8" s="3">
        <v>6</v>
      </c>
      <c r="AY8" s="32"/>
      <c r="AZ8" s="32"/>
    </row>
    <row r="9" spans="1:52" ht="30" customHeight="1" x14ac:dyDescent="0.3">
      <c r="A9" s="18" t="s">
        <v>78</v>
      </c>
      <c r="B9" s="18" t="s">
        <v>84</v>
      </c>
      <c r="C9" s="18" t="s">
        <v>80</v>
      </c>
      <c r="D9" s="19">
        <v>36</v>
      </c>
      <c r="E9" s="22"/>
      <c r="F9" s="22">
        <f t="shared" si="0"/>
        <v>0</v>
      </c>
      <c r="G9" s="22"/>
      <c r="H9" s="22">
        <f t="shared" si="1"/>
        <v>0</v>
      </c>
      <c r="I9" s="22"/>
      <c r="J9" s="22">
        <f t="shared" si="2"/>
        <v>0</v>
      </c>
      <c r="K9" s="22">
        <f t="shared" si="3"/>
        <v>0</v>
      </c>
      <c r="L9" s="22">
        <f t="shared" si="3"/>
        <v>0</v>
      </c>
      <c r="M9" s="18" t="s">
        <v>85</v>
      </c>
      <c r="N9" s="2" t="s">
        <v>86</v>
      </c>
      <c r="O9" s="2" t="s">
        <v>52</v>
      </c>
      <c r="P9" s="2" t="s">
        <v>52</v>
      </c>
      <c r="Q9" s="2" t="s">
        <v>57</v>
      </c>
      <c r="R9" s="2" t="s">
        <v>63</v>
      </c>
      <c r="S9" s="2" t="s">
        <v>64</v>
      </c>
      <c r="T9" s="2" t="s">
        <v>64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87</v>
      </c>
      <c r="AV9" s="3">
        <v>7</v>
      </c>
      <c r="AY9" s="32"/>
      <c r="AZ9" s="32"/>
    </row>
    <row r="10" spans="1:52" ht="30" customHeight="1" x14ac:dyDescent="0.3">
      <c r="A10" s="18" t="s">
        <v>88</v>
      </c>
      <c r="B10" s="18" t="s">
        <v>89</v>
      </c>
      <c r="C10" s="18" t="s">
        <v>80</v>
      </c>
      <c r="D10" s="19">
        <v>336</v>
      </c>
      <c r="E10" s="22"/>
      <c r="F10" s="22">
        <f t="shared" si="0"/>
        <v>0</v>
      </c>
      <c r="G10" s="22"/>
      <c r="H10" s="22">
        <f t="shared" si="1"/>
        <v>0</v>
      </c>
      <c r="I10" s="22"/>
      <c r="J10" s="22">
        <f t="shared" si="2"/>
        <v>0</v>
      </c>
      <c r="K10" s="22">
        <f t="shared" si="3"/>
        <v>0</v>
      </c>
      <c r="L10" s="22">
        <f t="shared" si="3"/>
        <v>0</v>
      </c>
      <c r="M10" s="18" t="s">
        <v>90</v>
      </c>
      <c r="N10" s="2" t="s">
        <v>91</v>
      </c>
      <c r="O10" s="2" t="s">
        <v>52</v>
      </c>
      <c r="P10" s="2" t="s">
        <v>52</v>
      </c>
      <c r="Q10" s="2" t="s">
        <v>57</v>
      </c>
      <c r="R10" s="2" t="s">
        <v>63</v>
      </c>
      <c r="S10" s="2" t="s">
        <v>64</v>
      </c>
      <c r="T10" s="2" t="s">
        <v>64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92</v>
      </c>
      <c r="AV10" s="3">
        <v>10</v>
      </c>
    </row>
    <row r="11" spans="1:52" ht="30" customHeight="1" x14ac:dyDescent="0.3">
      <c r="A11" s="18" t="s">
        <v>93</v>
      </c>
      <c r="B11" s="18" t="s">
        <v>94</v>
      </c>
      <c r="C11" s="18" t="s">
        <v>80</v>
      </c>
      <c r="D11" s="19">
        <v>220</v>
      </c>
      <c r="E11" s="22"/>
      <c r="F11" s="22">
        <f t="shared" si="0"/>
        <v>0</v>
      </c>
      <c r="G11" s="22"/>
      <c r="H11" s="22">
        <f t="shared" si="1"/>
        <v>0</v>
      </c>
      <c r="I11" s="22"/>
      <c r="J11" s="22">
        <f t="shared" si="2"/>
        <v>0</v>
      </c>
      <c r="K11" s="22">
        <f t="shared" si="3"/>
        <v>0</v>
      </c>
      <c r="L11" s="22">
        <f t="shared" si="3"/>
        <v>0</v>
      </c>
      <c r="M11" s="18" t="s">
        <v>95</v>
      </c>
      <c r="N11" s="2" t="s">
        <v>96</v>
      </c>
      <c r="O11" s="2" t="s">
        <v>52</v>
      </c>
      <c r="P11" s="2" t="s">
        <v>52</v>
      </c>
      <c r="Q11" s="2" t="s">
        <v>57</v>
      </c>
      <c r="R11" s="2" t="s">
        <v>63</v>
      </c>
      <c r="S11" s="2" t="s">
        <v>64</v>
      </c>
      <c r="T11" s="2" t="s">
        <v>64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97</v>
      </c>
      <c r="AV11" s="3">
        <v>9</v>
      </c>
    </row>
    <row r="12" spans="1:52" ht="30" customHeight="1" x14ac:dyDescent="0.3">
      <c r="A12" s="19"/>
      <c r="B12" s="19"/>
      <c r="C12" s="19"/>
      <c r="D12" s="19"/>
      <c r="E12" s="22"/>
      <c r="F12" s="22"/>
      <c r="G12" s="22"/>
      <c r="H12" s="22"/>
      <c r="I12" s="22"/>
      <c r="J12" s="22"/>
      <c r="K12" s="22"/>
      <c r="L12" s="22"/>
      <c r="M12" s="19"/>
      <c r="Q12" s="1" t="s">
        <v>57</v>
      </c>
    </row>
    <row r="13" spans="1:52" ht="30" customHeight="1" x14ac:dyDescent="0.3">
      <c r="A13" s="19"/>
      <c r="B13" s="19"/>
      <c r="C13" s="19"/>
      <c r="D13" s="19"/>
      <c r="E13" s="22"/>
      <c r="F13" s="22"/>
      <c r="G13" s="22"/>
      <c r="H13" s="22"/>
      <c r="I13" s="22"/>
      <c r="J13" s="22"/>
      <c r="K13" s="22"/>
      <c r="L13" s="22"/>
      <c r="M13" s="19"/>
      <c r="Q13" s="1" t="s">
        <v>57</v>
      </c>
    </row>
    <row r="14" spans="1:52" ht="30" customHeight="1" x14ac:dyDescent="0.3">
      <c r="A14" s="19"/>
      <c r="B14" s="19"/>
      <c r="C14" s="19"/>
      <c r="D14" s="19"/>
      <c r="E14" s="22"/>
      <c r="F14" s="22"/>
      <c r="G14" s="22"/>
      <c r="H14" s="22"/>
      <c r="I14" s="22"/>
      <c r="J14" s="22"/>
      <c r="K14" s="22"/>
      <c r="L14" s="22"/>
      <c r="M14" s="19"/>
      <c r="Q14" s="1" t="s">
        <v>57</v>
      </c>
    </row>
    <row r="15" spans="1:52" ht="30" customHeight="1" x14ac:dyDescent="0.3">
      <c r="A15" s="19"/>
      <c r="B15" s="19"/>
      <c r="C15" s="19"/>
      <c r="D15" s="19"/>
      <c r="E15" s="22"/>
      <c r="F15" s="22"/>
      <c r="G15" s="22"/>
      <c r="H15" s="22"/>
      <c r="I15" s="22"/>
      <c r="J15" s="22"/>
      <c r="K15" s="22"/>
      <c r="L15" s="22"/>
      <c r="M15" s="19"/>
      <c r="Q15" s="1" t="s">
        <v>57</v>
      </c>
    </row>
    <row r="16" spans="1:52" ht="30" customHeight="1" x14ac:dyDescent="0.3">
      <c r="A16" s="19"/>
      <c r="B16" s="19"/>
      <c r="C16" s="19"/>
      <c r="D16" s="19"/>
      <c r="E16" s="22"/>
      <c r="F16" s="22"/>
      <c r="G16" s="22"/>
      <c r="H16" s="22"/>
      <c r="I16" s="22"/>
      <c r="J16" s="22"/>
      <c r="K16" s="22"/>
      <c r="L16" s="22"/>
      <c r="M16" s="19"/>
      <c r="Q16" s="1" t="s">
        <v>57</v>
      </c>
    </row>
    <row r="17" spans="1:48" ht="30" customHeight="1" x14ac:dyDescent="0.3">
      <c r="A17" s="19"/>
      <c r="B17" s="19"/>
      <c r="C17" s="19"/>
      <c r="D17" s="19"/>
      <c r="E17" s="22"/>
      <c r="F17" s="22"/>
      <c r="G17" s="22"/>
      <c r="H17" s="22"/>
      <c r="I17" s="22"/>
      <c r="J17" s="22"/>
      <c r="K17" s="22"/>
      <c r="L17" s="22"/>
      <c r="M17" s="19"/>
      <c r="Q17" s="1" t="s">
        <v>57</v>
      </c>
    </row>
    <row r="18" spans="1:48" ht="30" customHeight="1" x14ac:dyDescent="0.3">
      <c r="A18" s="19"/>
      <c r="B18" s="19"/>
      <c r="C18" s="19"/>
      <c r="D18" s="19"/>
      <c r="E18" s="22"/>
      <c r="F18" s="22"/>
      <c r="G18" s="22"/>
      <c r="H18" s="22"/>
      <c r="I18" s="22"/>
      <c r="J18" s="22"/>
      <c r="K18" s="22"/>
      <c r="L18" s="22"/>
      <c r="M18" s="19"/>
      <c r="Q18" s="1" t="s">
        <v>57</v>
      </c>
    </row>
    <row r="19" spans="1:48" ht="30" customHeight="1" x14ac:dyDescent="0.3">
      <c r="A19" s="19"/>
      <c r="B19" s="19"/>
      <c r="C19" s="19"/>
      <c r="D19" s="19"/>
      <c r="E19" s="22"/>
      <c r="F19" s="22"/>
      <c r="G19" s="22"/>
      <c r="H19" s="22"/>
      <c r="I19" s="22"/>
      <c r="J19" s="22"/>
      <c r="K19" s="22"/>
      <c r="L19" s="22"/>
      <c r="M19" s="19"/>
      <c r="Q19" s="1" t="s">
        <v>57</v>
      </c>
    </row>
    <row r="20" spans="1:48" ht="30" customHeight="1" x14ac:dyDescent="0.3">
      <c r="A20" s="19"/>
      <c r="B20" s="19"/>
      <c r="C20" s="19"/>
      <c r="D20" s="19"/>
      <c r="E20" s="22"/>
      <c r="F20" s="22"/>
      <c r="G20" s="22"/>
      <c r="H20" s="22"/>
      <c r="I20" s="22"/>
      <c r="J20" s="22"/>
      <c r="K20" s="22"/>
      <c r="L20" s="22"/>
      <c r="M20" s="19"/>
      <c r="Q20" s="1" t="s">
        <v>57</v>
      </c>
    </row>
    <row r="21" spans="1:48" ht="30" customHeight="1" x14ac:dyDescent="0.3">
      <c r="A21" s="19"/>
      <c r="B21" s="19"/>
      <c r="C21" s="19"/>
      <c r="D21" s="19"/>
      <c r="E21" s="22"/>
      <c r="F21" s="22"/>
      <c r="G21" s="22"/>
      <c r="H21" s="22"/>
      <c r="I21" s="22"/>
      <c r="J21" s="22"/>
      <c r="K21" s="22"/>
      <c r="L21" s="22"/>
      <c r="M21" s="19"/>
      <c r="Q21" s="1" t="s">
        <v>57</v>
      </c>
    </row>
    <row r="22" spans="1:48" ht="30" customHeight="1" x14ac:dyDescent="0.3">
      <c r="A22" s="19"/>
      <c r="B22" s="19"/>
      <c r="C22" s="19"/>
      <c r="D22" s="19"/>
      <c r="E22" s="22"/>
      <c r="F22" s="22"/>
      <c r="G22" s="22"/>
      <c r="H22" s="22"/>
      <c r="I22" s="22"/>
      <c r="J22" s="22"/>
      <c r="K22" s="22"/>
      <c r="L22" s="22"/>
      <c r="M22" s="19"/>
      <c r="Q22" s="1" t="s">
        <v>57</v>
      </c>
    </row>
    <row r="23" spans="1:48" ht="30" customHeight="1" x14ac:dyDescent="0.3">
      <c r="A23" s="19"/>
      <c r="B23" s="19"/>
      <c r="C23" s="19"/>
      <c r="D23" s="19"/>
      <c r="E23" s="22"/>
      <c r="F23" s="22"/>
      <c r="G23" s="22"/>
      <c r="H23" s="22"/>
      <c r="I23" s="22"/>
      <c r="J23" s="22"/>
      <c r="K23" s="22"/>
      <c r="L23" s="22"/>
      <c r="M23" s="19"/>
      <c r="Q23" s="1" t="s">
        <v>57</v>
      </c>
    </row>
    <row r="24" spans="1:48" ht="30" customHeight="1" x14ac:dyDescent="0.3">
      <c r="A24" s="19"/>
      <c r="B24" s="19"/>
      <c r="C24" s="19"/>
      <c r="D24" s="19"/>
      <c r="E24" s="22"/>
      <c r="F24" s="22"/>
      <c r="G24" s="22"/>
      <c r="H24" s="22"/>
      <c r="I24" s="22"/>
      <c r="J24" s="22"/>
      <c r="K24" s="22"/>
      <c r="L24" s="22"/>
      <c r="M24" s="19"/>
      <c r="Q24" s="1" t="s">
        <v>57</v>
      </c>
    </row>
    <row r="25" spans="1:48" ht="30" customHeight="1" x14ac:dyDescent="0.3">
      <c r="A25" s="19"/>
      <c r="B25" s="19"/>
      <c r="C25" s="19"/>
      <c r="D25" s="19"/>
      <c r="E25" s="22"/>
      <c r="F25" s="22"/>
      <c r="G25" s="22"/>
      <c r="H25" s="22"/>
      <c r="I25" s="22"/>
      <c r="J25" s="22"/>
      <c r="K25" s="22"/>
      <c r="L25" s="22"/>
      <c r="M25" s="19"/>
      <c r="Q25" s="1" t="s">
        <v>57</v>
      </c>
    </row>
    <row r="26" spans="1:48" ht="30" customHeight="1" x14ac:dyDescent="0.3">
      <c r="A26" s="19"/>
      <c r="B26" s="19"/>
      <c r="C26" s="19"/>
      <c r="D26" s="19"/>
      <c r="E26" s="22"/>
      <c r="F26" s="22"/>
      <c r="G26" s="22"/>
      <c r="H26" s="22"/>
      <c r="I26" s="22"/>
      <c r="J26" s="22"/>
      <c r="K26" s="22"/>
      <c r="L26" s="22"/>
      <c r="M26" s="19"/>
      <c r="Q26" s="1" t="s">
        <v>57</v>
      </c>
    </row>
    <row r="27" spans="1:48" ht="30" customHeight="1" x14ac:dyDescent="0.3">
      <c r="A27" s="18" t="s">
        <v>98</v>
      </c>
      <c r="B27" s="19"/>
      <c r="C27" s="19"/>
      <c r="D27" s="19"/>
      <c r="E27" s="22"/>
      <c r="F27" s="22">
        <f>SUMIF(Q5:Q26,"010101",F5:F26)</f>
        <v>0</v>
      </c>
      <c r="G27" s="22"/>
      <c r="H27" s="22">
        <f>SUMIF(Q5:Q26,"010101",H5:H26)</f>
        <v>0</v>
      </c>
      <c r="I27" s="22"/>
      <c r="J27" s="22">
        <f>SUMIF(Q5:Q26,"010101",J5:J26)</f>
        <v>0</v>
      </c>
      <c r="K27" s="22"/>
      <c r="L27" s="22">
        <f>SUMIF(Q5:Q26,"010101",L5:L26)</f>
        <v>0</v>
      </c>
      <c r="M27" s="19"/>
      <c r="N27" t="s">
        <v>99</v>
      </c>
    </row>
    <row r="28" spans="1:48" ht="30" customHeight="1" x14ac:dyDescent="0.3">
      <c r="A28" s="18" t="s">
        <v>100</v>
      </c>
      <c r="B28" s="19" t="s">
        <v>1053</v>
      </c>
      <c r="C28" s="19"/>
      <c r="D28" s="19"/>
      <c r="E28" s="22"/>
      <c r="F28" s="22"/>
      <c r="G28" s="22"/>
      <c r="H28" s="22"/>
      <c r="I28" s="22"/>
      <c r="J28" s="22"/>
      <c r="K28" s="22"/>
      <c r="L28" s="22"/>
      <c r="M28" s="19"/>
      <c r="N28" s="3"/>
      <c r="O28" s="3"/>
      <c r="P28" s="3"/>
      <c r="Q28" s="2" t="s">
        <v>101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8" t="s">
        <v>102</v>
      </c>
      <c r="B29" s="18" t="s">
        <v>103</v>
      </c>
      <c r="C29" s="18" t="s">
        <v>104</v>
      </c>
      <c r="D29" s="19">
        <v>8</v>
      </c>
      <c r="E29" s="22"/>
      <c r="F29" s="22">
        <f>TRUNC(E29*D29, 0)</f>
        <v>0</v>
      </c>
      <c r="G29" s="22"/>
      <c r="H29" s="22">
        <f>TRUNC(G29*D29, 0)</f>
        <v>0</v>
      </c>
      <c r="I29" s="22"/>
      <c r="J29" s="22">
        <f>TRUNC(I29*D29, 0)</f>
        <v>0</v>
      </c>
      <c r="K29" s="22">
        <f t="shared" ref="K29:L31" si="4">TRUNC(E29+G29+I29, 0)</f>
        <v>0</v>
      </c>
      <c r="L29" s="22">
        <f t="shared" si="4"/>
        <v>0</v>
      </c>
      <c r="M29" s="18" t="s">
        <v>105</v>
      </c>
      <c r="N29" s="2" t="s">
        <v>106</v>
      </c>
      <c r="O29" s="2" t="s">
        <v>52</v>
      </c>
      <c r="P29" s="2" t="s">
        <v>52</v>
      </c>
      <c r="Q29" s="2" t="s">
        <v>101</v>
      </c>
      <c r="R29" s="2" t="s">
        <v>63</v>
      </c>
      <c r="S29" s="2" t="s">
        <v>64</v>
      </c>
      <c r="T29" s="2" t="s">
        <v>64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107</v>
      </c>
      <c r="AV29" s="3">
        <v>12</v>
      </c>
    </row>
    <row r="30" spans="1:48" ht="30" customHeight="1" x14ac:dyDescent="0.3">
      <c r="A30" s="18" t="s">
        <v>108</v>
      </c>
      <c r="B30" s="18" t="s">
        <v>109</v>
      </c>
      <c r="C30" s="18" t="s">
        <v>104</v>
      </c>
      <c r="D30" s="19">
        <v>7</v>
      </c>
      <c r="E30" s="22"/>
      <c r="F30" s="22">
        <f>TRUNC(E30*D30, 0)</f>
        <v>0</v>
      </c>
      <c r="G30" s="22"/>
      <c r="H30" s="22">
        <f>TRUNC(G30*D30, 0)</f>
        <v>0</v>
      </c>
      <c r="I30" s="22"/>
      <c r="J30" s="22">
        <f>TRUNC(I30*D30, 0)</f>
        <v>0</v>
      </c>
      <c r="K30" s="22">
        <f t="shared" si="4"/>
        <v>0</v>
      </c>
      <c r="L30" s="22">
        <f t="shared" si="4"/>
        <v>0</v>
      </c>
      <c r="M30" s="18" t="s">
        <v>110</v>
      </c>
      <c r="N30" s="2" t="s">
        <v>111</v>
      </c>
      <c r="O30" s="2" t="s">
        <v>52</v>
      </c>
      <c r="P30" s="2" t="s">
        <v>52</v>
      </c>
      <c r="Q30" s="2" t="s">
        <v>101</v>
      </c>
      <c r="R30" s="2" t="s">
        <v>63</v>
      </c>
      <c r="S30" s="2" t="s">
        <v>64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112</v>
      </c>
      <c r="AV30" s="3">
        <v>13</v>
      </c>
    </row>
    <row r="31" spans="1:48" ht="30" customHeight="1" x14ac:dyDescent="0.3">
      <c r="A31" s="18" t="s">
        <v>113</v>
      </c>
      <c r="B31" s="18" t="s">
        <v>114</v>
      </c>
      <c r="C31" s="18" t="s">
        <v>104</v>
      </c>
      <c r="D31" s="19">
        <v>1</v>
      </c>
      <c r="E31" s="22"/>
      <c r="F31" s="22">
        <f>TRUNC(E31*D31, 0)</f>
        <v>0</v>
      </c>
      <c r="G31" s="22"/>
      <c r="H31" s="22">
        <f>TRUNC(G31*D31, 0)</f>
        <v>0</v>
      </c>
      <c r="I31" s="22"/>
      <c r="J31" s="22">
        <f>TRUNC(I31*D31, 0)</f>
        <v>0</v>
      </c>
      <c r="K31" s="22">
        <f t="shared" si="4"/>
        <v>0</v>
      </c>
      <c r="L31" s="22">
        <f t="shared" si="4"/>
        <v>0</v>
      </c>
      <c r="M31" s="18" t="s">
        <v>115</v>
      </c>
      <c r="N31" s="2" t="s">
        <v>116</v>
      </c>
      <c r="O31" s="2" t="s">
        <v>52</v>
      </c>
      <c r="P31" s="2" t="s">
        <v>52</v>
      </c>
      <c r="Q31" s="2" t="s">
        <v>101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117</v>
      </c>
      <c r="AV31" s="3">
        <v>194</v>
      </c>
    </row>
    <row r="32" spans="1:48" ht="30" customHeight="1" x14ac:dyDescent="0.3">
      <c r="A32" s="19"/>
      <c r="B32" s="19"/>
      <c r="C32" s="19"/>
      <c r="D32" s="19"/>
      <c r="E32" s="22"/>
      <c r="F32" s="22"/>
      <c r="G32" s="22"/>
      <c r="H32" s="22"/>
      <c r="I32" s="22"/>
      <c r="J32" s="22"/>
      <c r="K32" s="22"/>
      <c r="L32" s="22"/>
      <c r="M32" s="19"/>
      <c r="Q32" s="1" t="s">
        <v>101</v>
      </c>
    </row>
    <row r="33" spans="1:17" ht="30" customHeight="1" x14ac:dyDescent="0.3">
      <c r="A33" s="19"/>
      <c r="B33" s="19"/>
      <c r="C33" s="19"/>
      <c r="D33" s="19"/>
      <c r="E33" s="22"/>
      <c r="F33" s="22"/>
      <c r="G33" s="22"/>
      <c r="H33" s="22"/>
      <c r="I33" s="22"/>
      <c r="J33" s="22"/>
      <c r="K33" s="22"/>
      <c r="L33" s="22"/>
      <c r="M33" s="19"/>
      <c r="Q33" s="1" t="s">
        <v>101</v>
      </c>
    </row>
    <row r="34" spans="1:17" ht="30" customHeight="1" x14ac:dyDescent="0.3">
      <c r="A34" s="19"/>
      <c r="B34" s="19"/>
      <c r="C34" s="19"/>
      <c r="D34" s="19"/>
      <c r="E34" s="22"/>
      <c r="F34" s="22"/>
      <c r="G34" s="22"/>
      <c r="H34" s="22"/>
      <c r="I34" s="22"/>
      <c r="J34" s="22"/>
      <c r="K34" s="22"/>
      <c r="L34" s="22"/>
      <c r="M34" s="19"/>
      <c r="Q34" s="1" t="s">
        <v>101</v>
      </c>
    </row>
    <row r="35" spans="1:17" ht="30" customHeight="1" x14ac:dyDescent="0.3">
      <c r="A35" s="19"/>
      <c r="B35" s="19"/>
      <c r="C35" s="19"/>
      <c r="D35" s="19"/>
      <c r="E35" s="22"/>
      <c r="F35" s="22"/>
      <c r="G35" s="22"/>
      <c r="H35" s="22"/>
      <c r="I35" s="22"/>
      <c r="J35" s="22"/>
      <c r="K35" s="22"/>
      <c r="L35" s="22"/>
      <c r="M35" s="19"/>
      <c r="Q35" s="1" t="s">
        <v>101</v>
      </c>
    </row>
    <row r="36" spans="1:17" ht="30" customHeight="1" x14ac:dyDescent="0.3">
      <c r="A36" s="19"/>
      <c r="B36" s="19"/>
      <c r="C36" s="19"/>
      <c r="D36" s="19"/>
      <c r="E36" s="22"/>
      <c r="F36" s="22"/>
      <c r="G36" s="22"/>
      <c r="H36" s="22"/>
      <c r="I36" s="22"/>
      <c r="J36" s="22"/>
      <c r="K36" s="22"/>
      <c r="L36" s="22"/>
      <c r="M36" s="19"/>
      <c r="Q36" s="1" t="s">
        <v>101</v>
      </c>
    </row>
    <row r="37" spans="1:17" ht="30" customHeight="1" x14ac:dyDescent="0.3">
      <c r="A37" s="19"/>
      <c r="B37" s="19"/>
      <c r="C37" s="19"/>
      <c r="D37" s="19"/>
      <c r="E37" s="22"/>
      <c r="F37" s="22"/>
      <c r="G37" s="22"/>
      <c r="H37" s="22"/>
      <c r="I37" s="22"/>
      <c r="J37" s="22"/>
      <c r="K37" s="22"/>
      <c r="L37" s="22"/>
      <c r="M37" s="19"/>
      <c r="Q37" s="1" t="s">
        <v>101</v>
      </c>
    </row>
    <row r="38" spans="1:17" ht="30" customHeight="1" x14ac:dyDescent="0.3">
      <c r="A38" s="19"/>
      <c r="B38" s="19"/>
      <c r="C38" s="19"/>
      <c r="D38" s="19"/>
      <c r="E38" s="22"/>
      <c r="F38" s="22"/>
      <c r="G38" s="22"/>
      <c r="H38" s="22"/>
      <c r="I38" s="22"/>
      <c r="J38" s="22"/>
      <c r="K38" s="22"/>
      <c r="L38" s="22"/>
      <c r="M38" s="19"/>
      <c r="Q38" s="1" t="s">
        <v>101</v>
      </c>
    </row>
    <row r="39" spans="1:17" ht="30" customHeight="1" x14ac:dyDescent="0.3">
      <c r="A39" s="19"/>
      <c r="B39" s="19"/>
      <c r="C39" s="19"/>
      <c r="D39" s="19"/>
      <c r="E39" s="22"/>
      <c r="F39" s="22"/>
      <c r="G39" s="22"/>
      <c r="H39" s="22"/>
      <c r="I39" s="22"/>
      <c r="J39" s="22"/>
      <c r="K39" s="22"/>
      <c r="L39" s="22"/>
      <c r="M39" s="19"/>
      <c r="Q39" s="1" t="s">
        <v>101</v>
      </c>
    </row>
    <row r="40" spans="1:17" ht="30" customHeight="1" x14ac:dyDescent="0.3">
      <c r="A40" s="19"/>
      <c r="B40" s="19"/>
      <c r="C40" s="19"/>
      <c r="D40" s="19"/>
      <c r="E40" s="22"/>
      <c r="F40" s="22"/>
      <c r="G40" s="22"/>
      <c r="H40" s="22"/>
      <c r="I40" s="22"/>
      <c r="J40" s="22"/>
      <c r="K40" s="22"/>
      <c r="L40" s="22"/>
      <c r="M40" s="19"/>
      <c r="Q40" s="1" t="s">
        <v>101</v>
      </c>
    </row>
    <row r="41" spans="1:17" ht="30" customHeight="1" x14ac:dyDescent="0.3">
      <c r="A41" s="19"/>
      <c r="B41" s="19"/>
      <c r="C41" s="19"/>
      <c r="D41" s="19"/>
      <c r="E41" s="22"/>
      <c r="F41" s="22"/>
      <c r="G41" s="22"/>
      <c r="H41" s="22"/>
      <c r="I41" s="22"/>
      <c r="J41" s="22"/>
      <c r="K41" s="22"/>
      <c r="L41" s="22"/>
      <c r="M41" s="19"/>
      <c r="Q41" s="1" t="s">
        <v>101</v>
      </c>
    </row>
    <row r="42" spans="1:17" ht="30" customHeight="1" x14ac:dyDescent="0.3">
      <c r="A42" s="19"/>
      <c r="B42" s="19"/>
      <c r="C42" s="19"/>
      <c r="D42" s="19"/>
      <c r="E42" s="22"/>
      <c r="F42" s="22"/>
      <c r="G42" s="22"/>
      <c r="H42" s="22"/>
      <c r="I42" s="22"/>
      <c r="J42" s="22"/>
      <c r="K42" s="22"/>
      <c r="L42" s="22"/>
      <c r="M42" s="19"/>
      <c r="Q42" s="1" t="s">
        <v>101</v>
      </c>
    </row>
    <row r="43" spans="1:17" ht="30" customHeight="1" x14ac:dyDescent="0.3">
      <c r="A43" s="19"/>
      <c r="B43" s="19"/>
      <c r="C43" s="19"/>
      <c r="D43" s="19"/>
      <c r="E43" s="22"/>
      <c r="F43" s="22"/>
      <c r="G43" s="22"/>
      <c r="H43" s="22"/>
      <c r="I43" s="22"/>
      <c r="J43" s="22"/>
      <c r="K43" s="22"/>
      <c r="L43" s="22"/>
      <c r="M43" s="19"/>
      <c r="Q43" s="1" t="s">
        <v>101</v>
      </c>
    </row>
    <row r="44" spans="1:17" ht="30" customHeight="1" x14ac:dyDescent="0.3">
      <c r="A44" s="19"/>
      <c r="B44" s="19"/>
      <c r="C44" s="19"/>
      <c r="D44" s="19"/>
      <c r="E44" s="22"/>
      <c r="F44" s="22"/>
      <c r="G44" s="22"/>
      <c r="H44" s="22"/>
      <c r="I44" s="22"/>
      <c r="J44" s="22"/>
      <c r="K44" s="22"/>
      <c r="L44" s="22"/>
      <c r="M44" s="19"/>
      <c r="Q44" s="1" t="s">
        <v>101</v>
      </c>
    </row>
    <row r="45" spans="1:17" ht="30" customHeight="1" x14ac:dyDescent="0.3">
      <c r="A45" s="19"/>
      <c r="B45" s="19"/>
      <c r="C45" s="19"/>
      <c r="D45" s="19"/>
      <c r="E45" s="22"/>
      <c r="F45" s="22"/>
      <c r="G45" s="22"/>
      <c r="H45" s="22"/>
      <c r="I45" s="22"/>
      <c r="J45" s="22"/>
      <c r="K45" s="22"/>
      <c r="L45" s="22"/>
      <c r="M45" s="19"/>
      <c r="Q45" s="1" t="s">
        <v>101</v>
      </c>
    </row>
    <row r="46" spans="1:17" ht="30" customHeight="1" x14ac:dyDescent="0.3">
      <c r="A46" s="19"/>
      <c r="B46" s="19"/>
      <c r="C46" s="19"/>
      <c r="D46" s="19"/>
      <c r="E46" s="22"/>
      <c r="F46" s="22"/>
      <c r="G46" s="22"/>
      <c r="H46" s="22"/>
      <c r="I46" s="22"/>
      <c r="J46" s="22"/>
      <c r="K46" s="22"/>
      <c r="L46" s="22"/>
      <c r="M46" s="19"/>
      <c r="Q46" s="1" t="s">
        <v>101</v>
      </c>
    </row>
    <row r="47" spans="1:17" ht="30" customHeight="1" x14ac:dyDescent="0.3">
      <c r="A47" s="19"/>
      <c r="B47" s="19"/>
      <c r="C47" s="19"/>
      <c r="D47" s="19"/>
      <c r="E47" s="22"/>
      <c r="F47" s="22"/>
      <c r="G47" s="22"/>
      <c r="H47" s="22"/>
      <c r="I47" s="22"/>
      <c r="J47" s="22"/>
      <c r="K47" s="22"/>
      <c r="L47" s="22"/>
      <c r="M47" s="19"/>
      <c r="Q47" s="1" t="s">
        <v>101</v>
      </c>
    </row>
    <row r="48" spans="1:17" ht="30" customHeight="1" x14ac:dyDescent="0.3">
      <c r="A48" s="19"/>
      <c r="B48" s="19"/>
      <c r="C48" s="19"/>
      <c r="D48" s="19"/>
      <c r="E48" s="22"/>
      <c r="F48" s="22"/>
      <c r="G48" s="22"/>
      <c r="H48" s="22"/>
      <c r="I48" s="22"/>
      <c r="J48" s="22"/>
      <c r="K48" s="22"/>
      <c r="L48" s="22"/>
      <c r="M48" s="19"/>
      <c r="Q48" s="1" t="s">
        <v>101</v>
      </c>
    </row>
    <row r="49" spans="1:48" ht="30" customHeight="1" x14ac:dyDescent="0.3">
      <c r="A49" s="19"/>
      <c r="B49" s="19"/>
      <c r="C49" s="19"/>
      <c r="D49" s="19"/>
      <c r="E49" s="22"/>
      <c r="F49" s="22"/>
      <c r="G49" s="22"/>
      <c r="H49" s="22"/>
      <c r="I49" s="22"/>
      <c r="J49" s="22"/>
      <c r="K49" s="22"/>
      <c r="L49" s="22"/>
      <c r="M49" s="19"/>
      <c r="Q49" s="1" t="s">
        <v>101</v>
      </c>
    </row>
    <row r="50" spans="1:48" ht="30" customHeight="1" x14ac:dyDescent="0.3">
      <c r="A50" s="19"/>
      <c r="B50" s="19"/>
      <c r="C50" s="19"/>
      <c r="D50" s="19"/>
      <c r="E50" s="22"/>
      <c r="F50" s="22"/>
      <c r="G50" s="22"/>
      <c r="H50" s="22"/>
      <c r="I50" s="22"/>
      <c r="J50" s="22"/>
      <c r="K50" s="22"/>
      <c r="L50" s="22"/>
      <c r="M50" s="19"/>
      <c r="Q50" s="1" t="s">
        <v>101</v>
      </c>
    </row>
    <row r="51" spans="1:48" ht="30" customHeight="1" x14ac:dyDescent="0.3">
      <c r="A51" s="18" t="s">
        <v>98</v>
      </c>
      <c r="B51" s="19"/>
      <c r="C51" s="19"/>
      <c r="D51" s="19"/>
      <c r="E51" s="22"/>
      <c r="F51" s="22">
        <f>SUMIF(Q29:Q50,"010102",F29:F50)</f>
        <v>0</v>
      </c>
      <c r="G51" s="22"/>
      <c r="H51" s="22">
        <f>SUMIF(Q29:Q50,"010102",H29:H50)</f>
        <v>0</v>
      </c>
      <c r="I51" s="22"/>
      <c r="J51" s="22">
        <f>SUMIF(Q29:Q50,"010102",J29:J50)</f>
        <v>0</v>
      </c>
      <c r="K51" s="22"/>
      <c r="L51" s="22">
        <f>SUMIF(Q29:Q50,"010102",L29:L50)</f>
        <v>0</v>
      </c>
      <c r="M51" s="19"/>
      <c r="N51" t="s">
        <v>99</v>
      </c>
    </row>
    <row r="52" spans="1:48" ht="30" customHeight="1" x14ac:dyDescent="0.3">
      <c r="A52" s="18" t="s">
        <v>118</v>
      </c>
      <c r="B52" s="19" t="s">
        <v>1053</v>
      </c>
      <c r="C52" s="19"/>
      <c r="D52" s="19"/>
      <c r="E52" s="22"/>
      <c r="F52" s="22"/>
      <c r="G52" s="22"/>
      <c r="H52" s="22"/>
      <c r="I52" s="22"/>
      <c r="J52" s="22"/>
      <c r="K52" s="22"/>
      <c r="L52" s="22"/>
      <c r="M52" s="19"/>
      <c r="N52" s="3"/>
      <c r="O52" s="3"/>
      <c r="P52" s="3"/>
      <c r="Q52" s="2" t="s">
        <v>119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8" t="s">
        <v>120</v>
      </c>
      <c r="B53" s="18" t="s">
        <v>121</v>
      </c>
      <c r="C53" s="18" t="s">
        <v>104</v>
      </c>
      <c r="D53" s="19">
        <v>1.5</v>
      </c>
      <c r="E53" s="22"/>
      <c r="F53" s="22">
        <f t="shared" ref="F53:F60" si="5">TRUNC(E53*D53, 0)</f>
        <v>0</v>
      </c>
      <c r="G53" s="22"/>
      <c r="H53" s="22">
        <f t="shared" ref="H53:H60" si="6">TRUNC(G53*D53, 0)</f>
        <v>0</v>
      </c>
      <c r="I53" s="22"/>
      <c r="J53" s="22">
        <f t="shared" ref="J53:J60" si="7">TRUNC(I53*D53, 0)</f>
        <v>0</v>
      </c>
      <c r="K53" s="22">
        <f t="shared" ref="K53:L60" si="8">TRUNC(E53+G53+I53, 0)</f>
        <v>0</v>
      </c>
      <c r="L53" s="22">
        <f t="shared" si="8"/>
        <v>0</v>
      </c>
      <c r="M53" s="18" t="s">
        <v>122</v>
      </c>
      <c r="N53" s="2" t="s">
        <v>123</v>
      </c>
      <c r="O53" s="2" t="s">
        <v>52</v>
      </c>
      <c r="P53" s="2" t="s">
        <v>52</v>
      </c>
      <c r="Q53" s="2" t="s">
        <v>119</v>
      </c>
      <c r="R53" s="2" t="s">
        <v>63</v>
      </c>
      <c r="S53" s="2" t="s">
        <v>64</v>
      </c>
      <c r="T53" s="2" t="s">
        <v>64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124</v>
      </c>
      <c r="AV53" s="3">
        <v>18</v>
      </c>
    </row>
    <row r="54" spans="1:48" ht="30" customHeight="1" x14ac:dyDescent="0.3">
      <c r="A54" s="18" t="s">
        <v>120</v>
      </c>
      <c r="B54" s="18" t="s">
        <v>125</v>
      </c>
      <c r="C54" s="18" t="s">
        <v>104</v>
      </c>
      <c r="D54" s="19">
        <v>0.6</v>
      </c>
      <c r="E54" s="22"/>
      <c r="F54" s="22">
        <f t="shared" si="5"/>
        <v>0</v>
      </c>
      <c r="G54" s="22"/>
      <c r="H54" s="22">
        <f t="shared" si="6"/>
        <v>0</v>
      </c>
      <c r="I54" s="22"/>
      <c r="J54" s="22">
        <f t="shared" si="7"/>
        <v>0</v>
      </c>
      <c r="K54" s="22">
        <f t="shared" si="8"/>
        <v>0</v>
      </c>
      <c r="L54" s="22">
        <f t="shared" si="8"/>
        <v>0</v>
      </c>
      <c r="M54" s="18" t="s">
        <v>126</v>
      </c>
      <c r="N54" s="2" t="s">
        <v>127</v>
      </c>
      <c r="O54" s="2" t="s">
        <v>52</v>
      </c>
      <c r="P54" s="2" t="s">
        <v>52</v>
      </c>
      <c r="Q54" s="2" t="s">
        <v>119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128</v>
      </c>
      <c r="AV54" s="3">
        <v>19</v>
      </c>
    </row>
    <row r="55" spans="1:48" ht="30" customHeight="1" x14ac:dyDescent="0.3">
      <c r="A55" s="18" t="s">
        <v>129</v>
      </c>
      <c r="B55" s="18" t="s">
        <v>130</v>
      </c>
      <c r="C55" s="18" t="s">
        <v>131</v>
      </c>
      <c r="D55" s="19">
        <v>0.28999999999999998</v>
      </c>
      <c r="E55" s="22"/>
      <c r="F55" s="22">
        <f t="shared" si="5"/>
        <v>0</v>
      </c>
      <c r="G55" s="22"/>
      <c r="H55" s="22">
        <f t="shared" si="6"/>
        <v>0</v>
      </c>
      <c r="I55" s="22"/>
      <c r="J55" s="22">
        <f t="shared" si="7"/>
        <v>0</v>
      </c>
      <c r="K55" s="22">
        <f t="shared" si="8"/>
        <v>0</v>
      </c>
      <c r="L55" s="22">
        <f t="shared" si="8"/>
        <v>0</v>
      </c>
      <c r="M55" s="18" t="s">
        <v>52</v>
      </c>
      <c r="N55" s="2" t="s">
        <v>132</v>
      </c>
      <c r="O55" s="2" t="s">
        <v>52</v>
      </c>
      <c r="P55" s="2" t="s">
        <v>52</v>
      </c>
      <c r="Q55" s="2" t="s">
        <v>119</v>
      </c>
      <c r="R55" s="2" t="s">
        <v>64</v>
      </c>
      <c r="S55" s="2" t="s">
        <v>64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133</v>
      </c>
      <c r="AV55" s="3">
        <v>15</v>
      </c>
    </row>
    <row r="56" spans="1:48" ht="30" customHeight="1" x14ac:dyDescent="0.3">
      <c r="A56" s="18" t="s">
        <v>134</v>
      </c>
      <c r="B56" s="18" t="s">
        <v>135</v>
      </c>
      <c r="C56" s="18" t="s">
        <v>131</v>
      </c>
      <c r="D56" s="19">
        <v>0.28199999999999997</v>
      </c>
      <c r="E56" s="22"/>
      <c r="F56" s="22">
        <f t="shared" si="5"/>
        <v>0</v>
      </c>
      <c r="G56" s="22"/>
      <c r="H56" s="22">
        <f t="shared" si="6"/>
        <v>0</v>
      </c>
      <c r="I56" s="22"/>
      <c r="J56" s="22">
        <f t="shared" si="7"/>
        <v>0</v>
      </c>
      <c r="K56" s="22">
        <f t="shared" si="8"/>
        <v>0</v>
      </c>
      <c r="L56" s="22">
        <f t="shared" si="8"/>
        <v>0</v>
      </c>
      <c r="M56" s="18" t="s">
        <v>136</v>
      </c>
      <c r="N56" s="2" t="s">
        <v>137</v>
      </c>
      <c r="O56" s="2" t="s">
        <v>52</v>
      </c>
      <c r="P56" s="2" t="s">
        <v>52</v>
      </c>
      <c r="Q56" s="2" t="s">
        <v>119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138</v>
      </c>
      <c r="AV56" s="3">
        <v>195</v>
      </c>
    </row>
    <row r="57" spans="1:48" ht="30" customHeight="1" x14ac:dyDescent="0.3">
      <c r="A57" s="18" t="s">
        <v>139</v>
      </c>
      <c r="B57" s="18" t="s">
        <v>140</v>
      </c>
      <c r="C57" s="18" t="s">
        <v>141</v>
      </c>
      <c r="D57" s="19">
        <v>-8.0000000000000002E-3</v>
      </c>
      <c r="E57" s="22"/>
      <c r="F57" s="22">
        <f t="shared" si="5"/>
        <v>0</v>
      </c>
      <c r="G57" s="22"/>
      <c r="H57" s="22">
        <f t="shared" si="6"/>
        <v>0</v>
      </c>
      <c r="I57" s="22"/>
      <c r="J57" s="22">
        <f t="shared" si="7"/>
        <v>0</v>
      </c>
      <c r="K57" s="22">
        <f t="shared" si="8"/>
        <v>0</v>
      </c>
      <c r="L57" s="22">
        <f t="shared" si="8"/>
        <v>0</v>
      </c>
      <c r="M57" s="18" t="s">
        <v>52</v>
      </c>
      <c r="N57" s="2" t="s">
        <v>142</v>
      </c>
      <c r="O57" s="2" t="s">
        <v>52</v>
      </c>
      <c r="P57" s="2" t="s">
        <v>52</v>
      </c>
      <c r="Q57" s="2" t="s">
        <v>119</v>
      </c>
      <c r="R57" s="2" t="s">
        <v>64</v>
      </c>
      <c r="S57" s="2" t="s">
        <v>64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143</v>
      </c>
      <c r="AV57" s="3">
        <v>196</v>
      </c>
    </row>
    <row r="58" spans="1:48" ht="30" customHeight="1" x14ac:dyDescent="0.3">
      <c r="A58" s="18" t="s">
        <v>144</v>
      </c>
      <c r="B58" s="18" t="s">
        <v>145</v>
      </c>
      <c r="C58" s="18" t="s">
        <v>146</v>
      </c>
      <c r="D58" s="19">
        <v>102</v>
      </c>
      <c r="E58" s="22"/>
      <c r="F58" s="22">
        <f t="shared" si="5"/>
        <v>0</v>
      </c>
      <c r="G58" s="22"/>
      <c r="H58" s="22">
        <f t="shared" si="6"/>
        <v>0</v>
      </c>
      <c r="I58" s="22"/>
      <c r="J58" s="22">
        <f t="shared" si="7"/>
        <v>0</v>
      </c>
      <c r="K58" s="22">
        <f t="shared" si="8"/>
        <v>0</v>
      </c>
      <c r="L58" s="22">
        <f t="shared" si="8"/>
        <v>0</v>
      </c>
      <c r="M58" s="18" t="s">
        <v>147</v>
      </c>
      <c r="N58" s="2" t="s">
        <v>148</v>
      </c>
      <c r="O58" s="2" t="s">
        <v>52</v>
      </c>
      <c r="P58" s="2" t="s">
        <v>52</v>
      </c>
      <c r="Q58" s="2" t="s">
        <v>119</v>
      </c>
      <c r="R58" s="2" t="s">
        <v>63</v>
      </c>
      <c r="S58" s="2" t="s">
        <v>64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149</v>
      </c>
      <c r="AV58" s="3">
        <v>16</v>
      </c>
    </row>
    <row r="59" spans="1:48" ht="30" customHeight="1" x14ac:dyDescent="0.3">
      <c r="A59" s="18" t="s">
        <v>150</v>
      </c>
      <c r="B59" s="18" t="s">
        <v>151</v>
      </c>
      <c r="C59" s="18" t="s">
        <v>146</v>
      </c>
      <c r="D59" s="19">
        <v>102</v>
      </c>
      <c r="E59" s="22"/>
      <c r="F59" s="22">
        <f t="shared" si="5"/>
        <v>0</v>
      </c>
      <c r="G59" s="22"/>
      <c r="H59" s="22">
        <f t="shared" si="6"/>
        <v>0</v>
      </c>
      <c r="I59" s="22"/>
      <c r="J59" s="22">
        <f t="shared" si="7"/>
        <v>0</v>
      </c>
      <c r="K59" s="22">
        <f t="shared" si="8"/>
        <v>0</v>
      </c>
      <c r="L59" s="22">
        <f t="shared" si="8"/>
        <v>0</v>
      </c>
      <c r="M59" s="18" t="s">
        <v>152</v>
      </c>
      <c r="N59" s="2" t="s">
        <v>153</v>
      </c>
      <c r="O59" s="2" t="s">
        <v>52</v>
      </c>
      <c r="P59" s="2" t="s">
        <v>52</v>
      </c>
      <c r="Q59" s="2" t="s">
        <v>119</v>
      </c>
      <c r="R59" s="2" t="s">
        <v>63</v>
      </c>
      <c r="S59" s="2" t="s">
        <v>64</v>
      </c>
      <c r="T59" s="2" t="s">
        <v>64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154</v>
      </c>
      <c r="AV59" s="3">
        <v>17</v>
      </c>
    </row>
    <row r="60" spans="1:48" ht="30" customHeight="1" x14ac:dyDescent="0.3">
      <c r="A60" s="18" t="s">
        <v>155</v>
      </c>
      <c r="B60" s="18" t="s">
        <v>156</v>
      </c>
      <c r="C60" s="18" t="s">
        <v>80</v>
      </c>
      <c r="D60" s="19">
        <v>3</v>
      </c>
      <c r="E60" s="22"/>
      <c r="F60" s="22">
        <f t="shared" si="5"/>
        <v>0</v>
      </c>
      <c r="G60" s="22"/>
      <c r="H60" s="22">
        <f t="shared" si="6"/>
        <v>0</v>
      </c>
      <c r="I60" s="22"/>
      <c r="J60" s="22">
        <f t="shared" si="7"/>
        <v>0</v>
      </c>
      <c r="K60" s="22">
        <f t="shared" si="8"/>
        <v>0</v>
      </c>
      <c r="L60" s="22">
        <f t="shared" si="8"/>
        <v>0</v>
      </c>
      <c r="M60" s="18" t="s">
        <v>157</v>
      </c>
      <c r="N60" s="2" t="s">
        <v>158</v>
      </c>
      <c r="O60" s="2" t="s">
        <v>52</v>
      </c>
      <c r="P60" s="2" t="s">
        <v>52</v>
      </c>
      <c r="Q60" s="2" t="s">
        <v>119</v>
      </c>
      <c r="R60" s="2" t="s">
        <v>63</v>
      </c>
      <c r="S60" s="2" t="s">
        <v>64</v>
      </c>
      <c r="T60" s="2" t="s">
        <v>64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159</v>
      </c>
      <c r="AV60" s="3">
        <v>48</v>
      </c>
    </row>
    <row r="61" spans="1:48" ht="30" customHeight="1" x14ac:dyDescent="0.3">
      <c r="A61" s="19"/>
      <c r="B61" s="19"/>
      <c r="C61" s="19"/>
      <c r="D61" s="19"/>
      <c r="E61" s="22"/>
      <c r="F61" s="22"/>
      <c r="G61" s="22"/>
      <c r="H61" s="22"/>
      <c r="I61" s="22"/>
      <c r="J61" s="22"/>
      <c r="K61" s="22"/>
      <c r="L61" s="22"/>
      <c r="M61" s="19"/>
      <c r="Q61" s="1" t="s">
        <v>119</v>
      </c>
    </row>
    <row r="62" spans="1:48" ht="30" customHeight="1" x14ac:dyDescent="0.3">
      <c r="A62" s="19"/>
      <c r="B62" s="19"/>
      <c r="C62" s="19"/>
      <c r="D62" s="19"/>
      <c r="E62" s="22"/>
      <c r="F62" s="22"/>
      <c r="G62" s="22"/>
      <c r="H62" s="22"/>
      <c r="I62" s="22"/>
      <c r="J62" s="22"/>
      <c r="K62" s="22"/>
      <c r="L62" s="22"/>
      <c r="M62" s="19"/>
      <c r="Q62" s="1" t="s">
        <v>119</v>
      </c>
    </row>
    <row r="63" spans="1:48" ht="30" customHeight="1" x14ac:dyDescent="0.3">
      <c r="A63" s="19"/>
      <c r="B63" s="19"/>
      <c r="C63" s="19"/>
      <c r="D63" s="19"/>
      <c r="E63" s="22"/>
      <c r="F63" s="22"/>
      <c r="G63" s="22"/>
      <c r="H63" s="22"/>
      <c r="I63" s="22"/>
      <c r="J63" s="22"/>
      <c r="K63" s="22"/>
      <c r="L63" s="22"/>
      <c r="M63" s="19"/>
      <c r="Q63" s="1" t="s">
        <v>119</v>
      </c>
    </row>
    <row r="64" spans="1:48" ht="30" customHeight="1" x14ac:dyDescent="0.3">
      <c r="A64" s="19"/>
      <c r="B64" s="19"/>
      <c r="C64" s="19"/>
      <c r="D64" s="19"/>
      <c r="E64" s="22"/>
      <c r="F64" s="22"/>
      <c r="G64" s="22"/>
      <c r="H64" s="22"/>
      <c r="I64" s="22"/>
      <c r="J64" s="22"/>
      <c r="K64" s="22"/>
      <c r="L64" s="22"/>
      <c r="M64" s="19"/>
      <c r="Q64" s="1" t="s">
        <v>119</v>
      </c>
    </row>
    <row r="65" spans="1:48" ht="30" customHeight="1" x14ac:dyDescent="0.3">
      <c r="A65" s="19"/>
      <c r="B65" s="19"/>
      <c r="C65" s="19"/>
      <c r="D65" s="19"/>
      <c r="E65" s="22"/>
      <c r="F65" s="22"/>
      <c r="G65" s="22"/>
      <c r="H65" s="22"/>
      <c r="I65" s="22"/>
      <c r="J65" s="22"/>
      <c r="K65" s="22"/>
      <c r="L65" s="22"/>
      <c r="M65" s="19"/>
      <c r="Q65" s="1" t="s">
        <v>119</v>
      </c>
    </row>
    <row r="66" spans="1:48" ht="30" customHeight="1" x14ac:dyDescent="0.3">
      <c r="A66" s="19"/>
      <c r="B66" s="19"/>
      <c r="C66" s="19"/>
      <c r="D66" s="19"/>
      <c r="E66" s="22"/>
      <c r="F66" s="22"/>
      <c r="G66" s="22"/>
      <c r="H66" s="22"/>
      <c r="I66" s="22"/>
      <c r="J66" s="22"/>
      <c r="K66" s="22"/>
      <c r="L66" s="22"/>
      <c r="M66" s="19"/>
      <c r="Q66" s="1" t="s">
        <v>119</v>
      </c>
    </row>
    <row r="67" spans="1:48" ht="30" customHeight="1" x14ac:dyDescent="0.3">
      <c r="A67" s="19"/>
      <c r="B67" s="19"/>
      <c r="C67" s="19"/>
      <c r="D67" s="19"/>
      <c r="E67" s="22"/>
      <c r="F67" s="22"/>
      <c r="G67" s="22"/>
      <c r="H67" s="22"/>
      <c r="I67" s="22"/>
      <c r="J67" s="22"/>
      <c r="K67" s="22"/>
      <c r="L67" s="22"/>
      <c r="M67" s="19"/>
      <c r="Q67" s="1" t="s">
        <v>119</v>
      </c>
    </row>
    <row r="68" spans="1:48" ht="30" customHeight="1" x14ac:dyDescent="0.3">
      <c r="A68" s="19"/>
      <c r="B68" s="19"/>
      <c r="C68" s="19"/>
      <c r="D68" s="19"/>
      <c r="E68" s="22"/>
      <c r="F68" s="22"/>
      <c r="G68" s="22"/>
      <c r="H68" s="22"/>
      <c r="I68" s="22"/>
      <c r="J68" s="22"/>
      <c r="K68" s="22"/>
      <c r="L68" s="22"/>
      <c r="M68" s="19"/>
      <c r="Q68" s="1" t="s">
        <v>119</v>
      </c>
    </row>
    <row r="69" spans="1:48" ht="30" customHeight="1" x14ac:dyDescent="0.3">
      <c r="A69" s="19"/>
      <c r="B69" s="19"/>
      <c r="C69" s="19"/>
      <c r="D69" s="19"/>
      <c r="E69" s="22"/>
      <c r="F69" s="22"/>
      <c r="G69" s="22"/>
      <c r="H69" s="22"/>
      <c r="I69" s="22"/>
      <c r="J69" s="22"/>
      <c r="K69" s="22"/>
      <c r="L69" s="22"/>
      <c r="M69" s="19"/>
      <c r="Q69" s="1" t="s">
        <v>119</v>
      </c>
    </row>
    <row r="70" spans="1:48" ht="30" customHeight="1" x14ac:dyDescent="0.3">
      <c r="A70" s="19"/>
      <c r="B70" s="19"/>
      <c r="C70" s="19"/>
      <c r="D70" s="19"/>
      <c r="E70" s="22"/>
      <c r="F70" s="22"/>
      <c r="G70" s="22"/>
      <c r="H70" s="22"/>
      <c r="I70" s="22"/>
      <c r="J70" s="22"/>
      <c r="K70" s="22"/>
      <c r="L70" s="22"/>
      <c r="M70" s="19"/>
      <c r="Q70" s="1" t="s">
        <v>119</v>
      </c>
    </row>
    <row r="71" spans="1:48" ht="30" customHeight="1" x14ac:dyDescent="0.3">
      <c r="A71" s="19"/>
      <c r="B71" s="19"/>
      <c r="C71" s="19"/>
      <c r="D71" s="19"/>
      <c r="E71" s="22"/>
      <c r="F71" s="22"/>
      <c r="G71" s="22"/>
      <c r="H71" s="22"/>
      <c r="I71" s="22"/>
      <c r="J71" s="22"/>
      <c r="K71" s="22"/>
      <c r="L71" s="22"/>
      <c r="M71" s="19"/>
      <c r="Q71" s="1" t="s">
        <v>119</v>
      </c>
    </row>
    <row r="72" spans="1:48" ht="30" customHeight="1" x14ac:dyDescent="0.3">
      <c r="A72" s="19"/>
      <c r="B72" s="19"/>
      <c r="C72" s="19"/>
      <c r="D72" s="19"/>
      <c r="E72" s="22"/>
      <c r="F72" s="22"/>
      <c r="G72" s="22"/>
      <c r="H72" s="22"/>
      <c r="I72" s="22"/>
      <c r="J72" s="22"/>
      <c r="K72" s="22"/>
      <c r="L72" s="22"/>
      <c r="M72" s="19"/>
      <c r="Q72" s="1" t="s">
        <v>119</v>
      </c>
    </row>
    <row r="73" spans="1:48" ht="30" customHeight="1" x14ac:dyDescent="0.3">
      <c r="A73" s="19"/>
      <c r="B73" s="19"/>
      <c r="C73" s="19"/>
      <c r="D73" s="19"/>
      <c r="E73" s="22"/>
      <c r="F73" s="22"/>
      <c r="G73" s="22"/>
      <c r="H73" s="22"/>
      <c r="I73" s="22"/>
      <c r="J73" s="22"/>
      <c r="K73" s="22"/>
      <c r="L73" s="22"/>
      <c r="M73" s="19"/>
      <c r="Q73" s="1" t="s">
        <v>119</v>
      </c>
    </row>
    <row r="74" spans="1:48" ht="30" customHeight="1" x14ac:dyDescent="0.3">
      <c r="A74" s="19"/>
      <c r="B74" s="19"/>
      <c r="C74" s="19"/>
      <c r="D74" s="19"/>
      <c r="E74" s="22"/>
      <c r="F74" s="22"/>
      <c r="G74" s="22"/>
      <c r="H74" s="22"/>
      <c r="I74" s="22"/>
      <c r="J74" s="22"/>
      <c r="K74" s="22"/>
      <c r="L74" s="22"/>
      <c r="M74" s="19"/>
      <c r="Q74" s="1" t="s">
        <v>119</v>
      </c>
    </row>
    <row r="75" spans="1:48" ht="30" customHeight="1" x14ac:dyDescent="0.3">
      <c r="A75" s="18" t="s">
        <v>98</v>
      </c>
      <c r="B75" s="19"/>
      <c r="C75" s="19"/>
      <c r="D75" s="19"/>
      <c r="E75" s="22"/>
      <c r="F75" s="22">
        <f>SUMIF(Q53:Q74,"010103",F53:F74)</f>
        <v>0</v>
      </c>
      <c r="G75" s="22"/>
      <c r="H75" s="22">
        <f>SUMIF(Q53:Q74,"010103",H53:H74)</f>
        <v>0</v>
      </c>
      <c r="I75" s="22"/>
      <c r="J75" s="22">
        <f>SUMIF(Q53:Q74,"010103",J53:J74)</f>
        <v>0</v>
      </c>
      <c r="K75" s="22"/>
      <c r="L75" s="22">
        <f>SUMIF(Q53:Q74,"010103",L53:L74)</f>
        <v>0</v>
      </c>
      <c r="M75" s="19"/>
      <c r="N75" t="s">
        <v>99</v>
      </c>
    </row>
    <row r="76" spans="1:48" ht="30" customHeight="1" x14ac:dyDescent="0.3">
      <c r="A76" s="18" t="s">
        <v>160</v>
      </c>
      <c r="B76" s="19" t="s">
        <v>1054</v>
      </c>
      <c r="C76" s="19"/>
      <c r="D76" s="19"/>
      <c r="E76" s="22"/>
      <c r="F76" s="22"/>
      <c r="G76" s="22"/>
      <c r="H76" s="22"/>
      <c r="I76" s="22"/>
      <c r="J76" s="22"/>
      <c r="K76" s="22"/>
      <c r="L76" s="22"/>
      <c r="M76" s="19"/>
      <c r="N76" s="3"/>
      <c r="O76" s="3"/>
      <c r="P76" s="3"/>
      <c r="Q76" s="2" t="s">
        <v>161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8" t="s">
        <v>162</v>
      </c>
      <c r="B77" s="18" t="s">
        <v>163</v>
      </c>
      <c r="C77" s="18" t="s">
        <v>164</v>
      </c>
      <c r="D77" s="19">
        <v>1033</v>
      </c>
      <c r="E77" s="22"/>
      <c r="F77" s="22">
        <f>TRUNC(E77*D77, 0)</f>
        <v>0</v>
      </c>
      <c r="G77" s="22"/>
      <c r="H77" s="22">
        <f>TRUNC(G77*D77, 0)</f>
        <v>0</v>
      </c>
      <c r="I77" s="22"/>
      <c r="J77" s="22">
        <f>TRUNC(I77*D77, 0)</f>
        <v>0</v>
      </c>
      <c r="K77" s="22">
        <f t="shared" ref="K77:L81" si="9">TRUNC(E77+G77+I77, 0)</f>
        <v>0</v>
      </c>
      <c r="L77" s="22">
        <f t="shared" si="9"/>
        <v>0</v>
      </c>
      <c r="M77" s="18" t="s">
        <v>52</v>
      </c>
      <c r="N77" s="2" t="s">
        <v>165</v>
      </c>
      <c r="O77" s="2" t="s">
        <v>52</v>
      </c>
      <c r="P77" s="2" t="s">
        <v>52</v>
      </c>
      <c r="Q77" s="2" t="s">
        <v>161</v>
      </c>
      <c r="R77" s="2" t="s">
        <v>64</v>
      </c>
      <c r="S77" s="2" t="s">
        <v>64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166</v>
      </c>
      <c r="AV77" s="3">
        <v>21</v>
      </c>
    </row>
    <row r="78" spans="1:48" ht="30" customHeight="1" x14ac:dyDescent="0.3">
      <c r="A78" s="18" t="s">
        <v>167</v>
      </c>
      <c r="B78" s="18" t="s">
        <v>168</v>
      </c>
      <c r="C78" s="18" t="s">
        <v>80</v>
      </c>
      <c r="D78" s="19">
        <v>3</v>
      </c>
      <c r="E78" s="22"/>
      <c r="F78" s="22">
        <f>TRUNC(E78*D78, 0)</f>
        <v>0</v>
      </c>
      <c r="G78" s="22"/>
      <c r="H78" s="22">
        <f>TRUNC(G78*D78, 0)</f>
        <v>0</v>
      </c>
      <c r="I78" s="22"/>
      <c r="J78" s="22">
        <f>TRUNC(I78*D78, 0)</f>
        <v>0</v>
      </c>
      <c r="K78" s="22">
        <f t="shared" si="9"/>
        <v>0</v>
      </c>
      <c r="L78" s="22">
        <f t="shared" si="9"/>
        <v>0</v>
      </c>
      <c r="M78" s="18" t="s">
        <v>169</v>
      </c>
      <c r="N78" s="2" t="s">
        <v>170</v>
      </c>
      <c r="O78" s="2" t="s">
        <v>52</v>
      </c>
      <c r="P78" s="2" t="s">
        <v>52</v>
      </c>
      <c r="Q78" s="2" t="s">
        <v>161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171</v>
      </c>
      <c r="AV78" s="3">
        <v>23</v>
      </c>
    </row>
    <row r="79" spans="1:48" ht="30" customHeight="1" x14ac:dyDescent="0.3">
      <c r="A79" s="18" t="s">
        <v>172</v>
      </c>
      <c r="B79" s="18" t="s">
        <v>168</v>
      </c>
      <c r="C79" s="18" t="s">
        <v>80</v>
      </c>
      <c r="D79" s="19">
        <v>6</v>
      </c>
      <c r="E79" s="22"/>
      <c r="F79" s="22">
        <f>TRUNC(E79*D79, 0)</f>
        <v>0</v>
      </c>
      <c r="G79" s="22"/>
      <c r="H79" s="22">
        <f>TRUNC(G79*D79, 0)</f>
        <v>0</v>
      </c>
      <c r="I79" s="22"/>
      <c r="J79" s="22">
        <f>TRUNC(I79*D79, 0)</f>
        <v>0</v>
      </c>
      <c r="K79" s="22">
        <f t="shared" si="9"/>
        <v>0</v>
      </c>
      <c r="L79" s="22">
        <f t="shared" si="9"/>
        <v>0</v>
      </c>
      <c r="M79" s="18" t="s">
        <v>173</v>
      </c>
      <c r="N79" s="2" t="s">
        <v>174</v>
      </c>
      <c r="O79" s="2" t="s">
        <v>52</v>
      </c>
      <c r="P79" s="2" t="s">
        <v>52</v>
      </c>
      <c r="Q79" s="2" t="s">
        <v>161</v>
      </c>
      <c r="R79" s="2" t="s">
        <v>63</v>
      </c>
      <c r="S79" s="2" t="s">
        <v>64</v>
      </c>
      <c r="T79" s="2" t="s">
        <v>64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175</v>
      </c>
      <c r="AV79" s="3">
        <v>24</v>
      </c>
    </row>
    <row r="80" spans="1:48" ht="30" customHeight="1" x14ac:dyDescent="0.3">
      <c r="A80" s="18" t="s">
        <v>176</v>
      </c>
      <c r="B80" s="18" t="s">
        <v>177</v>
      </c>
      <c r="C80" s="18" t="s">
        <v>178</v>
      </c>
      <c r="D80" s="19">
        <v>1.0329999999999999</v>
      </c>
      <c r="E80" s="22"/>
      <c r="F80" s="22">
        <f>TRUNC(E80*D80, 0)</f>
        <v>0</v>
      </c>
      <c r="G80" s="22"/>
      <c r="H80" s="22">
        <f>TRUNC(G80*D80, 0)</f>
        <v>0</v>
      </c>
      <c r="I80" s="22"/>
      <c r="J80" s="22">
        <f>TRUNC(I80*D80, 0)</f>
        <v>0</v>
      </c>
      <c r="K80" s="22">
        <f t="shared" si="9"/>
        <v>0</v>
      </c>
      <c r="L80" s="22">
        <f t="shared" si="9"/>
        <v>0</v>
      </c>
      <c r="M80" s="18" t="s">
        <v>179</v>
      </c>
      <c r="N80" s="2" t="s">
        <v>180</v>
      </c>
      <c r="O80" s="2" t="s">
        <v>52</v>
      </c>
      <c r="P80" s="2" t="s">
        <v>52</v>
      </c>
      <c r="Q80" s="2" t="s">
        <v>161</v>
      </c>
      <c r="R80" s="2" t="s">
        <v>63</v>
      </c>
      <c r="S80" s="2" t="s">
        <v>64</v>
      </c>
      <c r="T80" s="2" t="s">
        <v>64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181</v>
      </c>
      <c r="AV80" s="3">
        <v>201</v>
      </c>
    </row>
    <row r="81" spans="1:48" ht="30" customHeight="1" x14ac:dyDescent="0.3">
      <c r="A81" s="18" t="s">
        <v>182</v>
      </c>
      <c r="B81" s="18" t="s">
        <v>183</v>
      </c>
      <c r="C81" s="18" t="s">
        <v>104</v>
      </c>
      <c r="D81" s="19">
        <v>0.4</v>
      </c>
      <c r="E81" s="22"/>
      <c r="F81" s="22">
        <f>TRUNC(E81*D81, 0)</f>
        <v>0</v>
      </c>
      <c r="G81" s="22"/>
      <c r="H81" s="22">
        <f>TRUNC(G81*D81, 0)</f>
        <v>0</v>
      </c>
      <c r="I81" s="22"/>
      <c r="J81" s="22">
        <f>TRUNC(I81*D81, 0)</f>
        <v>0</v>
      </c>
      <c r="K81" s="22">
        <f t="shared" si="9"/>
        <v>0</v>
      </c>
      <c r="L81" s="22">
        <f t="shared" si="9"/>
        <v>0</v>
      </c>
      <c r="M81" s="18" t="s">
        <v>184</v>
      </c>
      <c r="N81" s="2" t="s">
        <v>185</v>
      </c>
      <c r="O81" s="2" t="s">
        <v>52</v>
      </c>
      <c r="P81" s="2" t="s">
        <v>52</v>
      </c>
      <c r="Q81" s="2" t="s">
        <v>161</v>
      </c>
      <c r="R81" s="2" t="s">
        <v>63</v>
      </c>
      <c r="S81" s="2" t="s">
        <v>64</v>
      </c>
      <c r="T81" s="2" t="s">
        <v>64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186</v>
      </c>
      <c r="AV81" s="3">
        <v>25</v>
      </c>
    </row>
    <row r="82" spans="1:48" ht="30" customHeight="1" x14ac:dyDescent="0.3">
      <c r="A82" s="19"/>
      <c r="B82" s="19"/>
      <c r="C82" s="19"/>
      <c r="D82" s="19"/>
      <c r="E82" s="22"/>
      <c r="F82" s="22"/>
      <c r="G82" s="22"/>
      <c r="H82" s="22"/>
      <c r="I82" s="22"/>
      <c r="J82" s="22"/>
      <c r="K82" s="22"/>
      <c r="L82" s="22"/>
      <c r="M82" s="19"/>
      <c r="Q82" s="1" t="s">
        <v>161</v>
      </c>
    </row>
    <row r="83" spans="1:48" ht="30" customHeight="1" x14ac:dyDescent="0.3">
      <c r="A83" s="19"/>
      <c r="B83" s="19"/>
      <c r="C83" s="19"/>
      <c r="D83" s="19"/>
      <c r="E83" s="22"/>
      <c r="F83" s="22"/>
      <c r="G83" s="22"/>
      <c r="H83" s="22"/>
      <c r="I83" s="22"/>
      <c r="J83" s="22"/>
      <c r="K83" s="22"/>
      <c r="L83" s="22"/>
      <c r="M83" s="19"/>
      <c r="Q83" s="1" t="s">
        <v>161</v>
      </c>
    </row>
    <row r="84" spans="1:48" ht="30" customHeight="1" x14ac:dyDescent="0.3">
      <c r="A84" s="19"/>
      <c r="B84" s="19"/>
      <c r="C84" s="19"/>
      <c r="D84" s="19"/>
      <c r="E84" s="22"/>
      <c r="F84" s="22"/>
      <c r="G84" s="22"/>
      <c r="H84" s="22"/>
      <c r="I84" s="22"/>
      <c r="J84" s="22"/>
      <c r="K84" s="22"/>
      <c r="L84" s="22"/>
      <c r="M84" s="19"/>
      <c r="Q84" s="1" t="s">
        <v>161</v>
      </c>
    </row>
    <row r="85" spans="1:48" ht="30" customHeight="1" x14ac:dyDescent="0.3">
      <c r="A85" s="19"/>
      <c r="B85" s="19"/>
      <c r="C85" s="19"/>
      <c r="D85" s="19"/>
      <c r="E85" s="22"/>
      <c r="F85" s="22"/>
      <c r="G85" s="22"/>
      <c r="H85" s="22"/>
      <c r="I85" s="22"/>
      <c r="J85" s="22"/>
      <c r="K85" s="22"/>
      <c r="L85" s="22"/>
      <c r="M85" s="19"/>
      <c r="Q85" s="1" t="s">
        <v>161</v>
      </c>
    </row>
    <row r="86" spans="1:48" ht="30" customHeight="1" x14ac:dyDescent="0.3">
      <c r="A86" s="19"/>
      <c r="B86" s="19"/>
      <c r="C86" s="19"/>
      <c r="D86" s="19"/>
      <c r="E86" s="22"/>
      <c r="F86" s="22"/>
      <c r="G86" s="22"/>
      <c r="H86" s="22"/>
      <c r="I86" s="22"/>
      <c r="J86" s="22"/>
      <c r="K86" s="22"/>
      <c r="L86" s="22"/>
      <c r="M86" s="19"/>
      <c r="Q86" s="1" t="s">
        <v>161</v>
      </c>
    </row>
    <row r="87" spans="1:48" ht="30" customHeight="1" x14ac:dyDescent="0.3">
      <c r="A87" s="19"/>
      <c r="B87" s="19"/>
      <c r="C87" s="19"/>
      <c r="D87" s="19"/>
      <c r="E87" s="22"/>
      <c r="F87" s="22"/>
      <c r="G87" s="22"/>
      <c r="H87" s="22"/>
      <c r="I87" s="22"/>
      <c r="J87" s="22"/>
      <c r="K87" s="22"/>
      <c r="L87" s="22"/>
      <c r="M87" s="19"/>
      <c r="Q87" s="1" t="s">
        <v>161</v>
      </c>
    </row>
    <row r="88" spans="1:48" ht="30" customHeight="1" x14ac:dyDescent="0.3">
      <c r="A88" s="19"/>
      <c r="B88" s="19"/>
      <c r="C88" s="19"/>
      <c r="D88" s="19"/>
      <c r="E88" s="22"/>
      <c r="F88" s="22"/>
      <c r="G88" s="22"/>
      <c r="H88" s="22"/>
      <c r="I88" s="22"/>
      <c r="J88" s="22"/>
      <c r="K88" s="22"/>
      <c r="L88" s="22"/>
      <c r="M88" s="19"/>
      <c r="Q88" s="1" t="s">
        <v>161</v>
      </c>
    </row>
    <row r="89" spans="1:48" ht="30" customHeight="1" x14ac:dyDescent="0.3">
      <c r="A89" s="19"/>
      <c r="B89" s="19"/>
      <c r="C89" s="19"/>
      <c r="D89" s="19"/>
      <c r="E89" s="22"/>
      <c r="F89" s="22"/>
      <c r="G89" s="22"/>
      <c r="H89" s="22"/>
      <c r="I89" s="22"/>
      <c r="J89" s="22"/>
      <c r="K89" s="22"/>
      <c r="L89" s="22"/>
      <c r="M89" s="19"/>
      <c r="Q89" s="1" t="s">
        <v>161</v>
      </c>
    </row>
    <row r="90" spans="1:48" ht="30" customHeight="1" x14ac:dyDescent="0.3">
      <c r="A90" s="19"/>
      <c r="B90" s="19"/>
      <c r="C90" s="19"/>
      <c r="D90" s="19"/>
      <c r="E90" s="22"/>
      <c r="F90" s="22"/>
      <c r="G90" s="22"/>
      <c r="H90" s="22"/>
      <c r="I90" s="22"/>
      <c r="J90" s="22"/>
      <c r="K90" s="22"/>
      <c r="L90" s="22"/>
      <c r="M90" s="19"/>
      <c r="Q90" s="1" t="s">
        <v>161</v>
      </c>
    </row>
    <row r="91" spans="1:48" ht="30" customHeight="1" x14ac:dyDescent="0.3">
      <c r="A91" s="19"/>
      <c r="B91" s="19"/>
      <c r="C91" s="19"/>
      <c r="D91" s="19"/>
      <c r="E91" s="22"/>
      <c r="F91" s="22"/>
      <c r="G91" s="22"/>
      <c r="H91" s="22"/>
      <c r="I91" s="22"/>
      <c r="J91" s="22"/>
      <c r="K91" s="22"/>
      <c r="L91" s="22"/>
      <c r="M91" s="19"/>
      <c r="Q91" s="1" t="s">
        <v>161</v>
      </c>
    </row>
    <row r="92" spans="1:48" ht="30" customHeight="1" x14ac:dyDescent="0.3">
      <c r="A92" s="19"/>
      <c r="B92" s="19"/>
      <c r="C92" s="19"/>
      <c r="D92" s="19"/>
      <c r="E92" s="22"/>
      <c r="F92" s="22"/>
      <c r="G92" s="22"/>
      <c r="H92" s="22"/>
      <c r="I92" s="22"/>
      <c r="J92" s="22"/>
      <c r="K92" s="22"/>
      <c r="L92" s="22"/>
      <c r="M92" s="19"/>
      <c r="Q92" s="1" t="s">
        <v>161</v>
      </c>
    </row>
    <row r="93" spans="1:48" ht="30" customHeight="1" x14ac:dyDescent="0.3">
      <c r="A93" s="19"/>
      <c r="B93" s="19"/>
      <c r="C93" s="19"/>
      <c r="D93" s="19"/>
      <c r="E93" s="22"/>
      <c r="F93" s="22"/>
      <c r="G93" s="22"/>
      <c r="H93" s="22"/>
      <c r="I93" s="22"/>
      <c r="J93" s="22"/>
      <c r="K93" s="22"/>
      <c r="L93" s="22"/>
      <c r="M93" s="19"/>
      <c r="Q93" s="1" t="s">
        <v>161</v>
      </c>
    </row>
    <row r="94" spans="1:48" ht="30" customHeight="1" x14ac:dyDescent="0.3">
      <c r="A94" s="19"/>
      <c r="B94" s="19"/>
      <c r="C94" s="19"/>
      <c r="D94" s="19"/>
      <c r="E94" s="22"/>
      <c r="F94" s="22"/>
      <c r="G94" s="22"/>
      <c r="H94" s="22"/>
      <c r="I94" s="22"/>
      <c r="J94" s="22"/>
      <c r="K94" s="22"/>
      <c r="L94" s="22"/>
      <c r="M94" s="19"/>
      <c r="Q94" s="1" t="s">
        <v>161</v>
      </c>
    </row>
    <row r="95" spans="1:48" ht="30" customHeight="1" x14ac:dyDescent="0.3">
      <c r="A95" s="19"/>
      <c r="B95" s="19"/>
      <c r="C95" s="19"/>
      <c r="D95" s="19"/>
      <c r="E95" s="22"/>
      <c r="F95" s="22"/>
      <c r="G95" s="22"/>
      <c r="H95" s="22"/>
      <c r="I95" s="22"/>
      <c r="J95" s="22"/>
      <c r="K95" s="22"/>
      <c r="L95" s="22"/>
      <c r="M95" s="19"/>
      <c r="Q95" s="1" t="s">
        <v>161</v>
      </c>
    </row>
    <row r="96" spans="1:48" ht="30" customHeight="1" x14ac:dyDescent="0.3">
      <c r="A96" s="19"/>
      <c r="B96" s="19"/>
      <c r="C96" s="19"/>
      <c r="D96" s="19"/>
      <c r="E96" s="22"/>
      <c r="F96" s="22"/>
      <c r="G96" s="22"/>
      <c r="H96" s="22"/>
      <c r="I96" s="22"/>
      <c r="J96" s="22"/>
      <c r="K96" s="22"/>
      <c r="L96" s="22"/>
      <c r="M96" s="19"/>
      <c r="Q96" s="1" t="s">
        <v>161</v>
      </c>
    </row>
    <row r="97" spans="1:48" ht="30" customHeight="1" x14ac:dyDescent="0.3">
      <c r="A97" s="19"/>
      <c r="B97" s="19"/>
      <c r="C97" s="19"/>
      <c r="D97" s="19"/>
      <c r="E97" s="22"/>
      <c r="F97" s="22"/>
      <c r="G97" s="22"/>
      <c r="H97" s="22"/>
      <c r="I97" s="22"/>
      <c r="J97" s="22"/>
      <c r="K97" s="22"/>
      <c r="L97" s="22"/>
      <c r="M97" s="19"/>
      <c r="Q97" s="1" t="s">
        <v>161</v>
      </c>
    </row>
    <row r="98" spans="1:48" ht="30" customHeight="1" x14ac:dyDescent="0.3">
      <c r="A98" s="19"/>
      <c r="B98" s="19"/>
      <c r="C98" s="19"/>
      <c r="D98" s="19"/>
      <c r="E98" s="22"/>
      <c r="F98" s="22"/>
      <c r="G98" s="22"/>
      <c r="H98" s="22"/>
      <c r="I98" s="22"/>
      <c r="J98" s="22"/>
      <c r="K98" s="22"/>
      <c r="L98" s="22"/>
      <c r="M98" s="19"/>
      <c r="Q98" s="1" t="s">
        <v>161</v>
      </c>
    </row>
    <row r="99" spans="1:48" ht="30" customHeight="1" x14ac:dyDescent="0.3">
      <c r="A99" s="18" t="s">
        <v>98</v>
      </c>
      <c r="B99" s="19"/>
      <c r="C99" s="19"/>
      <c r="D99" s="19"/>
      <c r="E99" s="22"/>
      <c r="F99" s="22">
        <f>SUMIF(Q77:Q98,"010104",F77:F98)</f>
        <v>0</v>
      </c>
      <c r="G99" s="22"/>
      <c r="H99" s="22">
        <f>SUMIF(Q77:Q98,"010104",H77:H98)</f>
        <v>0</v>
      </c>
      <c r="I99" s="22"/>
      <c r="J99" s="22">
        <f>SUMIF(Q77:Q98,"010104",J77:J98)</f>
        <v>0</v>
      </c>
      <c r="K99" s="22"/>
      <c r="L99" s="22">
        <f>SUMIF(Q77:Q98,"010104",L77:L98)</f>
        <v>0</v>
      </c>
      <c r="M99" s="19"/>
      <c r="N99" t="s">
        <v>99</v>
      </c>
    </row>
    <row r="100" spans="1:48" ht="30" customHeight="1" x14ac:dyDescent="0.3">
      <c r="A100" s="18" t="s">
        <v>187</v>
      </c>
      <c r="B100" s="19" t="s">
        <v>1054</v>
      </c>
      <c r="C100" s="19"/>
      <c r="D100" s="19"/>
      <c r="E100" s="22"/>
      <c r="F100" s="22"/>
      <c r="G100" s="22"/>
      <c r="H100" s="22"/>
      <c r="I100" s="22"/>
      <c r="J100" s="22"/>
      <c r="K100" s="22"/>
      <c r="L100" s="22"/>
      <c r="M100" s="19"/>
      <c r="N100" s="3"/>
      <c r="O100" s="3"/>
      <c r="P100" s="3"/>
      <c r="Q100" s="2" t="s">
        <v>188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8" t="s">
        <v>189</v>
      </c>
      <c r="B101" s="18" t="s">
        <v>190</v>
      </c>
      <c r="C101" s="18" t="s">
        <v>80</v>
      </c>
      <c r="D101" s="19">
        <v>2</v>
      </c>
      <c r="E101" s="22"/>
      <c r="F101" s="22">
        <f>TRUNC(E101*D101, 0)</f>
        <v>0</v>
      </c>
      <c r="G101" s="22"/>
      <c r="H101" s="22">
        <f>TRUNC(G101*D101, 0)</f>
        <v>0</v>
      </c>
      <c r="I101" s="22"/>
      <c r="J101" s="22">
        <f>TRUNC(I101*D101, 0)</f>
        <v>0</v>
      </c>
      <c r="K101" s="22">
        <f t="shared" ref="K101:L105" si="10">TRUNC(E101+G101+I101, 0)</f>
        <v>0</v>
      </c>
      <c r="L101" s="22">
        <f t="shared" si="10"/>
        <v>0</v>
      </c>
      <c r="M101" s="18" t="s">
        <v>191</v>
      </c>
      <c r="N101" s="2" t="s">
        <v>192</v>
      </c>
      <c r="O101" s="2" t="s">
        <v>52</v>
      </c>
      <c r="P101" s="2" t="s">
        <v>52</v>
      </c>
      <c r="Q101" s="2" t="s">
        <v>188</v>
      </c>
      <c r="R101" s="2" t="s">
        <v>63</v>
      </c>
      <c r="S101" s="2" t="s">
        <v>64</v>
      </c>
      <c r="T101" s="2" t="s">
        <v>64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193</v>
      </c>
      <c r="AV101" s="3">
        <v>27</v>
      </c>
    </row>
    <row r="102" spans="1:48" ht="30" customHeight="1" x14ac:dyDescent="0.3">
      <c r="A102" s="18" t="s">
        <v>194</v>
      </c>
      <c r="B102" s="18" t="s">
        <v>195</v>
      </c>
      <c r="C102" s="18" t="s">
        <v>80</v>
      </c>
      <c r="D102" s="19">
        <v>251</v>
      </c>
      <c r="E102" s="22"/>
      <c r="F102" s="22">
        <f>TRUNC(E102*D102, 0)</f>
        <v>0</v>
      </c>
      <c r="G102" s="22"/>
      <c r="H102" s="22">
        <f>TRUNC(G102*D102, 0)</f>
        <v>0</v>
      </c>
      <c r="I102" s="22"/>
      <c r="J102" s="22">
        <f>TRUNC(I102*D102, 0)</f>
        <v>0</v>
      </c>
      <c r="K102" s="22">
        <f t="shared" si="10"/>
        <v>0</v>
      </c>
      <c r="L102" s="22">
        <f t="shared" si="10"/>
        <v>0</v>
      </c>
      <c r="M102" s="18" t="s">
        <v>196</v>
      </c>
      <c r="N102" s="2" t="s">
        <v>197</v>
      </c>
      <c r="O102" s="2" t="s">
        <v>52</v>
      </c>
      <c r="P102" s="2" t="s">
        <v>52</v>
      </c>
      <c r="Q102" s="2" t="s">
        <v>188</v>
      </c>
      <c r="R102" s="2" t="s">
        <v>63</v>
      </c>
      <c r="S102" s="2" t="s">
        <v>64</v>
      </c>
      <c r="T102" s="2" t="s">
        <v>64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198</v>
      </c>
      <c r="AV102" s="3">
        <v>28</v>
      </c>
    </row>
    <row r="103" spans="1:48" ht="30" customHeight="1" x14ac:dyDescent="0.3">
      <c r="A103" s="18" t="s">
        <v>199</v>
      </c>
      <c r="B103" s="18" t="s">
        <v>200</v>
      </c>
      <c r="C103" s="18" t="s">
        <v>80</v>
      </c>
      <c r="D103" s="19">
        <v>2</v>
      </c>
      <c r="E103" s="22"/>
      <c r="F103" s="22">
        <f>TRUNC(E103*D103, 0)</f>
        <v>0</v>
      </c>
      <c r="G103" s="22"/>
      <c r="H103" s="22">
        <f>TRUNC(G103*D103, 0)</f>
        <v>0</v>
      </c>
      <c r="I103" s="22"/>
      <c r="J103" s="22">
        <f>TRUNC(I103*D103, 0)</f>
        <v>0</v>
      </c>
      <c r="K103" s="22">
        <f t="shared" si="10"/>
        <v>0</v>
      </c>
      <c r="L103" s="22">
        <f t="shared" si="10"/>
        <v>0</v>
      </c>
      <c r="M103" s="18" t="s">
        <v>201</v>
      </c>
      <c r="N103" s="2" t="s">
        <v>202</v>
      </c>
      <c r="O103" s="2" t="s">
        <v>52</v>
      </c>
      <c r="P103" s="2" t="s">
        <v>52</v>
      </c>
      <c r="Q103" s="2" t="s">
        <v>188</v>
      </c>
      <c r="R103" s="2" t="s">
        <v>63</v>
      </c>
      <c r="S103" s="2" t="s">
        <v>64</v>
      </c>
      <c r="T103" s="2" t="s">
        <v>64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203</v>
      </c>
      <c r="AV103" s="3">
        <v>29</v>
      </c>
    </row>
    <row r="104" spans="1:48" ht="30" customHeight="1" x14ac:dyDescent="0.3">
      <c r="A104" s="18" t="s">
        <v>189</v>
      </c>
      <c r="B104" s="18" t="s">
        <v>204</v>
      </c>
      <c r="C104" s="18" t="s">
        <v>60</v>
      </c>
      <c r="D104" s="19">
        <v>1</v>
      </c>
      <c r="E104" s="22"/>
      <c r="F104" s="22">
        <f>TRUNC(E104*D104, 0)</f>
        <v>0</v>
      </c>
      <c r="G104" s="22"/>
      <c r="H104" s="22">
        <f>TRUNC(G104*D104, 0)</f>
        <v>0</v>
      </c>
      <c r="I104" s="22"/>
      <c r="J104" s="22">
        <f>TRUNC(I104*D104, 0)</f>
        <v>0</v>
      </c>
      <c r="K104" s="22">
        <f t="shared" si="10"/>
        <v>0</v>
      </c>
      <c r="L104" s="22">
        <f t="shared" si="10"/>
        <v>0</v>
      </c>
      <c r="M104" s="18" t="s">
        <v>205</v>
      </c>
      <c r="N104" s="2" t="s">
        <v>206</v>
      </c>
      <c r="O104" s="2" t="s">
        <v>52</v>
      </c>
      <c r="P104" s="2" t="s">
        <v>52</v>
      </c>
      <c r="Q104" s="2" t="s">
        <v>188</v>
      </c>
      <c r="R104" s="2" t="s">
        <v>63</v>
      </c>
      <c r="S104" s="2" t="s">
        <v>64</v>
      </c>
      <c r="T104" s="2" t="s">
        <v>64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207</v>
      </c>
      <c r="AV104" s="3">
        <v>30</v>
      </c>
    </row>
    <row r="105" spans="1:48" ht="30" customHeight="1" x14ac:dyDescent="0.3">
      <c r="A105" s="18" t="s">
        <v>208</v>
      </c>
      <c r="B105" s="18" t="s">
        <v>209</v>
      </c>
      <c r="C105" s="18" t="s">
        <v>80</v>
      </c>
      <c r="D105" s="19">
        <v>2</v>
      </c>
      <c r="E105" s="22"/>
      <c r="F105" s="22">
        <f>TRUNC(E105*D105, 0)</f>
        <v>0</v>
      </c>
      <c r="G105" s="22"/>
      <c r="H105" s="22">
        <f>TRUNC(G105*D105, 0)</f>
        <v>0</v>
      </c>
      <c r="I105" s="22"/>
      <c r="J105" s="22">
        <f>TRUNC(I105*D105, 0)</f>
        <v>0</v>
      </c>
      <c r="K105" s="22">
        <f t="shared" si="10"/>
        <v>0</v>
      </c>
      <c r="L105" s="22">
        <f t="shared" si="10"/>
        <v>0</v>
      </c>
      <c r="M105" s="18" t="s">
        <v>210</v>
      </c>
      <c r="N105" s="2" t="s">
        <v>211</v>
      </c>
      <c r="O105" s="2" t="s">
        <v>52</v>
      </c>
      <c r="P105" s="2" t="s">
        <v>52</v>
      </c>
      <c r="Q105" s="2" t="s">
        <v>188</v>
      </c>
      <c r="R105" s="2" t="s">
        <v>63</v>
      </c>
      <c r="S105" s="2" t="s">
        <v>64</v>
      </c>
      <c r="T105" s="2" t="s">
        <v>64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212</v>
      </c>
      <c r="AV105" s="3">
        <v>31</v>
      </c>
    </row>
    <row r="106" spans="1:48" ht="30" customHeight="1" x14ac:dyDescent="0.3">
      <c r="A106" s="19"/>
      <c r="B106" s="19"/>
      <c r="C106" s="19"/>
      <c r="D106" s="19"/>
      <c r="E106" s="22"/>
      <c r="F106" s="22"/>
      <c r="G106" s="22"/>
      <c r="H106" s="22"/>
      <c r="I106" s="22"/>
      <c r="J106" s="22"/>
      <c r="K106" s="22"/>
      <c r="L106" s="22"/>
      <c r="M106" s="19"/>
      <c r="Q106" s="1" t="s">
        <v>188</v>
      </c>
    </row>
    <row r="107" spans="1:48" ht="30" customHeight="1" x14ac:dyDescent="0.3">
      <c r="A107" s="19"/>
      <c r="B107" s="19"/>
      <c r="C107" s="19"/>
      <c r="D107" s="19"/>
      <c r="E107" s="22"/>
      <c r="F107" s="22"/>
      <c r="G107" s="22"/>
      <c r="H107" s="22"/>
      <c r="I107" s="22"/>
      <c r="J107" s="22"/>
      <c r="K107" s="22"/>
      <c r="L107" s="22"/>
      <c r="M107" s="19"/>
      <c r="Q107" s="1" t="s">
        <v>188</v>
      </c>
    </row>
    <row r="108" spans="1:48" ht="30" customHeight="1" x14ac:dyDescent="0.3">
      <c r="A108" s="19"/>
      <c r="B108" s="19"/>
      <c r="C108" s="19"/>
      <c r="D108" s="19"/>
      <c r="E108" s="22"/>
      <c r="F108" s="22"/>
      <c r="G108" s="22"/>
      <c r="H108" s="22"/>
      <c r="I108" s="22"/>
      <c r="J108" s="22"/>
      <c r="K108" s="22"/>
      <c r="L108" s="22"/>
      <c r="M108" s="19"/>
      <c r="Q108" s="1" t="s">
        <v>188</v>
      </c>
    </row>
    <row r="109" spans="1:48" ht="30" customHeight="1" x14ac:dyDescent="0.3">
      <c r="A109" s="19"/>
      <c r="B109" s="19"/>
      <c r="C109" s="19"/>
      <c r="D109" s="19"/>
      <c r="E109" s="22"/>
      <c r="F109" s="22"/>
      <c r="G109" s="22"/>
      <c r="H109" s="22"/>
      <c r="I109" s="22"/>
      <c r="J109" s="22"/>
      <c r="K109" s="22"/>
      <c r="L109" s="22"/>
      <c r="M109" s="19"/>
      <c r="Q109" s="1" t="s">
        <v>188</v>
      </c>
    </row>
    <row r="110" spans="1:48" ht="30" customHeight="1" x14ac:dyDescent="0.3">
      <c r="A110" s="19"/>
      <c r="B110" s="19"/>
      <c r="C110" s="19"/>
      <c r="D110" s="19"/>
      <c r="E110" s="22"/>
      <c r="F110" s="22"/>
      <c r="G110" s="22"/>
      <c r="H110" s="22"/>
      <c r="I110" s="22"/>
      <c r="J110" s="22"/>
      <c r="K110" s="22"/>
      <c r="L110" s="22"/>
      <c r="M110" s="19"/>
      <c r="Q110" s="1" t="s">
        <v>188</v>
      </c>
    </row>
    <row r="111" spans="1:48" ht="30" customHeight="1" x14ac:dyDescent="0.3">
      <c r="A111" s="19"/>
      <c r="B111" s="19"/>
      <c r="C111" s="19"/>
      <c r="D111" s="19"/>
      <c r="E111" s="22"/>
      <c r="F111" s="22"/>
      <c r="G111" s="22"/>
      <c r="H111" s="22"/>
      <c r="I111" s="22"/>
      <c r="J111" s="22"/>
      <c r="K111" s="22"/>
      <c r="L111" s="22"/>
      <c r="M111" s="19"/>
      <c r="Q111" s="1" t="s">
        <v>188</v>
      </c>
    </row>
    <row r="112" spans="1:48" ht="30" customHeight="1" x14ac:dyDescent="0.3">
      <c r="A112" s="19"/>
      <c r="B112" s="19"/>
      <c r="C112" s="19"/>
      <c r="D112" s="19"/>
      <c r="E112" s="22"/>
      <c r="F112" s="22"/>
      <c r="G112" s="22"/>
      <c r="H112" s="22"/>
      <c r="I112" s="22"/>
      <c r="J112" s="22"/>
      <c r="K112" s="22"/>
      <c r="L112" s="22"/>
      <c r="M112" s="19"/>
      <c r="Q112" s="1" t="s">
        <v>188</v>
      </c>
    </row>
    <row r="113" spans="1:48" ht="30" customHeight="1" x14ac:dyDescent="0.3">
      <c r="A113" s="19"/>
      <c r="B113" s="19"/>
      <c r="C113" s="19"/>
      <c r="D113" s="19"/>
      <c r="E113" s="22"/>
      <c r="F113" s="22"/>
      <c r="G113" s="22"/>
      <c r="H113" s="22"/>
      <c r="I113" s="22"/>
      <c r="J113" s="22"/>
      <c r="K113" s="22"/>
      <c r="L113" s="22"/>
      <c r="M113" s="19"/>
      <c r="Q113" s="1" t="s">
        <v>188</v>
      </c>
    </row>
    <row r="114" spans="1:48" ht="30" customHeight="1" x14ac:dyDescent="0.3">
      <c r="A114" s="19"/>
      <c r="B114" s="19"/>
      <c r="C114" s="19"/>
      <c r="D114" s="19"/>
      <c r="E114" s="22"/>
      <c r="F114" s="22"/>
      <c r="G114" s="22"/>
      <c r="H114" s="22"/>
      <c r="I114" s="22"/>
      <c r="J114" s="22"/>
      <c r="K114" s="22"/>
      <c r="L114" s="22"/>
      <c r="M114" s="19"/>
      <c r="Q114" s="1" t="s">
        <v>188</v>
      </c>
    </row>
    <row r="115" spans="1:48" ht="30" customHeight="1" x14ac:dyDescent="0.3">
      <c r="A115" s="19"/>
      <c r="B115" s="19"/>
      <c r="C115" s="19"/>
      <c r="D115" s="19"/>
      <c r="E115" s="22"/>
      <c r="F115" s="22"/>
      <c r="G115" s="22"/>
      <c r="H115" s="22"/>
      <c r="I115" s="22"/>
      <c r="J115" s="22"/>
      <c r="K115" s="22"/>
      <c r="L115" s="22"/>
      <c r="M115" s="19"/>
      <c r="Q115" s="1" t="s">
        <v>188</v>
      </c>
    </row>
    <row r="116" spans="1:48" ht="30" customHeight="1" x14ac:dyDescent="0.3">
      <c r="A116" s="19"/>
      <c r="B116" s="19"/>
      <c r="C116" s="19"/>
      <c r="D116" s="19"/>
      <c r="E116" s="22"/>
      <c r="F116" s="22"/>
      <c r="G116" s="22"/>
      <c r="H116" s="22"/>
      <c r="I116" s="22"/>
      <c r="J116" s="22"/>
      <c r="K116" s="22"/>
      <c r="L116" s="22"/>
      <c r="M116" s="19"/>
      <c r="Q116" s="1" t="s">
        <v>188</v>
      </c>
    </row>
    <row r="117" spans="1:48" ht="30" customHeight="1" x14ac:dyDescent="0.3">
      <c r="A117" s="19"/>
      <c r="B117" s="19"/>
      <c r="C117" s="19"/>
      <c r="D117" s="19"/>
      <c r="E117" s="22"/>
      <c r="F117" s="22"/>
      <c r="G117" s="22"/>
      <c r="H117" s="22"/>
      <c r="I117" s="22"/>
      <c r="J117" s="22"/>
      <c r="K117" s="22"/>
      <c r="L117" s="22"/>
      <c r="M117" s="19"/>
      <c r="Q117" s="1" t="s">
        <v>188</v>
      </c>
    </row>
    <row r="118" spans="1:48" ht="30" customHeight="1" x14ac:dyDescent="0.3">
      <c r="A118" s="19"/>
      <c r="B118" s="19"/>
      <c r="C118" s="19"/>
      <c r="D118" s="19"/>
      <c r="E118" s="22"/>
      <c r="F118" s="22"/>
      <c r="G118" s="22"/>
      <c r="H118" s="22"/>
      <c r="I118" s="22"/>
      <c r="J118" s="22"/>
      <c r="K118" s="22"/>
      <c r="L118" s="22"/>
      <c r="M118" s="19"/>
      <c r="Q118" s="1" t="s">
        <v>188</v>
      </c>
    </row>
    <row r="119" spans="1:48" ht="30" customHeight="1" x14ac:dyDescent="0.3">
      <c r="A119" s="19"/>
      <c r="B119" s="19"/>
      <c r="C119" s="19"/>
      <c r="D119" s="19"/>
      <c r="E119" s="22"/>
      <c r="F119" s="22"/>
      <c r="G119" s="22"/>
      <c r="H119" s="22"/>
      <c r="I119" s="22"/>
      <c r="J119" s="22"/>
      <c r="K119" s="22"/>
      <c r="L119" s="22"/>
      <c r="M119" s="19"/>
      <c r="Q119" s="1" t="s">
        <v>188</v>
      </c>
    </row>
    <row r="120" spans="1:48" ht="30" customHeight="1" x14ac:dyDescent="0.3">
      <c r="A120" s="19"/>
      <c r="B120" s="19"/>
      <c r="C120" s="19"/>
      <c r="D120" s="19"/>
      <c r="E120" s="22"/>
      <c r="F120" s="22"/>
      <c r="G120" s="22"/>
      <c r="H120" s="22"/>
      <c r="I120" s="22"/>
      <c r="J120" s="22"/>
      <c r="K120" s="22"/>
      <c r="L120" s="22"/>
      <c r="M120" s="19"/>
      <c r="Q120" s="1" t="s">
        <v>188</v>
      </c>
    </row>
    <row r="121" spans="1:48" ht="30" customHeight="1" x14ac:dyDescent="0.3">
      <c r="A121" s="19"/>
      <c r="B121" s="19"/>
      <c r="C121" s="19"/>
      <c r="D121" s="19"/>
      <c r="E121" s="22"/>
      <c r="F121" s="22"/>
      <c r="G121" s="22"/>
      <c r="H121" s="22"/>
      <c r="I121" s="22"/>
      <c r="J121" s="22"/>
      <c r="K121" s="22"/>
      <c r="L121" s="22"/>
      <c r="M121" s="19"/>
      <c r="Q121" s="1" t="s">
        <v>188</v>
      </c>
    </row>
    <row r="122" spans="1:48" ht="30" customHeight="1" x14ac:dyDescent="0.3">
      <c r="A122" s="19"/>
      <c r="B122" s="19"/>
      <c r="C122" s="19"/>
      <c r="D122" s="19"/>
      <c r="E122" s="22"/>
      <c r="F122" s="22"/>
      <c r="G122" s="22"/>
      <c r="H122" s="22"/>
      <c r="I122" s="22"/>
      <c r="J122" s="22"/>
      <c r="K122" s="22"/>
      <c r="L122" s="22"/>
      <c r="M122" s="19"/>
      <c r="Q122" s="1" t="s">
        <v>188</v>
      </c>
    </row>
    <row r="123" spans="1:48" ht="30" customHeight="1" x14ac:dyDescent="0.3">
      <c r="A123" s="18" t="s">
        <v>98</v>
      </c>
      <c r="B123" s="19"/>
      <c r="C123" s="19"/>
      <c r="D123" s="19"/>
      <c r="E123" s="22"/>
      <c r="F123" s="22">
        <f>SUMIF(Q101:Q122,"010105",F101:F122)</f>
        <v>0</v>
      </c>
      <c r="G123" s="22"/>
      <c r="H123" s="22">
        <f>SUMIF(Q101:Q122,"010105",H101:H122)</f>
        <v>0</v>
      </c>
      <c r="I123" s="22"/>
      <c r="J123" s="22">
        <f>SUMIF(Q101:Q122,"010105",J101:J122)</f>
        <v>0</v>
      </c>
      <c r="K123" s="22"/>
      <c r="L123" s="22">
        <f>SUMIF(Q101:Q122,"010105",L101:L122)</f>
        <v>0</v>
      </c>
      <c r="M123" s="19"/>
      <c r="N123" t="s">
        <v>99</v>
      </c>
    </row>
    <row r="124" spans="1:48" ht="30" customHeight="1" x14ac:dyDescent="0.3">
      <c r="A124" s="18" t="s">
        <v>213</v>
      </c>
      <c r="B124" s="19" t="s">
        <v>1054</v>
      </c>
      <c r="C124" s="19"/>
      <c r="D124" s="19"/>
      <c r="E124" s="22"/>
      <c r="F124" s="22"/>
      <c r="G124" s="22"/>
      <c r="H124" s="22"/>
      <c r="I124" s="22"/>
      <c r="J124" s="22"/>
      <c r="K124" s="22"/>
      <c r="L124" s="22"/>
      <c r="M124" s="19"/>
      <c r="N124" s="3"/>
      <c r="O124" s="3"/>
      <c r="P124" s="3"/>
      <c r="Q124" s="2" t="s">
        <v>214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8" t="s">
        <v>215</v>
      </c>
      <c r="B125" s="18" t="s">
        <v>216</v>
      </c>
      <c r="C125" s="18" t="s">
        <v>80</v>
      </c>
      <c r="D125" s="19">
        <v>3</v>
      </c>
      <c r="E125" s="22"/>
      <c r="F125" s="22">
        <f>TRUNC(E125*D125, 0)</f>
        <v>0</v>
      </c>
      <c r="G125" s="22"/>
      <c r="H125" s="22">
        <f>TRUNC(G125*D125, 0)</f>
        <v>0</v>
      </c>
      <c r="I125" s="22"/>
      <c r="J125" s="22">
        <f>TRUNC(I125*D125, 0)</f>
        <v>0</v>
      </c>
      <c r="K125" s="22">
        <f t="shared" ref="K125:L129" si="11">TRUNC(E125+G125+I125, 0)</f>
        <v>0</v>
      </c>
      <c r="L125" s="22">
        <f t="shared" si="11"/>
        <v>0</v>
      </c>
      <c r="M125" s="18" t="s">
        <v>217</v>
      </c>
      <c r="N125" s="2" t="s">
        <v>218</v>
      </c>
      <c r="O125" s="2" t="s">
        <v>52</v>
      </c>
      <c r="P125" s="2" t="s">
        <v>52</v>
      </c>
      <c r="Q125" s="2" t="s">
        <v>214</v>
      </c>
      <c r="R125" s="2" t="s">
        <v>63</v>
      </c>
      <c r="S125" s="2" t="s">
        <v>64</v>
      </c>
      <c r="T125" s="2" t="s">
        <v>64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219</v>
      </c>
      <c r="AV125" s="3">
        <v>38</v>
      </c>
    </row>
    <row r="126" spans="1:48" ht="30" customHeight="1" x14ac:dyDescent="0.3">
      <c r="A126" s="18" t="s">
        <v>220</v>
      </c>
      <c r="B126" s="18" t="s">
        <v>221</v>
      </c>
      <c r="C126" s="18" t="s">
        <v>80</v>
      </c>
      <c r="D126" s="19">
        <v>13</v>
      </c>
      <c r="E126" s="22"/>
      <c r="F126" s="22">
        <f>TRUNC(E126*D126, 0)</f>
        <v>0</v>
      </c>
      <c r="G126" s="22"/>
      <c r="H126" s="22">
        <f>TRUNC(G126*D126, 0)</f>
        <v>0</v>
      </c>
      <c r="I126" s="22"/>
      <c r="J126" s="22">
        <f>TRUNC(I126*D126, 0)</f>
        <v>0</v>
      </c>
      <c r="K126" s="22">
        <f t="shared" si="11"/>
        <v>0</v>
      </c>
      <c r="L126" s="22">
        <f t="shared" si="11"/>
        <v>0</v>
      </c>
      <c r="M126" s="18" t="s">
        <v>222</v>
      </c>
      <c r="N126" s="2" t="s">
        <v>223</v>
      </c>
      <c r="O126" s="2" t="s">
        <v>52</v>
      </c>
      <c r="P126" s="2" t="s">
        <v>52</v>
      </c>
      <c r="Q126" s="2" t="s">
        <v>214</v>
      </c>
      <c r="R126" s="2" t="s">
        <v>63</v>
      </c>
      <c r="S126" s="2" t="s">
        <v>64</v>
      </c>
      <c r="T126" s="2" t="s">
        <v>64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224</v>
      </c>
      <c r="AV126" s="3">
        <v>273</v>
      </c>
    </row>
    <row r="127" spans="1:48" ht="30" customHeight="1" x14ac:dyDescent="0.3">
      <c r="A127" s="18" t="s">
        <v>225</v>
      </c>
      <c r="B127" s="18" t="s">
        <v>226</v>
      </c>
      <c r="C127" s="18" t="s">
        <v>80</v>
      </c>
      <c r="D127" s="19">
        <v>3</v>
      </c>
      <c r="E127" s="22"/>
      <c r="F127" s="22">
        <f>TRUNC(E127*D127, 0)</f>
        <v>0</v>
      </c>
      <c r="G127" s="22"/>
      <c r="H127" s="22">
        <f>TRUNC(G127*D127, 0)</f>
        <v>0</v>
      </c>
      <c r="I127" s="22"/>
      <c r="J127" s="22">
        <f>TRUNC(I127*D127, 0)</f>
        <v>0</v>
      </c>
      <c r="K127" s="22">
        <f t="shared" si="11"/>
        <v>0</v>
      </c>
      <c r="L127" s="22">
        <f t="shared" si="11"/>
        <v>0</v>
      </c>
      <c r="M127" s="18" t="s">
        <v>227</v>
      </c>
      <c r="N127" s="2" t="s">
        <v>228</v>
      </c>
      <c r="O127" s="2" t="s">
        <v>52</v>
      </c>
      <c r="P127" s="2" t="s">
        <v>52</v>
      </c>
      <c r="Q127" s="2" t="s">
        <v>214</v>
      </c>
      <c r="R127" s="2" t="s">
        <v>63</v>
      </c>
      <c r="S127" s="2" t="s">
        <v>64</v>
      </c>
      <c r="T127" s="2" t="s">
        <v>64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229</v>
      </c>
      <c r="AV127" s="3">
        <v>385</v>
      </c>
    </row>
    <row r="128" spans="1:48" ht="30" customHeight="1" x14ac:dyDescent="0.3">
      <c r="A128" s="18" t="s">
        <v>230</v>
      </c>
      <c r="B128" s="18" t="s">
        <v>231</v>
      </c>
      <c r="C128" s="18" t="s">
        <v>232</v>
      </c>
      <c r="D128" s="19">
        <v>9</v>
      </c>
      <c r="E128" s="22"/>
      <c r="F128" s="22">
        <f>TRUNC(E128*D128, 0)</f>
        <v>0</v>
      </c>
      <c r="G128" s="22"/>
      <c r="H128" s="22">
        <f>TRUNC(G128*D128, 0)</f>
        <v>0</v>
      </c>
      <c r="I128" s="22"/>
      <c r="J128" s="22">
        <f>TRUNC(I128*D128, 0)</f>
        <v>0</v>
      </c>
      <c r="K128" s="22">
        <f t="shared" si="11"/>
        <v>0</v>
      </c>
      <c r="L128" s="22">
        <f t="shared" si="11"/>
        <v>0</v>
      </c>
      <c r="M128" s="18" t="s">
        <v>233</v>
      </c>
      <c r="N128" s="2" t="s">
        <v>234</v>
      </c>
      <c r="O128" s="2" t="s">
        <v>52</v>
      </c>
      <c r="P128" s="2" t="s">
        <v>52</v>
      </c>
      <c r="Q128" s="2" t="s">
        <v>214</v>
      </c>
      <c r="R128" s="2" t="s">
        <v>63</v>
      </c>
      <c r="S128" s="2" t="s">
        <v>64</v>
      </c>
      <c r="T128" s="2" t="s">
        <v>64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235</v>
      </c>
      <c r="AV128" s="3">
        <v>35</v>
      </c>
    </row>
    <row r="129" spans="1:48" ht="30" customHeight="1" x14ac:dyDescent="0.3">
      <c r="A129" s="18" t="s">
        <v>236</v>
      </c>
      <c r="B129" s="18" t="s">
        <v>237</v>
      </c>
      <c r="C129" s="18" t="s">
        <v>232</v>
      </c>
      <c r="D129" s="19">
        <v>7</v>
      </c>
      <c r="E129" s="22"/>
      <c r="F129" s="22">
        <f>TRUNC(E129*D129, 0)</f>
        <v>0</v>
      </c>
      <c r="G129" s="22"/>
      <c r="H129" s="22">
        <f>TRUNC(G129*D129, 0)</f>
        <v>0</v>
      </c>
      <c r="I129" s="22"/>
      <c r="J129" s="22">
        <f>TRUNC(I129*D129, 0)</f>
        <v>0</v>
      </c>
      <c r="K129" s="22">
        <f t="shared" si="11"/>
        <v>0</v>
      </c>
      <c r="L129" s="22">
        <f t="shared" si="11"/>
        <v>0</v>
      </c>
      <c r="M129" s="18" t="s">
        <v>238</v>
      </c>
      <c r="N129" s="2" t="s">
        <v>239</v>
      </c>
      <c r="O129" s="2" t="s">
        <v>52</v>
      </c>
      <c r="P129" s="2" t="s">
        <v>52</v>
      </c>
      <c r="Q129" s="2" t="s">
        <v>214</v>
      </c>
      <c r="R129" s="2" t="s">
        <v>63</v>
      </c>
      <c r="S129" s="2" t="s">
        <v>64</v>
      </c>
      <c r="T129" s="2" t="s">
        <v>64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240</v>
      </c>
      <c r="AV129" s="3">
        <v>36</v>
      </c>
    </row>
    <row r="130" spans="1:48" ht="30" customHeight="1" x14ac:dyDescent="0.3">
      <c r="A130" s="19"/>
      <c r="B130" s="19"/>
      <c r="C130" s="19"/>
      <c r="D130" s="19"/>
      <c r="E130" s="22"/>
      <c r="F130" s="22"/>
      <c r="G130" s="22"/>
      <c r="H130" s="22"/>
      <c r="I130" s="22"/>
      <c r="J130" s="22"/>
      <c r="K130" s="22"/>
      <c r="L130" s="22"/>
      <c r="M130" s="19"/>
      <c r="Q130" s="1" t="s">
        <v>214</v>
      </c>
    </row>
    <row r="131" spans="1:48" ht="30" customHeight="1" x14ac:dyDescent="0.3">
      <c r="A131" s="19"/>
      <c r="B131" s="19"/>
      <c r="C131" s="19"/>
      <c r="D131" s="19"/>
      <c r="E131" s="22"/>
      <c r="F131" s="22"/>
      <c r="G131" s="22"/>
      <c r="H131" s="22"/>
      <c r="I131" s="22"/>
      <c r="J131" s="22"/>
      <c r="K131" s="22"/>
      <c r="L131" s="22"/>
      <c r="M131" s="19"/>
      <c r="Q131" s="1" t="s">
        <v>214</v>
      </c>
    </row>
    <row r="132" spans="1:48" ht="30" customHeight="1" x14ac:dyDescent="0.3">
      <c r="A132" s="19"/>
      <c r="B132" s="19"/>
      <c r="C132" s="19"/>
      <c r="D132" s="19"/>
      <c r="E132" s="22"/>
      <c r="F132" s="22"/>
      <c r="G132" s="22"/>
      <c r="H132" s="22"/>
      <c r="I132" s="22"/>
      <c r="J132" s="22"/>
      <c r="K132" s="22"/>
      <c r="L132" s="22"/>
      <c r="M132" s="19"/>
      <c r="Q132" s="1" t="s">
        <v>214</v>
      </c>
    </row>
    <row r="133" spans="1:48" ht="30" customHeight="1" x14ac:dyDescent="0.3">
      <c r="A133" s="19"/>
      <c r="B133" s="19"/>
      <c r="C133" s="19"/>
      <c r="D133" s="19"/>
      <c r="E133" s="22"/>
      <c r="F133" s="22"/>
      <c r="G133" s="22"/>
      <c r="H133" s="22"/>
      <c r="I133" s="22"/>
      <c r="J133" s="22"/>
      <c r="K133" s="22"/>
      <c r="L133" s="22"/>
      <c r="M133" s="19"/>
      <c r="Q133" s="1" t="s">
        <v>214</v>
      </c>
    </row>
    <row r="134" spans="1:48" ht="30" customHeight="1" x14ac:dyDescent="0.3">
      <c r="A134" s="19"/>
      <c r="B134" s="19"/>
      <c r="C134" s="19"/>
      <c r="D134" s="19"/>
      <c r="E134" s="22"/>
      <c r="F134" s="22"/>
      <c r="G134" s="22"/>
      <c r="H134" s="22"/>
      <c r="I134" s="22"/>
      <c r="J134" s="22"/>
      <c r="K134" s="22"/>
      <c r="L134" s="22"/>
      <c r="M134" s="19"/>
      <c r="Q134" s="1" t="s">
        <v>214</v>
      </c>
    </row>
    <row r="135" spans="1:48" ht="30" customHeight="1" x14ac:dyDescent="0.3">
      <c r="A135" s="19"/>
      <c r="B135" s="19"/>
      <c r="C135" s="19"/>
      <c r="D135" s="19"/>
      <c r="E135" s="22"/>
      <c r="F135" s="22"/>
      <c r="G135" s="22"/>
      <c r="H135" s="22"/>
      <c r="I135" s="22"/>
      <c r="J135" s="22"/>
      <c r="K135" s="22"/>
      <c r="L135" s="22"/>
      <c r="M135" s="19"/>
      <c r="Q135" s="1" t="s">
        <v>214</v>
      </c>
    </row>
    <row r="136" spans="1:48" ht="30" customHeight="1" x14ac:dyDescent="0.3">
      <c r="A136" s="19"/>
      <c r="B136" s="19"/>
      <c r="C136" s="19"/>
      <c r="D136" s="19"/>
      <c r="E136" s="22"/>
      <c r="F136" s="22"/>
      <c r="G136" s="22"/>
      <c r="H136" s="22"/>
      <c r="I136" s="22"/>
      <c r="J136" s="22"/>
      <c r="K136" s="22"/>
      <c r="L136" s="22"/>
      <c r="M136" s="19"/>
      <c r="Q136" s="1" t="s">
        <v>214</v>
      </c>
    </row>
    <row r="137" spans="1:48" ht="30" customHeight="1" x14ac:dyDescent="0.3">
      <c r="A137" s="19"/>
      <c r="B137" s="19"/>
      <c r="C137" s="19"/>
      <c r="D137" s="19"/>
      <c r="E137" s="22"/>
      <c r="F137" s="22"/>
      <c r="G137" s="22"/>
      <c r="H137" s="22"/>
      <c r="I137" s="22"/>
      <c r="J137" s="22"/>
      <c r="K137" s="22"/>
      <c r="L137" s="22"/>
      <c r="M137" s="19"/>
      <c r="Q137" s="1" t="s">
        <v>214</v>
      </c>
    </row>
    <row r="138" spans="1:48" ht="30" customHeight="1" x14ac:dyDescent="0.3">
      <c r="A138" s="19"/>
      <c r="B138" s="19"/>
      <c r="C138" s="19"/>
      <c r="D138" s="19"/>
      <c r="E138" s="22"/>
      <c r="F138" s="22"/>
      <c r="G138" s="22"/>
      <c r="H138" s="22"/>
      <c r="I138" s="22"/>
      <c r="J138" s="22"/>
      <c r="K138" s="22"/>
      <c r="L138" s="22"/>
      <c r="M138" s="19"/>
      <c r="Q138" s="1" t="s">
        <v>214</v>
      </c>
    </row>
    <row r="139" spans="1:48" ht="30" customHeight="1" x14ac:dyDescent="0.3">
      <c r="A139" s="19"/>
      <c r="B139" s="19"/>
      <c r="C139" s="19"/>
      <c r="D139" s="19"/>
      <c r="E139" s="22"/>
      <c r="F139" s="22"/>
      <c r="G139" s="22"/>
      <c r="H139" s="22"/>
      <c r="I139" s="22"/>
      <c r="J139" s="22"/>
      <c r="K139" s="22"/>
      <c r="L139" s="22"/>
      <c r="M139" s="19"/>
      <c r="Q139" s="1" t="s">
        <v>214</v>
      </c>
    </row>
    <row r="140" spans="1:48" ht="30" customHeight="1" x14ac:dyDescent="0.3">
      <c r="A140" s="19"/>
      <c r="B140" s="19"/>
      <c r="C140" s="19"/>
      <c r="D140" s="19"/>
      <c r="E140" s="22"/>
      <c r="F140" s="22"/>
      <c r="G140" s="22"/>
      <c r="H140" s="22"/>
      <c r="I140" s="22"/>
      <c r="J140" s="22"/>
      <c r="K140" s="22"/>
      <c r="L140" s="22"/>
      <c r="M140" s="19"/>
      <c r="Q140" s="1" t="s">
        <v>214</v>
      </c>
    </row>
    <row r="141" spans="1:48" ht="30" customHeight="1" x14ac:dyDescent="0.3">
      <c r="A141" s="19"/>
      <c r="B141" s="19"/>
      <c r="C141" s="19"/>
      <c r="D141" s="19"/>
      <c r="E141" s="22"/>
      <c r="F141" s="22"/>
      <c r="G141" s="22"/>
      <c r="H141" s="22"/>
      <c r="I141" s="22"/>
      <c r="J141" s="22"/>
      <c r="K141" s="22"/>
      <c r="L141" s="22"/>
      <c r="M141" s="19"/>
      <c r="Q141" s="1" t="s">
        <v>214</v>
      </c>
    </row>
    <row r="142" spans="1:48" ht="30" customHeight="1" x14ac:dyDescent="0.3">
      <c r="A142" s="19"/>
      <c r="B142" s="19"/>
      <c r="C142" s="19"/>
      <c r="D142" s="19"/>
      <c r="E142" s="22"/>
      <c r="F142" s="22"/>
      <c r="G142" s="22"/>
      <c r="H142" s="22"/>
      <c r="I142" s="22"/>
      <c r="J142" s="22"/>
      <c r="K142" s="22"/>
      <c r="L142" s="22"/>
      <c r="M142" s="19"/>
      <c r="Q142" s="1" t="s">
        <v>214</v>
      </c>
    </row>
    <row r="143" spans="1:48" ht="30" customHeight="1" x14ac:dyDescent="0.3">
      <c r="A143" s="19"/>
      <c r="B143" s="19"/>
      <c r="C143" s="19"/>
      <c r="D143" s="19"/>
      <c r="E143" s="22"/>
      <c r="F143" s="22"/>
      <c r="G143" s="22"/>
      <c r="H143" s="22"/>
      <c r="I143" s="22"/>
      <c r="J143" s="22"/>
      <c r="K143" s="22"/>
      <c r="L143" s="22"/>
      <c r="M143" s="19"/>
      <c r="Q143" s="1" t="s">
        <v>214</v>
      </c>
    </row>
    <row r="144" spans="1:48" ht="30" customHeight="1" x14ac:dyDescent="0.3">
      <c r="A144" s="19"/>
      <c r="B144" s="19"/>
      <c r="C144" s="19"/>
      <c r="D144" s="19"/>
      <c r="E144" s="22"/>
      <c r="F144" s="22"/>
      <c r="G144" s="22"/>
      <c r="H144" s="22"/>
      <c r="I144" s="22"/>
      <c r="J144" s="22"/>
      <c r="K144" s="22"/>
      <c r="L144" s="22"/>
      <c r="M144" s="19"/>
      <c r="Q144" s="1" t="s">
        <v>214</v>
      </c>
    </row>
    <row r="145" spans="1:48" ht="30" customHeight="1" x14ac:dyDescent="0.3">
      <c r="A145" s="19"/>
      <c r="B145" s="19"/>
      <c r="C145" s="19"/>
      <c r="D145" s="19"/>
      <c r="E145" s="22"/>
      <c r="F145" s="22"/>
      <c r="G145" s="22"/>
      <c r="H145" s="22"/>
      <c r="I145" s="22"/>
      <c r="J145" s="22"/>
      <c r="K145" s="22"/>
      <c r="L145" s="22"/>
      <c r="M145" s="19"/>
      <c r="Q145" s="1" t="s">
        <v>214</v>
      </c>
    </row>
    <row r="146" spans="1:48" ht="30" customHeight="1" x14ac:dyDescent="0.3">
      <c r="A146" s="19"/>
      <c r="B146" s="19"/>
      <c r="C146" s="19"/>
      <c r="D146" s="19"/>
      <c r="E146" s="22"/>
      <c r="F146" s="22"/>
      <c r="G146" s="22"/>
      <c r="H146" s="22"/>
      <c r="I146" s="22"/>
      <c r="J146" s="22"/>
      <c r="K146" s="22"/>
      <c r="L146" s="22"/>
      <c r="M146" s="19"/>
      <c r="Q146" s="1" t="s">
        <v>214</v>
      </c>
    </row>
    <row r="147" spans="1:48" ht="30" customHeight="1" x14ac:dyDescent="0.3">
      <c r="A147" s="18" t="s">
        <v>98</v>
      </c>
      <c r="B147" s="19"/>
      <c r="C147" s="19"/>
      <c r="D147" s="19"/>
      <c r="E147" s="22"/>
      <c r="F147" s="22">
        <f>SUMIF(Q125:Q146,"010106",F125:F146)</f>
        <v>0</v>
      </c>
      <c r="G147" s="22"/>
      <c r="H147" s="22">
        <f>SUMIF(Q125:Q146,"010106",H125:H146)</f>
        <v>0</v>
      </c>
      <c r="I147" s="22"/>
      <c r="J147" s="22">
        <f>SUMIF(Q125:Q146,"010106",J125:J146)</f>
        <v>0</v>
      </c>
      <c r="K147" s="22"/>
      <c r="L147" s="22">
        <f>SUMIF(Q125:Q146,"010106",L125:L146)</f>
        <v>0</v>
      </c>
      <c r="M147" s="19"/>
      <c r="N147" t="s">
        <v>99</v>
      </c>
    </row>
    <row r="148" spans="1:48" ht="30" customHeight="1" x14ac:dyDescent="0.3">
      <c r="A148" s="18" t="s">
        <v>241</v>
      </c>
      <c r="B148" s="19" t="s">
        <v>1055</v>
      </c>
      <c r="C148" s="19"/>
      <c r="D148" s="19"/>
      <c r="E148" s="22"/>
      <c r="F148" s="22"/>
      <c r="G148" s="22"/>
      <c r="H148" s="22"/>
      <c r="I148" s="22"/>
      <c r="J148" s="22"/>
      <c r="K148" s="22"/>
      <c r="L148" s="22"/>
      <c r="M148" s="19"/>
      <c r="N148" s="3"/>
      <c r="O148" s="3"/>
      <c r="P148" s="3"/>
      <c r="Q148" s="2" t="s">
        <v>242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8" t="s">
        <v>243</v>
      </c>
      <c r="B149" s="18" t="s">
        <v>244</v>
      </c>
      <c r="C149" s="18" t="s">
        <v>60</v>
      </c>
      <c r="D149" s="19">
        <v>7</v>
      </c>
      <c r="E149" s="22"/>
      <c r="F149" s="22">
        <f t="shared" ref="F149:F155" si="12">TRUNC(E149*D149, 0)</f>
        <v>0</v>
      </c>
      <c r="G149" s="22"/>
      <c r="H149" s="22">
        <f t="shared" ref="H149:H155" si="13">TRUNC(G149*D149, 0)</f>
        <v>0</v>
      </c>
      <c r="I149" s="22"/>
      <c r="J149" s="22">
        <f t="shared" ref="J149:J155" si="14">TRUNC(I149*D149, 0)</f>
        <v>0</v>
      </c>
      <c r="K149" s="22">
        <f t="shared" ref="K149:L155" si="15">TRUNC(E149+G149+I149, 0)</f>
        <v>0</v>
      </c>
      <c r="L149" s="22">
        <f t="shared" si="15"/>
        <v>0</v>
      </c>
      <c r="M149" s="18" t="s">
        <v>245</v>
      </c>
      <c r="N149" s="2" t="s">
        <v>246</v>
      </c>
      <c r="O149" s="2" t="s">
        <v>52</v>
      </c>
      <c r="P149" s="2" t="s">
        <v>52</v>
      </c>
      <c r="Q149" s="2" t="s">
        <v>242</v>
      </c>
      <c r="R149" s="2" t="s">
        <v>63</v>
      </c>
      <c r="S149" s="2" t="s">
        <v>64</v>
      </c>
      <c r="T149" s="2" t="s">
        <v>64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247</v>
      </c>
      <c r="AV149" s="3">
        <v>41</v>
      </c>
    </row>
    <row r="150" spans="1:48" ht="30" customHeight="1" x14ac:dyDescent="0.3">
      <c r="A150" s="18" t="s">
        <v>248</v>
      </c>
      <c r="B150" s="18" t="s">
        <v>249</v>
      </c>
      <c r="C150" s="18" t="s">
        <v>60</v>
      </c>
      <c r="D150" s="19">
        <v>7</v>
      </c>
      <c r="E150" s="22"/>
      <c r="F150" s="22">
        <f t="shared" si="12"/>
        <v>0</v>
      </c>
      <c r="G150" s="22"/>
      <c r="H150" s="22">
        <f t="shared" si="13"/>
        <v>0</v>
      </c>
      <c r="I150" s="22"/>
      <c r="J150" s="22">
        <f t="shared" si="14"/>
        <v>0</v>
      </c>
      <c r="K150" s="22">
        <f t="shared" si="15"/>
        <v>0</v>
      </c>
      <c r="L150" s="22">
        <f t="shared" si="15"/>
        <v>0</v>
      </c>
      <c r="M150" s="18" t="s">
        <v>250</v>
      </c>
      <c r="N150" s="2" t="s">
        <v>251</v>
      </c>
      <c r="O150" s="2" t="s">
        <v>52</v>
      </c>
      <c r="P150" s="2" t="s">
        <v>52</v>
      </c>
      <c r="Q150" s="2" t="s">
        <v>242</v>
      </c>
      <c r="R150" s="2" t="s">
        <v>63</v>
      </c>
      <c r="S150" s="2" t="s">
        <v>64</v>
      </c>
      <c r="T150" s="2" t="s">
        <v>64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252</v>
      </c>
      <c r="AV150" s="3">
        <v>42</v>
      </c>
    </row>
    <row r="151" spans="1:48" ht="30" customHeight="1" x14ac:dyDescent="0.3">
      <c r="A151" s="18" t="s">
        <v>253</v>
      </c>
      <c r="B151" s="18" t="s">
        <v>254</v>
      </c>
      <c r="C151" s="18" t="s">
        <v>80</v>
      </c>
      <c r="D151" s="19">
        <v>41</v>
      </c>
      <c r="E151" s="22"/>
      <c r="F151" s="22">
        <f t="shared" si="12"/>
        <v>0</v>
      </c>
      <c r="G151" s="22"/>
      <c r="H151" s="22">
        <f t="shared" si="13"/>
        <v>0</v>
      </c>
      <c r="I151" s="22"/>
      <c r="J151" s="22">
        <f t="shared" si="14"/>
        <v>0</v>
      </c>
      <c r="K151" s="22">
        <f t="shared" si="15"/>
        <v>0</v>
      </c>
      <c r="L151" s="22">
        <f t="shared" si="15"/>
        <v>0</v>
      </c>
      <c r="M151" s="18" t="s">
        <v>255</v>
      </c>
      <c r="N151" s="2" t="s">
        <v>256</v>
      </c>
      <c r="O151" s="2" t="s">
        <v>52</v>
      </c>
      <c r="P151" s="2" t="s">
        <v>52</v>
      </c>
      <c r="Q151" s="2" t="s">
        <v>242</v>
      </c>
      <c r="R151" s="2" t="s">
        <v>63</v>
      </c>
      <c r="S151" s="2" t="s">
        <v>64</v>
      </c>
      <c r="T151" s="2" t="s">
        <v>64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257</v>
      </c>
      <c r="AV151" s="3">
        <v>53</v>
      </c>
    </row>
    <row r="152" spans="1:48" ht="30" customHeight="1" x14ac:dyDescent="0.3">
      <c r="A152" s="18" t="s">
        <v>258</v>
      </c>
      <c r="B152" s="18" t="s">
        <v>259</v>
      </c>
      <c r="C152" s="18" t="s">
        <v>80</v>
      </c>
      <c r="D152" s="19">
        <v>41</v>
      </c>
      <c r="E152" s="22"/>
      <c r="F152" s="22">
        <f t="shared" si="12"/>
        <v>0</v>
      </c>
      <c r="G152" s="22"/>
      <c r="H152" s="22">
        <f t="shared" si="13"/>
        <v>0</v>
      </c>
      <c r="I152" s="22"/>
      <c r="J152" s="22">
        <f t="shared" si="14"/>
        <v>0</v>
      </c>
      <c r="K152" s="22">
        <f t="shared" si="15"/>
        <v>0</v>
      </c>
      <c r="L152" s="22">
        <f t="shared" si="15"/>
        <v>0</v>
      </c>
      <c r="M152" s="18" t="s">
        <v>260</v>
      </c>
      <c r="N152" s="2" t="s">
        <v>261</v>
      </c>
      <c r="O152" s="2" t="s">
        <v>52</v>
      </c>
      <c r="P152" s="2" t="s">
        <v>52</v>
      </c>
      <c r="Q152" s="2" t="s">
        <v>242</v>
      </c>
      <c r="R152" s="2" t="s">
        <v>63</v>
      </c>
      <c r="S152" s="2" t="s">
        <v>64</v>
      </c>
      <c r="T152" s="2" t="s">
        <v>64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262</v>
      </c>
      <c r="AV152" s="3">
        <v>40</v>
      </c>
    </row>
    <row r="153" spans="1:48" ht="30" customHeight="1" x14ac:dyDescent="0.3">
      <c r="A153" s="18" t="s">
        <v>263</v>
      </c>
      <c r="B153" s="18" t="s">
        <v>264</v>
      </c>
      <c r="C153" s="18" t="s">
        <v>80</v>
      </c>
      <c r="D153" s="19">
        <v>41</v>
      </c>
      <c r="E153" s="22"/>
      <c r="F153" s="22">
        <f t="shared" si="12"/>
        <v>0</v>
      </c>
      <c r="G153" s="22"/>
      <c r="H153" s="22">
        <f t="shared" si="13"/>
        <v>0</v>
      </c>
      <c r="I153" s="22"/>
      <c r="J153" s="22">
        <f t="shared" si="14"/>
        <v>0</v>
      </c>
      <c r="K153" s="22">
        <f t="shared" si="15"/>
        <v>0</v>
      </c>
      <c r="L153" s="22">
        <f t="shared" si="15"/>
        <v>0</v>
      </c>
      <c r="M153" s="18" t="s">
        <v>265</v>
      </c>
      <c r="N153" s="2" t="s">
        <v>266</v>
      </c>
      <c r="O153" s="2" t="s">
        <v>52</v>
      </c>
      <c r="P153" s="2" t="s">
        <v>52</v>
      </c>
      <c r="Q153" s="2" t="s">
        <v>242</v>
      </c>
      <c r="R153" s="2" t="s">
        <v>63</v>
      </c>
      <c r="S153" s="2" t="s">
        <v>64</v>
      </c>
      <c r="T153" s="2" t="s">
        <v>64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267</v>
      </c>
      <c r="AV153" s="3">
        <v>81</v>
      </c>
    </row>
    <row r="154" spans="1:48" ht="30" customHeight="1" x14ac:dyDescent="0.3">
      <c r="A154" s="18" t="s">
        <v>268</v>
      </c>
      <c r="B154" s="18" t="s">
        <v>269</v>
      </c>
      <c r="C154" s="18" t="s">
        <v>232</v>
      </c>
      <c r="D154" s="19">
        <v>11</v>
      </c>
      <c r="E154" s="22"/>
      <c r="F154" s="22">
        <f t="shared" si="12"/>
        <v>0</v>
      </c>
      <c r="G154" s="22"/>
      <c r="H154" s="22">
        <f t="shared" si="13"/>
        <v>0</v>
      </c>
      <c r="I154" s="22"/>
      <c r="J154" s="22">
        <f t="shared" si="14"/>
        <v>0</v>
      </c>
      <c r="K154" s="22">
        <f t="shared" si="15"/>
        <v>0</v>
      </c>
      <c r="L154" s="22">
        <f t="shared" si="15"/>
        <v>0</v>
      </c>
      <c r="M154" s="18" t="s">
        <v>270</v>
      </c>
      <c r="N154" s="2" t="s">
        <v>271</v>
      </c>
      <c r="O154" s="2" t="s">
        <v>52</v>
      </c>
      <c r="P154" s="2" t="s">
        <v>52</v>
      </c>
      <c r="Q154" s="2" t="s">
        <v>242</v>
      </c>
      <c r="R154" s="2" t="s">
        <v>63</v>
      </c>
      <c r="S154" s="2" t="s">
        <v>64</v>
      </c>
      <c r="T154" s="2" t="s">
        <v>64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272</v>
      </c>
      <c r="AV154" s="3">
        <v>82</v>
      </c>
    </row>
    <row r="155" spans="1:48" ht="30" customHeight="1" x14ac:dyDescent="0.3">
      <c r="A155" s="18" t="s">
        <v>273</v>
      </c>
      <c r="B155" s="18" t="s">
        <v>274</v>
      </c>
      <c r="C155" s="18" t="s">
        <v>232</v>
      </c>
      <c r="D155" s="19">
        <v>25</v>
      </c>
      <c r="E155" s="22"/>
      <c r="F155" s="22">
        <f t="shared" si="12"/>
        <v>0</v>
      </c>
      <c r="G155" s="22"/>
      <c r="H155" s="22">
        <f t="shared" si="13"/>
        <v>0</v>
      </c>
      <c r="I155" s="22"/>
      <c r="J155" s="22">
        <f t="shared" si="14"/>
        <v>0</v>
      </c>
      <c r="K155" s="22">
        <f t="shared" si="15"/>
        <v>0</v>
      </c>
      <c r="L155" s="22">
        <f t="shared" si="15"/>
        <v>0</v>
      </c>
      <c r="M155" s="18" t="s">
        <v>275</v>
      </c>
      <c r="N155" s="2" t="s">
        <v>276</v>
      </c>
      <c r="O155" s="2" t="s">
        <v>52</v>
      </c>
      <c r="P155" s="2" t="s">
        <v>52</v>
      </c>
      <c r="Q155" s="2" t="s">
        <v>242</v>
      </c>
      <c r="R155" s="2" t="s">
        <v>63</v>
      </c>
      <c r="S155" s="2" t="s">
        <v>64</v>
      </c>
      <c r="T155" s="2" t="s">
        <v>64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277</v>
      </c>
      <c r="AV155" s="3">
        <v>83</v>
      </c>
    </row>
    <row r="156" spans="1:48" ht="30" customHeight="1" x14ac:dyDescent="0.3">
      <c r="A156" s="19"/>
      <c r="B156" s="19"/>
      <c r="C156" s="19"/>
      <c r="D156" s="19"/>
      <c r="E156" s="22"/>
      <c r="F156" s="22"/>
      <c r="G156" s="22"/>
      <c r="H156" s="22"/>
      <c r="I156" s="22"/>
      <c r="J156" s="22"/>
      <c r="K156" s="22"/>
      <c r="L156" s="22"/>
      <c r="M156" s="19"/>
      <c r="Q156" s="1" t="s">
        <v>242</v>
      </c>
    </row>
    <row r="157" spans="1:48" ht="30" customHeight="1" x14ac:dyDescent="0.3">
      <c r="A157" s="19"/>
      <c r="B157" s="19"/>
      <c r="C157" s="19"/>
      <c r="D157" s="19"/>
      <c r="E157" s="22"/>
      <c r="F157" s="22"/>
      <c r="G157" s="22"/>
      <c r="H157" s="22"/>
      <c r="I157" s="22"/>
      <c r="J157" s="22"/>
      <c r="K157" s="22"/>
      <c r="L157" s="22"/>
      <c r="M157" s="19"/>
      <c r="Q157" s="1" t="s">
        <v>242</v>
      </c>
    </row>
    <row r="158" spans="1:48" ht="30" customHeight="1" x14ac:dyDescent="0.3">
      <c r="A158" s="19"/>
      <c r="B158" s="19"/>
      <c r="C158" s="19"/>
      <c r="D158" s="19"/>
      <c r="E158" s="22"/>
      <c r="F158" s="22"/>
      <c r="G158" s="22"/>
      <c r="H158" s="22"/>
      <c r="I158" s="22"/>
      <c r="J158" s="22"/>
      <c r="K158" s="22"/>
      <c r="L158" s="22"/>
      <c r="M158" s="19"/>
      <c r="Q158" s="1" t="s">
        <v>242</v>
      </c>
    </row>
    <row r="159" spans="1:48" ht="30" customHeight="1" x14ac:dyDescent="0.3">
      <c r="A159" s="19"/>
      <c r="B159" s="19"/>
      <c r="C159" s="19"/>
      <c r="D159" s="19"/>
      <c r="E159" s="22"/>
      <c r="F159" s="22"/>
      <c r="G159" s="22"/>
      <c r="H159" s="22"/>
      <c r="I159" s="22"/>
      <c r="J159" s="22"/>
      <c r="K159" s="22"/>
      <c r="L159" s="22"/>
      <c r="M159" s="19"/>
      <c r="Q159" s="1" t="s">
        <v>242</v>
      </c>
    </row>
    <row r="160" spans="1:48" ht="30" customHeight="1" x14ac:dyDescent="0.3">
      <c r="A160" s="19"/>
      <c r="B160" s="19"/>
      <c r="C160" s="19"/>
      <c r="D160" s="19"/>
      <c r="E160" s="22"/>
      <c r="F160" s="22"/>
      <c r="G160" s="22"/>
      <c r="H160" s="22"/>
      <c r="I160" s="22"/>
      <c r="J160" s="22"/>
      <c r="K160" s="22"/>
      <c r="L160" s="22"/>
      <c r="M160" s="19"/>
      <c r="Q160" s="1" t="s">
        <v>242</v>
      </c>
    </row>
    <row r="161" spans="1:48" ht="30" customHeight="1" x14ac:dyDescent="0.3">
      <c r="A161" s="19"/>
      <c r="B161" s="19"/>
      <c r="C161" s="19"/>
      <c r="D161" s="19"/>
      <c r="E161" s="22"/>
      <c r="F161" s="22"/>
      <c r="G161" s="22"/>
      <c r="H161" s="22"/>
      <c r="I161" s="22"/>
      <c r="J161" s="22"/>
      <c r="K161" s="22"/>
      <c r="L161" s="22"/>
      <c r="M161" s="19"/>
      <c r="Q161" s="1" t="s">
        <v>242</v>
      </c>
    </row>
    <row r="162" spans="1:48" ht="30" customHeight="1" x14ac:dyDescent="0.3">
      <c r="A162" s="19"/>
      <c r="B162" s="19"/>
      <c r="C162" s="19"/>
      <c r="D162" s="19"/>
      <c r="E162" s="22"/>
      <c r="F162" s="22"/>
      <c r="G162" s="22"/>
      <c r="H162" s="22"/>
      <c r="I162" s="22"/>
      <c r="J162" s="22"/>
      <c r="K162" s="22"/>
      <c r="L162" s="22"/>
      <c r="M162" s="19"/>
      <c r="Q162" s="1" t="s">
        <v>242</v>
      </c>
    </row>
    <row r="163" spans="1:48" ht="30" customHeight="1" x14ac:dyDescent="0.3">
      <c r="A163" s="19"/>
      <c r="B163" s="19"/>
      <c r="C163" s="19"/>
      <c r="D163" s="19"/>
      <c r="E163" s="22"/>
      <c r="F163" s="22"/>
      <c r="G163" s="22"/>
      <c r="H163" s="22"/>
      <c r="I163" s="22"/>
      <c r="J163" s="22"/>
      <c r="K163" s="22"/>
      <c r="L163" s="22"/>
      <c r="M163" s="19"/>
      <c r="Q163" s="1" t="s">
        <v>242</v>
      </c>
    </row>
    <row r="164" spans="1:48" ht="30" customHeight="1" x14ac:dyDescent="0.3">
      <c r="A164" s="19"/>
      <c r="B164" s="19"/>
      <c r="C164" s="19"/>
      <c r="D164" s="19"/>
      <c r="E164" s="22"/>
      <c r="F164" s="22"/>
      <c r="G164" s="22"/>
      <c r="H164" s="22"/>
      <c r="I164" s="22"/>
      <c r="J164" s="22"/>
      <c r="K164" s="22"/>
      <c r="L164" s="22"/>
      <c r="M164" s="19"/>
      <c r="Q164" s="1" t="s">
        <v>242</v>
      </c>
    </row>
    <row r="165" spans="1:48" ht="30" customHeight="1" x14ac:dyDescent="0.3">
      <c r="A165" s="19"/>
      <c r="B165" s="19"/>
      <c r="C165" s="19"/>
      <c r="D165" s="19"/>
      <c r="E165" s="22"/>
      <c r="F165" s="22"/>
      <c r="G165" s="22"/>
      <c r="H165" s="22"/>
      <c r="I165" s="22"/>
      <c r="J165" s="22"/>
      <c r="K165" s="22"/>
      <c r="L165" s="22"/>
      <c r="M165" s="19"/>
      <c r="Q165" s="1" t="s">
        <v>242</v>
      </c>
    </row>
    <row r="166" spans="1:48" ht="30" customHeight="1" x14ac:dyDescent="0.3">
      <c r="A166" s="19"/>
      <c r="B166" s="19"/>
      <c r="C166" s="19"/>
      <c r="D166" s="19"/>
      <c r="E166" s="22"/>
      <c r="F166" s="22"/>
      <c r="G166" s="22"/>
      <c r="H166" s="22"/>
      <c r="I166" s="22"/>
      <c r="J166" s="22"/>
      <c r="K166" s="22"/>
      <c r="L166" s="22"/>
      <c r="M166" s="19"/>
      <c r="Q166" s="1" t="s">
        <v>242</v>
      </c>
    </row>
    <row r="167" spans="1:48" ht="30" customHeight="1" x14ac:dyDescent="0.3">
      <c r="A167" s="19"/>
      <c r="B167" s="19"/>
      <c r="C167" s="19"/>
      <c r="D167" s="19"/>
      <c r="E167" s="22"/>
      <c r="F167" s="22"/>
      <c r="G167" s="22"/>
      <c r="H167" s="22"/>
      <c r="I167" s="22"/>
      <c r="J167" s="22"/>
      <c r="K167" s="22"/>
      <c r="L167" s="22"/>
      <c r="M167" s="19"/>
      <c r="Q167" s="1" t="s">
        <v>242</v>
      </c>
    </row>
    <row r="168" spans="1:48" ht="30" customHeight="1" x14ac:dyDescent="0.3">
      <c r="A168" s="19"/>
      <c r="B168" s="19"/>
      <c r="C168" s="19"/>
      <c r="D168" s="19"/>
      <c r="E168" s="22"/>
      <c r="F168" s="22"/>
      <c r="G168" s="22"/>
      <c r="H168" s="22"/>
      <c r="I168" s="22"/>
      <c r="J168" s="22"/>
      <c r="K168" s="22"/>
      <c r="L168" s="22"/>
      <c r="M168" s="19"/>
      <c r="Q168" s="1" t="s">
        <v>242</v>
      </c>
    </row>
    <row r="169" spans="1:48" ht="30" customHeight="1" x14ac:dyDescent="0.3">
      <c r="A169" s="19"/>
      <c r="B169" s="19"/>
      <c r="C169" s="19"/>
      <c r="D169" s="19"/>
      <c r="E169" s="22"/>
      <c r="F169" s="22"/>
      <c r="G169" s="22"/>
      <c r="H169" s="22"/>
      <c r="I169" s="22"/>
      <c r="J169" s="22"/>
      <c r="K169" s="22"/>
      <c r="L169" s="22"/>
      <c r="M169" s="19"/>
      <c r="Q169" s="1" t="s">
        <v>242</v>
      </c>
    </row>
    <row r="170" spans="1:48" ht="30" customHeight="1" x14ac:dyDescent="0.3">
      <c r="A170" s="19"/>
      <c r="B170" s="19"/>
      <c r="C170" s="19"/>
      <c r="D170" s="19"/>
      <c r="E170" s="22"/>
      <c r="F170" s="22"/>
      <c r="G170" s="22"/>
      <c r="H170" s="22"/>
      <c r="I170" s="22"/>
      <c r="J170" s="22"/>
      <c r="K170" s="22"/>
      <c r="L170" s="22"/>
      <c r="M170" s="19"/>
      <c r="Q170" s="1" t="s">
        <v>242</v>
      </c>
    </row>
    <row r="171" spans="1:48" ht="30" customHeight="1" x14ac:dyDescent="0.3">
      <c r="A171" s="18" t="s">
        <v>98</v>
      </c>
      <c r="B171" s="19"/>
      <c r="C171" s="19"/>
      <c r="D171" s="19"/>
      <c r="E171" s="22"/>
      <c r="F171" s="22">
        <f>SUMIF(Q149:Q170,"010107",F149:F170)</f>
        <v>0</v>
      </c>
      <c r="G171" s="22"/>
      <c r="H171" s="22">
        <f>SUMIF(Q149:Q170,"010107",H149:H170)</f>
        <v>0</v>
      </c>
      <c r="I171" s="22"/>
      <c r="J171" s="22">
        <f>SUMIF(Q149:Q170,"010107",J149:J170)</f>
        <v>0</v>
      </c>
      <c r="K171" s="22"/>
      <c r="L171" s="22">
        <f>SUMIF(Q149:Q170,"010107",L149:L170)</f>
        <v>0</v>
      </c>
      <c r="M171" s="19"/>
      <c r="N171" t="s">
        <v>99</v>
      </c>
    </row>
    <row r="172" spans="1:48" ht="30" customHeight="1" x14ac:dyDescent="0.3">
      <c r="A172" s="18" t="s">
        <v>278</v>
      </c>
      <c r="B172" s="19" t="s">
        <v>1055</v>
      </c>
      <c r="C172" s="19"/>
      <c r="D172" s="19"/>
      <c r="E172" s="22"/>
      <c r="F172" s="22"/>
      <c r="G172" s="22"/>
      <c r="H172" s="22"/>
      <c r="I172" s="22"/>
      <c r="J172" s="22"/>
      <c r="K172" s="22"/>
      <c r="L172" s="22"/>
      <c r="M172" s="19"/>
      <c r="N172" s="3"/>
      <c r="O172" s="3"/>
      <c r="P172" s="3"/>
      <c r="Q172" s="2" t="s">
        <v>279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8" t="s">
        <v>280</v>
      </c>
      <c r="B173" s="18" t="s">
        <v>281</v>
      </c>
      <c r="C173" s="18" t="s">
        <v>80</v>
      </c>
      <c r="D173" s="19">
        <v>4</v>
      </c>
      <c r="E173" s="22"/>
      <c r="F173" s="22">
        <f>TRUNC(E173*D173, 0)</f>
        <v>0</v>
      </c>
      <c r="G173" s="22"/>
      <c r="H173" s="22">
        <f>TRUNC(G173*D173, 0)</f>
        <v>0</v>
      </c>
      <c r="I173" s="22"/>
      <c r="J173" s="22">
        <f>TRUNC(I173*D173, 0)</f>
        <v>0</v>
      </c>
      <c r="K173" s="22">
        <f t="shared" ref="K173:L175" si="16">TRUNC(E173+G173+I173, 0)</f>
        <v>0</v>
      </c>
      <c r="L173" s="22">
        <f t="shared" si="16"/>
        <v>0</v>
      </c>
      <c r="M173" s="18" t="s">
        <v>282</v>
      </c>
      <c r="N173" s="2" t="s">
        <v>283</v>
      </c>
      <c r="O173" s="2" t="s">
        <v>52</v>
      </c>
      <c r="P173" s="2" t="s">
        <v>52</v>
      </c>
      <c r="Q173" s="2" t="s">
        <v>279</v>
      </c>
      <c r="R173" s="2" t="s">
        <v>63</v>
      </c>
      <c r="S173" s="2" t="s">
        <v>64</v>
      </c>
      <c r="T173" s="2" t="s">
        <v>64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284</v>
      </c>
      <c r="AV173" s="3">
        <v>45</v>
      </c>
    </row>
    <row r="174" spans="1:48" ht="30" customHeight="1" x14ac:dyDescent="0.3">
      <c r="A174" s="18" t="s">
        <v>280</v>
      </c>
      <c r="B174" s="18" t="s">
        <v>285</v>
      </c>
      <c r="C174" s="18" t="s">
        <v>80</v>
      </c>
      <c r="D174" s="19">
        <v>13</v>
      </c>
      <c r="E174" s="22"/>
      <c r="F174" s="22">
        <f>TRUNC(E174*D174, 0)</f>
        <v>0</v>
      </c>
      <c r="G174" s="22"/>
      <c r="H174" s="22">
        <f>TRUNC(G174*D174, 0)</f>
        <v>0</v>
      </c>
      <c r="I174" s="22"/>
      <c r="J174" s="22">
        <f>TRUNC(I174*D174, 0)</f>
        <v>0</v>
      </c>
      <c r="K174" s="22">
        <f t="shared" si="16"/>
        <v>0</v>
      </c>
      <c r="L174" s="22">
        <f t="shared" si="16"/>
        <v>0</v>
      </c>
      <c r="M174" s="18" t="s">
        <v>286</v>
      </c>
      <c r="N174" s="2" t="s">
        <v>287</v>
      </c>
      <c r="O174" s="2" t="s">
        <v>52</v>
      </c>
      <c r="P174" s="2" t="s">
        <v>52</v>
      </c>
      <c r="Q174" s="2" t="s">
        <v>279</v>
      </c>
      <c r="R174" s="2" t="s">
        <v>63</v>
      </c>
      <c r="S174" s="2" t="s">
        <v>64</v>
      </c>
      <c r="T174" s="2" t="s">
        <v>64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288</v>
      </c>
      <c r="AV174" s="3">
        <v>46</v>
      </c>
    </row>
    <row r="175" spans="1:48" ht="30" customHeight="1" x14ac:dyDescent="0.3">
      <c r="A175" s="18" t="s">
        <v>289</v>
      </c>
      <c r="B175" s="18" t="s">
        <v>290</v>
      </c>
      <c r="C175" s="18" t="s">
        <v>232</v>
      </c>
      <c r="D175" s="19">
        <v>111</v>
      </c>
      <c r="E175" s="22"/>
      <c r="F175" s="22">
        <f>TRUNC(E175*D175, 0)</f>
        <v>0</v>
      </c>
      <c r="G175" s="22"/>
      <c r="H175" s="22">
        <f>TRUNC(G175*D175, 0)</f>
        <v>0</v>
      </c>
      <c r="I175" s="22"/>
      <c r="J175" s="22">
        <f>TRUNC(I175*D175, 0)</f>
        <v>0</v>
      </c>
      <c r="K175" s="22">
        <f t="shared" si="16"/>
        <v>0</v>
      </c>
      <c r="L175" s="22">
        <f t="shared" si="16"/>
        <v>0</v>
      </c>
      <c r="M175" s="18" t="s">
        <v>291</v>
      </c>
      <c r="N175" s="2" t="s">
        <v>292</v>
      </c>
      <c r="O175" s="2" t="s">
        <v>52</v>
      </c>
      <c r="P175" s="2" t="s">
        <v>52</v>
      </c>
      <c r="Q175" s="2" t="s">
        <v>279</v>
      </c>
      <c r="R175" s="2" t="s">
        <v>63</v>
      </c>
      <c r="S175" s="2" t="s">
        <v>64</v>
      </c>
      <c r="T175" s="2" t="s">
        <v>64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293</v>
      </c>
      <c r="AV175" s="3">
        <v>44</v>
      </c>
    </row>
    <row r="176" spans="1:48" ht="30" customHeight="1" x14ac:dyDescent="0.3">
      <c r="A176" s="19"/>
      <c r="B176" s="19"/>
      <c r="C176" s="19"/>
      <c r="D176" s="19"/>
      <c r="E176" s="22"/>
      <c r="F176" s="22"/>
      <c r="G176" s="22"/>
      <c r="H176" s="22"/>
      <c r="I176" s="22"/>
      <c r="J176" s="22"/>
      <c r="K176" s="22"/>
      <c r="L176" s="22"/>
      <c r="M176" s="19"/>
      <c r="Q176" s="1" t="s">
        <v>279</v>
      </c>
    </row>
    <row r="177" spans="1:17" ht="30" customHeight="1" x14ac:dyDescent="0.3">
      <c r="A177" s="19"/>
      <c r="B177" s="19"/>
      <c r="C177" s="19"/>
      <c r="D177" s="19"/>
      <c r="E177" s="22"/>
      <c r="F177" s="22"/>
      <c r="G177" s="22"/>
      <c r="H177" s="22"/>
      <c r="I177" s="22"/>
      <c r="J177" s="22"/>
      <c r="K177" s="22"/>
      <c r="L177" s="22"/>
      <c r="M177" s="19"/>
      <c r="Q177" s="1" t="s">
        <v>279</v>
      </c>
    </row>
    <row r="178" spans="1:17" ht="30" customHeight="1" x14ac:dyDescent="0.3">
      <c r="A178" s="19"/>
      <c r="B178" s="19"/>
      <c r="C178" s="19"/>
      <c r="D178" s="19"/>
      <c r="E178" s="22"/>
      <c r="F178" s="22"/>
      <c r="G178" s="22"/>
      <c r="H178" s="22"/>
      <c r="I178" s="22"/>
      <c r="J178" s="22"/>
      <c r="K178" s="22"/>
      <c r="L178" s="22"/>
      <c r="M178" s="19"/>
      <c r="Q178" s="1" t="s">
        <v>279</v>
      </c>
    </row>
    <row r="179" spans="1:17" ht="30" customHeight="1" x14ac:dyDescent="0.3">
      <c r="A179" s="19"/>
      <c r="B179" s="19"/>
      <c r="C179" s="19"/>
      <c r="D179" s="19"/>
      <c r="E179" s="22"/>
      <c r="F179" s="22"/>
      <c r="G179" s="22"/>
      <c r="H179" s="22"/>
      <c r="I179" s="22"/>
      <c r="J179" s="22"/>
      <c r="K179" s="22"/>
      <c r="L179" s="22"/>
      <c r="M179" s="19"/>
      <c r="Q179" s="1" t="s">
        <v>279</v>
      </c>
    </row>
    <row r="180" spans="1:17" ht="30" customHeight="1" x14ac:dyDescent="0.3">
      <c r="A180" s="19"/>
      <c r="B180" s="19"/>
      <c r="C180" s="19"/>
      <c r="D180" s="19"/>
      <c r="E180" s="22"/>
      <c r="F180" s="22"/>
      <c r="G180" s="22"/>
      <c r="H180" s="22"/>
      <c r="I180" s="22"/>
      <c r="J180" s="22"/>
      <c r="K180" s="22"/>
      <c r="L180" s="22"/>
      <c r="M180" s="19"/>
      <c r="Q180" s="1" t="s">
        <v>279</v>
      </c>
    </row>
    <row r="181" spans="1:17" ht="30" customHeight="1" x14ac:dyDescent="0.3">
      <c r="A181" s="19"/>
      <c r="B181" s="19"/>
      <c r="C181" s="19"/>
      <c r="D181" s="19"/>
      <c r="E181" s="22"/>
      <c r="F181" s="22"/>
      <c r="G181" s="22"/>
      <c r="H181" s="22"/>
      <c r="I181" s="22"/>
      <c r="J181" s="22"/>
      <c r="K181" s="22"/>
      <c r="L181" s="22"/>
      <c r="M181" s="19"/>
      <c r="Q181" s="1" t="s">
        <v>279</v>
      </c>
    </row>
    <row r="182" spans="1:17" ht="30" customHeight="1" x14ac:dyDescent="0.3">
      <c r="A182" s="19"/>
      <c r="B182" s="19"/>
      <c r="C182" s="19"/>
      <c r="D182" s="19"/>
      <c r="E182" s="22"/>
      <c r="F182" s="22"/>
      <c r="G182" s="22"/>
      <c r="H182" s="22"/>
      <c r="I182" s="22"/>
      <c r="J182" s="22"/>
      <c r="K182" s="22"/>
      <c r="L182" s="22"/>
      <c r="M182" s="19"/>
      <c r="Q182" s="1" t="s">
        <v>279</v>
      </c>
    </row>
    <row r="183" spans="1:17" ht="30" customHeight="1" x14ac:dyDescent="0.3">
      <c r="A183" s="19"/>
      <c r="B183" s="19"/>
      <c r="C183" s="19"/>
      <c r="D183" s="19"/>
      <c r="E183" s="22"/>
      <c r="F183" s="22"/>
      <c r="G183" s="22"/>
      <c r="H183" s="22"/>
      <c r="I183" s="22"/>
      <c r="J183" s="22"/>
      <c r="K183" s="22"/>
      <c r="L183" s="22"/>
      <c r="M183" s="19"/>
      <c r="Q183" s="1" t="s">
        <v>279</v>
      </c>
    </row>
    <row r="184" spans="1:17" ht="30" customHeight="1" x14ac:dyDescent="0.3">
      <c r="A184" s="19"/>
      <c r="B184" s="19"/>
      <c r="C184" s="19"/>
      <c r="D184" s="19"/>
      <c r="E184" s="22"/>
      <c r="F184" s="22"/>
      <c r="G184" s="22"/>
      <c r="H184" s="22"/>
      <c r="I184" s="22"/>
      <c r="J184" s="22"/>
      <c r="K184" s="22"/>
      <c r="L184" s="22"/>
      <c r="M184" s="19"/>
      <c r="Q184" s="1" t="s">
        <v>279</v>
      </c>
    </row>
    <row r="185" spans="1:17" ht="30" customHeight="1" x14ac:dyDescent="0.3">
      <c r="A185" s="19"/>
      <c r="B185" s="19"/>
      <c r="C185" s="19"/>
      <c r="D185" s="19"/>
      <c r="E185" s="22"/>
      <c r="F185" s="22"/>
      <c r="G185" s="22"/>
      <c r="H185" s="22"/>
      <c r="I185" s="22"/>
      <c r="J185" s="22"/>
      <c r="K185" s="22"/>
      <c r="L185" s="22"/>
      <c r="M185" s="19"/>
      <c r="Q185" s="1" t="s">
        <v>279</v>
      </c>
    </row>
    <row r="186" spans="1:17" ht="30" customHeight="1" x14ac:dyDescent="0.3">
      <c r="A186" s="19"/>
      <c r="B186" s="19"/>
      <c r="C186" s="19"/>
      <c r="D186" s="19"/>
      <c r="E186" s="22"/>
      <c r="F186" s="22"/>
      <c r="G186" s="22"/>
      <c r="H186" s="22"/>
      <c r="I186" s="22"/>
      <c r="J186" s="22"/>
      <c r="K186" s="22"/>
      <c r="L186" s="22"/>
      <c r="M186" s="19"/>
      <c r="Q186" s="1" t="s">
        <v>279</v>
      </c>
    </row>
    <row r="187" spans="1:17" ht="30" customHeight="1" x14ac:dyDescent="0.3">
      <c r="A187" s="19"/>
      <c r="B187" s="19"/>
      <c r="C187" s="19"/>
      <c r="D187" s="19"/>
      <c r="E187" s="22"/>
      <c r="F187" s="22"/>
      <c r="G187" s="22"/>
      <c r="H187" s="22"/>
      <c r="I187" s="22"/>
      <c r="J187" s="22"/>
      <c r="K187" s="22"/>
      <c r="L187" s="22"/>
      <c r="M187" s="19"/>
      <c r="Q187" s="1" t="s">
        <v>279</v>
      </c>
    </row>
    <row r="188" spans="1:17" ht="30" customHeight="1" x14ac:dyDescent="0.3">
      <c r="A188" s="19"/>
      <c r="B188" s="19"/>
      <c r="C188" s="19"/>
      <c r="D188" s="19"/>
      <c r="E188" s="22"/>
      <c r="F188" s="22"/>
      <c r="G188" s="22"/>
      <c r="H188" s="22"/>
      <c r="I188" s="22"/>
      <c r="J188" s="22"/>
      <c r="K188" s="22"/>
      <c r="L188" s="22"/>
      <c r="M188" s="19"/>
      <c r="Q188" s="1" t="s">
        <v>279</v>
      </c>
    </row>
    <row r="189" spans="1:17" ht="30" customHeight="1" x14ac:dyDescent="0.3">
      <c r="A189" s="19"/>
      <c r="B189" s="19"/>
      <c r="C189" s="19"/>
      <c r="D189" s="19"/>
      <c r="E189" s="22"/>
      <c r="F189" s="22"/>
      <c r="G189" s="22"/>
      <c r="H189" s="22"/>
      <c r="I189" s="22"/>
      <c r="J189" s="22"/>
      <c r="K189" s="22"/>
      <c r="L189" s="22"/>
      <c r="M189" s="19"/>
      <c r="Q189" s="1" t="s">
        <v>279</v>
      </c>
    </row>
    <row r="190" spans="1:17" ht="30" customHeight="1" x14ac:dyDescent="0.3">
      <c r="A190" s="19"/>
      <c r="B190" s="19"/>
      <c r="C190" s="19"/>
      <c r="D190" s="19"/>
      <c r="E190" s="22"/>
      <c r="F190" s="22"/>
      <c r="G190" s="22"/>
      <c r="H190" s="22"/>
      <c r="I190" s="22"/>
      <c r="J190" s="22"/>
      <c r="K190" s="22"/>
      <c r="L190" s="22"/>
      <c r="M190" s="19"/>
      <c r="Q190" s="1" t="s">
        <v>279</v>
      </c>
    </row>
    <row r="191" spans="1:17" ht="30" customHeight="1" x14ac:dyDescent="0.3">
      <c r="A191" s="19"/>
      <c r="B191" s="19"/>
      <c r="C191" s="19"/>
      <c r="D191" s="19"/>
      <c r="E191" s="22"/>
      <c r="F191" s="22"/>
      <c r="G191" s="22"/>
      <c r="H191" s="22"/>
      <c r="I191" s="22"/>
      <c r="J191" s="22"/>
      <c r="K191" s="22"/>
      <c r="L191" s="22"/>
      <c r="M191" s="19"/>
      <c r="Q191" s="1" t="s">
        <v>279</v>
      </c>
    </row>
    <row r="192" spans="1:17" ht="30" customHeight="1" x14ac:dyDescent="0.3">
      <c r="A192" s="19"/>
      <c r="B192" s="19"/>
      <c r="C192" s="19"/>
      <c r="D192" s="19"/>
      <c r="E192" s="22"/>
      <c r="F192" s="22"/>
      <c r="G192" s="22"/>
      <c r="H192" s="22"/>
      <c r="I192" s="22"/>
      <c r="J192" s="22"/>
      <c r="K192" s="22"/>
      <c r="L192" s="22"/>
      <c r="M192" s="19"/>
      <c r="Q192" s="1" t="s">
        <v>279</v>
      </c>
    </row>
    <row r="193" spans="1:48" ht="30" customHeight="1" x14ac:dyDescent="0.3">
      <c r="A193" s="19"/>
      <c r="B193" s="19"/>
      <c r="C193" s="19"/>
      <c r="D193" s="19"/>
      <c r="E193" s="22"/>
      <c r="F193" s="22"/>
      <c r="G193" s="22"/>
      <c r="H193" s="22"/>
      <c r="I193" s="22"/>
      <c r="J193" s="22"/>
      <c r="K193" s="22"/>
      <c r="L193" s="22"/>
      <c r="M193" s="19"/>
      <c r="Q193" s="1" t="s">
        <v>279</v>
      </c>
    </row>
    <row r="194" spans="1:48" ht="30" customHeight="1" x14ac:dyDescent="0.3">
      <c r="A194" s="19"/>
      <c r="B194" s="19"/>
      <c r="C194" s="19"/>
      <c r="D194" s="19"/>
      <c r="E194" s="22"/>
      <c r="F194" s="22"/>
      <c r="G194" s="22"/>
      <c r="H194" s="22"/>
      <c r="I194" s="22"/>
      <c r="J194" s="22"/>
      <c r="K194" s="22"/>
      <c r="L194" s="22"/>
      <c r="M194" s="19"/>
      <c r="Q194" s="1" t="s">
        <v>279</v>
      </c>
    </row>
    <row r="195" spans="1:48" ht="30" customHeight="1" x14ac:dyDescent="0.3">
      <c r="A195" s="18" t="s">
        <v>98</v>
      </c>
      <c r="B195" s="19"/>
      <c r="C195" s="19"/>
      <c r="D195" s="19"/>
      <c r="E195" s="22"/>
      <c r="F195" s="22">
        <f>SUMIF(Q173:Q194,"010108",F173:F194)</f>
        <v>0</v>
      </c>
      <c r="G195" s="22"/>
      <c r="H195" s="22">
        <f>SUMIF(Q173:Q194,"010108",H173:H194)</f>
        <v>0</v>
      </c>
      <c r="I195" s="22"/>
      <c r="J195" s="22">
        <f>SUMIF(Q173:Q194,"010108",J173:J194)</f>
        <v>0</v>
      </c>
      <c r="K195" s="22"/>
      <c r="L195" s="22">
        <f>SUMIF(Q173:Q194,"010108",L173:L194)</f>
        <v>0</v>
      </c>
      <c r="M195" s="19"/>
      <c r="N195" t="s">
        <v>99</v>
      </c>
    </row>
    <row r="196" spans="1:48" ht="30" customHeight="1" x14ac:dyDescent="0.3">
      <c r="A196" s="18" t="s">
        <v>294</v>
      </c>
      <c r="B196" s="19" t="s">
        <v>1055</v>
      </c>
      <c r="C196" s="19"/>
      <c r="D196" s="19"/>
      <c r="E196" s="22"/>
      <c r="F196" s="22"/>
      <c r="G196" s="22"/>
      <c r="H196" s="22"/>
      <c r="I196" s="22"/>
      <c r="J196" s="22"/>
      <c r="K196" s="22"/>
      <c r="L196" s="22"/>
      <c r="M196" s="19"/>
      <c r="N196" s="3"/>
      <c r="O196" s="3"/>
      <c r="P196" s="3"/>
      <c r="Q196" s="2" t="s">
        <v>295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8" t="s">
        <v>296</v>
      </c>
      <c r="B197" s="18" t="s">
        <v>297</v>
      </c>
      <c r="C197" s="18" t="s">
        <v>80</v>
      </c>
      <c r="D197" s="19">
        <v>19</v>
      </c>
      <c r="E197" s="22"/>
      <c r="F197" s="22">
        <f t="shared" ref="F197:F203" si="17">TRUNC(E197*D197, 0)</f>
        <v>0</v>
      </c>
      <c r="G197" s="22"/>
      <c r="H197" s="22">
        <f t="shared" ref="H197:H203" si="18">TRUNC(G197*D197, 0)</f>
        <v>0</v>
      </c>
      <c r="I197" s="22"/>
      <c r="J197" s="22">
        <f t="shared" ref="J197:J203" si="19">TRUNC(I197*D197, 0)</f>
        <v>0</v>
      </c>
      <c r="K197" s="22">
        <f t="shared" ref="K197:L203" si="20">TRUNC(E197+G197+I197, 0)</f>
        <v>0</v>
      </c>
      <c r="L197" s="22">
        <f t="shared" si="20"/>
        <v>0</v>
      </c>
      <c r="M197" s="18" t="s">
        <v>298</v>
      </c>
      <c r="N197" s="2" t="s">
        <v>299</v>
      </c>
      <c r="O197" s="2" t="s">
        <v>52</v>
      </c>
      <c r="P197" s="2" t="s">
        <v>52</v>
      </c>
      <c r="Q197" s="2" t="s">
        <v>295</v>
      </c>
      <c r="R197" s="2" t="s">
        <v>63</v>
      </c>
      <c r="S197" s="2" t="s">
        <v>64</v>
      </c>
      <c r="T197" s="2" t="s">
        <v>64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300</v>
      </c>
      <c r="AV197" s="3">
        <v>50</v>
      </c>
    </row>
    <row r="198" spans="1:48" ht="30" customHeight="1" x14ac:dyDescent="0.3">
      <c r="A198" s="18" t="s">
        <v>296</v>
      </c>
      <c r="B198" s="18" t="s">
        <v>301</v>
      </c>
      <c r="C198" s="18" t="s">
        <v>80</v>
      </c>
      <c r="D198" s="19">
        <v>46</v>
      </c>
      <c r="E198" s="22"/>
      <c r="F198" s="22">
        <f t="shared" si="17"/>
        <v>0</v>
      </c>
      <c r="G198" s="22"/>
      <c r="H198" s="22">
        <f t="shared" si="18"/>
        <v>0</v>
      </c>
      <c r="I198" s="22"/>
      <c r="J198" s="22">
        <f t="shared" si="19"/>
        <v>0</v>
      </c>
      <c r="K198" s="22">
        <f t="shared" si="20"/>
        <v>0</v>
      </c>
      <c r="L198" s="22">
        <f t="shared" si="20"/>
        <v>0</v>
      </c>
      <c r="M198" s="18" t="s">
        <v>302</v>
      </c>
      <c r="N198" s="2" t="s">
        <v>303</v>
      </c>
      <c r="O198" s="2" t="s">
        <v>52</v>
      </c>
      <c r="P198" s="2" t="s">
        <v>52</v>
      </c>
      <c r="Q198" s="2" t="s">
        <v>295</v>
      </c>
      <c r="R198" s="2" t="s">
        <v>63</v>
      </c>
      <c r="S198" s="2" t="s">
        <v>64</v>
      </c>
      <c r="T198" s="2" t="s">
        <v>64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304</v>
      </c>
      <c r="AV198" s="3">
        <v>51</v>
      </c>
    </row>
    <row r="199" spans="1:48" ht="30" customHeight="1" x14ac:dyDescent="0.3">
      <c r="A199" s="18" t="s">
        <v>305</v>
      </c>
      <c r="B199" s="18" t="s">
        <v>306</v>
      </c>
      <c r="C199" s="18" t="s">
        <v>80</v>
      </c>
      <c r="D199" s="19">
        <v>175</v>
      </c>
      <c r="E199" s="22"/>
      <c r="F199" s="22">
        <f t="shared" si="17"/>
        <v>0</v>
      </c>
      <c r="G199" s="22"/>
      <c r="H199" s="22">
        <f t="shared" si="18"/>
        <v>0</v>
      </c>
      <c r="I199" s="22"/>
      <c r="J199" s="22">
        <f t="shared" si="19"/>
        <v>0</v>
      </c>
      <c r="K199" s="22">
        <f t="shared" si="20"/>
        <v>0</v>
      </c>
      <c r="L199" s="22">
        <f t="shared" si="20"/>
        <v>0</v>
      </c>
      <c r="M199" s="18" t="s">
        <v>307</v>
      </c>
      <c r="N199" s="2" t="s">
        <v>308</v>
      </c>
      <c r="O199" s="2" t="s">
        <v>52</v>
      </c>
      <c r="P199" s="2" t="s">
        <v>52</v>
      </c>
      <c r="Q199" s="2" t="s">
        <v>295</v>
      </c>
      <c r="R199" s="2" t="s">
        <v>63</v>
      </c>
      <c r="S199" s="2" t="s">
        <v>64</v>
      </c>
      <c r="T199" s="2" t="s">
        <v>64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309</v>
      </c>
      <c r="AV199" s="3">
        <v>52</v>
      </c>
    </row>
    <row r="200" spans="1:48" ht="30" customHeight="1" x14ac:dyDescent="0.3">
      <c r="A200" s="18" t="s">
        <v>310</v>
      </c>
      <c r="B200" s="18" t="s">
        <v>311</v>
      </c>
      <c r="C200" s="18" t="s">
        <v>232</v>
      </c>
      <c r="D200" s="19">
        <v>238</v>
      </c>
      <c r="E200" s="22"/>
      <c r="F200" s="22">
        <f t="shared" si="17"/>
        <v>0</v>
      </c>
      <c r="G200" s="22"/>
      <c r="H200" s="22">
        <f t="shared" si="18"/>
        <v>0</v>
      </c>
      <c r="I200" s="22"/>
      <c r="J200" s="22">
        <f t="shared" si="19"/>
        <v>0</v>
      </c>
      <c r="K200" s="22">
        <f t="shared" si="20"/>
        <v>0</v>
      </c>
      <c r="L200" s="22">
        <f t="shared" si="20"/>
        <v>0</v>
      </c>
      <c r="M200" s="18" t="s">
        <v>312</v>
      </c>
      <c r="N200" s="2" t="s">
        <v>313</v>
      </c>
      <c r="O200" s="2" t="s">
        <v>52</v>
      </c>
      <c r="P200" s="2" t="s">
        <v>52</v>
      </c>
      <c r="Q200" s="2" t="s">
        <v>295</v>
      </c>
      <c r="R200" s="2" t="s">
        <v>63</v>
      </c>
      <c r="S200" s="2" t="s">
        <v>64</v>
      </c>
      <c r="T200" s="2" t="s">
        <v>64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314</v>
      </c>
      <c r="AV200" s="3">
        <v>56</v>
      </c>
    </row>
    <row r="201" spans="1:48" ht="30" customHeight="1" x14ac:dyDescent="0.3">
      <c r="A201" s="18" t="s">
        <v>315</v>
      </c>
      <c r="B201" s="18" t="s">
        <v>316</v>
      </c>
      <c r="C201" s="18" t="s">
        <v>232</v>
      </c>
      <c r="D201" s="19">
        <v>2</v>
      </c>
      <c r="E201" s="22"/>
      <c r="F201" s="22">
        <f t="shared" si="17"/>
        <v>0</v>
      </c>
      <c r="G201" s="22"/>
      <c r="H201" s="22">
        <f t="shared" si="18"/>
        <v>0</v>
      </c>
      <c r="I201" s="22"/>
      <c r="J201" s="22">
        <f t="shared" si="19"/>
        <v>0</v>
      </c>
      <c r="K201" s="22">
        <f t="shared" si="20"/>
        <v>0</v>
      </c>
      <c r="L201" s="22">
        <f t="shared" si="20"/>
        <v>0</v>
      </c>
      <c r="M201" s="18" t="s">
        <v>317</v>
      </c>
      <c r="N201" s="2" t="s">
        <v>318</v>
      </c>
      <c r="O201" s="2" t="s">
        <v>52</v>
      </c>
      <c r="P201" s="2" t="s">
        <v>52</v>
      </c>
      <c r="Q201" s="2" t="s">
        <v>295</v>
      </c>
      <c r="R201" s="2" t="s">
        <v>63</v>
      </c>
      <c r="S201" s="2" t="s">
        <v>64</v>
      </c>
      <c r="T201" s="2" t="s">
        <v>64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319</v>
      </c>
      <c r="AV201" s="3">
        <v>54</v>
      </c>
    </row>
    <row r="202" spans="1:48" ht="30" customHeight="1" x14ac:dyDescent="0.3">
      <c r="A202" s="18" t="s">
        <v>320</v>
      </c>
      <c r="B202" s="18" t="s">
        <v>321</v>
      </c>
      <c r="C202" s="18" t="s">
        <v>232</v>
      </c>
      <c r="D202" s="19">
        <v>2</v>
      </c>
      <c r="E202" s="22"/>
      <c r="F202" s="22">
        <f t="shared" si="17"/>
        <v>0</v>
      </c>
      <c r="G202" s="22"/>
      <c r="H202" s="22">
        <f t="shared" si="18"/>
        <v>0</v>
      </c>
      <c r="I202" s="22"/>
      <c r="J202" s="22">
        <f t="shared" si="19"/>
        <v>0</v>
      </c>
      <c r="K202" s="22">
        <f t="shared" si="20"/>
        <v>0</v>
      </c>
      <c r="L202" s="22">
        <f t="shared" si="20"/>
        <v>0</v>
      </c>
      <c r="M202" s="18" t="s">
        <v>322</v>
      </c>
      <c r="N202" s="2" t="s">
        <v>323</v>
      </c>
      <c r="O202" s="2" t="s">
        <v>52</v>
      </c>
      <c r="P202" s="2" t="s">
        <v>52</v>
      </c>
      <c r="Q202" s="2" t="s">
        <v>295</v>
      </c>
      <c r="R202" s="2" t="s">
        <v>63</v>
      </c>
      <c r="S202" s="2" t="s">
        <v>64</v>
      </c>
      <c r="T202" s="2" t="s">
        <v>64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324</v>
      </c>
      <c r="AV202" s="3">
        <v>55</v>
      </c>
    </row>
    <row r="203" spans="1:48" ht="30" customHeight="1" x14ac:dyDescent="0.3">
      <c r="A203" s="18" t="s">
        <v>325</v>
      </c>
      <c r="B203" s="18" t="s">
        <v>326</v>
      </c>
      <c r="C203" s="18" t="s">
        <v>232</v>
      </c>
      <c r="D203" s="19">
        <v>3</v>
      </c>
      <c r="E203" s="22"/>
      <c r="F203" s="22">
        <f t="shared" si="17"/>
        <v>0</v>
      </c>
      <c r="G203" s="22"/>
      <c r="H203" s="22">
        <f t="shared" si="18"/>
        <v>0</v>
      </c>
      <c r="I203" s="22"/>
      <c r="J203" s="22">
        <f t="shared" si="19"/>
        <v>0</v>
      </c>
      <c r="K203" s="22">
        <f t="shared" si="20"/>
        <v>0</v>
      </c>
      <c r="L203" s="22">
        <f t="shared" si="20"/>
        <v>0</v>
      </c>
      <c r="M203" s="18" t="s">
        <v>327</v>
      </c>
      <c r="N203" s="2" t="s">
        <v>328</v>
      </c>
      <c r="O203" s="2" t="s">
        <v>52</v>
      </c>
      <c r="P203" s="2" t="s">
        <v>52</v>
      </c>
      <c r="Q203" s="2" t="s">
        <v>295</v>
      </c>
      <c r="R203" s="2" t="s">
        <v>63</v>
      </c>
      <c r="S203" s="2" t="s">
        <v>64</v>
      </c>
      <c r="T203" s="2" t="s">
        <v>64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329</v>
      </c>
      <c r="AV203" s="3">
        <v>57</v>
      </c>
    </row>
    <row r="204" spans="1:48" ht="30" customHeight="1" x14ac:dyDescent="0.3">
      <c r="A204" s="19"/>
      <c r="B204" s="19"/>
      <c r="C204" s="19"/>
      <c r="D204" s="19"/>
      <c r="E204" s="22"/>
      <c r="F204" s="22"/>
      <c r="G204" s="22"/>
      <c r="H204" s="22"/>
      <c r="I204" s="22"/>
      <c r="J204" s="22"/>
      <c r="K204" s="22"/>
      <c r="L204" s="22"/>
      <c r="M204" s="19"/>
      <c r="Q204" s="1" t="s">
        <v>295</v>
      </c>
    </row>
    <row r="205" spans="1:48" ht="30" customHeight="1" x14ac:dyDescent="0.3">
      <c r="A205" s="19"/>
      <c r="B205" s="19"/>
      <c r="C205" s="19"/>
      <c r="D205" s="19"/>
      <c r="E205" s="22"/>
      <c r="F205" s="22"/>
      <c r="G205" s="22"/>
      <c r="H205" s="22"/>
      <c r="I205" s="22"/>
      <c r="J205" s="22"/>
      <c r="K205" s="22"/>
      <c r="L205" s="22"/>
      <c r="M205" s="19"/>
      <c r="Q205" s="1" t="s">
        <v>295</v>
      </c>
    </row>
    <row r="206" spans="1:48" ht="30" customHeight="1" x14ac:dyDescent="0.3">
      <c r="A206" s="19"/>
      <c r="B206" s="19"/>
      <c r="C206" s="19"/>
      <c r="D206" s="19"/>
      <c r="E206" s="22"/>
      <c r="F206" s="22"/>
      <c r="G206" s="22"/>
      <c r="H206" s="22"/>
      <c r="I206" s="22"/>
      <c r="J206" s="22"/>
      <c r="K206" s="22"/>
      <c r="L206" s="22"/>
      <c r="M206" s="19"/>
      <c r="Q206" s="1" t="s">
        <v>295</v>
      </c>
    </row>
    <row r="207" spans="1:48" ht="30" customHeight="1" x14ac:dyDescent="0.3">
      <c r="A207" s="19"/>
      <c r="B207" s="19"/>
      <c r="C207" s="19"/>
      <c r="D207" s="19"/>
      <c r="E207" s="22"/>
      <c r="F207" s="22"/>
      <c r="G207" s="22"/>
      <c r="H207" s="22"/>
      <c r="I207" s="22"/>
      <c r="J207" s="22"/>
      <c r="K207" s="22"/>
      <c r="L207" s="22"/>
      <c r="M207" s="19"/>
      <c r="Q207" s="1" t="s">
        <v>295</v>
      </c>
    </row>
    <row r="208" spans="1:48" ht="30" customHeight="1" x14ac:dyDescent="0.3">
      <c r="A208" s="19"/>
      <c r="B208" s="19"/>
      <c r="C208" s="19"/>
      <c r="D208" s="19"/>
      <c r="E208" s="22"/>
      <c r="F208" s="22"/>
      <c r="G208" s="22"/>
      <c r="H208" s="22"/>
      <c r="I208" s="22"/>
      <c r="J208" s="22"/>
      <c r="K208" s="22"/>
      <c r="L208" s="22"/>
      <c r="M208" s="19"/>
      <c r="Q208" s="1" t="s">
        <v>295</v>
      </c>
    </row>
    <row r="209" spans="1:48" ht="30" customHeight="1" x14ac:dyDescent="0.3">
      <c r="A209" s="19"/>
      <c r="B209" s="19"/>
      <c r="C209" s="19"/>
      <c r="D209" s="19"/>
      <c r="E209" s="22"/>
      <c r="F209" s="22"/>
      <c r="G209" s="22"/>
      <c r="H209" s="22"/>
      <c r="I209" s="22"/>
      <c r="J209" s="22"/>
      <c r="K209" s="22"/>
      <c r="L209" s="22"/>
      <c r="M209" s="19"/>
      <c r="Q209" s="1" t="s">
        <v>295</v>
      </c>
    </row>
    <row r="210" spans="1:48" ht="30" customHeight="1" x14ac:dyDescent="0.3">
      <c r="A210" s="19"/>
      <c r="B210" s="19"/>
      <c r="C210" s="19"/>
      <c r="D210" s="19"/>
      <c r="E210" s="22"/>
      <c r="F210" s="22"/>
      <c r="G210" s="22"/>
      <c r="H210" s="22"/>
      <c r="I210" s="22"/>
      <c r="J210" s="22"/>
      <c r="K210" s="22"/>
      <c r="L210" s="22"/>
      <c r="M210" s="19"/>
      <c r="Q210" s="1" t="s">
        <v>295</v>
      </c>
    </row>
    <row r="211" spans="1:48" ht="30" customHeight="1" x14ac:dyDescent="0.3">
      <c r="A211" s="19"/>
      <c r="B211" s="19"/>
      <c r="C211" s="19"/>
      <c r="D211" s="19"/>
      <c r="E211" s="22"/>
      <c r="F211" s="22"/>
      <c r="G211" s="22"/>
      <c r="H211" s="22"/>
      <c r="I211" s="22"/>
      <c r="J211" s="22"/>
      <c r="K211" s="22"/>
      <c r="L211" s="22"/>
      <c r="M211" s="19"/>
      <c r="Q211" s="1" t="s">
        <v>295</v>
      </c>
    </row>
    <row r="212" spans="1:48" ht="30" customHeight="1" x14ac:dyDescent="0.3">
      <c r="A212" s="19"/>
      <c r="B212" s="19"/>
      <c r="C212" s="19"/>
      <c r="D212" s="19"/>
      <c r="E212" s="22"/>
      <c r="F212" s="22"/>
      <c r="G212" s="22"/>
      <c r="H212" s="22"/>
      <c r="I212" s="22"/>
      <c r="J212" s="22"/>
      <c r="K212" s="22"/>
      <c r="L212" s="22"/>
      <c r="M212" s="19"/>
      <c r="Q212" s="1" t="s">
        <v>295</v>
      </c>
    </row>
    <row r="213" spans="1:48" ht="30" customHeight="1" x14ac:dyDescent="0.3">
      <c r="A213" s="19"/>
      <c r="B213" s="19"/>
      <c r="C213" s="19"/>
      <c r="D213" s="19"/>
      <c r="E213" s="22"/>
      <c r="F213" s="22"/>
      <c r="G213" s="22"/>
      <c r="H213" s="22"/>
      <c r="I213" s="22"/>
      <c r="J213" s="22"/>
      <c r="K213" s="22"/>
      <c r="L213" s="22"/>
      <c r="M213" s="19"/>
      <c r="Q213" s="1" t="s">
        <v>295</v>
      </c>
    </row>
    <row r="214" spans="1:48" ht="30" customHeight="1" x14ac:dyDescent="0.3">
      <c r="A214" s="19"/>
      <c r="B214" s="19"/>
      <c r="C214" s="19"/>
      <c r="D214" s="19"/>
      <c r="E214" s="22"/>
      <c r="F214" s="22"/>
      <c r="G214" s="22"/>
      <c r="H214" s="22"/>
      <c r="I214" s="22"/>
      <c r="J214" s="22"/>
      <c r="K214" s="22"/>
      <c r="L214" s="22"/>
      <c r="M214" s="19"/>
      <c r="Q214" s="1" t="s">
        <v>295</v>
      </c>
    </row>
    <row r="215" spans="1:48" ht="30" customHeight="1" x14ac:dyDescent="0.3">
      <c r="A215" s="19"/>
      <c r="B215" s="19"/>
      <c r="C215" s="19"/>
      <c r="D215" s="19"/>
      <c r="E215" s="22"/>
      <c r="F215" s="22"/>
      <c r="G215" s="22"/>
      <c r="H215" s="22"/>
      <c r="I215" s="22"/>
      <c r="J215" s="22"/>
      <c r="K215" s="22"/>
      <c r="L215" s="22"/>
      <c r="M215" s="19"/>
      <c r="Q215" s="1" t="s">
        <v>295</v>
      </c>
    </row>
    <row r="216" spans="1:48" ht="30" customHeight="1" x14ac:dyDescent="0.3">
      <c r="A216" s="19"/>
      <c r="B216" s="19"/>
      <c r="C216" s="19"/>
      <c r="D216" s="19"/>
      <c r="E216" s="22"/>
      <c r="F216" s="22"/>
      <c r="G216" s="22"/>
      <c r="H216" s="22"/>
      <c r="I216" s="22"/>
      <c r="J216" s="22"/>
      <c r="K216" s="22"/>
      <c r="L216" s="22"/>
      <c r="M216" s="19"/>
      <c r="Q216" s="1" t="s">
        <v>295</v>
      </c>
    </row>
    <row r="217" spans="1:48" ht="30" customHeight="1" x14ac:dyDescent="0.3">
      <c r="A217" s="19"/>
      <c r="B217" s="19"/>
      <c r="C217" s="19"/>
      <c r="D217" s="19"/>
      <c r="E217" s="22"/>
      <c r="F217" s="22"/>
      <c r="G217" s="22"/>
      <c r="H217" s="22"/>
      <c r="I217" s="22"/>
      <c r="J217" s="22"/>
      <c r="K217" s="22"/>
      <c r="L217" s="22"/>
      <c r="M217" s="19"/>
      <c r="Q217" s="1" t="s">
        <v>295</v>
      </c>
    </row>
    <row r="218" spans="1:48" ht="30" customHeight="1" x14ac:dyDescent="0.3">
      <c r="A218" s="19"/>
      <c r="B218" s="19"/>
      <c r="C218" s="19"/>
      <c r="D218" s="19"/>
      <c r="E218" s="22"/>
      <c r="F218" s="22"/>
      <c r="G218" s="22"/>
      <c r="H218" s="22"/>
      <c r="I218" s="22"/>
      <c r="J218" s="22"/>
      <c r="K218" s="22"/>
      <c r="L218" s="22"/>
      <c r="M218" s="19"/>
      <c r="Q218" s="1" t="s">
        <v>295</v>
      </c>
    </row>
    <row r="219" spans="1:48" ht="30" customHeight="1" x14ac:dyDescent="0.3">
      <c r="A219" s="18" t="s">
        <v>98</v>
      </c>
      <c r="B219" s="19"/>
      <c r="C219" s="19"/>
      <c r="D219" s="19"/>
      <c r="E219" s="22"/>
      <c r="F219" s="22">
        <f>SUMIF(Q197:Q218,"010109",F197:F218)</f>
        <v>0</v>
      </c>
      <c r="G219" s="22"/>
      <c r="H219" s="22">
        <f>SUMIF(Q197:Q218,"010109",H197:H218)</f>
        <v>0</v>
      </c>
      <c r="I219" s="22"/>
      <c r="J219" s="22">
        <f>SUMIF(Q197:Q218,"010109",J197:J218)</f>
        <v>0</v>
      </c>
      <c r="K219" s="22"/>
      <c r="L219" s="22">
        <f>SUMIF(Q197:Q218,"010109",L197:L218)</f>
        <v>0</v>
      </c>
      <c r="M219" s="19"/>
      <c r="N219" t="s">
        <v>99</v>
      </c>
    </row>
    <row r="220" spans="1:48" ht="30" customHeight="1" x14ac:dyDescent="0.3">
      <c r="A220" s="18" t="s">
        <v>330</v>
      </c>
      <c r="B220" s="19" t="s">
        <v>1055</v>
      </c>
      <c r="C220" s="19"/>
      <c r="D220" s="19"/>
      <c r="E220" s="22"/>
      <c r="F220" s="22"/>
      <c r="G220" s="22"/>
      <c r="H220" s="22"/>
      <c r="I220" s="22"/>
      <c r="J220" s="22"/>
      <c r="K220" s="22"/>
      <c r="L220" s="22"/>
      <c r="M220" s="19"/>
      <c r="N220" s="3"/>
      <c r="O220" s="3"/>
      <c r="P220" s="3"/>
      <c r="Q220" s="2" t="s">
        <v>331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8" t="s">
        <v>332</v>
      </c>
      <c r="B221" s="18" t="s">
        <v>333</v>
      </c>
      <c r="C221" s="18" t="s">
        <v>80</v>
      </c>
      <c r="D221" s="19">
        <v>4</v>
      </c>
      <c r="E221" s="22"/>
      <c r="F221" s="22">
        <f t="shared" ref="F221:F227" si="21">TRUNC(E221*D221, 0)</f>
        <v>0</v>
      </c>
      <c r="G221" s="22"/>
      <c r="H221" s="22">
        <f t="shared" ref="H221:H227" si="22">TRUNC(G221*D221, 0)</f>
        <v>0</v>
      </c>
      <c r="I221" s="22"/>
      <c r="J221" s="22">
        <f t="shared" ref="J221:J227" si="23">TRUNC(I221*D221, 0)</f>
        <v>0</v>
      </c>
      <c r="K221" s="22">
        <f t="shared" ref="K221:L227" si="24">TRUNC(E221+G221+I221, 0)</f>
        <v>0</v>
      </c>
      <c r="L221" s="22">
        <f t="shared" si="24"/>
        <v>0</v>
      </c>
      <c r="M221" s="18" t="s">
        <v>334</v>
      </c>
      <c r="N221" s="2" t="s">
        <v>335</v>
      </c>
      <c r="O221" s="2" t="s">
        <v>52</v>
      </c>
      <c r="P221" s="2" t="s">
        <v>52</v>
      </c>
      <c r="Q221" s="2" t="s">
        <v>331</v>
      </c>
      <c r="R221" s="2" t="s">
        <v>63</v>
      </c>
      <c r="S221" s="2" t="s">
        <v>64</v>
      </c>
      <c r="T221" s="2" t="s">
        <v>64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336</v>
      </c>
      <c r="AV221" s="3">
        <v>59</v>
      </c>
    </row>
    <row r="222" spans="1:48" ht="30" customHeight="1" x14ac:dyDescent="0.3">
      <c r="A222" s="18" t="s">
        <v>337</v>
      </c>
      <c r="B222" s="18" t="s">
        <v>333</v>
      </c>
      <c r="C222" s="18" t="s">
        <v>80</v>
      </c>
      <c r="D222" s="19">
        <v>51</v>
      </c>
      <c r="E222" s="22"/>
      <c r="F222" s="22">
        <f t="shared" si="21"/>
        <v>0</v>
      </c>
      <c r="G222" s="22"/>
      <c r="H222" s="22">
        <f t="shared" si="22"/>
        <v>0</v>
      </c>
      <c r="I222" s="22"/>
      <c r="J222" s="22">
        <f t="shared" si="23"/>
        <v>0</v>
      </c>
      <c r="K222" s="22">
        <f t="shared" si="24"/>
        <v>0</v>
      </c>
      <c r="L222" s="22">
        <f t="shared" si="24"/>
        <v>0</v>
      </c>
      <c r="M222" s="18" t="s">
        <v>338</v>
      </c>
      <c r="N222" s="2" t="s">
        <v>339</v>
      </c>
      <c r="O222" s="2" t="s">
        <v>52</v>
      </c>
      <c r="P222" s="2" t="s">
        <v>52</v>
      </c>
      <c r="Q222" s="2" t="s">
        <v>331</v>
      </c>
      <c r="R222" s="2" t="s">
        <v>63</v>
      </c>
      <c r="S222" s="2" t="s">
        <v>64</v>
      </c>
      <c r="T222" s="2" t="s">
        <v>64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340</v>
      </c>
      <c r="AV222" s="3">
        <v>60</v>
      </c>
    </row>
    <row r="223" spans="1:48" ht="30" customHeight="1" x14ac:dyDescent="0.3">
      <c r="A223" s="18" t="s">
        <v>341</v>
      </c>
      <c r="B223" s="18" t="s">
        <v>342</v>
      </c>
      <c r="C223" s="18" t="s">
        <v>80</v>
      </c>
      <c r="D223" s="19">
        <v>2</v>
      </c>
      <c r="E223" s="22"/>
      <c r="F223" s="22">
        <f t="shared" si="21"/>
        <v>0</v>
      </c>
      <c r="G223" s="22"/>
      <c r="H223" s="22">
        <f t="shared" si="22"/>
        <v>0</v>
      </c>
      <c r="I223" s="22"/>
      <c r="J223" s="22">
        <f t="shared" si="23"/>
        <v>0</v>
      </c>
      <c r="K223" s="22">
        <f t="shared" si="24"/>
        <v>0</v>
      </c>
      <c r="L223" s="22">
        <f t="shared" si="24"/>
        <v>0</v>
      </c>
      <c r="M223" s="18" t="s">
        <v>343</v>
      </c>
      <c r="N223" s="2" t="s">
        <v>344</v>
      </c>
      <c r="O223" s="2" t="s">
        <v>52</v>
      </c>
      <c r="P223" s="2" t="s">
        <v>52</v>
      </c>
      <c r="Q223" s="2" t="s">
        <v>331</v>
      </c>
      <c r="R223" s="2" t="s">
        <v>63</v>
      </c>
      <c r="S223" s="2" t="s">
        <v>64</v>
      </c>
      <c r="T223" s="2" t="s">
        <v>64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345</v>
      </c>
      <c r="AV223" s="3">
        <v>61</v>
      </c>
    </row>
    <row r="224" spans="1:48" ht="30" customHeight="1" x14ac:dyDescent="0.3">
      <c r="A224" s="18" t="s">
        <v>346</v>
      </c>
      <c r="B224" s="18" t="s">
        <v>347</v>
      </c>
      <c r="C224" s="18" t="s">
        <v>80</v>
      </c>
      <c r="D224" s="19">
        <v>12</v>
      </c>
      <c r="E224" s="22"/>
      <c r="F224" s="22">
        <f t="shared" si="21"/>
        <v>0</v>
      </c>
      <c r="G224" s="22"/>
      <c r="H224" s="22">
        <f t="shared" si="22"/>
        <v>0</v>
      </c>
      <c r="I224" s="22"/>
      <c r="J224" s="22">
        <f t="shared" si="23"/>
        <v>0</v>
      </c>
      <c r="K224" s="22">
        <f t="shared" si="24"/>
        <v>0</v>
      </c>
      <c r="L224" s="22">
        <f t="shared" si="24"/>
        <v>0</v>
      </c>
      <c r="M224" s="18" t="s">
        <v>348</v>
      </c>
      <c r="N224" s="2" t="s">
        <v>349</v>
      </c>
      <c r="O224" s="2" t="s">
        <v>52</v>
      </c>
      <c r="P224" s="2" t="s">
        <v>52</v>
      </c>
      <c r="Q224" s="2" t="s">
        <v>331</v>
      </c>
      <c r="R224" s="2" t="s">
        <v>63</v>
      </c>
      <c r="S224" s="2" t="s">
        <v>64</v>
      </c>
      <c r="T224" s="2" t="s">
        <v>64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350</v>
      </c>
      <c r="AV224" s="3">
        <v>62</v>
      </c>
    </row>
    <row r="225" spans="1:48" ht="30" customHeight="1" x14ac:dyDescent="0.3">
      <c r="A225" s="18" t="s">
        <v>351</v>
      </c>
      <c r="B225" s="18" t="s">
        <v>352</v>
      </c>
      <c r="C225" s="18" t="s">
        <v>80</v>
      </c>
      <c r="D225" s="19">
        <v>3</v>
      </c>
      <c r="E225" s="22"/>
      <c r="F225" s="22">
        <f t="shared" si="21"/>
        <v>0</v>
      </c>
      <c r="G225" s="22"/>
      <c r="H225" s="22">
        <f t="shared" si="22"/>
        <v>0</v>
      </c>
      <c r="I225" s="22"/>
      <c r="J225" s="22">
        <f t="shared" si="23"/>
        <v>0</v>
      </c>
      <c r="K225" s="22">
        <f t="shared" si="24"/>
        <v>0</v>
      </c>
      <c r="L225" s="22">
        <f t="shared" si="24"/>
        <v>0</v>
      </c>
      <c r="M225" s="18" t="s">
        <v>353</v>
      </c>
      <c r="N225" s="2" t="s">
        <v>354</v>
      </c>
      <c r="O225" s="2" t="s">
        <v>52</v>
      </c>
      <c r="P225" s="2" t="s">
        <v>52</v>
      </c>
      <c r="Q225" s="2" t="s">
        <v>331</v>
      </c>
      <c r="R225" s="2" t="s">
        <v>63</v>
      </c>
      <c r="S225" s="2" t="s">
        <v>64</v>
      </c>
      <c r="T225" s="2" t="s">
        <v>64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355</v>
      </c>
      <c r="AV225" s="3">
        <v>253</v>
      </c>
    </row>
    <row r="226" spans="1:48" ht="30" customHeight="1" x14ac:dyDescent="0.3">
      <c r="A226" s="18" t="s">
        <v>356</v>
      </c>
      <c r="B226" s="18" t="s">
        <v>357</v>
      </c>
      <c r="C226" s="18" t="s">
        <v>232</v>
      </c>
      <c r="D226" s="19">
        <v>56</v>
      </c>
      <c r="E226" s="22"/>
      <c r="F226" s="22">
        <f t="shared" si="21"/>
        <v>0</v>
      </c>
      <c r="G226" s="22"/>
      <c r="H226" s="22">
        <f t="shared" si="22"/>
        <v>0</v>
      </c>
      <c r="I226" s="22"/>
      <c r="J226" s="22">
        <f t="shared" si="23"/>
        <v>0</v>
      </c>
      <c r="K226" s="22">
        <f t="shared" si="24"/>
        <v>0</v>
      </c>
      <c r="L226" s="22">
        <f t="shared" si="24"/>
        <v>0</v>
      </c>
      <c r="M226" s="18" t="s">
        <v>358</v>
      </c>
      <c r="N226" s="2" t="s">
        <v>359</v>
      </c>
      <c r="O226" s="2" t="s">
        <v>52</v>
      </c>
      <c r="P226" s="2" t="s">
        <v>52</v>
      </c>
      <c r="Q226" s="2" t="s">
        <v>331</v>
      </c>
      <c r="R226" s="2" t="s">
        <v>63</v>
      </c>
      <c r="S226" s="2" t="s">
        <v>64</v>
      </c>
      <c r="T226" s="2" t="s">
        <v>64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52</v>
      </c>
      <c r="AS226" s="2" t="s">
        <v>52</v>
      </c>
      <c r="AT226" s="3"/>
      <c r="AU226" s="2" t="s">
        <v>360</v>
      </c>
      <c r="AV226" s="3">
        <v>63</v>
      </c>
    </row>
    <row r="227" spans="1:48" ht="30" customHeight="1" x14ac:dyDescent="0.3">
      <c r="A227" s="18" t="s">
        <v>361</v>
      </c>
      <c r="B227" s="18" t="s">
        <v>362</v>
      </c>
      <c r="C227" s="18" t="s">
        <v>232</v>
      </c>
      <c r="D227" s="19">
        <v>10</v>
      </c>
      <c r="E227" s="22"/>
      <c r="F227" s="22">
        <f t="shared" si="21"/>
        <v>0</v>
      </c>
      <c r="G227" s="22"/>
      <c r="H227" s="22">
        <f t="shared" si="22"/>
        <v>0</v>
      </c>
      <c r="I227" s="22"/>
      <c r="J227" s="22">
        <f t="shared" si="23"/>
        <v>0</v>
      </c>
      <c r="K227" s="22">
        <f t="shared" si="24"/>
        <v>0</v>
      </c>
      <c r="L227" s="22">
        <f t="shared" si="24"/>
        <v>0</v>
      </c>
      <c r="M227" s="18" t="s">
        <v>363</v>
      </c>
      <c r="N227" s="2" t="s">
        <v>364</v>
      </c>
      <c r="O227" s="2" t="s">
        <v>52</v>
      </c>
      <c r="P227" s="2" t="s">
        <v>52</v>
      </c>
      <c r="Q227" s="2" t="s">
        <v>331</v>
      </c>
      <c r="R227" s="2" t="s">
        <v>63</v>
      </c>
      <c r="S227" s="2" t="s">
        <v>64</v>
      </c>
      <c r="T227" s="2" t="s">
        <v>64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52</v>
      </c>
      <c r="AS227" s="2" t="s">
        <v>52</v>
      </c>
      <c r="AT227" s="3"/>
      <c r="AU227" s="2" t="s">
        <v>365</v>
      </c>
      <c r="AV227" s="3">
        <v>49</v>
      </c>
    </row>
    <row r="228" spans="1:48" ht="30" customHeight="1" x14ac:dyDescent="0.3">
      <c r="A228" s="19"/>
      <c r="B228" s="19"/>
      <c r="C228" s="19"/>
      <c r="D228" s="19"/>
      <c r="E228" s="22"/>
      <c r="F228" s="22"/>
      <c r="G228" s="22"/>
      <c r="H228" s="22"/>
      <c r="I228" s="22"/>
      <c r="J228" s="22"/>
      <c r="K228" s="22"/>
      <c r="L228" s="22"/>
      <c r="M228" s="19"/>
      <c r="Q228" s="1" t="s">
        <v>331</v>
      </c>
    </row>
    <row r="229" spans="1:48" ht="30" customHeight="1" x14ac:dyDescent="0.3">
      <c r="A229" s="19"/>
      <c r="B229" s="19"/>
      <c r="C229" s="19"/>
      <c r="D229" s="19"/>
      <c r="E229" s="22"/>
      <c r="F229" s="22"/>
      <c r="G229" s="22"/>
      <c r="H229" s="22"/>
      <c r="I229" s="22"/>
      <c r="J229" s="22"/>
      <c r="K229" s="22"/>
      <c r="L229" s="22"/>
      <c r="M229" s="19"/>
      <c r="Q229" s="1" t="s">
        <v>331</v>
      </c>
    </row>
    <row r="230" spans="1:48" ht="30" customHeight="1" x14ac:dyDescent="0.3">
      <c r="A230" s="19"/>
      <c r="B230" s="19"/>
      <c r="C230" s="19"/>
      <c r="D230" s="19"/>
      <c r="E230" s="22"/>
      <c r="F230" s="22"/>
      <c r="G230" s="22"/>
      <c r="H230" s="22"/>
      <c r="I230" s="22"/>
      <c r="J230" s="22"/>
      <c r="K230" s="22"/>
      <c r="L230" s="22"/>
      <c r="M230" s="19"/>
      <c r="Q230" s="1" t="s">
        <v>331</v>
      </c>
    </row>
    <row r="231" spans="1:48" ht="30" customHeight="1" x14ac:dyDescent="0.3">
      <c r="A231" s="19"/>
      <c r="B231" s="19"/>
      <c r="C231" s="19"/>
      <c r="D231" s="19"/>
      <c r="E231" s="22"/>
      <c r="F231" s="22"/>
      <c r="G231" s="22"/>
      <c r="H231" s="22"/>
      <c r="I231" s="22"/>
      <c r="J231" s="22"/>
      <c r="K231" s="22"/>
      <c r="L231" s="22"/>
      <c r="M231" s="19"/>
      <c r="Q231" s="1" t="s">
        <v>331</v>
      </c>
    </row>
    <row r="232" spans="1:48" ht="30" customHeight="1" x14ac:dyDescent="0.3">
      <c r="A232" s="19"/>
      <c r="B232" s="19"/>
      <c r="C232" s="19"/>
      <c r="D232" s="19"/>
      <c r="E232" s="22"/>
      <c r="F232" s="22"/>
      <c r="G232" s="22"/>
      <c r="H232" s="22"/>
      <c r="I232" s="22"/>
      <c r="J232" s="22"/>
      <c r="K232" s="22"/>
      <c r="L232" s="22"/>
      <c r="M232" s="19"/>
      <c r="Q232" s="1" t="s">
        <v>331</v>
      </c>
    </row>
    <row r="233" spans="1:48" ht="30" customHeight="1" x14ac:dyDescent="0.3">
      <c r="A233" s="19"/>
      <c r="B233" s="19"/>
      <c r="C233" s="19"/>
      <c r="D233" s="19"/>
      <c r="E233" s="22"/>
      <c r="F233" s="22"/>
      <c r="G233" s="22"/>
      <c r="H233" s="22"/>
      <c r="I233" s="22"/>
      <c r="J233" s="22"/>
      <c r="K233" s="22"/>
      <c r="L233" s="22"/>
      <c r="M233" s="19"/>
      <c r="Q233" s="1" t="s">
        <v>331</v>
      </c>
    </row>
    <row r="234" spans="1:48" ht="30" customHeight="1" x14ac:dyDescent="0.3">
      <c r="A234" s="19"/>
      <c r="B234" s="19"/>
      <c r="C234" s="19"/>
      <c r="D234" s="19"/>
      <c r="E234" s="22"/>
      <c r="F234" s="22"/>
      <c r="G234" s="22"/>
      <c r="H234" s="22"/>
      <c r="I234" s="22"/>
      <c r="J234" s="22"/>
      <c r="K234" s="22"/>
      <c r="L234" s="22"/>
      <c r="M234" s="19"/>
      <c r="Q234" s="1" t="s">
        <v>331</v>
      </c>
    </row>
    <row r="235" spans="1:48" ht="30" customHeight="1" x14ac:dyDescent="0.3">
      <c r="A235" s="19"/>
      <c r="B235" s="19"/>
      <c r="C235" s="19"/>
      <c r="D235" s="19"/>
      <c r="E235" s="22"/>
      <c r="F235" s="22"/>
      <c r="G235" s="22"/>
      <c r="H235" s="22"/>
      <c r="I235" s="22"/>
      <c r="J235" s="22"/>
      <c r="K235" s="22"/>
      <c r="L235" s="22"/>
      <c r="M235" s="19"/>
      <c r="Q235" s="1" t="s">
        <v>331</v>
      </c>
    </row>
    <row r="236" spans="1:48" ht="30" customHeight="1" x14ac:dyDescent="0.3">
      <c r="A236" s="19"/>
      <c r="B236" s="19"/>
      <c r="C236" s="19"/>
      <c r="D236" s="19"/>
      <c r="E236" s="22"/>
      <c r="F236" s="22"/>
      <c r="G236" s="22"/>
      <c r="H236" s="22"/>
      <c r="I236" s="22"/>
      <c r="J236" s="22"/>
      <c r="K236" s="22"/>
      <c r="L236" s="22"/>
      <c r="M236" s="19"/>
      <c r="Q236" s="1" t="s">
        <v>331</v>
      </c>
    </row>
    <row r="237" spans="1:48" ht="30" customHeight="1" x14ac:dyDescent="0.3">
      <c r="A237" s="19"/>
      <c r="B237" s="19"/>
      <c r="C237" s="19"/>
      <c r="D237" s="19"/>
      <c r="E237" s="22"/>
      <c r="F237" s="22"/>
      <c r="G237" s="22"/>
      <c r="H237" s="22"/>
      <c r="I237" s="22"/>
      <c r="J237" s="22"/>
      <c r="K237" s="22"/>
      <c r="L237" s="22"/>
      <c r="M237" s="19"/>
      <c r="Q237" s="1" t="s">
        <v>331</v>
      </c>
    </row>
    <row r="238" spans="1:48" ht="30" customHeight="1" x14ac:dyDescent="0.3">
      <c r="A238" s="19"/>
      <c r="B238" s="19"/>
      <c r="C238" s="19"/>
      <c r="D238" s="19"/>
      <c r="E238" s="22"/>
      <c r="F238" s="22"/>
      <c r="G238" s="22"/>
      <c r="H238" s="22"/>
      <c r="I238" s="22"/>
      <c r="J238" s="22"/>
      <c r="K238" s="22"/>
      <c r="L238" s="22"/>
      <c r="M238" s="19"/>
      <c r="Q238" s="1" t="s">
        <v>331</v>
      </c>
    </row>
    <row r="239" spans="1:48" ht="30" customHeight="1" x14ac:dyDescent="0.3">
      <c r="A239" s="19"/>
      <c r="B239" s="19"/>
      <c r="C239" s="19"/>
      <c r="D239" s="19"/>
      <c r="E239" s="22"/>
      <c r="F239" s="22"/>
      <c r="G239" s="22"/>
      <c r="H239" s="22"/>
      <c r="I239" s="22"/>
      <c r="J239" s="22"/>
      <c r="K239" s="22"/>
      <c r="L239" s="22"/>
      <c r="M239" s="19"/>
      <c r="Q239" s="1" t="s">
        <v>331</v>
      </c>
    </row>
    <row r="240" spans="1:48" ht="30" customHeight="1" x14ac:dyDescent="0.3">
      <c r="A240" s="19"/>
      <c r="B240" s="19"/>
      <c r="C240" s="19"/>
      <c r="D240" s="19"/>
      <c r="E240" s="22"/>
      <c r="F240" s="22"/>
      <c r="G240" s="22"/>
      <c r="H240" s="22"/>
      <c r="I240" s="22"/>
      <c r="J240" s="22"/>
      <c r="K240" s="22"/>
      <c r="L240" s="22"/>
      <c r="M240" s="19"/>
      <c r="Q240" s="1" t="s">
        <v>331</v>
      </c>
    </row>
    <row r="241" spans="1:48" ht="30" customHeight="1" x14ac:dyDescent="0.3">
      <c r="A241" s="19"/>
      <c r="B241" s="19"/>
      <c r="C241" s="19"/>
      <c r="D241" s="19"/>
      <c r="E241" s="22"/>
      <c r="F241" s="22"/>
      <c r="G241" s="22"/>
      <c r="H241" s="22"/>
      <c r="I241" s="22"/>
      <c r="J241" s="22"/>
      <c r="K241" s="22"/>
      <c r="L241" s="22"/>
      <c r="M241" s="19"/>
      <c r="Q241" s="1" t="s">
        <v>331</v>
      </c>
    </row>
    <row r="242" spans="1:48" ht="30" customHeight="1" x14ac:dyDescent="0.3">
      <c r="A242" s="19"/>
      <c r="B242" s="19"/>
      <c r="C242" s="19"/>
      <c r="D242" s="19"/>
      <c r="E242" s="22"/>
      <c r="F242" s="22"/>
      <c r="G242" s="22"/>
      <c r="H242" s="22"/>
      <c r="I242" s="22"/>
      <c r="J242" s="22"/>
      <c r="K242" s="22"/>
      <c r="L242" s="22"/>
      <c r="M242" s="19"/>
      <c r="Q242" s="1" t="s">
        <v>331</v>
      </c>
    </row>
    <row r="243" spans="1:48" ht="30" customHeight="1" x14ac:dyDescent="0.3">
      <c r="A243" s="18" t="s">
        <v>98</v>
      </c>
      <c r="B243" s="19"/>
      <c r="C243" s="19"/>
      <c r="D243" s="19"/>
      <c r="E243" s="22"/>
      <c r="F243" s="22">
        <f>SUMIF(Q221:Q242,"010110",F221:F242)</f>
        <v>0</v>
      </c>
      <c r="G243" s="22"/>
      <c r="H243" s="22">
        <f>SUMIF(Q221:Q242,"010110",H221:H242)</f>
        <v>0</v>
      </c>
      <c r="I243" s="22"/>
      <c r="J243" s="22">
        <f>SUMIF(Q221:Q242,"010110",J221:J242)</f>
        <v>0</v>
      </c>
      <c r="K243" s="22"/>
      <c r="L243" s="22">
        <f>SUMIF(Q221:Q242,"010110",L221:L242)</f>
        <v>0</v>
      </c>
      <c r="M243" s="19"/>
      <c r="N243" t="s">
        <v>99</v>
      </c>
    </row>
    <row r="244" spans="1:48" ht="30" customHeight="1" x14ac:dyDescent="0.3">
      <c r="A244" s="18" t="s">
        <v>366</v>
      </c>
      <c r="B244" s="19" t="s">
        <v>1055</v>
      </c>
      <c r="C244" s="19"/>
      <c r="D244" s="19"/>
      <c r="E244" s="22"/>
      <c r="F244" s="22"/>
      <c r="G244" s="22"/>
      <c r="H244" s="22"/>
      <c r="I244" s="22"/>
      <c r="J244" s="22"/>
      <c r="K244" s="22"/>
      <c r="L244" s="22"/>
      <c r="M244" s="19"/>
      <c r="N244" s="3"/>
      <c r="O244" s="3"/>
      <c r="P244" s="3"/>
      <c r="Q244" s="2" t="s">
        <v>367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8" t="s">
        <v>368</v>
      </c>
      <c r="B245" s="18" t="s">
        <v>369</v>
      </c>
      <c r="C245" s="18" t="s">
        <v>146</v>
      </c>
      <c r="D245" s="19">
        <v>1</v>
      </c>
      <c r="E245" s="22"/>
      <c r="F245" s="22">
        <f t="shared" ref="F245:F250" si="25">TRUNC(E245*D245, 0)</f>
        <v>0</v>
      </c>
      <c r="G245" s="22"/>
      <c r="H245" s="22">
        <f t="shared" ref="H245:H250" si="26">TRUNC(G245*D245, 0)</f>
        <v>0</v>
      </c>
      <c r="I245" s="22"/>
      <c r="J245" s="22">
        <f t="shared" ref="J245:J250" si="27">TRUNC(I245*D245, 0)</f>
        <v>0</v>
      </c>
      <c r="K245" s="22">
        <f t="shared" ref="K245:L250" si="28">TRUNC(E245+G245+I245, 0)</f>
        <v>0</v>
      </c>
      <c r="L245" s="22">
        <f t="shared" si="28"/>
        <v>0</v>
      </c>
      <c r="M245" s="18" t="s">
        <v>370</v>
      </c>
      <c r="N245" s="2" t="s">
        <v>371</v>
      </c>
      <c r="O245" s="2" t="s">
        <v>52</v>
      </c>
      <c r="P245" s="2" t="s">
        <v>52</v>
      </c>
      <c r="Q245" s="2" t="s">
        <v>367</v>
      </c>
      <c r="R245" s="2" t="s">
        <v>63</v>
      </c>
      <c r="S245" s="2" t="s">
        <v>64</v>
      </c>
      <c r="T245" s="2" t="s">
        <v>64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372</v>
      </c>
      <c r="AV245" s="3">
        <v>70</v>
      </c>
    </row>
    <row r="246" spans="1:48" ht="30" customHeight="1" x14ac:dyDescent="0.3">
      <c r="A246" s="18" t="s">
        <v>373</v>
      </c>
      <c r="B246" s="18" t="s">
        <v>374</v>
      </c>
      <c r="C246" s="18" t="s">
        <v>146</v>
      </c>
      <c r="D246" s="19">
        <v>1</v>
      </c>
      <c r="E246" s="22"/>
      <c r="F246" s="22">
        <f t="shared" si="25"/>
        <v>0</v>
      </c>
      <c r="G246" s="22"/>
      <c r="H246" s="22">
        <f t="shared" si="26"/>
        <v>0</v>
      </c>
      <c r="I246" s="22"/>
      <c r="J246" s="22">
        <f t="shared" si="27"/>
        <v>0</v>
      </c>
      <c r="K246" s="22">
        <f t="shared" si="28"/>
        <v>0</v>
      </c>
      <c r="L246" s="22">
        <f t="shared" si="28"/>
        <v>0</v>
      </c>
      <c r="M246" s="18" t="s">
        <v>375</v>
      </c>
      <c r="N246" s="2" t="s">
        <v>376</v>
      </c>
      <c r="O246" s="2" t="s">
        <v>52</v>
      </c>
      <c r="P246" s="2" t="s">
        <v>52</v>
      </c>
      <c r="Q246" s="2" t="s">
        <v>367</v>
      </c>
      <c r="R246" s="2" t="s">
        <v>63</v>
      </c>
      <c r="S246" s="2" t="s">
        <v>64</v>
      </c>
      <c r="T246" s="2" t="s">
        <v>64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377</v>
      </c>
      <c r="AV246" s="3">
        <v>71</v>
      </c>
    </row>
    <row r="247" spans="1:48" ht="30" customHeight="1" x14ac:dyDescent="0.3">
      <c r="A247" s="18" t="s">
        <v>378</v>
      </c>
      <c r="B247" s="18" t="s">
        <v>379</v>
      </c>
      <c r="C247" s="18" t="s">
        <v>146</v>
      </c>
      <c r="D247" s="19">
        <v>1</v>
      </c>
      <c r="E247" s="22"/>
      <c r="F247" s="22">
        <f t="shared" si="25"/>
        <v>0</v>
      </c>
      <c r="G247" s="22"/>
      <c r="H247" s="22">
        <f t="shared" si="26"/>
        <v>0</v>
      </c>
      <c r="I247" s="22"/>
      <c r="J247" s="22">
        <f t="shared" si="27"/>
        <v>0</v>
      </c>
      <c r="K247" s="22">
        <f t="shared" si="28"/>
        <v>0</v>
      </c>
      <c r="L247" s="22">
        <f t="shared" si="28"/>
        <v>0</v>
      </c>
      <c r="M247" s="18" t="s">
        <v>380</v>
      </c>
      <c r="N247" s="2" t="s">
        <v>381</v>
      </c>
      <c r="O247" s="2" t="s">
        <v>52</v>
      </c>
      <c r="P247" s="2" t="s">
        <v>52</v>
      </c>
      <c r="Q247" s="2" t="s">
        <v>367</v>
      </c>
      <c r="R247" s="2" t="s">
        <v>63</v>
      </c>
      <c r="S247" s="2" t="s">
        <v>64</v>
      </c>
      <c r="T247" s="2" t="s">
        <v>64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382</v>
      </c>
      <c r="AV247" s="3">
        <v>72</v>
      </c>
    </row>
    <row r="248" spans="1:48" ht="30" customHeight="1" x14ac:dyDescent="0.3">
      <c r="A248" s="18" t="s">
        <v>383</v>
      </c>
      <c r="B248" s="18" t="s">
        <v>384</v>
      </c>
      <c r="C248" s="18" t="s">
        <v>146</v>
      </c>
      <c r="D248" s="19">
        <v>1</v>
      </c>
      <c r="E248" s="22"/>
      <c r="F248" s="22">
        <f t="shared" si="25"/>
        <v>0</v>
      </c>
      <c r="G248" s="22"/>
      <c r="H248" s="22">
        <f t="shared" si="26"/>
        <v>0</v>
      </c>
      <c r="I248" s="22"/>
      <c r="J248" s="22">
        <f t="shared" si="27"/>
        <v>0</v>
      </c>
      <c r="K248" s="22">
        <f t="shared" si="28"/>
        <v>0</v>
      </c>
      <c r="L248" s="22">
        <f t="shared" si="28"/>
        <v>0</v>
      </c>
      <c r="M248" s="18" t="s">
        <v>385</v>
      </c>
      <c r="N248" s="2" t="s">
        <v>386</v>
      </c>
      <c r="O248" s="2" t="s">
        <v>52</v>
      </c>
      <c r="P248" s="2" t="s">
        <v>52</v>
      </c>
      <c r="Q248" s="2" t="s">
        <v>367</v>
      </c>
      <c r="R248" s="2" t="s">
        <v>63</v>
      </c>
      <c r="S248" s="2" t="s">
        <v>64</v>
      </c>
      <c r="T248" s="2" t="s">
        <v>64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387</v>
      </c>
      <c r="AV248" s="3">
        <v>73</v>
      </c>
    </row>
    <row r="249" spans="1:48" ht="30" customHeight="1" x14ac:dyDescent="0.3">
      <c r="A249" s="18" t="s">
        <v>388</v>
      </c>
      <c r="B249" s="18" t="s">
        <v>389</v>
      </c>
      <c r="C249" s="18" t="s">
        <v>146</v>
      </c>
      <c r="D249" s="19">
        <v>2</v>
      </c>
      <c r="E249" s="22"/>
      <c r="F249" s="22">
        <f t="shared" si="25"/>
        <v>0</v>
      </c>
      <c r="G249" s="22"/>
      <c r="H249" s="22">
        <f t="shared" si="26"/>
        <v>0</v>
      </c>
      <c r="I249" s="22"/>
      <c r="J249" s="22">
        <f t="shared" si="27"/>
        <v>0</v>
      </c>
      <c r="K249" s="22">
        <f t="shared" si="28"/>
        <v>0</v>
      </c>
      <c r="L249" s="22">
        <f t="shared" si="28"/>
        <v>0</v>
      </c>
      <c r="M249" s="18" t="s">
        <v>390</v>
      </c>
      <c r="N249" s="2" t="s">
        <v>391</v>
      </c>
      <c r="O249" s="2" t="s">
        <v>52</v>
      </c>
      <c r="P249" s="2" t="s">
        <v>52</v>
      </c>
      <c r="Q249" s="2" t="s">
        <v>367</v>
      </c>
      <c r="R249" s="2" t="s">
        <v>63</v>
      </c>
      <c r="S249" s="2" t="s">
        <v>64</v>
      </c>
      <c r="T249" s="2" t="s">
        <v>64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392</v>
      </c>
      <c r="AV249" s="3">
        <v>254</v>
      </c>
    </row>
    <row r="250" spans="1:48" ht="30" customHeight="1" x14ac:dyDescent="0.3">
      <c r="A250" s="18" t="s">
        <v>393</v>
      </c>
      <c r="B250" s="18" t="s">
        <v>394</v>
      </c>
      <c r="C250" s="18" t="s">
        <v>146</v>
      </c>
      <c r="D250" s="19">
        <v>6</v>
      </c>
      <c r="E250" s="22"/>
      <c r="F250" s="22">
        <f t="shared" si="25"/>
        <v>0</v>
      </c>
      <c r="G250" s="22"/>
      <c r="H250" s="22">
        <f t="shared" si="26"/>
        <v>0</v>
      </c>
      <c r="I250" s="22"/>
      <c r="J250" s="22">
        <f t="shared" si="27"/>
        <v>0</v>
      </c>
      <c r="K250" s="22">
        <f t="shared" si="28"/>
        <v>0</v>
      </c>
      <c r="L250" s="22">
        <f t="shared" si="28"/>
        <v>0</v>
      </c>
      <c r="M250" s="18" t="s">
        <v>52</v>
      </c>
      <c r="N250" s="2" t="s">
        <v>395</v>
      </c>
      <c r="O250" s="2" t="s">
        <v>52</v>
      </c>
      <c r="P250" s="2" t="s">
        <v>52</v>
      </c>
      <c r="Q250" s="2" t="s">
        <v>367</v>
      </c>
      <c r="R250" s="2" t="s">
        <v>64</v>
      </c>
      <c r="S250" s="2" t="s">
        <v>64</v>
      </c>
      <c r="T250" s="2" t="s">
        <v>63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396</v>
      </c>
      <c r="AV250" s="3">
        <v>202</v>
      </c>
    </row>
    <row r="251" spans="1:48" ht="30" customHeight="1" x14ac:dyDescent="0.3">
      <c r="A251" s="19"/>
      <c r="B251" s="19"/>
      <c r="C251" s="19"/>
      <c r="D251" s="19"/>
      <c r="E251" s="22"/>
      <c r="F251" s="22"/>
      <c r="G251" s="22"/>
      <c r="H251" s="22"/>
      <c r="I251" s="22"/>
      <c r="J251" s="22"/>
      <c r="K251" s="22"/>
      <c r="L251" s="22"/>
      <c r="M251" s="19"/>
      <c r="Q251" s="1" t="s">
        <v>367</v>
      </c>
    </row>
    <row r="252" spans="1:48" ht="30" customHeight="1" x14ac:dyDescent="0.3">
      <c r="A252" s="19"/>
      <c r="B252" s="19"/>
      <c r="C252" s="19"/>
      <c r="D252" s="19"/>
      <c r="E252" s="22"/>
      <c r="F252" s="22"/>
      <c r="G252" s="22"/>
      <c r="H252" s="22"/>
      <c r="I252" s="22"/>
      <c r="J252" s="22"/>
      <c r="K252" s="22"/>
      <c r="L252" s="22"/>
      <c r="M252" s="19"/>
      <c r="Q252" s="1" t="s">
        <v>367</v>
      </c>
    </row>
    <row r="253" spans="1:48" ht="30" customHeight="1" x14ac:dyDescent="0.3">
      <c r="A253" s="19"/>
      <c r="B253" s="19"/>
      <c r="C253" s="19"/>
      <c r="D253" s="19"/>
      <c r="E253" s="22"/>
      <c r="F253" s="22"/>
      <c r="G253" s="22"/>
      <c r="H253" s="22"/>
      <c r="I253" s="22"/>
      <c r="J253" s="22"/>
      <c r="K253" s="22"/>
      <c r="L253" s="22"/>
      <c r="M253" s="19"/>
      <c r="Q253" s="1" t="s">
        <v>367</v>
      </c>
    </row>
    <row r="254" spans="1:48" ht="30" customHeight="1" x14ac:dyDescent="0.3">
      <c r="A254" s="19"/>
      <c r="B254" s="19"/>
      <c r="C254" s="19"/>
      <c r="D254" s="19"/>
      <c r="E254" s="22"/>
      <c r="F254" s="22"/>
      <c r="G254" s="22"/>
      <c r="H254" s="22"/>
      <c r="I254" s="22"/>
      <c r="J254" s="22"/>
      <c r="K254" s="22"/>
      <c r="L254" s="22"/>
      <c r="M254" s="19"/>
      <c r="Q254" s="1" t="s">
        <v>367</v>
      </c>
    </row>
    <row r="255" spans="1:48" ht="30" customHeight="1" x14ac:dyDescent="0.3">
      <c r="A255" s="19"/>
      <c r="B255" s="19"/>
      <c r="C255" s="19"/>
      <c r="D255" s="19"/>
      <c r="E255" s="22"/>
      <c r="F255" s="22"/>
      <c r="G255" s="22"/>
      <c r="H255" s="22"/>
      <c r="I255" s="22"/>
      <c r="J255" s="22"/>
      <c r="K255" s="22"/>
      <c r="L255" s="22"/>
      <c r="M255" s="19"/>
      <c r="Q255" s="1" t="s">
        <v>367</v>
      </c>
    </row>
    <row r="256" spans="1:48" ht="30" customHeight="1" x14ac:dyDescent="0.3">
      <c r="A256" s="19"/>
      <c r="B256" s="19"/>
      <c r="C256" s="19"/>
      <c r="D256" s="19"/>
      <c r="E256" s="22"/>
      <c r="F256" s="22"/>
      <c r="G256" s="22"/>
      <c r="H256" s="22"/>
      <c r="I256" s="22"/>
      <c r="J256" s="22"/>
      <c r="K256" s="22"/>
      <c r="L256" s="22"/>
      <c r="M256" s="19"/>
      <c r="Q256" s="1" t="s">
        <v>367</v>
      </c>
    </row>
    <row r="257" spans="1:48" ht="30" customHeight="1" x14ac:dyDescent="0.3">
      <c r="A257" s="19"/>
      <c r="B257" s="19"/>
      <c r="C257" s="19"/>
      <c r="D257" s="19"/>
      <c r="E257" s="22"/>
      <c r="F257" s="22"/>
      <c r="G257" s="22"/>
      <c r="H257" s="22"/>
      <c r="I257" s="22"/>
      <c r="J257" s="22"/>
      <c r="K257" s="22"/>
      <c r="L257" s="22"/>
      <c r="M257" s="19"/>
      <c r="Q257" s="1" t="s">
        <v>367</v>
      </c>
    </row>
    <row r="258" spans="1:48" ht="30" customHeight="1" x14ac:dyDescent="0.3">
      <c r="A258" s="19"/>
      <c r="B258" s="19"/>
      <c r="C258" s="19"/>
      <c r="D258" s="19"/>
      <c r="E258" s="22"/>
      <c r="F258" s="22"/>
      <c r="G258" s="22"/>
      <c r="H258" s="22"/>
      <c r="I258" s="22"/>
      <c r="J258" s="22"/>
      <c r="K258" s="22"/>
      <c r="L258" s="22"/>
      <c r="M258" s="19"/>
      <c r="Q258" s="1" t="s">
        <v>367</v>
      </c>
    </row>
    <row r="259" spans="1:48" ht="30" customHeight="1" x14ac:dyDescent="0.3">
      <c r="A259" s="19"/>
      <c r="B259" s="19"/>
      <c r="C259" s="19"/>
      <c r="D259" s="19"/>
      <c r="E259" s="22"/>
      <c r="F259" s="22"/>
      <c r="G259" s="22"/>
      <c r="H259" s="22"/>
      <c r="I259" s="22"/>
      <c r="J259" s="22"/>
      <c r="K259" s="22"/>
      <c r="L259" s="22"/>
      <c r="M259" s="19"/>
      <c r="Q259" s="1" t="s">
        <v>367</v>
      </c>
    </row>
    <row r="260" spans="1:48" ht="30" customHeight="1" x14ac:dyDescent="0.3">
      <c r="A260" s="19"/>
      <c r="B260" s="19"/>
      <c r="C260" s="19"/>
      <c r="D260" s="19"/>
      <c r="E260" s="22"/>
      <c r="F260" s="22"/>
      <c r="G260" s="22"/>
      <c r="H260" s="22"/>
      <c r="I260" s="22"/>
      <c r="J260" s="22"/>
      <c r="K260" s="22"/>
      <c r="L260" s="22"/>
      <c r="M260" s="19"/>
      <c r="Q260" s="1" t="s">
        <v>367</v>
      </c>
    </row>
    <row r="261" spans="1:48" ht="30" customHeight="1" x14ac:dyDescent="0.3">
      <c r="A261" s="19"/>
      <c r="B261" s="19"/>
      <c r="C261" s="19"/>
      <c r="D261" s="19"/>
      <c r="E261" s="22"/>
      <c r="F261" s="22"/>
      <c r="G261" s="22"/>
      <c r="H261" s="22"/>
      <c r="I261" s="22"/>
      <c r="J261" s="22"/>
      <c r="K261" s="22"/>
      <c r="L261" s="22"/>
      <c r="M261" s="19"/>
      <c r="Q261" s="1" t="s">
        <v>367</v>
      </c>
    </row>
    <row r="262" spans="1:48" ht="30" customHeight="1" x14ac:dyDescent="0.3">
      <c r="A262" s="19"/>
      <c r="B262" s="19"/>
      <c r="C262" s="19"/>
      <c r="D262" s="19"/>
      <c r="E262" s="22"/>
      <c r="F262" s="22"/>
      <c r="G262" s="22"/>
      <c r="H262" s="22"/>
      <c r="I262" s="22"/>
      <c r="J262" s="22"/>
      <c r="K262" s="22"/>
      <c r="L262" s="22"/>
      <c r="M262" s="19"/>
      <c r="Q262" s="1" t="s">
        <v>367</v>
      </c>
    </row>
    <row r="263" spans="1:48" ht="30" customHeight="1" x14ac:dyDescent="0.3">
      <c r="A263" s="19"/>
      <c r="B263" s="19"/>
      <c r="C263" s="19"/>
      <c r="D263" s="19"/>
      <c r="E263" s="22"/>
      <c r="F263" s="22"/>
      <c r="G263" s="22"/>
      <c r="H263" s="22"/>
      <c r="I263" s="22"/>
      <c r="J263" s="22"/>
      <c r="K263" s="22"/>
      <c r="L263" s="22"/>
      <c r="M263" s="19"/>
      <c r="Q263" s="1" t="s">
        <v>367</v>
      </c>
    </row>
    <row r="264" spans="1:48" ht="30" customHeight="1" x14ac:dyDescent="0.3">
      <c r="A264" s="19"/>
      <c r="B264" s="19"/>
      <c r="C264" s="19"/>
      <c r="D264" s="19"/>
      <c r="E264" s="22"/>
      <c r="F264" s="22"/>
      <c r="G264" s="22"/>
      <c r="H264" s="22"/>
      <c r="I264" s="22"/>
      <c r="J264" s="22"/>
      <c r="K264" s="22"/>
      <c r="L264" s="22"/>
      <c r="M264" s="19"/>
      <c r="Q264" s="1" t="s">
        <v>367</v>
      </c>
    </row>
    <row r="265" spans="1:48" ht="30" customHeight="1" x14ac:dyDescent="0.3">
      <c r="A265" s="19"/>
      <c r="B265" s="19"/>
      <c r="C265" s="19"/>
      <c r="D265" s="19"/>
      <c r="E265" s="22"/>
      <c r="F265" s="22"/>
      <c r="G265" s="22"/>
      <c r="H265" s="22"/>
      <c r="I265" s="22"/>
      <c r="J265" s="22"/>
      <c r="K265" s="22"/>
      <c r="L265" s="22"/>
      <c r="M265" s="19"/>
      <c r="Q265" s="1" t="s">
        <v>367</v>
      </c>
    </row>
    <row r="266" spans="1:48" ht="30" customHeight="1" x14ac:dyDescent="0.3">
      <c r="A266" s="19"/>
      <c r="B266" s="19"/>
      <c r="C266" s="19"/>
      <c r="D266" s="19"/>
      <c r="E266" s="22"/>
      <c r="F266" s="22"/>
      <c r="G266" s="22"/>
      <c r="H266" s="22"/>
      <c r="I266" s="22"/>
      <c r="J266" s="22"/>
      <c r="K266" s="22"/>
      <c r="L266" s="22"/>
      <c r="M266" s="19"/>
      <c r="Q266" s="1" t="s">
        <v>367</v>
      </c>
    </row>
    <row r="267" spans="1:48" ht="30" customHeight="1" x14ac:dyDescent="0.3">
      <c r="A267" s="18" t="s">
        <v>98</v>
      </c>
      <c r="B267" s="19"/>
      <c r="C267" s="19"/>
      <c r="D267" s="19"/>
      <c r="E267" s="22"/>
      <c r="F267" s="22">
        <f>SUMIF(Q245:Q266,"010111",F245:F266)</f>
        <v>0</v>
      </c>
      <c r="G267" s="22"/>
      <c r="H267" s="22">
        <f>SUMIF(Q245:Q266,"010111",H245:H266)</f>
        <v>0</v>
      </c>
      <c r="I267" s="22"/>
      <c r="J267" s="22">
        <f>SUMIF(Q245:Q266,"010111",J245:J266)</f>
        <v>0</v>
      </c>
      <c r="K267" s="22"/>
      <c r="L267" s="22">
        <f>SUMIF(Q245:Q266,"010111",L245:L266)</f>
        <v>0</v>
      </c>
      <c r="M267" s="19"/>
      <c r="N267" t="s">
        <v>99</v>
      </c>
    </row>
    <row r="268" spans="1:48" ht="30" customHeight="1" x14ac:dyDescent="0.3">
      <c r="A268" s="18" t="s">
        <v>397</v>
      </c>
      <c r="B268" s="19" t="s">
        <v>1055</v>
      </c>
      <c r="C268" s="19"/>
      <c r="D268" s="19"/>
      <c r="E268" s="22"/>
      <c r="F268" s="22"/>
      <c r="G268" s="22"/>
      <c r="H268" s="22"/>
      <c r="I268" s="22"/>
      <c r="J268" s="22"/>
      <c r="K268" s="22"/>
      <c r="L268" s="22"/>
      <c r="M268" s="19"/>
      <c r="N268" s="3"/>
      <c r="O268" s="3"/>
      <c r="P268" s="3"/>
      <c r="Q268" s="2" t="s">
        <v>398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8" t="s">
        <v>399</v>
      </c>
      <c r="B269" s="18" t="s">
        <v>400</v>
      </c>
      <c r="C269" s="18" t="s">
        <v>80</v>
      </c>
      <c r="D269" s="19">
        <v>5</v>
      </c>
      <c r="E269" s="22"/>
      <c r="F269" s="22">
        <f t="shared" ref="F269:F276" si="29">TRUNC(E269*D269, 0)</f>
        <v>0</v>
      </c>
      <c r="G269" s="22"/>
      <c r="H269" s="22">
        <f t="shared" ref="H269:H276" si="30">TRUNC(G269*D269, 0)</f>
        <v>0</v>
      </c>
      <c r="I269" s="22"/>
      <c r="J269" s="22">
        <f t="shared" ref="J269:J276" si="31">TRUNC(I269*D269, 0)</f>
        <v>0</v>
      </c>
      <c r="K269" s="22">
        <f t="shared" ref="K269:L276" si="32">TRUNC(E269+G269+I269, 0)</f>
        <v>0</v>
      </c>
      <c r="L269" s="22">
        <f t="shared" si="32"/>
        <v>0</v>
      </c>
      <c r="M269" s="18" t="s">
        <v>52</v>
      </c>
      <c r="N269" s="2" t="s">
        <v>401</v>
      </c>
      <c r="O269" s="2" t="s">
        <v>52</v>
      </c>
      <c r="P269" s="2" t="s">
        <v>52</v>
      </c>
      <c r="Q269" s="2" t="s">
        <v>398</v>
      </c>
      <c r="R269" s="2" t="s">
        <v>64</v>
      </c>
      <c r="S269" s="2" t="s">
        <v>64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402</v>
      </c>
      <c r="AV269" s="3">
        <v>255</v>
      </c>
    </row>
    <row r="270" spans="1:48" ht="30" customHeight="1" x14ac:dyDescent="0.3">
      <c r="A270" s="18" t="s">
        <v>403</v>
      </c>
      <c r="B270" s="18" t="s">
        <v>404</v>
      </c>
      <c r="C270" s="18" t="s">
        <v>80</v>
      </c>
      <c r="D270" s="19">
        <v>14</v>
      </c>
      <c r="E270" s="22"/>
      <c r="F270" s="22">
        <f t="shared" si="29"/>
        <v>0</v>
      </c>
      <c r="G270" s="22"/>
      <c r="H270" s="22">
        <f t="shared" si="30"/>
        <v>0</v>
      </c>
      <c r="I270" s="22"/>
      <c r="J270" s="22">
        <f t="shared" si="31"/>
        <v>0</v>
      </c>
      <c r="K270" s="22">
        <f t="shared" si="32"/>
        <v>0</v>
      </c>
      <c r="L270" s="22">
        <f t="shared" si="32"/>
        <v>0</v>
      </c>
      <c r="M270" s="18" t="s">
        <v>52</v>
      </c>
      <c r="N270" s="2" t="s">
        <v>405</v>
      </c>
      <c r="O270" s="2" t="s">
        <v>52</v>
      </c>
      <c r="P270" s="2" t="s">
        <v>52</v>
      </c>
      <c r="Q270" s="2" t="s">
        <v>398</v>
      </c>
      <c r="R270" s="2" t="s">
        <v>64</v>
      </c>
      <c r="S270" s="2" t="s">
        <v>64</v>
      </c>
      <c r="T270" s="2" t="s">
        <v>63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406</v>
      </c>
      <c r="AV270" s="3">
        <v>85</v>
      </c>
    </row>
    <row r="271" spans="1:48" ht="30" customHeight="1" x14ac:dyDescent="0.3">
      <c r="A271" s="18" t="s">
        <v>403</v>
      </c>
      <c r="B271" s="18" t="s">
        <v>407</v>
      </c>
      <c r="C271" s="18" t="s">
        <v>80</v>
      </c>
      <c r="D271" s="19">
        <v>12</v>
      </c>
      <c r="E271" s="22"/>
      <c r="F271" s="22">
        <f t="shared" si="29"/>
        <v>0</v>
      </c>
      <c r="G271" s="22"/>
      <c r="H271" s="22">
        <f t="shared" si="30"/>
        <v>0</v>
      </c>
      <c r="I271" s="22"/>
      <c r="J271" s="22">
        <f t="shared" si="31"/>
        <v>0</v>
      </c>
      <c r="K271" s="22">
        <f t="shared" si="32"/>
        <v>0</v>
      </c>
      <c r="L271" s="22">
        <f t="shared" si="32"/>
        <v>0</v>
      </c>
      <c r="M271" s="18" t="s">
        <v>52</v>
      </c>
      <c r="N271" s="2" t="s">
        <v>408</v>
      </c>
      <c r="O271" s="2" t="s">
        <v>52</v>
      </c>
      <c r="P271" s="2" t="s">
        <v>52</v>
      </c>
      <c r="Q271" s="2" t="s">
        <v>398</v>
      </c>
      <c r="R271" s="2" t="s">
        <v>64</v>
      </c>
      <c r="S271" s="2" t="s">
        <v>64</v>
      </c>
      <c r="T271" s="2" t="s">
        <v>63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409</v>
      </c>
      <c r="AV271" s="3">
        <v>86</v>
      </c>
    </row>
    <row r="272" spans="1:48" ht="30" customHeight="1" x14ac:dyDescent="0.3">
      <c r="A272" s="18" t="s">
        <v>410</v>
      </c>
      <c r="B272" s="18" t="s">
        <v>411</v>
      </c>
      <c r="C272" s="18" t="s">
        <v>80</v>
      </c>
      <c r="D272" s="19">
        <v>5</v>
      </c>
      <c r="E272" s="22"/>
      <c r="F272" s="22">
        <f t="shared" si="29"/>
        <v>0</v>
      </c>
      <c r="G272" s="22"/>
      <c r="H272" s="22">
        <f t="shared" si="30"/>
        <v>0</v>
      </c>
      <c r="I272" s="22"/>
      <c r="J272" s="22">
        <f t="shared" si="31"/>
        <v>0</v>
      </c>
      <c r="K272" s="22">
        <f t="shared" si="32"/>
        <v>0</v>
      </c>
      <c r="L272" s="22">
        <f t="shared" si="32"/>
        <v>0</v>
      </c>
      <c r="M272" s="18" t="s">
        <v>412</v>
      </c>
      <c r="N272" s="2" t="s">
        <v>413</v>
      </c>
      <c r="O272" s="2" t="s">
        <v>52</v>
      </c>
      <c r="P272" s="2" t="s">
        <v>52</v>
      </c>
      <c r="Q272" s="2" t="s">
        <v>398</v>
      </c>
      <c r="R272" s="2" t="s">
        <v>63</v>
      </c>
      <c r="S272" s="2" t="s">
        <v>64</v>
      </c>
      <c r="T272" s="2" t="s">
        <v>64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414</v>
      </c>
      <c r="AV272" s="3">
        <v>256</v>
      </c>
    </row>
    <row r="273" spans="1:48" ht="30" customHeight="1" x14ac:dyDescent="0.3">
      <c r="A273" s="18" t="s">
        <v>410</v>
      </c>
      <c r="B273" s="18" t="s">
        <v>415</v>
      </c>
      <c r="C273" s="18" t="s">
        <v>80</v>
      </c>
      <c r="D273" s="19">
        <v>14</v>
      </c>
      <c r="E273" s="22"/>
      <c r="F273" s="22">
        <f t="shared" si="29"/>
        <v>0</v>
      </c>
      <c r="G273" s="22"/>
      <c r="H273" s="22">
        <f t="shared" si="30"/>
        <v>0</v>
      </c>
      <c r="I273" s="22"/>
      <c r="J273" s="22">
        <f t="shared" si="31"/>
        <v>0</v>
      </c>
      <c r="K273" s="22">
        <f t="shared" si="32"/>
        <v>0</v>
      </c>
      <c r="L273" s="22">
        <f t="shared" si="32"/>
        <v>0</v>
      </c>
      <c r="M273" s="18" t="s">
        <v>416</v>
      </c>
      <c r="N273" s="2" t="s">
        <v>417</v>
      </c>
      <c r="O273" s="2" t="s">
        <v>52</v>
      </c>
      <c r="P273" s="2" t="s">
        <v>52</v>
      </c>
      <c r="Q273" s="2" t="s">
        <v>398</v>
      </c>
      <c r="R273" s="2" t="s">
        <v>63</v>
      </c>
      <c r="S273" s="2" t="s">
        <v>64</v>
      </c>
      <c r="T273" s="2" t="s">
        <v>64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418</v>
      </c>
      <c r="AV273" s="3">
        <v>88</v>
      </c>
    </row>
    <row r="274" spans="1:48" ht="30" customHeight="1" x14ac:dyDescent="0.3">
      <c r="A274" s="18" t="s">
        <v>410</v>
      </c>
      <c r="B274" s="18" t="s">
        <v>419</v>
      </c>
      <c r="C274" s="18" t="s">
        <v>80</v>
      </c>
      <c r="D274" s="19">
        <v>12</v>
      </c>
      <c r="E274" s="22"/>
      <c r="F274" s="22">
        <f t="shared" si="29"/>
        <v>0</v>
      </c>
      <c r="G274" s="22"/>
      <c r="H274" s="22">
        <f t="shared" si="30"/>
        <v>0</v>
      </c>
      <c r="I274" s="22"/>
      <c r="J274" s="22">
        <f t="shared" si="31"/>
        <v>0</v>
      </c>
      <c r="K274" s="22">
        <f t="shared" si="32"/>
        <v>0</v>
      </c>
      <c r="L274" s="22">
        <f t="shared" si="32"/>
        <v>0</v>
      </c>
      <c r="M274" s="18" t="s">
        <v>420</v>
      </c>
      <c r="N274" s="2" t="s">
        <v>421</v>
      </c>
      <c r="O274" s="2" t="s">
        <v>52</v>
      </c>
      <c r="P274" s="2" t="s">
        <v>52</v>
      </c>
      <c r="Q274" s="2" t="s">
        <v>398</v>
      </c>
      <c r="R274" s="2" t="s">
        <v>63</v>
      </c>
      <c r="S274" s="2" t="s">
        <v>64</v>
      </c>
      <c r="T274" s="2" t="s">
        <v>64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422</v>
      </c>
      <c r="AV274" s="3">
        <v>89</v>
      </c>
    </row>
    <row r="275" spans="1:48" ht="30" customHeight="1" x14ac:dyDescent="0.3">
      <c r="A275" s="18" t="s">
        <v>423</v>
      </c>
      <c r="B275" s="18" t="s">
        <v>424</v>
      </c>
      <c r="C275" s="18" t="s">
        <v>232</v>
      </c>
      <c r="D275" s="19">
        <v>228</v>
      </c>
      <c r="E275" s="22"/>
      <c r="F275" s="22">
        <f t="shared" si="29"/>
        <v>0</v>
      </c>
      <c r="G275" s="22"/>
      <c r="H275" s="22">
        <f t="shared" si="30"/>
        <v>0</v>
      </c>
      <c r="I275" s="22"/>
      <c r="J275" s="22">
        <f t="shared" si="31"/>
        <v>0</v>
      </c>
      <c r="K275" s="22">
        <f t="shared" si="32"/>
        <v>0</v>
      </c>
      <c r="L275" s="22">
        <f t="shared" si="32"/>
        <v>0</v>
      </c>
      <c r="M275" s="18" t="s">
        <v>425</v>
      </c>
      <c r="N275" s="2" t="s">
        <v>426</v>
      </c>
      <c r="O275" s="2" t="s">
        <v>52</v>
      </c>
      <c r="P275" s="2" t="s">
        <v>52</v>
      </c>
      <c r="Q275" s="2" t="s">
        <v>398</v>
      </c>
      <c r="R275" s="2" t="s">
        <v>63</v>
      </c>
      <c r="S275" s="2" t="s">
        <v>64</v>
      </c>
      <c r="T275" s="2" t="s">
        <v>64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52</v>
      </c>
      <c r="AS275" s="2" t="s">
        <v>52</v>
      </c>
      <c r="AT275" s="3"/>
      <c r="AU275" s="2" t="s">
        <v>427</v>
      </c>
      <c r="AV275" s="3">
        <v>87</v>
      </c>
    </row>
    <row r="276" spans="1:48" ht="30" customHeight="1" x14ac:dyDescent="0.3">
      <c r="A276" s="18" t="s">
        <v>428</v>
      </c>
      <c r="B276" s="18" t="s">
        <v>429</v>
      </c>
      <c r="C276" s="18" t="s">
        <v>80</v>
      </c>
      <c r="D276" s="19">
        <v>31</v>
      </c>
      <c r="E276" s="22"/>
      <c r="F276" s="22">
        <f t="shared" si="29"/>
        <v>0</v>
      </c>
      <c r="G276" s="22"/>
      <c r="H276" s="22">
        <f t="shared" si="30"/>
        <v>0</v>
      </c>
      <c r="I276" s="22"/>
      <c r="J276" s="22">
        <f t="shared" si="31"/>
        <v>0</v>
      </c>
      <c r="K276" s="22">
        <f t="shared" si="32"/>
        <v>0</v>
      </c>
      <c r="L276" s="22">
        <f t="shared" si="32"/>
        <v>0</v>
      </c>
      <c r="M276" s="18" t="s">
        <v>430</v>
      </c>
      <c r="N276" s="2" t="s">
        <v>431</v>
      </c>
      <c r="O276" s="2" t="s">
        <v>52</v>
      </c>
      <c r="P276" s="2" t="s">
        <v>52</v>
      </c>
      <c r="Q276" s="2" t="s">
        <v>398</v>
      </c>
      <c r="R276" s="2" t="s">
        <v>63</v>
      </c>
      <c r="S276" s="2" t="s">
        <v>64</v>
      </c>
      <c r="T276" s="2" t="s">
        <v>64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52</v>
      </c>
      <c r="AS276" s="2" t="s">
        <v>52</v>
      </c>
      <c r="AT276" s="3"/>
      <c r="AU276" s="2" t="s">
        <v>432</v>
      </c>
      <c r="AV276" s="3">
        <v>275</v>
      </c>
    </row>
    <row r="277" spans="1:48" ht="30" customHeight="1" x14ac:dyDescent="0.3">
      <c r="A277" s="19"/>
      <c r="B277" s="19"/>
      <c r="C277" s="19"/>
      <c r="D277" s="19"/>
      <c r="E277" s="22"/>
      <c r="F277" s="22"/>
      <c r="G277" s="22"/>
      <c r="H277" s="22"/>
      <c r="I277" s="22"/>
      <c r="J277" s="22"/>
      <c r="K277" s="22"/>
      <c r="L277" s="22"/>
      <c r="M277" s="19"/>
      <c r="Q277" s="1" t="s">
        <v>398</v>
      </c>
    </row>
    <row r="278" spans="1:48" ht="30" customHeight="1" x14ac:dyDescent="0.3">
      <c r="A278" s="19"/>
      <c r="B278" s="19"/>
      <c r="C278" s="19"/>
      <c r="D278" s="19"/>
      <c r="E278" s="22"/>
      <c r="F278" s="22"/>
      <c r="G278" s="22"/>
      <c r="H278" s="22"/>
      <c r="I278" s="22"/>
      <c r="J278" s="22"/>
      <c r="K278" s="22"/>
      <c r="L278" s="22"/>
      <c r="M278" s="19"/>
      <c r="Q278" s="1" t="s">
        <v>398</v>
      </c>
    </row>
    <row r="279" spans="1:48" ht="30" customHeight="1" x14ac:dyDescent="0.3">
      <c r="A279" s="19"/>
      <c r="B279" s="19"/>
      <c r="C279" s="19"/>
      <c r="D279" s="19"/>
      <c r="E279" s="22"/>
      <c r="F279" s="22"/>
      <c r="G279" s="22"/>
      <c r="H279" s="22"/>
      <c r="I279" s="22"/>
      <c r="J279" s="22"/>
      <c r="K279" s="22"/>
      <c r="L279" s="22"/>
      <c r="M279" s="19"/>
      <c r="Q279" s="1" t="s">
        <v>398</v>
      </c>
    </row>
    <row r="280" spans="1:48" ht="30" customHeight="1" x14ac:dyDescent="0.3">
      <c r="A280" s="19"/>
      <c r="B280" s="19"/>
      <c r="C280" s="19"/>
      <c r="D280" s="19"/>
      <c r="E280" s="22"/>
      <c r="F280" s="22"/>
      <c r="G280" s="22"/>
      <c r="H280" s="22"/>
      <c r="I280" s="22"/>
      <c r="J280" s="22"/>
      <c r="K280" s="22"/>
      <c r="L280" s="22"/>
      <c r="M280" s="19"/>
      <c r="Q280" s="1" t="s">
        <v>398</v>
      </c>
    </row>
    <row r="281" spans="1:48" ht="30" customHeight="1" x14ac:dyDescent="0.3">
      <c r="A281" s="19"/>
      <c r="B281" s="19"/>
      <c r="C281" s="19"/>
      <c r="D281" s="19"/>
      <c r="E281" s="22"/>
      <c r="F281" s="22"/>
      <c r="G281" s="22"/>
      <c r="H281" s="22"/>
      <c r="I281" s="22"/>
      <c r="J281" s="22"/>
      <c r="K281" s="22"/>
      <c r="L281" s="22"/>
      <c r="M281" s="19"/>
      <c r="Q281" s="1" t="s">
        <v>398</v>
      </c>
    </row>
    <row r="282" spans="1:48" ht="30" customHeight="1" x14ac:dyDescent="0.3">
      <c r="A282" s="19"/>
      <c r="B282" s="19"/>
      <c r="C282" s="19"/>
      <c r="D282" s="19"/>
      <c r="E282" s="22"/>
      <c r="F282" s="22"/>
      <c r="G282" s="22"/>
      <c r="H282" s="22"/>
      <c r="I282" s="22"/>
      <c r="J282" s="22"/>
      <c r="K282" s="22"/>
      <c r="L282" s="22"/>
      <c r="M282" s="19"/>
      <c r="Q282" s="1" t="s">
        <v>398</v>
      </c>
    </row>
    <row r="283" spans="1:48" ht="30" customHeight="1" x14ac:dyDescent="0.3">
      <c r="A283" s="19"/>
      <c r="B283" s="19"/>
      <c r="C283" s="19"/>
      <c r="D283" s="19"/>
      <c r="E283" s="22"/>
      <c r="F283" s="22"/>
      <c r="G283" s="22"/>
      <c r="H283" s="22"/>
      <c r="I283" s="22"/>
      <c r="J283" s="22"/>
      <c r="K283" s="22"/>
      <c r="L283" s="22"/>
      <c r="M283" s="19"/>
      <c r="Q283" s="1" t="s">
        <v>398</v>
      </c>
    </row>
    <row r="284" spans="1:48" ht="30" customHeight="1" x14ac:dyDescent="0.3">
      <c r="A284" s="19"/>
      <c r="B284" s="19"/>
      <c r="C284" s="19"/>
      <c r="D284" s="19"/>
      <c r="E284" s="22"/>
      <c r="F284" s="22"/>
      <c r="G284" s="22"/>
      <c r="H284" s="22"/>
      <c r="I284" s="22"/>
      <c r="J284" s="22"/>
      <c r="K284" s="22"/>
      <c r="L284" s="22"/>
      <c r="M284" s="19"/>
      <c r="Q284" s="1" t="s">
        <v>398</v>
      </c>
    </row>
    <row r="285" spans="1:48" ht="30" customHeight="1" x14ac:dyDescent="0.3">
      <c r="A285" s="19"/>
      <c r="B285" s="19"/>
      <c r="C285" s="19"/>
      <c r="D285" s="19"/>
      <c r="E285" s="22"/>
      <c r="F285" s="22"/>
      <c r="G285" s="22"/>
      <c r="H285" s="22"/>
      <c r="I285" s="22"/>
      <c r="J285" s="22"/>
      <c r="K285" s="22"/>
      <c r="L285" s="22"/>
      <c r="M285" s="19"/>
      <c r="Q285" s="1" t="s">
        <v>398</v>
      </c>
    </row>
    <row r="286" spans="1:48" ht="30" customHeight="1" x14ac:dyDescent="0.3">
      <c r="A286" s="19"/>
      <c r="B286" s="19"/>
      <c r="C286" s="19"/>
      <c r="D286" s="19"/>
      <c r="E286" s="22"/>
      <c r="F286" s="22"/>
      <c r="G286" s="22"/>
      <c r="H286" s="22"/>
      <c r="I286" s="22"/>
      <c r="J286" s="22"/>
      <c r="K286" s="22"/>
      <c r="L286" s="22"/>
      <c r="M286" s="19"/>
      <c r="Q286" s="1" t="s">
        <v>398</v>
      </c>
    </row>
    <row r="287" spans="1:48" ht="30" customHeight="1" x14ac:dyDescent="0.3">
      <c r="A287" s="19"/>
      <c r="B287" s="19"/>
      <c r="C287" s="19"/>
      <c r="D287" s="19"/>
      <c r="E287" s="22"/>
      <c r="F287" s="22"/>
      <c r="G287" s="22"/>
      <c r="H287" s="22"/>
      <c r="I287" s="22"/>
      <c r="J287" s="22"/>
      <c r="K287" s="22"/>
      <c r="L287" s="22"/>
      <c r="M287" s="19"/>
      <c r="Q287" s="1" t="s">
        <v>398</v>
      </c>
    </row>
    <row r="288" spans="1:48" ht="30" customHeight="1" x14ac:dyDescent="0.3">
      <c r="A288" s="19"/>
      <c r="B288" s="19"/>
      <c r="C288" s="19"/>
      <c r="D288" s="19"/>
      <c r="E288" s="22"/>
      <c r="F288" s="22"/>
      <c r="G288" s="22"/>
      <c r="H288" s="22"/>
      <c r="I288" s="22"/>
      <c r="J288" s="22"/>
      <c r="K288" s="22"/>
      <c r="L288" s="22"/>
      <c r="M288" s="19"/>
      <c r="Q288" s="1" t="s">
        <v>398</v>
      </c>
    </row>
    <row r="289" spans="1:48" ht="30" customHeight="1" x14ac:dyDescent="0.3">
      <c r="A289" s="19"/>
      <c r="B289" s="19"/>
      <c r="C289" s="19"/>
      <c r="D289" s="19"/>
      <c r="E289" s="22"/>
      <c r="F289" s="22"/>
      <c r="G289" s="22"/>
      <c r="H289" s="22"/>
      <c r="I289" s="22"/>
      <c r="J289" s="22"/>
      <c r="K289" s="22"/>
      <c r="L289" s="22"/>
      <c r="M289" s="19"/>
      <c r="Q289" s="1" t="s">
        <v>398</v>
      </c>
    </row>
    <row r="290" spans="1:48" ht="30" customHeight="1" x14ac:dyDescent="0.3">
      <c r="A290" s="19"/>
      <c r="B290" s="19"/>
      <c r="C290" s="19"/>
      <c r="D290" s="19"/>
      <c r="E290" s="22"/>
      <c r="F290" s="22"/>
      <c r="G290" s="22"/>
      <c r="H290" s="22"/>
      <c r="I290" s="22"/>
      <c r="J290" s="22"/>
      <c r="K290" s="22"/>
      <c r="L290" s="22"/>
      <c r="M290" s="19"/>
      <c r="Q290" s="1" t="s">
        <v>398</v>
      </c>
    </row>
    <row r="291" spans="1:48" ht="30" customHeight="1" x14ac:dyDescent="0.3">
      <c r="A291" s="18" t="s">
        <v>98</v>
      </c>
      <c r="B291" s="19"/>
      <c r="C291" s="19"/>
      <c r="D291" s="19"/>
      <c r="E291" s="22"/>
      <c r="F291" s="22">
        <f>SUMIF(Q269:Q290,"010112",F269:F290)</f>
        <v>0</v>
      </c>
      <c r="G291" s="22"/>
      <c r="H291" s="22">
        <f>SUMIF(Q269:Q290,"010112",H269:H290)</f>
        <v>0</v>
      </c>
      <c r="I291" s="22"/>
      <c r="J291" s="22">
        <f>SUMIF(Q269:Q290,"010112",J269:J290)</f>
        <v>0</v>
      </c>
      <c r="K291" s="22"/>
      <c r="L291" s="22">
        <f>SUMIF(Q269:Q290,"010112",L269:L290)</f>
        <v>0</v>
      </c>
      <c r="M291" s="19"/>
      <c r="N291" t="s">
        <v>99</v>
      </c>
    </row>
    <row r="292" spans="1:48" ht="30" customHeight="1" x14ac:dyDescent="0.3">
      <c r="A292" s="18" t="s">
        <v>433</v>
      </c>
      <c r="B292" s="19" t="s">
        <v>1055</v>
      </c>
      <c r="C292" s="19"/>
      <c r="D292" s="19"/>
      <c r="E292" s="22"/>
      <c r="F292" s="22"/>
      <c r="G292" s="22"/>
      <c r="H292" s="22"/>
      <c r="I292" s="22"/>
      <c r="J292" s="22"/>
      <c r="K292" s="22"/>
      <c r="L292" s="22"/>
      <c r="M292" s="19"/>
      <c r="N292" s="3"/>
      <c r="O292" s="3"/>
      <c r="P292" s="3"/>
      <c r="Q292" s="2" t="s">
        <v>434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18" t="s">
        <v>435</v>
      </c>
      <c r="B293" s="18" t="s">
        <v>436</v>
      </c>
      <c r="C293" s="18" t="s">
        <v>80</v>
      </c>
      <c r="D293" s="19">
        <v>9</v>
      </c>
      <c r="E293" s="22"/>
      <c r="F293" s="22">
        <f>TRUNC(E293*D293, 0)</f>
        <v>0</v>
      </c>
      <c r="G293" s="22"/>
      <c r="H293" s="22">
        <f>TRUNC(G293*D293, 0)</f>
        <v>0</v>
      </c>
      <c r="I293" s="22"/>
      <c r="J293" s="22">
        <f>TRUNC(I293*D293, 0)</f>
        <v>0</v>
      </c>
      <c r="K293" s="22">
        <f t="shared" ref="K293:L295" si="33">TRUNC(E293+G293+I293, 0)</f>
        <v>0</v>
      </c>
      <c r="L293" s="22">
        <f t="shared" si="33"/>
        <v>0</v>
      </c>
      <c r="M293" s="18" t="s">
        <v>437</v>
      </c>
      <c r="N293" s="2" t="s">
        <v>438</v>
      </c>
      <c r="O293" s="2" t="s">
        <v>52</v>
      </c>
      <c r="P293" s="2" t="s">
        <v>52</v>
      </c>
      <c r="Q293" s="2" t="s">
        <v>434</v>
      </c>
      <c r="R293" s="2" t="s">
        <v>63</v>
      </c>
      <c r="S293" s="2" t="s">
        <v>64</v>
      </c>
      <c r="T293" s="2" t="s">
        <v>64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439</v>
      </c>
      <c r="AV293" s="3">
        <v>91</v>
      </c>
    </row>
    <row r="294" spans="1:48" ht="30" customHeight="1" x14ac:dyDescent="0.3">
      <c r="A294" s="18" t="s">
        <v>440</v>
      </c>
      <c r="B294" s="18" t="s">
        <v>441</v>
      </c>
      <c r="C294" s="18" t="s">
        <v>80</v>
      </c>
      <c r="D294" s="19">
        <v>180</v>
      </c>
      <c r="E294" s="22"/>
      <c r="F294" s="22">
        <f>TRUNC(E294*D294, 0)</f>
        <v>0</v>
      </c>
      <c r="G294" s="22"/>
      <c r="H294" s="22">
        <f>TRUNC(G294*D294, 0)</f>
        <v>0</v>
      </c>
      <c r="I294" s="22"/>
      <c r="J294" s="22">
        <f>TRUNC(I294*D294, 0)</f>
        <v>0</v>
      </c>
      <c r="K294" s="22">
        <f t="shared" si="33"/>
        <v>0</v>
      </c>
      <c r="L294" s="22">
        <f t="shared" si="33"/>
        <v>0</v>
      </c>
      <c r="M294" s="18" t="s">
        <v>442</v>
      </c>
      <c r="N294" s="2" t="s">
        <v>443</v>
      </c>
      <c r="O294" s="2" t="s">
        <v>52</v>
      </c>
      <c r="P294" s="2" t="s">
        <v>52</v>
      </c>
      <c r="Q294" s="2" t="s">
        <v>434</v>
      </c>
      <c r="R294" s="2" t="s">
        <v>63</v>
      </c>
      <c r="S294" s="2" t="s">
        <v>64</v>
      </c>
      <c r="T294" s="2" t="s">
        <v>64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444</v>
      </c>
      <c r="AV294" s="3">
        <v>92</v>
      </c>
    </row>
    <row r="295" spans="1:48" ht="30" customHeight="1" x14ac:dyDescent="0.3">
      <c r="A295" s="18" t="s">
        <v>445</v>
      </c>
      <c r="B295" s="18" t="s">
        <v>441</v>
      </c>
      <c r="C295" s="18" t="s">
        <v>80</v>
      </c>
      <c r="D295" s="19">
        <v>33</v>
      </c>
      <c r="E295" s="22"/>
      <c r="F295" s="22">
        <f>TRUNC(E295*D295, 0)</f>
        <v>0</v>
      </c>
      <c r="G295" s="22"/>
      <c r="H295" s="22">
        <f>TRUNC(G295*D295, 0)</f>
        <v>0</v>
      </c>
      <c r="I295" s="22"/>
      <c r="J295" s="22">
        <f>TRUNC(I295*D295, 0)</f>
        <v>0</v>
      </c>
      <c r="K295" s="22">
        <f t="shared" si="33"/>
        <v>0</v>
      </c>
      <c r="L295" s="22">
        <f t="shared" si="33"/>
        <v>0</v>
      </c>
      <c r="M295" s="18" t="s">
        <v>446</v>
      </c>
      <c r="N295" s="2" t="s">
        <v>447</v>
      </c>
      <c r="O295" s="2" t="s">
        <v>52</v>
      </c>
      <c r="P295" s="2" t="s">
        <v>52</v>
      </c>
      <c r="Q295" s="2" t="s">
        <v>434</v>
      </c>
      <c r="R295" s="2" t="s">
        <v>63</v>
      </c>
      <c r="S295" s="2" t="s">
        <v>64</v>
      </c>
      <c r="T295" s="2" t="s">
        <v>64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448</v>
      </c>
      <c r="AV295" s="3">
        <v>93</v>
      </c>
    </row>
    <row r="296" spans="1:48" ht="30" customHeight="1" x14ac:dyDescent="0.3">
      <c r="A296" s="19"/>
      <c r="B296" s="19"/>
      <c r="C296" s="19"/>
      <c r="D296" s="19"/>
      <c r="E296" s="22"/>
      <c r="F296" s="22"/>
      <c r="G296" s="22"/>
      <c r="H296" s="22"/>
      <c r="I296" s="22"/>
      <c r="J296" s="22"/>
      <c r="K296" s="22"/>
      <c r="L296" s="22"/>
      <c r="M296" s="19"/>
      <c r="Q296" s="1" t="s">
        <v>434</v>
      </c>
    </row>
    <row r="297" spans="1:48" ht="30" customHeight="1" x14ac:dyDescent="0.3">
      <c r="A297" s="19"/>
      <c r="B297" s="19"/>
      <c r="C297" s="19"/>
      <c r="D297" s="19"/>
      <c r="E297" s="22"/>
      <c r="F297" s="22"/>
      <c r="G297" s="22"/>
      <c r="H297" s="22"/>
      <c r="I297" s="22"/>
      <c r="J297" s="22"/>
      <c r="K297" s="22"/>
      <c r="L297" s="22"/>
      <c r="M297" s="19"/>
      <c r="Q297" s="1" t="s">
        <v>434</v>
      </c>
    </row>
    <row r="298" spans="1:48" ht="30" customHeight="1" x14ac:dyDescent="0.3">
      <c r="A298" s="19"/>
      <c r="B298" s="19"/>
      <c r="C298" s="19"/>
      <c r="D298" s="19"/>
      <c r="E298" s="22"/>
      <c r="F298" s="22"/>
      <c r="G298" s="22"/>
      <c r="H298" s="22"/>
      <c r="I298" s="22"/>
      <c r="J298" s="22"/>
      <c r="K298" s="22"/>
      <c r="L298" s="22"/>
      <c r="M298" s="19"/>
      <c r="Q298" s="1" t="s">
        <v>434</v>
      </c>
    </row>
    <row r="299" spans="1:48" ht="30" customHeight="1" x14ac:dyDescent="0.3">
      <c r="A299" s="19"/>
      <c r="B299" s="19"/>
      <c r="C299" s="19"/>
      <c r="D299" s="19"/>
      <c r="E299" s="22"/>
      <c r="F299" s="22"/>
      <c r="G299" s="22"/>
      <c r="H299" s="22"/>
      <c r="I299" s="22"/>
      <c r="J299" s="22"/>
      <c r="K299" s="22"/>
      <c r="L299" s="22"/>
      <c r="M299" s="19"/>
      <c r="Q299" s="1" t="s">
        <v>434</v>
      </c>
    </row>
    <row r="300" spans="1:48" ht="30" customHeight="1" x14ac:dyDescent="0.3">
      <c r="A300" s="19"/>
      <c r="B300" s="19"/>
      <c r="C300" s="19"/>
      <c r="D300" s="19"/>
      <c r="E300" s="22"/>
      <c r="F300" s="22"/>
      <c r="G300" s="22"/>
      <c r="H300" s="22"/>
      <c r="I300" s="22"/>
      <c r="J300" s="22"/>
      <c r="K300" s="22"/>
      <c r="L300" s="22"/>
      <c r="M300" s="19"/>
      <c r="Q300" s="1" t="s">
        <v>434</v>
      </c>
    </row>
    <row r="301" spans="1:48" ht="30" customHeight="1" x14ac:dyDescent="0.3">
      <c r="A301" s="19"/>
      <c r="B301" s="19"/>
      <c r="C301" s="19"/>
      <c r="D301" s="19"/>
      <c r="E301" s="22"/>
      <c r="F301" s="22"/>
      <c r="G301" s="22"/>
      <c r="H301" s="22"/>
      <c r="I301" s="22"/>
      <c r="J301" s="22"/>
      <c r="K301" s="22"/>
      <c r="L301" s="22"/>
      <c r="M301" s="19"/>
      <c r="Q301" s="1" t="s">
        <v>434</v>
      </c>
    </row>
    <row r="302" spans="1:48" ht="30" customHeight="1" x14ac:dyDescent="0.3">
      <c r="A302" s="19"/>
      <c r="B302" s="19"/>
      <c r="C302" s="19"/>
      <c r="D302" s="19"/>
      <c r="E302" s="22"/>
      <c r="F302" s="22"/>
      <c r="G302" s="22"/>
      <c r="H302" s="22"/>
      <c r="I302" s="22"/>
      <c r="J302" s="22"/>
      <c r="K302" s="22"/>
      <c r="L302" s="22"/>
      <c r="M302" s="19"/>
      <c r="Q302" s="1" t="s">
        <v>434</v>
      </c>
    </row>
    <row r="303" spans="1:48" ht="30" customHeight="1" x14ac:dyDescent="0.3">
      <c r="A303" s="19"/>
      <c r="B303" s="19"/>
      <c r="C303" s="19"/>
      <c r="D303" s="19"/>
      <c r="E303" s="22"/>
      <c r="F303" s="22"/>
      <c r="G303" s="22"/>
      <c r="H303" s="22"/>
      <c r="I303" s="22"/>
      <c r="J303" s="22"/>
      <c r="K303" s="22"/>
      <c r="L303" s="22"/>
      <c r="M303" s="19"/>
      <c r="Q303" s="1" t="s">
        <v>434</v>
      </c>
    </row>
    <row r="304" spans="1:48" ht="30" customHeight="1" x14ac:dyDescent="0.3">
      <c r="A304" s="19"/>
      <c r="B304" s="19"/>
      <c r="C304" s="19"/>
      <c r="D304" s="19"/>
      <c r="E304" s="22"/>
      <c r="F304" s="22"/>
      <c r="G304" s="22"/>
      <c r="H304" s="22"/>
      <c r="I304" s="22"/>
      <c r="J304" s="22"/>
      <c r="K304" s="22"/>
      <c r="L304" s="22"/>
      <c r="M304" s="19"/>
      <c r="Q304" s="1" t="s">
        <v>434</v>
      </c>
    </row>
    <row r="305" spans="1:48" ht="30" customHeight="1" x14ac:dyDescent="0.3">
      <c r="A305" s="19"/>
      <c r="B305" s="19"/>
      <c r="C305" s="19"/>
      <c r="D305" s="19"/>
      <c r="E305" s="22"/>
      <c r="F305" s="22"/>
      <c r="G305" s="22"/>
      <c r="H305" s="22"/>
      <c r="I305" s="22"/>
      <c r="J305" s="22"/>
      <c r="K305" s="22"/>
      <c r="L305" s="22"/>
      <c r="M305" s="19"/>
      <c r="Q305" s="1" t="s">
        <v>434</v>
      </c>
    </row>
    <row r="306" spans="1:48" ht="30" customHeight="1" x14ac:dyDescent="0.3">
      <c r="A306" s="19"/>
      <c r="B306" s="19"/>
      <c r="C306" s="19"/>
      <c r="D306" s="19"/>
      <c r="E306" s="22"/>
      <c r="F306" s="22"/>
      <c r="G306" s="22"/>
      <c r="H306" s="22"/>
      <c r="I306" s="22"/>
      <c r="J306" s="22"/>
      <c r="K306" s="22"/>
      <c r="L306" s="22"/>
      <c r="M306" s="19"/>
      <c r="Q306" s="1" t="s">
        <v>434</v>
      </c>
    </row>
    <row r="307" spans="1:48" ht="30" customHeight="1" x14ac:dyDescent="0.3">
      <c r="A307" s="19"/>
      <c r="B307" s="19"/>
      <c r="C307" s="19"/>
      <c r="D307" s="19"/>
      <c r="E307" s="22"/>
      <c r="F307" s="22"/>
      <c r="G307" s="22"/>
      <c r="H307" s="22"/>
      <c r="I307" s="22"/>
      <c r="J307" s="22"/>
      <c r="K307" s="22"/>
      <c r="L307" s="22"/>
      <c r="M307" s="19"/>
      <c r="Q307" s="1" t="s">
        <v>434</v>
      </c>
    </row>
    <row r="308" spans="1:48" ht="30" customHeight="1" x14ac:dyDescent="0.3">
      <c r="A308" s="19"/>
      <c r="B308" s="19"/>
      <c r="C308" s="19"/>
      <c r="D308" s="19"/>
      <c r="E308" s="22"/>
      <c r="F308" s="22"/>
      <c r="G308" s="22"/>
      <c r="H308" s="22"/>
      <c r="I308" s="22"/>
      <c r="J308" s="22"/>
      <c r="K308" s="22"/>
      <c r="L308" s="22"/>
      <c r="M308" s="19"/>
      <c r="Q308" s="1" t="s">
        <v>434</v>
      </c>
    </row>
    <row r="309" spans="1:48" ht="30" customHeight="1" x14ac:dyDescent="0.3">
      <c r="A309" s="19"/>
      <c r="B309" s="19"/>
      <c r="C309" s="19"/>
      <c r="D309" s="19"/>
      <c r="E309" s="22"/>
      <c r="F309" s="22"/>
      <c r="G309" s="22"/>
      <c r="H309" s="22"/>
      <c r="I309" s="22"/>
      <c r="J309" s="22"/>
      <c r="K309" s="22"/>
      <c r="L309" s="22"/>
      <c r="M309" s="19"/>
      <c r="Q309" s="1" t="s">
        <v>434</v>
      </c>
    </row>
    <row r="310" spans="1:48" ht="30" customHeight="1" x14ac:dyDescent="0.3">
      <c r="A310" s="19"/>
      <c r="B310" s="19"/>
      <c r="C310" s="19"/>
      <c r="D310" s="19"/>
      <c r="E310" s="22"/>
      <c r="F310" s="22"/>
      <c r="G310" s="22"/>
      <c r="H310" s="22"/>
      <c r="I310" s="22"/>
      <c r="J310" s="22"/>
      <c r="K310" s="22"/>
      <c r="L310" s="22"/>
      <c r="M310" s="19"/>
      <c r="Q310" s="1" t="s">
        <v>434</v>
      </c>
    </row>
    <row r="311" spans="1:48" ht="30" customHeight="1" x14ac:dyDescent="0.3">
      <c r="A311" s="19"/>
      <c r="B311" s="19"/>
      <c r="C311" s="19"/>
      <c r="D311" s="19"/>
      <c r="E311" s="22"/>
      <c r="F311" s="22"/>
      <c r="G311" s="22"/>
      <c r="H311" s="22"/>
      <c r="I311" s="22"/>
      <c r="J311" s="22"/>
      <c r="K311" s="22"/>
      <c r="L311" s="22"/>
      <c r="M311" s="19"/>
      <c r="Q311" s="1" t="s">
        <v>434</v>
      </c>
    </row>
    <row r="312" spans="1:48" ht="30" customHeight="1" x14ac:dyDescent="0.3">
      <c r="A312" s="19"/>
      <c r="B312" s="19"/>
      <c r="C312" s="19"/>
      <c r="D312" s="19"/>
      <c r="E312" s="22"/>
      <c r="F312" s="22"/>
      <c r="G312" s="22"/>
      <c r="H312" s="22"/>
      <c r="I312" s="22"/>
      <c r="J312" s="22"/>
      <c r="K312" s="22"/>
      <c r="L312" s="22"/>
      <c r="M312" s="19"/>
      <c r="Q312" s="1" t="s">
        <v>434</v>
      </c>
    </row>
    <row r="313" spans="1:48" ht="30" customHeight="1" x14ac:dyDescent="0.3">
      <c r="A313" s="19"/>
      <c r="B313" s="19"/>
      <c r="C313" s="19"/>
      <c r="D313" s="19"/>
      <c r="E313" s="22"/>
      <c r="F313" s="22"/>
      <c r="G313" s="22"/>
      <c r="H313" s="22"/>
      <c r="I313" s="22"/>
      <c r="J313" s="22"/>
      <c r="K313" s="22"/>
      <c r="L313" s="22"/>
      <c r="M313" s="19"/>
      <c r="Q313" s="1" t="s">
        <v>434</v>
      </c>
    </row>
    <row r="314" spans="1:48" ht="30" customHeight="1" x14ac:dyDescent="0.3">
      <c r="A314" s="19"/>
      <c r="B314" s="19"/>
      <c r="C314" s="19"/>
      <c r="D314" s="19"/>
      <c r="E314" s="22"/>
      <c r="F314" s="22"/>
      <c r="G314" s="22"/>
      <c r="H314" s="22"/>
      <c r="I314" s="22"/>
      <c r="J314" s="22"/>
      <c r="K314" s="22"/>
      <c r="L314" s="22"/>
      <c r="M314" s="19"/>
      <c r="Q314" s="1" t="s">
        <v>434</v>
      </c>
    </row>
    <row r="315" spans="1:48" ht="30" customHeight="1" x14ac:dyDescent="0.3">
      <c r="A315" s="18" t="s">
        <v>98</v>
      </c>
      <c r="B315" s="19"/>
      <c r="C315" s="19"/>
      <c r="D315" s="19"/>
      <c r="E315" s="22"/>
      <c r="F315" s="22">
        <f>SUMIF(Q293:Q314,"010113",F293:F314)</f>
        <v>0</v>
      </c>
      <c r="G315" s="22"/>
      <c r="H315" s="22">
        <f>SUMIF(Q293:Q314,"010113",H293:H314)</f>
        <v>0</v>
      </c>
      <c r="I315" s="22"/>
      <c r="J315" s="22">
        <f>SUMIF(Q293:Q314,"010113",J293:J314)</f>
        <v>0</v>
      </c>
      <c r="K315" s="22"/>
      <c r="L315" s="22">
        <f>SUMIF(Q293:Q314,"010113",L293:L314)</f>
        <v>0</v>
      </c>
      <c r="M315" s="19"/>
      <c r="N315" t="s">
        <v>99</v>
      </c>
    </row>
    <row r="316" spans="1:48" ht="30" customHeight="1" x14ac:dyDescent="0.3">
      <c r="A316" s="18" t="s">
        <v>449</v>
      </c>
      <c r="B316" s="19" t="s">
        <v>1055</v>
      </c>
      <c r="C316" s="19"/>
      <c r="D316" s="19"/>
      <c r="E316" s="22"/>
      <c r="F316" s="22"/>
      <c r="G316" s="22"/>
      <c r="H316" s="22"/>
      <c r="I316" s="22"/>
      <c r="J316" s="22"/>
      <c r="K316" s="22"/>
      <c r="L316" s="22"/>
      <c r="M316" s="19"/>
      <c r="N316" s="3"/>
      <c r="O316" s="3"/>
      <c r="P316" s="3"/>
      <c r="Q316" s="2" t="s">
        <v>450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18" t="s">
        <v>451</v>
      </c>
      <c r="B317" s="18" t="s">
        <v>452</v>
      </c>
      <c r="C317" s="18" t="s">
        <v>80</v>
      </c>
      <c r="D317" s="19">
        <v>2</v>
      </c>
      <c r="E317" s="22"/>
      <c r="F317" s="22">
        <f t="shared" ref="F317:F332" si="34">TRUNC(E317*D317, 0)</f>
        <v>0</v>
      </c>
      <c r="G317" s="22"/>
      <c r="H317" s="22">
        <f t="shared" ref="H317:H332" si="35">TRUNC(G317*D317, 0)</f>
        <v>0</v>
      </c>
      <c r="I317" s="22"/>
      <c r="J317" s="22">
        <f t="shared" ref="J317:J332" si="36">TRUNC(I317*D317, 0)</f>
        <v>0</v>
      </c>
      <c r="K317" s="22">
        <f t="shared" ref="K317:K332" si="37">TRUNC(E317+G317+I317, 0)</f>
        <v>0</v>
      </c>
      <c r="L317" s="22">
        <f t="shared" ref="L317:L332" si="38">TRUNC(F317+H317+J317, 0)</f>
        <v>0</v>
      </c>
      <c r="M317" s="18" t="s">
        <v>453</v>
      </c>
      <c r="N317" s="2" t="s">
        <v>454</v>
      </c>
      <c r="O317" s="2" t="s">
        <v>52</v>
      </c>
      <c r="P317" s="2" t="s">
        <v>52</v>
      </c>
      <c r="Q317" s="2" t="s">
        <v>450</v>
      </c>
      <c r="R317" s="2" t="s">
        <v>63</v>
      </c>
      <c r="S317" s="2" t="s">
        <v>64</v>
      </c>
      <c r="T317" s="2" t="s">
        <v>64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455</v>
      </c>
      <c r="AV317" s="3">
        <v>257</v>
      </c>
    </row>
    <row r="318" spans="1:48" ht="30" customHeight="1" x14ac:dyDescent="0.3">
      <c r="A318" s="18" t="s">
        <v>456</v>
      </c>
      <c r="B318" s="18" t="s">
        <v>457</v>
      </c>
      <c r="C318" s="18" t="s">
        <v>80</v>
      </c>
      <c r="D318" s="19">
        <v>2</v>
      </c>
      <c r="E318" s="22"/>
      <c r="F318" s="22">
        <f t="shared" si="34"/>
        <v>0</v>
      </c>
      <c r="G318" s="22"/>
      <c r="H318" s="22">
        <f t="shared" si="35"/>
        <v>0</v>
      </c>
      <c r="I318" s="22"/>
      <c r="J318" s="22">
        <f t="shared" si="36"/>
        <v>0</v>
      </c>
      <c r="K318" s="22">
        <f t="shared" si="37"/>
        <v>0</v>
      </c>
      <c r="L318" s="22">
        <f t="shared" si="38"/>
        <v>0</v>
      </c>
      <c r="M318" s="18" t="s">
        <v>458</v>
      </c>
      <c r="N318" s="2" t="s">
        <v>459</v>
      </c>
      <c r="O318" s="2" t="s">
        <v>52</v>
      </c>
      <c r="P318" s="2" t="s">
        <v>52</v>
      </c>
      <c r="Q318" s="2" t="s">
        <v>450</v>
      </c>
      <c r="R318" s="2" t="s">
        <v>63</v>
      </c>
      <c r="S318" s="2" t="s">
        <v>64</v>
      </c>
      <c r="T318" s="2" t="s">
        <v>64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460</v>
      </c>
      <c r="AV318" s="3">
        <v>258</v>
      </c>
    </row>
    <row r="319" spans="1:48" ht="30" customHeight="1" x14ac:dyDescent="0.3">
      <c r="A319" s="18" t="s">
        <v>461</v>
      </c>
      <c r="B319" s="18" t="s">
        <v>462</v>
      </c>
      <c r="C319" s="18" t="s">
        <v>80</v>
      </c>
      <c r="D319" s="19">
        <v>15</v>
      </c>
      <c r="E319" s="22"/>
      <c r="F319" s="22">
        <f t="shared" si="34"/>
        <v>0</v>
      </c>
      <c r="G319" s="22"/>
      <c r="H319" s="22">
        <f t="shared" si="35"/>
        <v>0</v>
      </c>
      <c r="I319" s="22"/>
      <c r="J319" s="22">
        <f t="shared" si="36"/>
        <v>0</v>
      </c>
      <c r="K319" s="22">
        <f t="shared" si="37"/>
        <v>0</v>
      </c>
      <c r="L319" s="22">
        <f t="shared" si="38"/>
        <v>0</v>
      </c>
      <c r="M319" s="18" t="s">
        <v>463</v>
      </c>
      <c r="N319" s="2" t="s">
        <v>464</v>
      </c>
      <c r="O319" s="2" t="s">
        <v>52</v>
      </c>
      <c r="P319" s="2" t="s">
        <v>52</v>
      </c>
      <c r="Q319" s="2" t="s">
        <v>450</v>
      </c>
      <c r="R319" s="2" t="s">
        <v>63</v>
      </c>
      <c r="S319" s="2" t="s">
        <v>64</v>
      </c>
      <c r="T319" s="2" t="s">
        <v>64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52</v>
      </c>
      <c r="AS319" s="2" t="s">
        <v>52</v>
      </c>
      <c r="AT319" s="3"/>
      <c r="AU319" s="2" t="s">
        <v>465</v>
      </c>
      <c r="AV319" s="3">
        <v>95</v>
      </c>
    </row>
    <row r="320" spans="1:48" ht="30" customHeight="1" x14ac:dyDescent="0.3">
      <c r="A320" s="18" t="s">
        <v>466</v>
      </c>
      <c r="B320" s="18" t="s">
        <v>467</v>
      </c>
      <c r="C320" s="18" t="s">
        <v>80</v>
      </c>
      <c r="D320" s="19">
        <v>195</v>
      </c>
      <c r="E320" s="22"/>
      <c r="F320" s="22">
        <f t="shared" si="34"/>
        <v>0</v>
      </c>
      <c r="G320" s="22"/>
      <c r="H320" s="22">
        <f t="shared" si="35"/>
        <v>0</v>
      </c>
      <c r="I320" s="22"/>
      <c r="J320" s="22">
        <f t="shared" si="36"/>
        <v>0</v>
      </c>
      <c r="K320" s="22">
        <f t="shared" si="37"/>
        <v>0</v>
      </c>
      <c r="L320" s="22">
        <f t="shared" si="38"/>
        <v>0</v>
      </c>
      <c r="M320" s="18" t="s">
        <v>468</v>
      </c>
      <c r="N320" s="2" t="s">
        <v>469</v>
      </c>
      <c r="O320" s="2" t="s">
        <v>52</v>
      </c>
      <c r="P320" s="2" t="s">
        <v>52</v>
      </c>
      <c r="Q320" s="2" t="s">
        <v>450</v>
      </c>
      <c r="R320" s="2" t="s">
        <v>63</v>
      </c>
      <c r="S320" s="2" t="s">
        <v>64</v>
      </c>
      <c r="T320" s="2" t="s">
        <v>64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52</v>
      </c>
      <c r="AS320" s="2" t="s">
        <v>52</v>
      </c>
      <c r="AT320" s="3"/>
      <c r="AU320" s="2" t="s">
        <v>470</v>
      </c>
      <c r="AV320" s="3">
        <v>259</v>
      </c>
    </row>
    <row r="321" spans="1:48" ht="30" customHeight="1" x14ac:dyDescent="0.3">
      <c r="A321" s="18" t="s">
        <v>471</v>
      </c>
      <c r="B321" s="18" t="s">
        <v>472</v>
      </c>
      <c r="C321" s="18" t="s">
        <v>80</v>
      </c>
      <c r="D321" s="19">
        <v>3</v>
      </c>
      <c r="E321" s="22"/>
      <c r="F321" s="22">
        <f t="shared" si="34"/>
        <v>0</v>
      </c>
      <c r="G321" s="22"/>
      <c r="H321" s="22">
        <f t="shared" si="35"/>
        <v>0</v>
      </c>
      <c r="I321" s="22"/>
      <c r="J321" s="22">
        <f t="shared" si="36"/>
        <v>0</v>
      </c>
      <c r="K321" s="22">
        <f t="shared" si="37"/>
        <v>0</v>
      </c>
      <c r="L321" s="22">
        <f t="shared" si="38"/>
        <v>0</v>
      </c>
      <c r="M321" s="18" t="s">
        <v>473</v>
      </c>
      <c r="N321" s="2" t="s">
        <v>474</v>
      </c>
      <c r="O321" s="2" t="s">
        <v>52</v>
      </c>
      <c r="P321" s="2" t="s">
        <v>52</v>
      </c>
      <c r="Q321" s="2" t="s">
        <v>450</v>
      </c>
      <c r="R321" s="2" t="s">
        <v>63</v>
      </c>
      <c r="S321" s="2" t="s">
        <v>64</v>
      </c>
      <c r="T321" s="2" t="s">
        <v>64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52</v>
      </c>
      <c r="AS321" s="2" t="s">
        <v>52</v>
      </c>
      <c r="AT321" s="3"/>
      <c r="AU321" s="2" t="s">
        <v>475</v>
      </c>
      <c r="AV321" s="3">
        <v>97</v>
      </c>
    </row>
    <row r="322" spans="1:48" ht="30" customHeight="1" x14ac:dyDescent="0.3">
      <c r="A322" s="18" t="s">
        <v>471</v>
      </c>
      <c r="B322" s="18" t="s">
        <v>476</v>
      </c>
      <c r="C322" s="18" t="s">
        <v>80</v>
      </c>
      <c r="D322" s="19">
        <v>44</v>
      </c>
      <c r="E322" s="22"/>
      <c r="F322" s="22">
        <f t="shared" si="34"/>
        <v>0</v>
      </c>
      <c r="G322" s="22"/>
      <c r="H322" s="22">
        <f t="shared" si="35"/>
        <v>0</v>
      </c>
      <c r="I322" s="22"/>
      <c r="J322" s="22">
        <f t="shared" si="36"/>
        <v>0</v>
      </c>
      <c r="K322" s="22">
        <f t="shared" si="37"/>
        <v>0</v>
      </c>
      <c r="L322" s="22">
        <f t="shared" si="38"/>
        <v>0</v>
      </c>
      <c r="M322" s="18" t="s">
        <v>477</v>
      </c>
      <c r="N322" s="2" t="s">
        <v>478</v>
      </c>
      <c r="O322" s="2" t="s">
        <v>52</v>
      </c>
      <c r="P322" s="2" t="s">
        <v>52</v>
      </c>
      <c r="Q322" s="2" t="s">
        <v>450</v>
      </c>
      <c r="R322" s="2" t="s">
        <v>63</v>
      </c>
      <c r="S322" s="2" t="s">
        <v>64</v>
      </c>
      <c r="T322" s="2" t="s">
        <v>64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52</v>
      </c>
      <c r="AS322" s="2" t="s">
        <v>52</v>
      </c>
      <c r="AT322" s="3"/>
      <c r="AU322" s="2" t="s">
        <v>479</v>
      </c>
      <c r="AV322" s="3">
        <v>98</v>
      </c>
    </row>
    <row r="323" spans="1:48" ht="30" customHeight="1" x14ac:dyDescent="0.3">
      <c r="A323" s="18" t="s">
        <v>480</v>
      </c>
      <c r="B323" s="18" t="s">
        <v>481</v>
      </c>
      <c r="C323" s="18" t="s">
        <v>232</v>
      </c>
      <c r="D323" s="19">
        <v>3</v>
      </c>
      <c r="E323" s="22"/>
      <c r="F323" s="22">
        <f t="shared" si="34"/>
        <v>0</v>
      </c>
      <c r="G323" s="22"/>
      <c r="H323" s="22">
        <f t="shared" si="35"/>
        <v>0</v>
      </c>
      <c r="I323" s="22"/>
      <c r="J323" s="22">
        <f t="shared" si="36"/>
        <v>0</v>
      </c>
      <c r="K323" s="22">
        <f t="shared" si="37"/>
        <v>0</v>
      </c>
      <c r="L323" s="22">
        <f t="shared" si="38"/>
        <v>0</v>
      </c>
      <c r="M323" s="18" t="s">
        <v>482</v>
      </c>
      <c r="N323" s="2" t="s">
        <v>483</v>
      </c>
      <c r="O323" s="2" t="s">
        <v>52</v>
      </c>
      <c r="P323" s="2" t="s">
        <v>52</v>
      </c>
      <c r="Q323" s="2" t="s">
        <v>450</v>
      </c>
      <c r="R323" s="2" t="s">
        <v>63</v>
      </c>
      <c r="S323" s="2" t="s">
        <v>64</v>
      </c>
      <c r="T323" s="2" t="s">
        <v>64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52</v>
      </c>
      <c r="AS323" s="2" t="s">
        <v>52</v>
      </c>
      <c r="AT323" s="3"/>
      <c r="AU323" s="2" t="s">
        <v>484</v>
      </c>
      <c r="AV323" s="3">
        <v>243</v>
      </c>
    </row>
    <row r="324" spans="1:48" ht="30" customHeight="1" x14ac:dyDescent="0.3">
      <c r="A324" s="18" t="s">
        <v>485</v>
      </c>
      <c r="B324" s="18" t="s">
        <v>52</v>
      </c>
      <c r="C324" s="18" t="s">
        <v>146</v>
      </c>
      <c r="D324" s="19">
        <v>1</v>
      </c>
      <c r="E324" s="22"/>
      <c r="F324" s="22">
        <f t="shared" si="34"/>
        <v>0</v>
      </c>
      <c r="G324" s="22"/>
      <c r="H324" s="22">
        <f t="shared" si="35"/>
        <v>0</v>
      </c>
      <c r="I324" s="22"/>
      <c r="J324" s="22">
        <f t="shared" si="36"/>
        <v>0</v>
      </c>
      <c r="K324" s="22">
        <f t="shared" si="37"/>
        <v>0</v>
      </c>
      <c r="L324" s="22">
        <f t="shared" si="38"/>
        <v>0</v>
      </c>
      <c r="M324" s="18" t="s">
        <v>486</v>
      </c>
      <c r="N324" s="2" t="s">
        <v>487</v>
      </c>
      <c r="O324" s="2" t="s">
        <v>52</v>
      </c>
      <c r="P324" s="2" t="s">
        <v>52</v>
      </c>
      <c r="Q324" s="2" t="s">
        <v>450</v>
      </c>
      <c r="R324" s="2" t="s">
        <v>63</v>
      </c>
      <c r="S324" s="2" t="s">
        <v>64</v>
      </c>
      <c r="T324" s="2" t="s">
        <v>64</v>
      </c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52</v>
      </c>
      <c r="AS324" s="2" t="s">
        <v>52</v>
      </c>
      <c r="AT324" s="3"/>
      <c r="AU324" s="2" t="s">
        <v>488</v>
      </c>
      <c r="AV324" s="3">
        <v>102</v>
      </c>
    </row>
    <row r="325" spans="1:48" ht="30" customHeight="1" x14ac:dyDescent="0.3">
      <c r="A325" s="18" t="s">
        <v>489</v>
      </c>
      <c r="B325" s="18" t="s">
        <v>52</v>
      </c>
      <c r="C325" s="18" t="s">
        <v>146</v>
      </c>
      <c r="D325" s="19">
        <v>4</v>
      </c>
      <c r="E325" s="22"/>
      <c r="F325" s="22">
        <f t="shared" si="34"/>
        <v>0</v>
      </c>
      <c r="G325" s="22"/>
      <c r="H325" s="22">
        <f t="shared" si="35"/>
        <v>0</v>
      </c>
      <c r="I325" s="22"/>
      <c r="J325" s="22">
        <f t="shared" si="36"/>
        <v>0</v>
      </c>
      <c r="K325" s="22">
        <f t="shared" si="37"/>
        <v>0</v>
      </c>
      <c r="L325" s="22">
        <f t="shared" si="38"/>
        <v>0</v>
      </c>
      <c r="M325" s="18" t="s">
        <v>490</v>
      </c>
      <c r="N325" s="2" t="s">
        <v>491</v>
      </c>
      <c r="O325" s="2" t="s">
        <v>52</v>
      </c>
      <c r="P325" s="2" t="s">
        <v>52</v>
      </c>
      <c r="Q325" s="2" t="s">
        <v>450</v>
      </c>
      <c r="R325" s="2" t="s">
        <v>63</v>
      </c>
      <c r="S325" s="2" t="s">
        <v>64</v>
      </c>
      <c r="T325" s="2" t="s">
        <v>64</v>
      </c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 t="s">
        <v>52</v>
      </c>
      <c r="AS325" s="2" t="s">
        <v>52</v>
      </c>
      <c r="AT325" s="3"/>
      <c r="AU325" s="2" t="s">
        <v>492</v>
      </c>
      <c r="AV325" s="3">
        <v>103</v>
      </c>
    </row>
    <row r="326" spans="1:48" ht="30" customHeight="1" x14ac:dyDescent="0.3">
      <c r="A326" s="18" t="s">
        <v>493</v>
      </c>
      <c r="B326" s="18" t="s">
        <v>52</v>
      </c>
      <c r="C326" s="18" t="s">
        <v>146</v>
      </c>
      <c r="D326" s="19">
        <v>2</v>
      </c>
      <c r="E326" s="22"/>
      <c r="F326" s="22">
        <f t="shared" si="34"/>
        <v>0</v>
      </c>
      <c r="G326" s="22"/>
      <c r="H326" s="22">
        <f t="shared" si="35"/>
        <v>0</v>
      </c>
      <c r="I326" s="22"/>
      <c r="J326" s="22">
        <f t="shared" si="36"/>
        <v>0</v>
      </c>
      <c r="K326" s="22">
        <f t="shared" si="37"/>
        <v>0</v>
      </c>
      <c r="L326" s="22">
        <f t="shared" si="38"/>
        <v>0</v>
      </c>
      <c r="M326" s="18" t="s">
        <v>494</v>
      </c>
      <c r="N326" s="2" t="s">
        <v>495</v>
      </c>
      <c r="O326" s="2" t="s">
        <v>52</v>
      </c>
      <c r="P326" s="2" t="s">
        <v>52</v>
      </c>
      <c r="Q326" s="2" t="s">
        <v>450</v>
      </c>
      <c r="R326" s="2" t="s">
        <v>63</v>
      </c>
      <c r="S326" s="2" t="s">
        <v>64</v>
      </c>
      <c r="T326" s="2" t="s">
        <v>64</v>
      </c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 t="s">
        <v>52</v>
      </c>
      <c r="AS326" s="2" t="s">
        <v>52</v>
      </c>
      <c r="AT326" s="3"/>
      <c r="AU326" s="2" t="s">
        <v>496</v>
      </c>
      <c r="AV326" s="3">
        <v>260</v>
      </c>
    </row>
    <row r="327" spans="1:48" ht="30" customHeight="1" x14ac:dyDescent="0.3">
      <c r="A327" s="18" t="s">
        <v>497</v>
      </c>
      <c r="B327" s="18" t="s">
        <v>498</v>
      </c>
      <c r="C327" s="18" t="s">
        <v>146</v>
      </c>
      <c r="D327" s="19">
        <v>1</v>
      </c>
      <c r="E327" s="22"/>
      <c r="F327" s="22">
        <f t="shared" si="34"/>
        <v>0</v>
      </c>
      <c r="G327" s="22"/>
      <c r="H327" s="22">
        <f t="shared" si="35"/>
        <v>0</v>
      </c>
      <c r="I327" s="22"/>
      <c r="J327" s="22">
        <f t="shared" si="36"/>
        <v>0</v>
      </c>
      <c r="K327" s="22">
        <f t="shared" si="37"/>
        <v>0</v>
      </c>
      <c r="L327" s="22">
        <f t="shared" si="38"/>
        <v>0</v>
      </c>
      <c r="M327" s="18" t="s">
        <v>499</v>
      </c>
      <c r="N327" s="2" t="s">
        <v>500</v>
      </c>
      <c r="O327" s="2" t="s">
        <v>52</v>
      </c>
      <c r="P327" s="2" t="s">
        <v>52</v>
      </c>
      <c r="Q327" s="2" t="s">
        <v>450</v>
      </c>
      <c r="R327" s="2" t="s">
        <v>63</v>
      </c>
      <c r="S327" s="2" t="s">
        <v>64</v>
      </c>
      <c r="T327" s="2" t="s">
        <v>64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52</v>
      </c>
      <c r="AS327" s="2" t="s">
        <v>52</v>
      </c>
      <c r="AT327" s="3"/>
      <c r="AU327" s="2" t="s">
        <v>501</v>
      </c>
      <c r="AV327" s="3">
        <v>261</v>
      </c>
    </row>
    <row r="328" spans="1:48" ht="30" customHeight="1" x14ac:dyDescent="0.3">
      <c r="A328" s="18" t="s">
        <v>502</v>
      </c>
      <c r="B328" s="18" t="s">
        <v>52</v>
      </c>
      <c r="C328" s="18" t="s">
        <v>146</v>
      </c>
      <c r="D328" s="19">
        <v>1</v>
      </c>
      <c r="E328" s="22"/>
      <c r="F328" s="22">
        <f t="shared" si="34"/>
        <v>0</v>
      </c>
      <c r="G328" s="22"/>
      <c r="H328" s="22">
        <f t="shared" si="35"/>
        <v>0</v>
      </c>
      <c r="I328" s="22"/>
      <c r="J328" s="22">
        <f t="shared" si="36"/>
        <v>0</v>
      </c>
      <c r="K328" s="22">
        <f t="shared" si="37"/>
        <v>0</v>
      </c>
      <c r="L328" s="22">
        <f t="shared" si="38"/>
        <v>0</v>
      </c>
      <c r="M328" s="18" t="s">
        <v>503</v>
      </c>
      <c r="N328" s="2" t="s">
        <v>504</v>
      </c>
      <c r="O328" s="2" t="s">
        <v>52</v>
      </c>
      <c r="P328" s="2" t="s">
        <v>52</v>
      </c>
      <c r="Q328" s="2" t="s">
        <v>450</v>
      </c>
      <c r="R328" s="2" t="s">
        <v>63</v>
      </c>
      <c r="S328" s="2" t="s">
        <v>64</v>
      </c>
      <c r="T328" s="2" t="s">
        <v>64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52</v>
      </c>
      <c r="AS328" s="2" t="s">
        <v>52</v>
      </c>
      <c r="AT328" s="3"/>
      <c r="AU328" s="2" t="s">
        <v>505</v>
      </c>
      <c r="AV328" s="3">
        <v>262</v>
      </c>
    </row>
    <row r="329" spans="1:48" ht="30" customHeight="1" x14ac:dyDescent="0.3">
      <c r="A329" s="18" t="s">
        <v>506</v>
      </c>
      <c r="B329" s="18" t="s">
        <v>52</v>
      </c>
      <c r="C329" s="18" t="s">
        <v>146</v>
      </c>
      <c r="D329" s="19">
        <v>1</v>
      </c>
      <c r="E329" s="22"/>
      <c r="F329" s="22">
        <f t="shared" si="34"/>
        <v>0</v>
      </c>
      <c r="G329" s="22"/>
      <c r="H329" s="22">
        <f t="shared" si="35"/>
        <v>0</v>
      </c>
      <c r="I329" s="22"/>
      <c r="J329" s="22">
        <f t="shared" si="36"/>
        <v>0</v>
      </c>
      <c r="K329" s="22">
        <f t="shared" si="37"/>
        <v>0</v>
      </c>
      <c r="L329" s="22">
        <f t="shared" si="38"/>
        <v>0</v>
      </c>
      <c r="M329" s="18" t="s">
        <v>507</v>
      </c>
      <c r="N329" s="2" t="s">
        <v>508</v>
      </c>
      <c r="O329" s="2" t="s">
        <v>52</v>
      </c>
      <c r="P329" s="2" t="s">
        <v>52</v>
      </c>
      <c r="Q329" s="2" t="s">
        <v>450</v>
      </c>
      <c r="R329" s="2" t="s">
        <v>63</v>
      </c>
      <c r="S329" s="2" t="s">
        <v>64</v>
      </c>
      <c r="T329" s="2" t="s">
        <v>64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52</v>
      </c>
      <c r="AS329" s="2" t="s">
        <v>52</v>
      </c>
      <c r="AT329" s="3"/>
      <c r="AU329" s="2" t="s">
        <v>509</v>
      </c>
      <c r="AV329" s="3">
        <v>263</v>
      </c>
    </row>
    <row r="330" spans="1:48" ht="30" customHeight="1" x14ac:dyDescent="0.3">
      <c r="A330" s="18" t="s">
        <v>510</v>
      </c>
      <c r="B330" s="18" t="s">
        <v>511</v>
      </c>
      <c r="C330" s="18" t="s">
        <v>146</v>
      </c>
      <c r="D330" s="19">
        <v>1</v>
      </c>
      <c r="E330" s="22"/>
      <c r="F330" s="22">
        <f t="shared" si="34"/>
        <v>0</v>
      </c>
      <c r="G330" s="22"/>
      <c r="H330" s="22">
        <f t="shared" si="35"/>
        <v>0</v>
      </c>
      <c r="I330" s="22"/>
      <c r="J330" s="22">
        <f t="shared" si="36"/>
        <v>0</v>
      </c>
      <c r="K330" s="22">
        <f t="shared" si="37"/>
        <v>0</v>
      </c>
      <c r="L330" s="22">
        <f t="shared" si="38"/>
        <v>0</v>
      </c>
      <c r="M330" s="18" t="s">
        <v>52</v>
      </c>
      <c r="N330" s="2" t="s">
        <v>512</v>
      </c>
      <c r="O330" s="2" t="s">
        <v>52</v>
      </c>
      <c r="P330" s="2" t="s">
        <v>52</v>
      </c>
      <c r="Q330" s="2" t="s">
        <v>450</v>
      </c>
      <c r="R330" s="2" t="s">
        <v>64</v>
      </c>
      <c r="S330" s="2" t="s">
        <v>64</v>
      </c>
      <c r="T330" s="2" t="s">
        <v>63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52</v>
      </c>
      <c r="AS330" s="2" t="s">
        <v>52</v>
      </c>
      <c r="AT330" s="3"/>
      <c r="AU330" s="2" t="s">
        <v>513</v>
      </c>
      <c r="AV330" s="3">
        <v>203</v>
      </c>
    </row>
    <row r="331" spans="1:48" ht="30" customHeight="1" x14ac:dyDescent="0.3">
      <c r="A331" s="18" t="s">
        <v>510</v>
      </c>
      <c r="B331" s="18" t="s">
        <v>514</v>
      </c>
      <c r="C331" s="18" t="s">
        <v>146</v>
      </c>
      <c r="D331" s="19">
        <v>1</v>
      </c>
      <c r="E331" s="22"/>
      <c r="F331" s="22">
        <f t="shared" si="34"/>
        <v>0</v>
      </c>
      <c r="G331" s="22"/>
      <c r="H331" s="22">
        <f t="shared" si="35"/>
        <v>0</v>
      </c>
      <c r="I331" s="22"/>
      <c r="J331" s="22">
        <f t="shared" si="36"/>
        <v>0</v>
      </c>
      <c r="K331" s="22">
        <f t="shared" si="37"/>
        <v>0</v>
      </c>
      <c r="L331" s="22">
        <f t="shared" si="38"/>
        <v>0</v>
      </c>
      <c r="M331" s="18" t="s">
        <v>52</v>
      </c>
      <c r="N331" s="2" t="s">
        <v>515</v>
      </c>
      <c r="O331" s="2" t="s">
        <v>52</v>
      </c>
      <c r="P331" s="2" t="s">
        <v>52</v>
      </c>
      <c r="Q331" s="2" t="s">
        <v>450</v>
      </c>
      <c r="R331" s="2" t="s">
        <v>64</v>
      </c>
      <c r="S331" s="2" t="s">
        <v>64</v>
      </c>
      <c r="T331" s="2" t="s">
        <v>63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52</v>
      </c>
      <c r="AS331" s="2" t="s">
        <v>52</v>
      </c>
      <c r="AT331" s="3"/>
      <c r="AU331" s="2" t="s">
        <v>516</v>
      </c>
      <c r="AV331" s="3">
        <v>204</v>
      </c>
    </row>
    <row r="332" spans="1:48" ht="30" customHeight="1" x14ac:dyDescent="0.3">
      <c r="A332" s="18" t="s">
        <v>510</v>
      </c>
      <c r="B332" s="18" t="s">
        <v>517</v>
      </c>
      <c r="C332" s="18" t="s">
        <v>518</v>
      </c>
      <c r="D332" s="19">
        <v>1</v>
      </c>
      <c r="E332" s="22"/>
      <c r="F332" s="22">
        <f t="shared" si="34"/>
        <v>0</v>
      </c>
      <c r="G332" s="22"/>
      <c r="H332" s="22">
        <f t="shared" si="35"/>
        <v>0</v>
      </c>
      <c r="I332" s="22"/>
      <c r="J332" s="22">
        <f t="shared" si="36"/>
        <v>0</v>
      </c>
      <c r="K332" s="22">
        <f t="shared" si="37"/>
        <v>0</v>
      </c>
      <c r="L332" s="22">
        <f t="shared" si="38"/>
        <v>0</v>
      </c>
      <c r="M332" s="18" t="s">
        <v>52</v>
      </c>
      <c r="N332" s="2" t="s">
        <v>519</v>
      </c>
      <c r="O332" s="2" t="s">
        <v>52</v>
      </c>
      <c r="P332" s="2" t="s">
        <v>52</v>
      </c>
      <c r="Q332" s="2" t="s">
        <v>450</v>
      </c>
      <c r="R332" s="2" t="s">
        <v>64</v>
      </c>
      <c r="S332" s="2" t="s">
        <v>64</v>
      </c>
      <c r="T332" s="2" t="s">
        <v>63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52</v>
      </c>
      <c r="AS332" s="2" t="s">
        <v>52</v>
      </c>
      <c r="AT332" s="3"/>
      <c r="AU332" s="2" t="s">
        <v>520</v>
      </c>
      <c r="AV332" s="3">
        <v>205</v>
      </c>
    </row>
    <row r="333" spans="1:48" ht="30" customHeight="1" x14ac:dyDescent="0.3">
      <c r="A333" s="19"/>
      <c r="B333" s="19"/>
      <c r="C333" s="19"/>
      <c r="D333" s="19"/>
      <c r="E333" s="22"/>
      <c r="F333" s="22"/>
      <c r="G333" s="22"/>
      <c r="H333" s="22"/>
      <c r="I333" s="22"/>
      <c r="J333" s="22"/>
      <c r="K333" s="22"/>
      <c r="L333" s="22"/>
      <c r="M333" s="19"/>
      <c r="Q333" s="1" t="s">
        <v>450</v>
      </c>
    </row>
    <row r="334" spans="1:48" ht="30" customHeight="1" x14ac:dyDescent="0.3">
      <c r="A334" s="19"/>
      <c r="B334" s="19"/>
      <c r="C334" s="19"/>
      <c r="D334" s="19"/>
      <c r="E334" s="22"/>
      <c r="F334" s="22"/>
      <c r="G334" s="22"/>
      <c r="H334" s="22"/>
      <c r="I334" s="22"/>
      <c r="J334" s="22"/>
      <c r="K334" s="22"/>
      <c r="L334" s="22"/>
      <c r="M334" s="19"/>
      <c r="Q334" s="1" t="s">
        <v>450</v>
      </c>
    </row>
    <row r="335" spans="1:48" ht="30" customHeight="1" x14ac:dyDescent="0.3">
      <c r="A335" s="19"/>
      <c r="B335" s="19"/>
      <c r="C335" s="19"/>
      <c r="D335" s="19"/>
      <c r="E335" s="22"/>
      <c r="F335" s="22"/>
      <c r="G335" s="22"/>
      <c r="H335" s="22"/>
      <c r="I335" s="22"/>
      <c r="J335" s="22"/>
      <c r="K335" s="22"/>
      <c r="L335" s="22"/>
      <c r="M335" s="19"/>
      <c r="Q335" s="1" t="s">
        <v>450</v>
      </c>
    </row>
    <row r="336" spans="1:48" ht="30" customHeight="1" x14ac:dyDescent="0.3">
      <c r="A336" s="19"/>
      <c r="B336" s="19"/>
      <c r="C336" s="19"/>
      <c r="D336" s="19"/>
      <c r="E336" s="22"/>
      <c r="F336" s="22"/>
      <c r="G336" s="22"/>
      <c r="H336" s="22"/>
      <c r="I336" s="22"/>
      <c r="J336" s="22"/>
      <c r="K336" s="22"/>
      <c r="L336" s="22"/>
      <c r="M336" s="19"/>
      <c r="Q336" s="1" t="s">
        <v>450</v>
      </c>
    </row>
    <row r="337" spans="1:48" ht="30" customHeight="1" x14ac:dyDescent="0.3">
      <c r="A337" s="19"/>
      <c r="B337" s="19"/>
      <c r="C337" s="19"/>
      <c r="D337" s="19"/>
      <c r="E337" s="22"/>
      <c r="F337" s="22"/>
      <c r="G337" s="22"/>
      <c r="H337" s="22"/>
      <c r="I337" s="22"/>
      <c r="J337" s="22"/>
      <c r="K337" s="22"/>
      <c r="L337" s="22"/>
      <c r="M337" s="19"/>
      <c r="Q337" s="1" t="s">
        <v>450</v>
      </c>
    </row>
    <row r="338" spans="1:48" ht="30" customHeight="1" x14ac:dyDescent="0.3">
      <c r="A338" s="19"/>
      <c r="B338" s="19"/>
      <c r="C338" s="19"/>
      <c r="D338" s="19"/>
      <c r="E338" s="22"/>
      <c r="F338" s="22"/>
      <c r="G338" s="22"/>
      <c r="H338" s="22"/>
      <c r="I338" s="22"/>
      <c r="J338" s="22"/>
      <c r="K338" s="22"/>
      <c r="L338" s="22"/>
      <c r="M338" s="19"/>
      <c r="Q338" s="1" t="s">
        <v>450</v>
      </c>
    </row>
    <row r="339" spans="1:48" ht="30" customHeight="1" x14ac:dyDescent="0.3">
      <c r="A339" s="18" t="s">
        <v>98</v>
      </c>
      <c r="B339" s="19"/>
      <c r="C339" s="19"/>
      <c r="D339" s="19"/>
      <c r="E339" s="22"/>
      <c r="F339" s="22">
        <f>SUMIF(Q317:Q338,"010114",F317:F338)</f>
        <v>0</v>
      </c>
      <c r="G339" s="22"/>
      <c r="H339" s="22">
        <f>SUMIF(Q317:Q338,"010114",H317:H338)</f>
        <v>0</v>
      </c>
      <c r="I339" s="22"/>
      <c r="J339" s="22">
        <f>SUMIF(Q317:Q338,"010114",J317:J338)</f>
        <v>0</v>
      </c>
      <c r="K339" s="22"/>
      <c r="L339" s="22">
        <f>SUMIF(Q317:Q338,"010114",L317:L338)</f>
        <v>0</v>
      </c>
      <c r="M339" s="19"/>
      <c r="N339" t="s">
        <v>99</v>
      </c>
    </row>
    <row r="340" spans="1:48" ht="30" customHeight="1" x14ac:dyDescent="0.3">
      <c r="A340" s="18" t="s">
        <v>521</v>
      </c>
      <c r="B340" s="19" t="s">
        <v>1055</v>
      </c>
      <c r="C340" s="19"/>
      <c r="D340" s="19"/>
      <c r="E340" s="22"/>
      <c r="F340" s="22"/>
      <c r="G340" s="22"/>
      <c r="H340" s="22"/>
      <c r="I340" s="22"/>
      <c r="J340" s="22"/>
      <c r="K340" s="22"/>
      <c r="L340" s="22"/>
      <c r="M340" s="19"/>
      <c r="N340" s="3"/>
      <c r="O340" s="3"/>
      <c r="P340" s="3"/>
      <c r="Q340" s="2" t="s">
        <v>522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 x14ac:dyDescent="0.3">
      <c r="A341" s="18" t="s">
        <v>523</v>
      </c>
      <c r="B341" s="18" t="s">
        <v>524</v>
      </c>
      <c r="C341" s="18" t="s">
        <v>104</v>
      </c>
      <c r="D341" s="19">
        <v>2</v>
      </c>
      <c r="E341" s="22"/>
      <c r="F341" s="22">
        <f t="shared" ref="F341:F370" si="39">TRUNC(E341*D341, 0)</f>
        <v>0</v>
      </c>
      <c r="G341" s="22"/>
      <c r="H341" s="22">
        <f t="shared" ref="H341:H370" si="40">TRUNC(G341*D341, 0)</f>
        <v>0</v>
      </c>
      <c r="I341" s="22"/>
      <c r="J341" s="22">
        <f t="shared" ref="J341:J370" si="41">TRUNC(I341*D341, 0)</f>
        <v>0</v>
      </c>
      <c r="K341" s="22">
        <f t="shared" ref="K341:K370" si="42">TRUNC(E341+G341+I341, 0)</f>
        <v>0</v>
      </c>
      <c r="L341" s="22">
        <f t="shared" ref="L341:L370" si="43">TRUNC(F341+H341+J341, 0)</f>
        <v>0</v>
      </c>
      <c r="M341" s="18" t="s">
        <v>525</v>
      </c>
      <c r="N341" s="2" t="s">
        <v>526</v>
      </c>
      <c r="O341" s="2" t="s">
        <v>52</v>
      </c>
      <c r="P341" s="2" t="s">
        <v>52</v>
      </c>
      <c r="Q341" s="2" t="s">
        <v>522</v>
      </c>
      <c r="R341" s="2" t="s">
        <v>63</v>
      </c>
      <c r="S341" s="2" t="s">
        <v>64</v>
      </c>
      <c r="T341" s="2" t="s">
        <v>64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527</v>
      </c>
      <c r="AV341" s="3">
        <v>105</v>
      </c>
    </row>
    <row r="342" spans="1:48" ht="30" customHeight="1" x14ac:dyDescent="0.3">
      <c r="A342" s="18" t="s">
        <v>528</v>
      </c>
      <c r="B342" s="18" t="s">
        <v>524</v>
      </c>
      <c r="C342" s="18" t="s">
        <v>104</v>
      </c>
      <c r="D342" s="19">
        <v>16</v>
      </c>
      <c r="E342" s="22"/>
      <c r="F342" s="22">
        <f t="shared" si="39"/>
        <v>0</v>
      </c>
      <c r="G342" s="22"/>
      <c r="H342" s="22">
        <f t="shared" si="40"/>
        <v>0</v>
      </c>
      <c r="I342" s="22"/>
      <c r="J342" s="22">
        <f t="shared" si="41"/>
        <v>0</v>
      </c>
      <c r="K342" s="22">
        <f t="shared" si="42"/>
        <v>0</v>
      </c>
      <c r="L342" s="22">
        <f t="shared" si="43"/>
        <v>0</v>
      </c>
      <c r="M342" s="18" t="s">
        <v>529</v>
      </c>
      <c r="N342" s="2" t="s">
        <v>530</v>
      </c>
      <c r="O342" s="2" t="s">
        <v>52</v>
      </c>
      <c r="P342" s="2" t="s">
        <v>52</v>
      </c>
      <c r="Q342" s="2" t="s">
        <v>522</v>
      </c>
      <c r="R342" s="2" t="s">
        <v>63</v>
      </c>
      <c r="S342" s="2" t="s">
        <v>64</v>
      </c>
      <c r="T342" s="2" t="s">
        <v>64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52</v>
      </c>
      <c r="AS342" s="2" t="s">
        <v>52</v>
      </c>
      <c r="AT342" s="3"/>
      <c r="AU342" s="2" t="s">
        <v>531</v>
      </c>
      <c r="AV342" s="3">
        <v>106</v>
      </c>
    </row>
    <row r="343" spans="1:48" ht="30" customHeight="1" x14ac:dyDescent="0.3">
      <c r="A343" s="18" t="s">
        <v>532</v>
      </c>
      <c r="B343" s="18" t="s">
        <v>281</v>
      </c>
      <c r="C343" s="18" t="s">
        <v>232</v>
      </c>
      <c r="D343" s="19">
        <v>34</v>
      </c>
      <c r="E343" s="22"/>
      <c r="F343" s="22">
        <f t="shared" si="39"/>
        <v>0</v>
      </c>
      <c r="G343" s="22"/>
      <c r="H343" s="22">
        <f t="shared" si="40"/>
        <v>0</v>
      </c>
      <c r="I343" s="22"/>
      <c r="J343" s="22">
        <f t="shared" si="41"/>
        <v>0</v>
      </c>
      <c r="K343" s="22">
        <f t="shared" si="42"/>
        <v>0</v>
      </c>
      <c r="L343" s="22">
        <f t="shared" si="43"/>
        <v>0</v>
      </c>
      <c r="M343" s="18" t="s">
        <v>533</v>
      </c>
      <c r="N343" s="2" t="s">
        <v>534</v>
      </c>
      <c r="O343" s="2" t="s">
        <v>52</v>
      </c>
      <c r="P343" s="2" t="s">
        <v>52</v>
      </c>
      <c r="Q343" s="2" t="s">
        <v>522</v>
      </c>
      <c r="R343" s="2" t="s">
        <v>63</v>
      </c>
      <c r="S343" s="2" t="s">
        <v>64</v>
      </c>
      <c r="T343" s="2" t="s">
        <v>64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535</v>
      </c>
      <c r="AV343" s="3">
        <v>107</v>
      </c>
    </row>
    <row r="344" spans="1:48" ht="30" customHeight="1" x14ac:dyDescent="0.3">
      <c r="A344" s="18" t="s">
        <v>536</v>
      </c>
      <c r="B344" s="18" t="s">
        <v>52</v>
      </c>
      <c r="C344" s="18" t="s">
        <v>232</v>
      </c>
      <c r="D344" s="19">
        <v>3</v>
      </c>
      <c r="E344" s="22"/>
      <c r="F344" s="22">
        <f t="shared" si="39"/>
        <v>0</v>
      </c>
      <c r="G344" s="22"/>
      <c r="H344" s="22">
        <f t="shared" si="40"/>
        <v>0</v>
      </c>
      <c r="I344" s="22"/>
      <c r="J344" s="22">
        <f t="shared" si="41"/>
        <v>0</v>
      </c>
      <c r="K344" s="22">
        <f t="shared" si="42"/>
        <v>0</v>
      </c>
      <c r="L344" s="22">
        <f t="shared" si="43"/>
        <v>0</v>
      </c>
      <c r="M344" s="18" t="s">
        <v>537</v>
      </c>
      <c r="N344" s="2" t="s">
        <v>538</v>
      </c>
      <c r="O344" s="2" t="s">
        <v>52</v>
      </c>
      <c r="P344" s="2" t="s">
        <v>52</v>
      </c>
      <c r="Q344" s="2" t="s">
        <v>522</v>
      </c>
      <c r="R344" s="2" t="s">
        <v>63</v>
      </c>
      <c r="S344" s="2" t="s">
        <v>64</v>
      </c>
      <c r="T344" s="2" t="s">
        <v>64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539</v>
      </c>
      <c r="AV344" s="3">
        <v>108</v>
      </c>
    </row>
    <row r="345" spans="1:48" ht="30" customHeight="1" x14ac:dyDescent="0.3">
      <c r="A345" s="18" t="s">
        <v>540</v>
      </c>
      <c r="B345" s="18" t="s">
        <v>52</v>
      </c>
      <c r="C345" s="18" t="s">
        <v>232</v>
      </c>
      <c r="D345" s="19">
        <v>10</v>
      </c>
      <c r="E345" s="22"/>
      <c r="F345" s="22">
        <f t="shared" si="39"/>
        <v>0</v>
      </c>
      <c r="G345" s="22"/>
      <c r="H345" s="22">
        <f t="shared" si="40"/>
        <v>0</v>
      </c>
      <c r="I345" s="22"/>
      <c r="J345" s="22">
        <f t="shared" si="41"/>
        <v>0</v>
      </c>
      <c r="K345" s="22">
        <f t="shared" si="42"/>
        <v>0</v>
      </c>
      <c r="L345" s="22">
        <f t="shared" si="43"/>
        <v>0</v>
      </c>
      <c r="M345" s="18" t="s">
        <v>541</v>
      </c>
      <c r="N345" s="2" t="s">
        <v>542</v>
      </c>
      <c r="O345" s="2" t="s">
        <v>52</v>
      </c>
      <c r="P345" s="2" t="s">
        <v>52</v>
      </c>
      <c r="Q345" s="2" t="s">
        <v>522</v>
      </c>
      <c r="R345" s="2" t="s">
        <v>63</v>
      </c>
      <c r="S345" s="2" t="s">
        <v>64</v>
      </c>
      <c r="T345" s="2" t="s">
        <v>64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52</v>
      </c>
      <c r="AS345" s="2" t="s">
        <v>52</v>
      </c>
      <c r="AT345" s="3"/>
      <c r="AU345" s="2" t="s">
        <v>543</v>
      </c>
      <c r="AV345" s="3">
        <v>109</v>
      </c>
    </row>
    <row r="346" spans="1:48" ht="30" customHeight="1" x14ac:dyDescent="0.3">
      <c r="A346" s="18" t="s">
        <v>544</v>
      </c>
      <c r="B346" s="18" t="s">
        <v>52</v>
      </c>
      <c r="C346" s="18" t="s">
        <v>232</v>
      </c>
      <c r="D346" s="19">
        <v>175</v>
      </c>
      <c r="E346" s="22"/>
      <c r="F346" s="22">
        <f t="shared" si="39"/>
        <v>0</v>
      </c>
      <c r="G346" s="22"/>
      <c r="H346" s="22">
        <f t="shared" si="40"/>
        <v>0</v>
      </c>
      <c r="I346" s="22"/>
      <c r="J346" s="22">
        <f t="shared" si="41"/>
        <v>0</v>
      </c>
      <c r="K346" s="22">
        <f t="shared" si="42"/>
        <v>0</v>
      </c>
      <c r="L346" s="22">
        <f t="shared" si="43"/>
        <v>0</v>
      </c>
      <c r="M346" s="18" t="s">
        <v>545</v>
      </c>
      <c r="N346" s="2" t="s">
        <v>546</v>
      </c>
      <c r="O346" s="2" t="s">
        <v>52</v>
      </c>
      <c r="P346" s="2" t="s">
        <v>52</v>
      </c>
      <c r="Q346" s="2" t="s">
        <v>522</v>
      </c>
      <c r="R346" s="2" t="s">
        <v>63</v>
      </c>
      <c r="S346" s="2" t="s">
        <v>64</v>
      </c>
      <c r="T346" s="2" t="s">
        <v>64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52</v>
      </c>
      <c r="AS346" s="2" t="s">
        <v>52</v>
      </c>
      <c r="AT346" s="3"/>
      <c r="AU346" s="2" t="s">
        <v>547</v>
      </c>
      <c r="AV346" s="3">
        <v>110</v>
      </c>
    </row>
    <row r="347" spans="1:48" ht="30" customHeight="1" x14ac:dyDescent="0.3">
      <c r="A347" s="18" t="s">
        <v>548</v>
      </c>
      <c r="B347" s="18" t="s">
        <v>549</v>
      </c>
      <c r="C347" s="18" t="s">
        <v>80</v>
      </c>
      <c r="D347" s="19">
        <v>164</v>
      </c>
      <c r="E347" s="22"/>
      <c r="F347" s="22">
        <f t="shared" si="39"/>
        <v>0</v>
      </c>
      <c r="G347" s="22"/>
      <c r="H347" s="22">
        <f t="shared" si="40"/>
        <v>0</v>
      </c>
      <c r="I347" s="22"/>
      <c r="J347" s="22">
        <f t="shared" si="41"/>
        <v>0</v>
      </c>
      <c r="K347" s="22">
        <f t="shared" si="42"/>
        <v>0</v>
      </c>
      <c r="L347" s="22">
        <f t="shared" si="43"/>
        <v>0</v>
      </c>
      <c r="M347" s="18" t="s">
        <v>550</v>
      </c>
      <c r="N347" s="2" t="s">
        <v>551</v>
      </c>
      <c r="O347" s="2" t="s">
        <v>52</v>
      </c>
      <c r="P347" s="2" t="s">
        <v>52</v>
      </c>
      <c r="Q347" s="2" t="s">
        <v>522</v>
      </c>
      <c r="R347" s="2" t="s">
        <v>63</v>
      </c>
      <c r="S347" s="2" t="s">
        <v>64</v>
      </c>
      <c r="T347" s="2" t="s">
        <v>64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52</v>
      </c>
      <c r="AS347" s="2" t="s">
        <v>52</v>
      </c>
      <c r="AT347" s="3"/>
      <c r="AU347" s="2" t="s">
        <v>552</v>
      </c>
      <c r="AV347" s="3">
        <v>111</v>
      </c>
    </row>
    <row r="348" spans="1:48" ht="30" customHeight="1" x14ac:dyDescent="0.3">
      <c r="A348" s="18" t="s">
        <v>553</v>
      </c>
      <c r="B348" s="18" t="s">
        <v>554</v>
      </c>
      <c r="C348" s="18" t="s">
        <v>80</v>
      </c>
      <c r="D348" s="19">
        <v>75</v>
      </c>
      <c r="E348" s="22"/>
      <c r="F348" s="22">
        <f t="shared" si="39"/>
        <v>0</v>
      </c>
      <c r="G348" s="22"/>
      <c r="H348" s="22">
        <f t="shared" si="40"/>
        <v>0</v>
      </c>
      <c r="I348" s="22"/>
      <c r="J348" s="22">
        <f t="shared" si="41"/>
        <v>0</v>
      </c>
      <c r="K348" s="22">
        <f t="shared" si="42"/>
        <v>0</v>
      </c>
      <c r="L348" s="22">
        <f t="shared" si="43"/>
        <v>0</v>
      </c>
      <c r="M348" s="18" t="s">
        <v>555</v>
      </c>
      <c r="N348" s="2" t="s">
        <v>556</v>
      </c>
      <c r="O348" s="2" t="s">
        <v>52</v>
      </c>
      <c r="P348" s="2" t="s">
        <v>52</v>
      </c>
      <c r="Q348" s="2" t="s">
        <v>522</v>
      </c>
      <c r="R348" s="2" t="s">
        <v>63</v>
      </c>
      <c r="S348" s="2" t="s">
        <v>64</v>
      </c>
      <c r="T348" s="2" t="s">
        <v>64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52</v>
      </c>
      <c r="AS348" s="2" t="s">
        <v>52</v>
      </c>
      <c r="AT348" s="3"/>
      <c r="AU348" s="2" t="s">
        <v>557</v>
      </c>
      <c r="AV348" s="3">
        <v>112</v>
      </c>
    </row>
    <row r="349" spans="1:48" ht="30" customHeight="1" x14ac:dyDescent="0.3">
      <c r="A349" s="18" t="s">
        <v>553</v>
      </c>
      <c r="B349" s="18" t="s">
        <v>558</v>
      </c>
      <c r="C349" s="18" t="s">
        <v>80</v>
      </c>
      <c r="D349" s="19">
        <v>2</v>
      </c>
      <c r="E349" s="22"/>
      <c r="F349" s="22">
        <f t="shared" si="39"/>
        <v>0</v>
      </c>
      <c r="G349" s="22"/>
      <c r="H349" s="22">
        <f t="shared" si="40"/>
        <v>0</v>
      </c>
      <c r="I349" s="22"/>
      <c r="J349" s="22">
        <f t="shared" si="41"/>
        <v>0</v>
      </c>
      <c r="K349" s="22">
        <f t="shared" si="42"/>
        <v>0</v>
      </c>
      <c r="L349" s="22">
        <f t="shared" si="43"/>
        <v>0</v>
      </c>
      <c r="M349" s="18" t="s">
        <v>559</v>
      </c>
      <c r="N349" s="2" t="s">
        <v>560</v>
      </c>
      <c r="O349" s="2" t="s">
        <v>52</v>
      </c>
      <c r="P349" s="2" t="s">
        <v>52</v>
      </c>
      <c r="Q349" s="2" t="s">
        <v>522</v>
      </c>
      <c r="R349" s="2" t="s">
        <v>63</v>
      </c>
      <c r="S349" s="2" t="s">
        <v>64</v>
      </c>
      <c r="T349" s="2" t="s">
        <v>64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52</v>
      </c>
      <c r="AS349" s="2" t="s">
        <v>52</v>
      </c>
      <c r="AT349" s="3"/>
      <c r="AU349" s="2" t="s">
        <v>561</v>
      </c>
      <c r="AV349" s="3">
        <v>113</v>
      </c>
    </row>
    <row r="350" spans="1:48" ht="30" customHeight="1" x14ac:dyDescent="0.3">
      <c r="A350" s="18" t="s">
        <v>562</v>
      </c>
      <c r="B350" s="18" t="s">
        <v>52</v>
      </c>
      <c r="C350" s="18" t="s">
        <v>232</v>
      </c>
      <c r="D350" s="19">
        <v>4</v>
      </c>
      <c r="E350" s="22"/>
      <c r="F350" s="22">
        <f t="shared" si="39"/>
        <v>0</v>
      </c>
      <c r="G350" s="22"/>
      <c r="H350" s="22">
        <f t="shared" si="40"/>
        <v>0</v>
      </c>
      <c r="I350" s="22"/>
      <c r="J350" s="22">
        <f t="shared" si="41"/>
        <v>0</v>
      </c>
      <c r="K350" s="22">
        <f t="shared" si="42"/>
        <v>0</v>
      </c>
      <c r="L350" s="22">
        <f t="shared" si="43"/>
        <v>0</v>
      </c>
      <c r="M350" s="18" t="s">
        <v>563</v>
      </c>
      <c r="N350" s="2" t="s">
        <v>564</v>
      </c>
      <c r="O350" s="2" t="s">
        <v>52</v>
      </c>
      <c r="P350" s="2" t="s">
        <v>52</v>
      </c>
      <c r="Q350" s="2" t="s">
        <v>522</v>
      </c>
      <c r="R350" s="2" t="s">
        <v>63</v>
      </c>
      <c r="S350" s="2" t="s">
        <v>64</v>
      </c>
      <c r="T350" s="2" t="s">
        <v>64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565</v>
      </c>
      <c r="AV350" s="3">
        <v>264</v>
      </c>
    </row>
    <row r="351" spans="1:48" ht="30" customHeight="1" x14ac:dyDescent="0.3">
      <c r="A351" s="18" t="s">
        <v>566</v>
      </c>
      <c r="B351" s="18" t="s">
        <v>567</v>
      </c>
      <c r="C351" s="18" t="s">
        <v>80</v>
      </c>
      <c r="D351" s="19">
        <v>174</v>
      </c>
      <c r="E351" s="22"/>
      <c r="F351" s="22">
        <f t="shared" si="39"/>
        <v>0</v>
      </c>
      <c r="G351" s="22"/>
      <c r="H351" s="22">
        <f t="shared" si="40"/>
        <v>0</v>
      </c>
      <c r="I351" s="22"/>
      <c r="J351" s="22">
        <f t="shared" si="41"/>
        <v>0</v>
      </c>
      <c r="K351" s="22">
        <f t="shared" si="42"/>
        <v>0</v>
      </c>
      <c r="L351" s="22">
        <f t="shared" si="43"/>
        <v>0</v>
      </c>
      <c r="M351" s="18" t="s">
        <v>568</v>
      </c>
      <c r="N351" s="2" t="s">
        <v>569</v>
      </c>
      <c r="O351" s="2" t="s">
        <v>52</v>
      </c>
      <c r="P351" s="2" t="s">
        <v>52</v>
      </c>
      <c r="Q351" s="2" t="s">
        <v>522</v>
      </c>
      <c r="R351" s="2" t="s">
        <v>63</v>
      </c>
      <c r="S351" s="2" t="s">
        <v>64</v>
      </c>
      <c r="T351" s="2" t="s">
        <v>64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52</v>
      </c>
      <c r="AS351" s="2" t="s">
        <v>52</v>
      </c>
      <c r="AT351" s="3"/>
      <c r="AU351" s="2" t="s">
        <v>570</v>
      </c>
      <c r="AV351" s="3">
        <v>114</v>
      </c>
    </row>
    <row r="352" spans="1:48" ht="30" customHeight="1" x14ac:dyDescent="0.3">
      <c r="A352" s="18" t="s">
        <v>571</v>
      </c>
      <c r="B352" s="18" t="s">
        <v>572</v>
      </c>
      <c r="C352" s="18" t="s">
        <v>80</v>
      </c>
      <c r="D352" s="19">
        <v>15</v>
      </c>
      <c r="E352" s="22"/>
      <c r="F352" s="22">
        <f t="shared" si="39"/>
        <v>0</v>
      </c>
      <c r="G352" s="22"/>
      <c r="H352" s="22">
        <f t="shared" si="40"/>
        <v>0</v>
      </c>
      <c r="I352" s="22"/>
      <c r="J352" s="22">
        <f t="shared" si="41"/>
        <v>0</v>
      </c>
      <c r="K352" s="22">
        <f t="shared" si="42"/>
        <v>0</v>
      </c>
      <c r="L352" s="22">
        <f t="shared" si="43"/>
        <v>0</v>
      </c>
      <c r="M352" s="18" t="s">
        <v>573</v>
      </c>
      <c r="N352" s="2" t="s">
        <v>574</v>
      </c>
      <c r="O352" s="2" t="s">
        <v>52</v>
      </c>
      <c r="P352" s="2" t="s">
        <v>52</v>
      </c>
      <c r="Q352" s="2" t="s">
        <v>522</v>
      </c>
      <c r="R352" s="2" t="s">
        <v>63</v>
      </c>
      <c r="S352" s="2" t="s">
        <v>64</v>
      </c>
      <c r="T352" s="2" t="s">
        <v>64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52</v>
      </c>
      <c r="AS352" s="2" t="s">
        <v>52</v>
      </c>
      <c r="AT352" s="3"/>
      <c r="AU352" s="2" t="s">
        <v>575</v>
      </c>
      <c r="AV352" s="3">
        <v>115</v>
      </c>
    </row>
    <row r="353" spans="1:48" ht="30" customHeight="1" x14ac:dyDescent="0.3">
      <c r="A353" s="18" t="s">
        <v>571</v>
      </c>
      <c r="B353" s="18" t="s">
        <v>576</v>
      </c>
      <c r="C353" s="18" t="s">
        <v>80</v>
      </c>
      <c r="D353" s="19">
        <v>196</v>
      </c>
      <c r="E353" s="22"/>
      <c r="F353" s="22">
        <f t="shared" si="39"/>
        <v>0</v>
      </c>
      <c r="G353" s="22"/>
      <c r="H353" s="22">
        <f t="shared" si="40"/>
        <v>0</v>
      </c>
      <c r="I353" s="22"/>
      <c r="J353" s="22">
        <f t="shared" si="41"/>
        <v>0</v>
      </c>
      <c r="K353" s="22">
        <f t="shared" si="42"/>
        <v>0</v>
      </c>
      <c r="L353" s="22">
        <f t="shared" si="43"/>
        <v>0</v>
      </c>
      <c r="M353" s="18" t="s">
        <v>577</v>
      </c>
      <c r="N353" s="2" t="s">
        <v>578</v>
      </c>
      <c r="O353" s="2" t="s">
        <v>52</v>
      </c>
      <c r="P353" s="2" t="s">
        <v>52</v>
      </c>
      <c r="Q353" s="2" t="s">
        <v>522</v>
      </c>
      <c r="R353" s="2" t="s">
        <v>63</v>
      </c>
      <c r="S353" s="2" t="s">
        <v>64</v>
      </c>
      <c r="T353" s="2" t="s">
        <v>64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52</v>
      </c>
      <c r="AS353" s="2" t="s">
        <v>52</v>
      </c>
      <c r="AT353" s="3"/>
      <c r="AU353" s="2" t="s">
        <v>579</v>
      </c>
      <c r="AV353" s="3">
        <v>265</v>
      </c>
    </row>
    <row r="354" spans="1:48" ht="30" customHeight="1" x14ac:dyDescent="0.3">
      <c r="A354" s="18" t="s">
        <v>571</v>
      </c>
      <c r="B354" s="18" t="s">
        <v>580</v>
      </c>
      <c r="C354" s="18" t="s">
        <v>80</v>
      </c>
      <c r="D354" s="19">
        <v>46</v>
      </c>
      <c r="E354" s="22"/>
      <c r="F354" s="22">
        <f t="shared" si="39"/>
        <v>0</v>
      </c>
      <c r="G354" s="22"/>
      <c r="H354" s="22">
        <f t="shared" si="40"/>
        <v>0</v>
      </c>
      <c r="I354" s="22"/>
      <c r="J354" s="22">
        <f t="shared" si="41"/>
        <v>0</v>
      </c>
      <c r="K354" s="22">
        <f t="shared" si="42"/>
        <v>0</v>
      </c>
      <c r="L354" s="22">
        <f t="shared" si="43"/>
        <v>0</v>
      </c>
      <c r="M354" s="18" t="s">
        <v>581</v>
      </c>
      <c r="N354" s="2" t="s">
        <v>582</v>
      </c>
      <c r="O354" s="2" t="s">
        <v>52</v>
      </c>
      <c r="P354" s="2" t="s">
        <v>52</v>
      </c>
      <c r="Q354" s="2" t="s">
        <v>522</v>
      </c>
      <c r="R354" s="2" t="s">
        <v>63</v>
      </c>
      <c r="S354" s="2" t="s">
        <v>64</v>
      </c>
      <c r="T354" s="2" t="s">
        <v>64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52</v>
      </c>
      <c r="AS354" s="2" t="s">
        <v>52</v>
      </c>
      <c r="AT354" s="3"/>
      <c r="AU354" s="2" t="s">
        <v>583</v>
      </c>
      <c r="AV354" s="3">
        <v>118</v>
      </c>
    </row>
    <row r="355" spans="1:48" ht="30" customHeight="1" x14ac:dyDescent="0.3">
      <c r="A355" s="18" t="s">
        <v>584</v>
      </c>
      <c r="B355" s="18" t="s">
        <v>52</v>
      </c>
      <c r="C355" s="18" t="s">
        <v>232</v>
      </c>
      <c r="D355" s="19">
        <v>202</v>
      </c>
      <c r="E355" s="22"/>
      <c r="F355" s="22">
        <f t="shared" si="39"/>
        <v>0</v>
      </c>
      <c r="G355" s="22"/>
      <c r="H355" s="22">
        <f t="shared" si="40"/>
        <v>0</v>
      </c>
      <c r="I355" s="22"/>
      <c r="J355" s="22">
        <f t="shared" si="41"/>
        <v>0</v>
      </c>
      <c r="K355" s="22">
        <f t="shared" si="42"/>
        <v>0</v>
      </c>
      <c r="L355" s="22">
        <f t="shared" si="43"/>
        <v>0</v>
      </c>
      <c r="M355" s="18" t="s">
        <v>585</v>
      </c>
      <c r="N355" s="2" t="s">
        <v>586</v>
      </c>
      <c r="O355" s="2" t="s">
        <v>52</v>
      </c>
      <c r="P355" s="2" t="s">
        <v>52</v>
      </c>
      <c r="Q355" s="2" t="s">
        <v>522</v>
      </c>
      <c r="R355" s="2" t="s">
        <v>63</v>
      </c>
      <c r="S355" s="2" t="s">
        <v>64</v>
      </c>
      <c r="T355" s="2" t="s">
        <v>64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52</v>
      </c>
      <c r="AS355" s="2" t="s">
        <v>52</v>
      </c>
      <c r="AT355" s="3"/>
      <c r="AU355" s="2" t="s">
        <v>587</v>
      </c>
      <c r="AV355" s="3">
        <v>266</v>
      </c>
    </row>
    <row r="356" spans="1:48" ht="30" customHeight="1" x14ac:dyDescent="0.3">
      <c r="A356" s="18" t="s">
        <v>588</v>
      </c>
      <c r="B356" s="18" t="s">
        <v>589</v>
      </c>
      <c r="C356" s="18" t="s">
        <v>80</v>
      </c>
      <c r="D356" s="19">
        <v>8</v>
      </c>
      <c r="E356" s="22"/>
      <c r="F356" s="22">
        <f t="shared" si="39"/>
        <v>0</v>
      </c>
      <c r="G356" s="22"/>
      <c r="H356" s="22">
        <f t="shared" si="40"/>
        <v>0</v>
      </c>
      <c r="I356" s="22"/>
      <c r="J356" s="22">
        <f t="shared" si="41"/>
        <v>0</v>
      </c>
      <c r="K356" s="22">
        <f t="shared" si="42"/>
        <v>0</v>
      </c>
      <c r="L356" s="22">
        <f t="shared" si="43"/>
        <v>0</v>
      </c>
      <c r="M356" s="18" t="s">
        <v>590</v>
      </c>
      <c r="N356" s="2" t="s">
        <v>591</v>
      </c>
      <c r="O356" s="2" t="s">
        <v>52</v>
      </c>
      <c r="P356" s="2" t="s">
        <v>52</v>
      </c>
      <c r="Q356" s="2" t="s">
        <v>522</v>
      </c>
      <c r="R356" s="2" t="s">
        <v>63</v>
      </c>
      <c r="S356" s="2" t="s">
        <v>64</v>
      </c>
      <c r="T356" s="2" t="s">
        <v>64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52</v>
      </c>
      <c r="AS356" s="2" t="s">
        <v>52</v>
      </c>
      <c r="AT356" s="3"/>
      <c r="AU356" s="2" t="s">
        <v>592</v>
      </c>
      <c r="AV356" s="3">
        <v>119</v>
      </c>
    </row>
    <row r="357" spans="1:48" ht="30" customHeight="1" x14ac:dyDescent="0.3">
      <c r="A357" s="18" t="s">
        <v>593</v>
      </c>
      <c r="B357" s="18" t="s">
        <v>594</v>
      </c>
      <c r="C357" s="18" t="s">
        <v>80</v>
      </c>
      <c r="D357" s="19">
        <v>6</v>
      </c>
      <c r="E357" s="22"/>
      <c r="F357" s="22">
        <f t="shared" si="39"/>
        <v>0</v>
      </c>
      <c r="G357" s="22"/>
      <c r="H357" s="22">
        <f t="shared" si="40"/>
        <v>0</v>
      </c>
      <c r="I357" s="22"/>
      <c r="J357" s="22">
        <f t="shared" si="41"/>
        <v>0</v>
      </c>
      <c r="K357" s="22">
        <f t="shared" si="42"/>
        <v>0</v>
      </c>
      <c r="L357" s="22">
        <f t="shared" si="43"/>
        <v>0</v>
      </c>
      <c r="M357" s="18" t="s">
        <v>595</v>
      </c>
      <c r="N357" s="2" t="s">
        <v>596</v>
      </c>
      <c r="O357" s="2" t="s">
        <v>52</v>
      </c>
      <c r="P357" s="2" t="s">
        <v>52</v>
      </c>
      <c r="Q357" s="2" t="s">
        <v>522</v>
      </c>
      <c r="R357" s="2" t="s">
        <v>63</v>
      </c>
      <c r="S357" s="2" t="s">
        <v>64</v>
      </c>
      <c r="T357" s="2" t="s">
        <v>64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52</v>
      </c>
      <c r="AS357" s="2" t="s">
        <v>52</v>
      </c>
      <c r="AT357" s="3"/>
      <c r="AU357" s="2" t="s">
        <v>597</v>
      </c>
      <c r="AV357" s="3">
        <v>120</v>
      </c>
    </row>
    <row r="358" spans="1:48" ht="30" customHeight="1" x14ac:dyDescent="0.3">
      <c r="A358" s="18" t="s">
        <v>593</v>
      </c>
      <c r="B358" s="18" t="s">
        <v>598</v>
      </c>
      <c r="C358" s="18" t="s">
        <v>80</v>
      </c>
      <c r="D358" s="19">
        <v>5</v>
      </c>
      <c r="E358" s="22"/>
      <c r="F358" s="22">
        <f t="shared" si="39"/>
        <v>0</v>
      </c>
      <c r="G358" s="22"/>
      <c r="H358" s="22">
        <f t="shared" si="40"/>
        <v>0</v>
      </c>
      <c r="I358" s="22"/>
      <c r="J358" s="22">
        <f t="shared" si="41"/>
        <v>0</v>
      </c>
      <c r="K358" s="22">
        <f t="shared" si="42"/>
        <v>0</v>
      </c>
      <c r="L358" s="22">
        <f t="shared" si="43"/>
        <v>0</v>
      </c>
      <c r="M358" s="18" t="s">
        <v>599</v>
      </c>
      <c r="N358" s="2" t="s">
        <v>600</v>
      </c>
      <c r="O358" s="2" t="s">
        <v>52</v>
      </c>
      <c r="P358" s="2" t="s">
        <v>52</v>
      </c>
      <c r="Q358" s="2" t="s">
        <v>522</v>
      </c>
      <c r="R358" s="2" t="s">
        <v>63</v>
      </c>
      <c r="S358" s="2" t="s">
        <v>64</v>
      </c>
      <c r="T358" s="2" t="s">
        <v>64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52</v>
      </c>
      <c r="AS358" s="2" t="s">
        <v>52</v>
      </c>
      <c r="AT358" s="3"/>
      <c r="AU358" s="2" t="s">
        <v>601</v>
      </c>
      <c r="AV358" s="3">
        <v>121</v>
      </c>
    </row>
    <row r="359" spans="1:48" ht="30" customHeight="1" x14ac:dyDescent="0.3">
      <c r="A359" s="18" t="s">
        <v>593</v>
      </c>
      <c r="B359" s="18" t="s">
        <v>602</v>
      </c>
      <c r="C359" s="18" t="s">
        <v>232</v>
      </c>
      <c r="D359" s="19">
        <v>4</v>
      </c>
      <c r="E359" s="22"/>
      <c r="F359" s="22">
        <f t="shared" si="39"/>
        <v>0</v>
      </c>
      <c r="G359" s="22"/>
      <c r="H359" s="22">
        <f t="shared" si="40"/>
        <v>0</v>
      </c>
      <c r="I359" s="22"/>
      <c r="J359" s="22">
        <f t="shared" si="41"/>
        <v>0</v>
      </c>
      <c r="K359" s="22">
        <f t="shared" si="42"/>
        <v>0</v>
      </c>
      <c r="L359" s="22">
        <f t="shared" si="43"/>
        <v>0</v>
      </c>
      <c r="M359" s="18" t="s">
        <v>603</v>
      </c>
      <c r="N359" s="2" t="s">
        <v>604</v>
      </c>
      <c r="O359" s="2" t="s">
        <v>52</v>
      </c>
      <c r="P359" s="2" t="s">
        <v>52</v>
      </c>
      <c r="Q359" s="2" t="s">
        <v>522</v>
      </c>
      <c r="R359" s="2" t="s">
        <v>63</v>
      </c>
      <c r="S359" s="2" t="s">
        <v>64</v>
      </c>
      <c r="T359" s="2" t="s">
        <v>64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2" t="s">
        <v>52</v>
      </c>
      <c r="AS359" s="2" t="s">
        <v>52</v>
      </c>
      <c r="AT359" s="3"/>
      <c r="AU359" s="2" t="s">
        <v>605</v>
      </c>
      <c r="AV359" s="3">
        <v>122</v>
      </c>
    </row>
    <row r="360" spans="1:48" ht="30" customHeight="1" x14ac:dyDescent="0.3">
      <c r="A360" s="18" t="s">
        <v>593</v>
      </c>
      <c r="B360" s="18" t="s">
        <v>606</v>
      </c>
      <c r="C360" s="18" t="s">
        <v>80</v>
      </c>
      <c r="D360" s="19">
        <v>49</v>
      </c>
      <c r="E360" s="22"/>
      <c r="F360" s="22">
        <f t="shared" si="39"/>
        <v>0</v>
      </c>
      <c r="G360" s="22"/>
      <c r="H360" s="22">
        <f t="shared" si="40"/>
        <v>0</v>
      </c>
      <c r="I360" s="22"/>
      <c r="J360" s="22">
        <f t="shared" si="41"/>
        <v>0</v>
      </c>
      <c r="K360" s="22">
        <f t="shared" si="42"/>
        <v>0</v>
      </c>
      <c r="L360" s="22">
        <f t="shared" si="43"/>
        <v>0</v>
      </c>
      <c r="M360" s="18" t="s">
        <v>607</v>
      </c>
      <c r="N360" s="2" t="s">
        <v>608</v>
      </c>
      <c r="O360" s="2" t="s">
        <v>52</v>
      </c>
      <c r="P360" s="2" t="s">
        <v>52</v>
      </c>
      <c r="Q360" s="2" t="s">
        <v>522</v>
      </c>
      <c r="R360" s="2" t="s">
        <v>63</v>
      </c>
      <c r="S360" s="2" t="s">
        <v>64</v>
      </c>
      <c r="T360" s="2" t="s">
        <v>64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2" t="s">
        <v>52</v>
      </c>
      <c r="AS360" s="2" t="s">
        <v>52</v>
      </c>
      <c r="AT360" s="3"/>
      <c r="AU360" s="2" t="s">
        <v>609</v>
      </c>
      <c r="AV360" s="3">
        <v>123</v>
      </c>
    </row>
    <row r="361" spans="1:48" ht="30" customHeight="1" x14ac:dyDescent="0.3">
      <c r="A361" s="18" t="s">
        <v>610</v>
      </c>
      <c r="B361" s="18" t="s">
        <v>611</v>
      </c>
      <c r="C361" s="18" t="s">
        <v>80</v>
      </c>
      <c r="D361" s="19">
        <v>3</v>
      </c>
      <c r="E361" s="22"/>
      <c r="F361" s="22">
        <f t="shared" si="39"/>
        <v>0</v>
      </c>
      <c r="G361" s="22"/>
      <c r="H361" s="22">
        <f t="shared" si="40"/>
        <v>0</v>
      </c>
      <c r="I361" s="22"/>
      <c r="J361" s="22">
        <f t="shared" si="41"/>
        <v>0</v>
      </c>
      <c r="K361" s="22">
        <f t="shared" si="42"/>
        <v>0</v>
      </c>
      <c r="L361" s="22">
        <f t="shared" si="43"/>
        <v>0</v>
      </c>
      <c r="M361" s="18" t="s">
        <v>612</v>
      </c>
      <c r="N361" s="2" t="s">
        <v>613</v>
      </c>
      <c r="O361" s="2" t="s">
        <v>52</v>
      </c>
      <c r="P361" s="2" t="s">
        <v>52</v>
      </c>
      <c r="Q361" s="2" t="s">
        <v>522</v>
      </c>
      <c r="R361" s="2" t="s">
        <v>63</v>
      </c>
      <c r="S361" s="2" t="s">
        <v>64</v>
      </c>
      <c r="T361" s="2" t="s">
        <v>64</v>
      </c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2" t="s">
        <v>52</v>
      </c>
      <c r="AS361" s="2" t="s">
        <v>52</v>
      </c>
      <c r="AT361" s="3"/>
      <c r="AU361" s="2" t="s">
        <v>614</v>
      </c>
      <c r="AV361" s="3">
        <v>267</v>
      </c>
    </row>
    <row r="362" spans="1:48" ht="30" customHeight="1" x14ac:dyDescent="0.3">
      <c r="A362" s="18" t="s">
        <v>615</v>
      </c>
      <c r="B362" s="18" t="s">
        <v>616</v>
      </c>
      <c r="C362" s="18" t="s">
        <v>80</v>
      </c>
      <c r="D362" s="19">
        <v>2</v>
      </c>
      <c r="E362" s="22"/>
      <c r="F362" s="22">
        <f t="shared" si="39"/>
        <v>0</v>
      </c>
      <c r="G362" s="22"/>
      <c r="H362" s="22">
        <f t="shared" si="40"/>
        <v>0</v>
      </c>
      <c r="I362" s="22"/>
      <c r="J362" s="22">
        <f t="shared" si="41"/>
        <v>0</v>
      </c>
      <c r="K362" s="22">
        <f t="shared" si="42"/>
        <v>0</v>
      </c>
      <c r="L362" s="22">
        <f t="shared" si="43"/>
        <v>0</v>
      </c>
      <c r="M362" s="18" t="s">
        <v>617</v>
      </c>
      <c r="N362" s="2" t="s">
        <v>618</v>
      </c>
      <c r="O362" s="2" t="s">
        <v>52</v>
      </c>
      <c r="P362" s="2" t="s">
        <v>52</v>
      </c>
      <c r="Q362" s="2" t="s">
        <v>522</v>
      </c>
      <c r="R362" s="2" t="s">
        <v>63</v>
      </c>
      <c r="S362" s="2" t="s">
        <v>64</v>
      </c>
      <c r="T362" s="2" t="s">
        <v>64</v>
      </c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2" t="s">
        <v>52</v>
      </c>
      <c r="AS362" s="2" t="s">
        <v>52</v>
      </c>
      <c r="AT362" s="3"/>
      <c r="AU362" s="2" t="s">
        <v>619</v>
      </c>
      <c r="AV362" s="3">
        <v>271</v>
      </c>
    </row>
    <row r="363" spans="1:48" ht="30" customHeight="1" x14ac:dyDescent="0.3">
      <c r="A363" s="18" t="s">
        <v>620</v>
      </c>
      <c r="B363" s="18" t="s">
        <v>52</v>
      </c>
      <c r="C363" s="18" t="s">
        <v>80</v>
      </c>
      <c r="D363" s="19">
        <v>2</v>
      </c>
      <c r="E363" s="22"/>
      <c r="F363" s="22">
        <f t="shared" si="39"/>
        <v>0</v>
      </c>
      <c r="G363" s="22"/>
      <c r="H363" s="22">
        <f t="shared" si="40"/>
        <v>0</v>
      </c>
      <c r="I363" s="22"/>
      <c r="J363" s="22">
        <f t="shared" si="41"/>
        <v>0</v>
      </c>
      <c r="K363" s="22">
        <f t="shared" si="42"/>
        <v>0</v>
      </c>
      <c r="L363" s="22">
        <f t="shared" si="43"/>
        <v>0</v>
      </c>
      <c r="M363" s="18" t="s">
        <v>621</v>
      </c>
      <c r="N363" s="2" t="s">
        <v>622</v>
      </c>
      <c r="O363" s="2" t="s">
        <v>52</v>
      </c>
      <c r="P363" s="2" t="s">
        <v>52</v>
      </c>
      <c r="Q363" s="2" t="s">
        <v>522</v>
      </c>
      <c r="R363" s="2" t="s">
        <v>63</v>
      </c>
      <c r="S363" s="2" t="s">
        <v>64</v>
      </c>
      <c r="T363" s="2" t="s">
        <v>64</v>
      </c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2" t="s">
        <v>52</v>
      </c>
      <c r="AS363" s="2" t="s">
        <v>52</v>
      </c>
      <c r="AT363" s="3"/>
      <c r="AU363" s="2" t="s">
        <v>623</v>
      </c>
      <c r="AV363" s="3">
        <v>269</v>
      </c>
    </row>
    <row r="364" spans="1:48" ht="30" customHeight="1" x14ac:dyDescent="0.3">
      <c r="A364" s="18" t="s">
        <v>610</v>
      </c>
      <c r="B364" s="18" t="s">
        <v>624</v>
      </c>
      <c r="C364" s="18" t="s">
        <v>80</v>
      </c>
      <c r="D364" s="19">
        <v>2</v>
      </c>
      <c r="E364" s="22"/>
      <c r="F364" s="22">
        <f t="shared" si="39"/>
        <v>0</v>
      </c>
      <c r="G364" s="22"/>
      <c r="H364" s="22">
        <f t="shared" si="40"/>
        <v>0</v>
      </c>
      <c r="I364" s="22"/>
      <c r="J364" s="22">
        <f t="shared" si="41"/>
        <v>0</v>
      </c>
      <c r="K364" s="22">
        <f t="shared" si="42"/>
        <v>0</v>
      </c>
      <c r="L364" s="22">
        <f t="shared" si="43"/>
        <v>0</v>
      </c>
      <c r="M364" s="18" t="s">
        <v>625</v>
      </c>
      <c r="N364" s="2" t="s">
        <v>626</v>
      </c>
      <c r="O364" s="2" t="s">
        <v>52</v>
      </c>
      <c r="P364" s="2" t="s">
        <v>52</v>
      </c>
      <c r="Q364" s="2" t="s">
        <v>522</v>
      </c>
      <c r="R364" s="2" t="s">
        <v>63</v>
      </c>
      <c r="S364" s="2" t="s">
        <v>64</v>
      </c>
      <c r="T364" s="2" t="s">
        <v>64</v>
      </c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2" t="s">
        <v>52</v>
      </c>
      <c r="AS364" s="2" t="s">
        <v>52</v>
      </c>
      <c r="AT364" s="3"/>
      <c r="AU364" s="2" t="s">
        <v>627</v>
      </c>
      <c r="AV364" s="3">
        <v>124</v>
      </c>
    </row>
    <row r="365" spans="1:48" ht="30" customHeight="1" x14ac:dyDescent="0.3">
      <c r="A365" s="18" t="s">
        <v>610</v>
      </c>
      <c r="B365" s="18" t="s">
        <v>628</v>
      </c>
      <c r="C365" s="18" t="s">
        <v>80</v>
      </c>
      <c r="D365" s="19">
        <v>76</v>
      </c>
      <c r="E365" s="22"/>
      <c r="F365" s="22">
        <f t="shared" si="39"/>
        <v>0</v>
      </c>
      <c r="G365" s="22"/>
      <c r="H365" s="22">
        <f t="shared" si="40"/>
        <v>0</v>
      </c>
      <c r="I365" s="22"/>
      <c r="J365" s="22">
        <f t="shared" si="41"/>
        <v>0</v>
      </c>
      <c r="K365" s="22">
        <f t="shared" si="42"/>
        <v>0</v>
      </c>
      <c r="L365" s="22">
        <f t="shared" si="43"/>
        <v>0</v>
      </c>
      <c r="M365" s="18" t="s">
        <v>629</v>
      </c>
      <c r="N365" s="2" t="s">
        <v>630</v>
      </c>
      <c r="O365" s="2" t="s">
        <v>52</v>
      </c>
      <c r="P365" s="2" t="s">
        <v>52</v>
      </c>
      <c r="Q365" s="2" t="s">
        <v>522</v>
      </c>
      <c r="R365" s="2" t="s">
        <v>63</v>
      </c>
      <c r="S365" s="2" t="s">
        <v>64</v>
      </c>
      <c r="T365" s="2" t="s">
        <v>64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631</v>
      </c>
      <c r="AV365" s="3">
        <v>125</v>
      </c>
    </row>
    <row r="366" spans="1:48" ht="30" customHeight="1" x14ac:dyDescent="0.3">
      <c r="A366" s="18" t="s">
        <v>610</v>
      </c>
      <c r="B366" s="18" t="s">
        <v>632</v>
      </c>
      <c r="C366" s="18" t="s">
        <v>80</v>
      </c>
      <c r="D366" s="19">
        <v>197</v>
      </c>
      <c r="E366" s="22"/>
      <c r="F366" s="22">
        <f t="shared" si="39"/>
        <v>0</v>
      </c>
      <c r="G366" s="22"/>
      <c r="H366" s="22">
        <f t="shared" si="40"/>
        <v>0</v>
      </c>
      <c r="I366" s="22"/>
      <c r="J366" s="22">
        <f t="shared" si="41"/>
        <v>0</v>
      </c>
      <c r="K366" s="22">
        <f t="shared" si="42"/>
        <v>0</v>
      </c>
      <c r="L366" s="22">
        <f t="shared" si="43"/>
        <v>0</v>
      </c>
      <c r="M366" s="18" t="s">
        <v>633</v>
      </c>
      <c r="N366" s="2" t="s">
        <v>634</v>
      </c>
      <c r="O366" s="2" t="s">
        <v>52</v>
      </c>
      <c r="P366" s="2" t="s">
        <v>52</v>
      </c>
      <c r="Q366" s="2" t="s">
        <v>522</v>
      </c>
      <c r="R366" s="2" t="s">
        <v>63</v>
      </c>
      <c r="S366" s="2" t="s">
        <v>64</v>
      </c>
      <c r="T366" s="2" t="s">
        <v>64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635</v>
      </c>
      <c r="AV366" s="3">
        <v>126</v>
      </c>
    </row>
    <row r="367" spans="1:48" ht="30" customHeight="1" x14ac:dyDescent="0.3">
      <c r="A367" s="18" t="s">
        <v>636</v>
      </c>
      <c r="B367" s="18" t="s">
        <v>52</v>
      </c>
      <c r="C367" s="18" t="s">
        <v>60</v>
      </c>
      <c r="D367" s="19">
        <v>3</v>
      </c>
      <c r="E367" s="22"/>
      <c r="F367" s="22">
        <f t="shared" si="39"/>
        <v>0</v>
      </c>
      <c r="G367" s="22"/>
      <c r="H367" s="22">
        <f t="shared" si="40"/>
        <v>0</v>
      </c>
      <c r="I367" s="22"/>
      <c r="J367" s="22">
        <f t="shared" si="41"/>
        <v>0</v>
      </c>
      <c r="K367" s="22">
        <f t="shared" si="42"/>
        <v>0</v>
      </c>
      <c r="L367" s="22">
        <f t="shared" si="43"/>
        <v>0</v>
      </c>
      <c r="M367" s="18" t="s">
        <v>637</v>
      </c>
      <c r="N367" s="2" t="s">
        <v>638</v>
      </c>
      <c r="O367" s="2" t="s">
        <v>52</v>
      </c>
      <c r="P367" s="2" t="s">
        <v>52</v>
      </c>
      <c r="Q367" s="2" t="s">
        <v>522</v>
      </c>
      <c r="R367" s="2" t="s">
        <v>63</v>
      </c>
      <c r="S367" s="2" t="s">
        <v>64</v>
      </c>
      <c r="T367" s="2" t="s">
        <v>64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52</v>
      </c>
      <c r="AS367" s="2" t="s">
        <v>52</v>
      </c>
      <c r="AT367" s="3"/>
      <c r="AU367" s="2" t="s">
        <v>639</v>
      </c>
      <c r="AV367" s="3">
        <v>127</v>
      </c>
    </row>
    <row r="368" spans="1:48" ht="30" customHeight="1" x14ac:dyDescent="0.3">
      <c r="A368" s="18" t="s">
        <v>640</v>
      </c>
      <c r="B368" s="18" t="s">
        <v>641</v>
      </c>
      <c r="C368" s="18" t="s">
        <v>104</v>
      </c>
      <c r="D368" s="19">
        <v>39</v>
      </c>
      <c r="E368" s="22"/>
      <c r="F368" s="22">
        <f t="shared" si="39"/>
        <v>0</v>
      </c>
      <c r="G368" s="22"/>
      <c r="H368" s="22">
        <f t="shared" si="40"/>
        <v>0</v>
      </c>
      <c r="I368" s="22"/>
      <c r="J368" s="22">
        <f t="shared" si="41"/>
        <v>0</v>
      </c>
      <c r="K368" s="22">
        <f t="shared" si="42"/>
        <v>0</v>
      </c>
      <c r="L368" s="22">
        <f t="shared" si="43"/>
        <v>0</v>
      </c>
      <c r="M368" s="18" t="s">
        <v>642</v>
      </c>
      <c r="N368" s="2" t="s">
        <v>643</v>
      </c>
      <c r="O368" s="2" t="s">
        <v>52</v>
      </c>
      <c r="P368" s="2" t="s">
        <v>52</v>
      </c>
      <c r="Q368" s="2" t="s">
        <v>522</v>
      </c>
      <c r="R368" s="2" t="s">
        <v>63</v>
      </c>
      <c r="S368" s="2" t="s">
        <v>64</v>
      </c>
      <c r="T368" s="2" t="s">
        <v>64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52</v>
      </c>
      <c r="AS368" s="2" t="s">
        <v>52</v>
      </c>
      <c r="AT368" s="3"/>
      <c r="AU368" s="2" t="s">
        <v>644</v>
      </c>
      <c r="AV368" s="3">
        <v>206</v>
      </c>
    </row>
    <row r="369" spans="1:48" ht="30" customHeight="1" x14ac:dyDescent="0.3">
      <c r="A369" s="18" t="s">
        <v>645</v>
      </c>
      <c r="B369" s="18" t="s">
        <v>646</v>
      </c>
      <c r="C369" s="18" t="s">
        <v>131</v>
      </c>
      <c r="D369" s="19">
        <v>74</v>
      </c>
      <c r="E369" s="22"/>
      <c r="F369" s="22">
        <f t="shared" si="39"/>
        <v>0</v>
      </c>
      <c r="G369" s="22"/>
      <c r="H369" s="22">
        <f t="shared" si="40"/>
        <v>0</v>
      </c>
      <c r="I369" s="22"/>
      <c r="J369" s="22">
        <f t="shared" si="41"/>
        <v>0</v>
      </c>
      <c r="K369" s="22">
        <f t="shared" si="42"/>
        <v>0</v>
      </c>
      <c r="L369" s="22">
        <f t="shared" si="43"/>
        <v>0</v>
      </c>
      <c r="M369" s="18" t="s">
        <v>647</v>
      </c>
      <c r="N369" s="2" t="s">
        <v>648</v>
      </c>
      <c r="O369" s="2" t="s">
        <v>52</v>
      </c>
      <c r="P369" s="2" t="s">
        <v>52</v>
      </c>
      <c r="Q369" s="2" t="s">
        <v>522</v>
      </c>
      <c r="R369" s="2" t="s">
        <v>63</v>
      </c>
      <c r="S369" s="2" t="s">
        <v>64</v>
      </c>
      <c r="T369" s="2" t="s">
        <v>64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649</v>
      </c>
      <c r="AV369" s="3">
        <v>207</v>
      </c>
    </row>
    <row r="370" spans="1:48" ht="30" customHeight="1" x14ac:dyDescent="0.3">
      <c r="A370" s="18" t="s">
        <v>645</v>
      </c>
      <c r="B370" s="18" t="s">
        <v>650</v>
      </c>
      <c r="C370" s="18" t="s">
        <v>131</v>
      </c>
      <c r="D370" s="19">
        <v>5</v>
      </c>
      <c r="E370" s="22"/>
      <c r="F370" s="22">
        <f t="shared" si="39"/>
        <v>0</v>
      </c>
      <c r="G370" s="22"/>
      <c r="H370" s="22">
        <f t="shared" si="40"/>
        <v>0</v>
      </c>
      <c r="I370" s="22"/>
      <c r="J370" s="22">
        <f t="shared" si="41"/>
        <v>0</v>
      </c>
      <c r="K370" s="22">
        <f t="shared" si="42"/>
        <v>0</v>
      </c>
      <c r="L370" s="22">
        <f t="shared" si="43"/>
        <v>0</v>
      </c>
      <c r="M370" s="18" t="s">
        <v>651</v>
      </c>
      <c r="N370" s="2" t="s">
        <v>652</v>
      </c>
      <c r="O370" s="2" t="s">
        <v>52</v>
      </c>
      <c r="P370" s="2" t="s">
        <v>52</v>
      </c>
      <c r="Q370" s="2" t="s">
        <v>522</v>
      </c>
      <c r="R370" s="2" t="s">
        <v>63</v>
      </c>
      <c r="S370" s="2" t="s">
        <v>64</v>
      </c>
      <c r="T370" s="2" t="s">
        <v>64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52</v>
      </c>
      <c r="AS370" s="2" t="s">
        <v>52</v>
      </c>
      <c r="AT370" s="3"/>
      <c r="AU370" s="2" t="s">
        <v>653</v>
      </c>
      <c r="AV370" s="3">
        <v>208</v>
      </c>
    </row>
    <row r="371" spans="1:48" ht="30" customHeight="1" x14ac:dyDescent="0.3">
      <c r="A371" s="19"/>
      <c r="B371" s="19"/>
      <c r="C371" s="19"/>
      <c r="D371" s="19"/>
      <c r="E371" s="22"/>
      <c r="F371" s="22"/>
      <c r="G371" s="22"/>
      <c r="H371" s="22"/>
      <c r="I371" s="22"/>
      <c r="J371" s="22"/>
      <c r="K371" s="22"/>
      <c r="L371" s="22"/>
      <c r="M371" s="19"/>
      <c r="Q371" s="1" t="s">
        <v>522</v>
      </c>
    </row>
    <row r="372" spans="1:48" ht="30" customHeight="1" x14ac:dyDescent="0.3">
      <c r="A372" s="19"/>
      <c r="B372" s="19"/>
      <c r="C372" s="19"/>
      <c r="D372" s="19"/>
      <c r="E372" s="22"/>
      <c r="F372" s="22"/>
      <c r="G372" s="22"/>
      <c r="H372" s="22"/>
      <c r="I372" s="22"/>
      <c r="J372" s="22"/>
      <c r="K372" s="22"/>
      <c r="L372" s="22"/>
      <c r="M372" s="19"/>
      <c r="Q372" s="1" t="s">
        <v>522</v>
      </c>
    </row>
    <row r="373" spans="1:48" ht="30" customHeight="1" x14ac:dyDescent="0.3">
      <c r="A373" s="19"/>
      <c r="B373" s="19"/>
      <c r="C373" s="19"/>
      <c r="D373" s="19"/>
      <c r="E373" s="22"/>
      <c r="F373" s="22"/>
      <c r="G373" s="22"/>
      <c r="H373" s="22"/>
      <c r="I373" s="22"/>
      <c r="J373" s="22"/>
      <c r="K373" s="22"/>
      <c r="L373" s="22"/>
      <c r="M373" s="19"/>
      <c r="Q373" s="1" t="s">
        <v>522</v>
      </c>
    </row>
    <row r="374" spans="1:48" ht="30" customHeight="1" x14ac:dyDescent="0.3">
      <c r="A374" s="19"/>
      <c r="B374" s="19"/>
      <c r="C374" s="19"/>
      <c r="D374" s="19"/>
      <c r="E374" s="22"/>
      <c r="F374" s="22"/>
      <c r="G374" s="22"/>
      <c r="H374" s="22"/>
      <c r="I374" s="22"/>
      <c r="J374" s="22"/>
      <c r="K374" s="22"/>
      <c r="L374" s="22"/>
      <c r="M374" s="19"/>
      <c r="Q374" s="1" t="s">
        <v>522</v>
      </c>
    </row>
    <row r="375" spans="1:48" ht="30" customHeight="1" x14ac:dyDescent="0.3">
      <c r="A375" s="19"/>
      <c r="B375" s="19"/>
      <c r="C375" s="19"/>
      <c r="D375" s="19"/>
      <c r="E375" s="22"/>
      <c r="F375" s="22"/>
      <c r="G375" s="22"/>
      <c r="H375" s="22"/>
      <c r="I375" s="22"/>
      <c r="J375" s="22"/>
      <c r="K375" s="22"/>
      <c r="L375" s="22"/>
      <c r="M375" s="19"/>
      <c r="Q375" s="1" t="s">
        <v>522</v>
      </c>
    </row>
    <row r="376" spans="1:48" ht="30" customHeight="1" x14ac:dyDescent="0.3">
      <c r="A376" s="19"/>
      <c r="B376" s="19"/>
      <c r="C376" s="19"/>
      <c r="D376" s="19"/>
      <c r="E376" s="22"/>
      <c r="F376" s="22"/>
      <c r="G376" s="22"/>
      <c r="H376" s="22"/>
      <c r="I376" s="22"/>
      <c r="J376" s="22"/>
      <c r="K376" s="22"/>
      <c r="L376" s="22"/>
      <c r="M376" s="19"/>
      <c r="Q376" s="1" t="s">
        <v>522</v>
      </c>
    </row>
    <row r="377" spans="1:48" ht="30" customHeight="1" x14ac:dyDescent="0.3">
      <c r="A377" s="19"/>
      <c r="B377" s="19"/>
      <c r="C377" s="19"/>
      <c r="D377" s="19"/>
      <c r="E377" s="22"/>
      <c r="F377" s="22"/>
      <c r="G377" s="22"/>
      <c r="H377" s="22"/>
      <c r="I377" s="22"/>
      <c r="J377" s="22"/>
      <c r="K377" s="22"/>
      <c r="L377" s="22"/>
      <c r="M377" s="19"/>
      <c r="Q377" s="1" t="s">
        <v>522</v>
      </c>
    </row>
    <row r="378" spans="1:48" ht="30" customHeight="1" x14ac:dyDescent="0.3">
      <c r="A378" s="19"/>
      <c r="B378" s="19"/>
      <c r="C378" s="19"/>
      <c r="D378" s="19"/>
      <c r="E378" s="22"/>
      <c r="F378" s="22"/>
      <c r="G378" s="22"/>
      <c r="H378" s="22"/>
      <c r="I378" s="22"/>
      <c r="J378" s="22"/>
      <c r="K378" s="22"/>
      <c r="L378" s="22"/>
      <c r="M378" s="19"/>
      <c r="Q378" s="1" t="s">
        <v>522</v>
      </c>
    </row>
    <row r="379" spans="1:48" ht="30" customHeight="1" x14ac:dyDescent="0.3">
      <c r="A379" s="19"/>
      <c r="B379" s="19"/>
      <c r="C379" s="19"/>
      <c r="D379" s="19"/>
      <c r="E379" s="22"/>
      <c r="F379" s="22"/>
      <c r="G379" s="22"/>
      <c r="H379" s="22"/>
      <c r="I379" s="22"/>
      <c r="J379" s="22"/>
      <c r="K379" s="22"/>
      <c r="L379" s="22"/>
      <c r="M379" s="19"/>
      <c r="Q379" s="1" t="s">
        <v>522</v>
      </c>
    </row>
    <row r="380" spans="1:48" ht="30" customHeight="1" x14ac:dyDescent="0.3">
      <c r="A380" s="19"/>
      <c r="B380" s="19"/>
      <c r="C380" s="19"/>
      <c r="D380" s="19"/>
      <c r="E380" s="22"/>
      <c r="F380" s="22"/>
      <c r="G380" s="22"/>
      <c r="H380" s="22"/>
      <c r="I380" s="22"/>
      <c r="J380" s="22"/>
      <c r="K380" s="22"/>
      <c r="L380" s="22"/>
      <c r="M380" s="19"/>
      <c r="Q380" s="1" t="s">
        <v>522</v>
      </c>
    </row>
    <row r="381" spans="1:48" ht="30" customHeight="1" x14ac:dyDescent="0.3">
      <c r="A381" s="19"/>
      <c r="B381" s="19"/>
      <c r="C381" s="19"/>
      <c r="D381" s="19"/>
      <c r="E381" s="22"/>
      <c r="F381" s="22"/>
      <c r="G381" s="22"/>
      <c r="H381" s="22"/>
      <c r="I381" s="22"/>
      <c r="J381" s="22"/>
      <c r="K381" s="22"/>
      <c r="L381" s="22"/>
      <c r="M381" s="19"/>
      <c r="Q381" s="1" t="s">
        <v>522</v>
      </c>
    </row>
    <row r="382" spans="1:48" ht="30" customHeight="1" x14ac:dyDescent="0.3">
      <c r="A382" s="19"/>
      <c r="B382" s="19"/>
      <c r="C382" s="19"/>
      <c r="D382" s="19"/>
      <c r="E382" s="22"/>
      <c r="F382" s="22"/>
      <c r="G382" s="22"/>
      <c r="H382" s="22"/>
      <c r="I382" s="22"/>
      <c r="J382" s="22"/>
      <c r="K382" s="22"/>
      <c r="L382" s="22"/>
      <c r="M382" s="19"/>
      <c r="Q382" s="1" t="s">
        <v>522</v>
      </c>
    </row>
    <row r="383" spans="1:48" ht="30" customHeight="1" x14ac:dyDescent="0.3">
      <c r="A383" s="19"/>
      <c r="B383" s="19"/>
      <c r="C383" s="19"/>
      <c r="D383" s="19"/>
      <c r="E383" s="22"/>
      <c r="F383" s="22"/>
      <c r="G383" s="22"/>
      <c r="H383" s="22"/>
      <c r="I383" s="22"/>
      <c r="J383" s="22"/>
      <c r="K383" s="22"/>
      <c r="L383" s="22"/>
      <c r="M383" s="19"/>
      <c r="Q383" s="1" t="s">
        <v>522</v>
      </c>
    </row>
    <row r="384" spans="1:48" ht="30" customHeight="1" x14ac:dyDescent="0.3">
      <c r="A384" s="19"/>
      <c r="B384" s="19"/>
      <c r="C384" s="19"/>
      <c r="D384" s="19"/>
      <c r="E384" s="22"/>
      <c r="F384" s="22"/>
      <c r="G384" s="22"/>
      <c r="H384" s="22"/>
      <c r="I384" s="22"/>
      <c r="J384" s="22"/>
      <c r="K384" s="22"/>
      <c r="L384" s="22"/>
      <c r="M384" s="19"/>
      <c r="Q384" s="1" t="s">
        <v>522</v>
      </c>
    </row>
    <row r="385" spans="1:48" ht="30" customHeight="1" x14ac:dyDescent="0.3">
      <c r="A385" s="19"/>
      <c r="B385" s="19"/>
      <c r="C385" s="19"/>
      <c r="D385" s="19"/>
      <c r="E385" s="22"/>
      <c r="F385" s="22"/>
      <c r="G385" s="22"/>
      <c r="H385" s="22"/>
      <c r="I385" s="22"/>
      <c r="J385" s="22"/>
      <c r="K385" s="22"/>
      <c r="L385" s="22"/>
      <c r="M385" s="19"/>
      <c r="Q385" s="1" t="s">
        <v>522</v>
      </c>
    </row>
    <row r="386" spans="1:48" ht="30" customHeight="1" x14ac:dyDescent="0.3">
      <c r="A386" s="19"/>
      <c r="B386" s="19"/>
      <c r="C386" s="19"/>
      <c r="D386" s="19"/>
      <c r="E386" s="22"/>
      <c r="F386" s="22"/>
      <c r="G386" s="22"/>
      <c r="H386" s="22"/>
      <c r="I386" s="22"/>
      <c r="J386" s="22"/>
      <c r="K386" s="22"/>
      <c r="L386" s="22"/>
      <c r="M386" s="19"/>
      <c r="Q386" s="1" t="s">
        <v>522</v>
      </c>
    </row>
    <row r="387" spans="1:48" ht="30" customHeight="1" x14ac:dyDescent="0.3">
      <c r="A387" s="18" t="s">
        <v>98</v>
      </c>
      <c r="B387" s="19"/>
      <c r="C387" s="19"/>
      <c r="D387" s="19"/>
      <c r="E387" s="22"/>
      <c r="F387" s="22">
        <f>SUMIF(Q341:Q386,"010115",F341:F386)</f>
        <v>0</v>
      </c>
      <c r="G387" s="22"/>
      <c r="H387" s="22">
        <f>SUMIF(Q341:Q386,"010115",H341:H386)</f>
        <v>0</v>
      </c>
      <c r="I387" s="22"/>
      <c r="J387" s="22">
        <f>SUMIF(Q341:Q386,"010115",J341:J386)</f>
        <v>0</v>
      </c>
      <c r="K387" s="22"/>
      <c r="L387" s="22">
        <f>SUMIF(Q341:Q386,"010115",L341:L386)</f>
        <v>0</v>
      </c>
      <c r="M387" s="19"/>
      <c r="N387" t="s">
        <v>99</v>
      </c>
    </row>
    <row r="388" spans="1:48" ht="30" customHeight="1" x14ac:dyDescent="0.3">
      <c r="A388" s="18" t="s">
        <v>654</v>
      </c>
      <c r="B388" s="19" t="s">
        <v>1056</v>
      </c>
      <c r="C388" s="19"/>
      <c r="D388" s="19"/>
      <c r="E388" s="22"/>
      <c r="F388" s="22"/>
      <c r="G388" s="22"/>
      <c r="H388" s="22"/>
      <c r="I388" s="22"/>
      <c r="J388" s="22"/>
      <c r="K388" s="22"/>
      <c r="L388" s="22"/>
      <c r="M388" s="19"/>
      <c r="N388" s="3"/>
      <c r="O388" s="3"/>
      <c r="P388" s="3"/>
      <c r="Q388" s="2" t="s">
        <v>655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 x14ac:dyDescent="0.3">
      <c r="A389" s="18" t="s">
        <v>656</v>
      </c>
      <c r="B389" s="18" t="s">
        <v>657</v>
      </c>
      <c r="C389" s="18" t="s">
        <v>658</v>
      </c>
      <c r="D389" s="19">
        <v>133</v>
      </c>
      <c r="E389" s="22"/>
      <c r="F389" s="22">
        <f>TRUNC(E389*D389, 0)</f>
        <v>0</v>
      </c>
      <c r="G389" s="22"/>
      <c r="H389" s="22">
        <f>TRUNC(G389*D389, 0)</f>
        <v>0</v>
      </c>
      <c r="I389" s="22"/>
      <c r="J389" s="22">
        <f>TRUNC(I389*D389, 0)</f>
        <v>0</v>
      </c>
      <c r="K389" s="22">
        <f t="shared" ref="K389:L391" si="44">TRUNC(E389+G389+I389, 0)</f>
        <v>0</v>
      </c>
      <c r="L389" s="22">
        <f t="shared" si="44"/>
        <v>0</v>
      </c>
      <c r="M389" s="18" t="s">
        <v>52</v>
      </c>
      <c r="N389" s="2" t="s">
        <v>659</v>
      </c>
      <c r="O389" s="2" t="s">
        <v>52</v>
      </c>
      <c r="P389" s="2" t="s">
        <v>52</v>
      </c>
      <c r="Q389" s="2" t="s">
        <v>655</v>
      </c>
      <c r="R389" s="2" t="s">
        <v>64</v>
      </c>
      <c r="S389" s="2" t="s">
        <v>64</v>
      </c>
      <c r="T389" s="2" t="s">
        <v>63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660</v>
      </c>
      <c r="AV389" s="3">
        <v>199</v>
      </c>
    </row>
    <row r="390" spans="1:48" ht="30" customHeight="1" x14ac:dyDescent="0.3">
      <c r="A390" s="18" t="s">
        <v>661</v>
      </c>
      <c r="B390" s="18" t="s">
        <v>662</v>
      </c>
      <c r="C390" s="18" t="s">
        <v>658</v>
      </c>
      <c r="D390" s="19">
        <v>133</v>
      </c>
      <c r="E390" s="22"/>
      <c r="F390" s="22">
        <f>TRUNC(E390*D390, 0)</f>
        <v>0</v>
      </c>
      <c r="G390" s="22"/>
      <c r="H390" s="22">
        <f>TRUNC(G390*D390, 0)</f>
        <v>0</v>
      </c>
      <c r="I390" s="22"/>
      <c r="J390" s="22">
        <f>TRUNC(I390*D390, 0)</f>
        <v>0</v>
      </c>
      <c r="K390" s="22">
        <f t="shared" si="44"/>
        <v>0</v>
      </c>
      <c r="L390" s="22">
        <f t="shared" si="44"/>
        <v>0</v>
      </c>
      <c r="M390" s="18" t="s">
        <v>663</v>
      </c>
      <c r="N390" s="2" t="s">
        <v>664</v>
      </c>
      <c r="O390" s="2" t="s">
        <v>52</v>
      </c>
      <c r="P390" s="2" t="s">
        <v>52</v>
      </c>
      <c r="Q390" s="2" t="s">
        <v>655</v>
      </c>
      <c r="R390" s="2" t="s">
        <v>64</v>
      </c>
      <c r="S390" s="2" t="s">
        <v>63</v>
      </c>
      <c r="T390" s="2" t="s">
        <v>64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52</v>
      </c>
      <c r="AS390" s="2" t="s">
        <v>52</v>
      </c>
      <c r="AT390" s="3"/>
      <c r="AU390" s="2" t="s">
        <v>665</v>
      </c>
      <c r="AV390" s="3">
        <v>200</v>
      </c>
    </row>
    <row r="391" spans="1:48" ht="30" customHeight="1" x14ac:dyDescent="0.3">
      <c r="A391" s="18" t="s">
        <v>666</v>
      </c>
      <c r="B391" s="18" t="s">
        <v>667</v>
      </c>
      <c r="C391" s="18" t="s">
        <v>668</v>
      </c>
      <c r="D391" s="19">
        <v>1</v>
      </c>
      <c r="E391" s="22"/>
      <c r="F391" s="22">
        <f>TRUNC(E391*D391, 0)</f>
        <v>0</v>
      </c>
      <c r="G391" s="22"/>
      <c r="H391" s="22">
        <f>TRUNC(G391*D391, 0)</f>
        <v>0</v>
      </c>
      <c r="I391" s="22"/>
      <c r="J391" s="22">
        <f>TRUNC(I391*D391, 0)</f>
        <v>0</v>
      </c>
      <c r="K391" s="22">
        <f t="shared" si="44"/>
        <v>0</v>
      </c>
      <c r="L391" s="22">
        <f t="shared" si="44"/>
        <v>0</v>
      </c>
      <c r="M391" s="18" t="s">
        <v>669</v>
      </c>
      <c r="N391" s="2" t="s">
        <v>670</v>
      </c>
      <c r="O391" s="2" t="s">
        <v>52</v>
      </c>
      <c r="P391" s="2" t="s">
        <v>52</v>
      </c>
      <c r="Q391" s="2" t="s">
        <v>655</v>
      </c>
      <c r="R391" s="2" t="s">
        <v>63</v>
      </c>
      <c r="S391" s="2" t="s">
        <v>64</v>
      </c>
      <c r="T391" s="2" t="s">
        <v>64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52</v>
      </c>
      <c r="AS391" s="2" t="s">
        <v>52</v>
      </c>
      <c r="AT391" s="3"/>
      <c r="AU391" s="2" t="s">
        <v>671</v>
      </c>
      <c r="AV391" s="3">
        <v>198</v>
      </c>
    </row>
    <row r="392" spans="1:48" ht="30" customHeight="1" x14ac:dyDescent="0.3">
      <c r="A392" s="19"/>
      <c r="B392" s="19"/>
      <c r="C392" s="19"/>
      <c r="D392" s="19"/>
      <c r="E392" s="22"/>
      <c r="F392" s="22"/>
      <c r="G392" s="22"/>
      <c r="H392" s="22"/>
      <c r="I392" s="22"/>
      <c r="J392" s="22"/>
      <c r="K392" s="22"/>
      <c r="L392" s="22"/>
      <c r="M392" s="19"/>
      <c r="Q392" s="1" t="s">
        <v>655</v>
      </c>
    </row>
    <row r="393" spans="1:48" ht="30" customHeight="1" x14ac:dyDescent="0.3">
      <c r="A393" s="19"/>
      <c r="B393" s="19"/>
      <c r="C393" s="19"/>
      <c r="D393" s="19"/>
      <c r="E393" s="22"/>
      <c r="F393" s="22"/>
      <c r="G393" s="22"/>
      <c r="H393" s="22"/>
      <c r="I393" s="22"/>
      <c r="J393" s="22"/>
      <c r="K393" s="22"/>
      <c r="L393" s="22"/>
      <c r="M393" s="19"/>
      <c r="Q393" s="1" t="s">
        <v>655</v>
      </c>
    </row>
    <row r="394" spans="1:48" ht="30" customHeight="1" x14ac:dyDescent="0.3">
      <c r="A394" s="19"/>
      <c r="B394" s="19"/>
      <c r="C394" s="19"/>
      <c r="D394" s="19"/>
      <c r="E394" s="22"/>
      <c r="F394" s="22"/>
      <c r="G394" s="22"/>
      <c r="H394" s="22"/>
      <c r="I394" s="22"/>
      <c r="J394" s="22"/>
      <c r="K394" s="22"/>
      <c r="L394" s="22"/>
      <c r="M394" s="19"/>
      <c r="Q394" s="1" t="s">
        <v>655</v>
      </c>
    </row>
    <row r="395" spans="1:48" ht="30" customHeight="1" x14ac:dyDescent="0.3">
      <c r="A395" s="19"/>
      <c r="B395" s="19"/>
      <c r="C395" s="19"/>
      <c r="D395" s="19"/>
      <c r="E395" s="22"/>
      <c r="F395" s="22"/>
      <c r="G395" s="22"/>
      <c r="H395" s="22"/>
      <c r="I395" s="22"/>
      <c r="J395" s="22"/>
      <c r="K395" s="22"/>
      <c r="L395" s="22"/>
      <c r="M395" s="19"/>
      <c r="Q395" s="1" t="s">
        <v>655</v>
      </c>
    </row>
    <row r="396" spans="1:48" ht="30" customHeight="1" x14ac:dyDescent="0.3">
      <c r="A396" s="19"/>
      <c r="B396" s="19"/>
      <c r="C396" s="19"/>
      <c r="D396" s="19"/>
      <c r="E396" s="22"/>
      <c r="F396" s="22"/>
      <c r="G396" s="22"/>
      <c r="H396" s="22"/>
      <c r="I396" s="22"/>
      <c r="J396" s="22"/>
      <c r="K396" s="22"/>
      <c r="L396" s="22"/>
      <c r="M396" s="19"/>
      <c r="Q396" s="1" t="s">
        <v>655</v>
      </c>
    </row>
    <row r="397" spans="1:48" ht="30" customHeight="1" x14ac:dyDescent="0.3">
      <c r="A397" s="19"/>
      <c r="B397" s="19"/>
      <c r="C397" s="19"/>
      <c r="D397" s="19"/>
      <c r="E397" s="22"/>
      <c r="F397" s="22"/>
      <c r="G397" s="22"/>
      <c r="H397" s="22"/>
      <c r="I397" s="22"/>
      <c r="J397" s="22"/>
      <c r="K397" s="22"/>
      <c r="L397" s="22"/>
      <c r="M397" s="19"/>
      <c r="Q397" s="1" t="s">
        <v>655</v>
      </c>
    </row>
    <row r="398" spans="1:48" ht="30" customHeight="1" x14ac:dyDescent="0.3">
      <c r="A398" s="19"/>
      <c r="B398" s="19"/>
      <c r="C398" s="19"/>
      <c r="D398" s="19"/>
      <c r="E398" s="22"/>
      <c r="F398" s="22"/>
      <c r="G398" s="22"/>
      <c r="H398" s="22"/>
      <c r="I398" s="22"/>
      <c r="J398" s="22"/>
      <c r="K398" s="22"/>
      <c r="L398" s="22"/>
      <c r="M398" s="19"/>
      <c r="Q398" s="1" t="s">
        <v>655</v>
      </c>
    </row>
    <row r="399" spans="1:48" ht="30" customHeight="1" x14ac:dyDescent="0.3">
      <c r="A399" s="19"/>
      <c r="B399" s="19"/>
      <c r="C399" s="19"/>
      <c r="D399" s="19"/>
      <c r="E399" s="22"/>
      <c r="F399" s="22"/>
      <c r="G399" s="22"/>
      <c r="H399" s="22"/>
      <c r="I399" s="22"/>
      <c r="J399" s="22"/>
      <c r="K399" s="22"/>
      <c r="L399" s="22"/>
      <c r="M399" s="19"/>
      <c r="Q399" s="1" t="s">
        <v>655</v>
      </c>
    </row>
    <row r="400" spans="1:48" ht="30" customHeight="1" x14ac:dyDescent="0.3">
      <c r="A400" s="19"/>
      <c r="B400" s="19"/>
      <c r="C400" s="19"/>
      <c r="D400" s="19"/>
      <c r="E400" s="22"/>
      <c r="F400" s="22"/>
      <c r="G400" s="22"/>
      <c r="H400" s="22"/>
      <c r="I400" s="22"/>
      <c r="J400" s="22"/>
      <c r="K400" s="22"/>
      <c r="L400" s="22"/>
      <c r="M400" s="19"/>
      <c r="Q400" s="1" t="s">
        <v>655</v>
      </c>
    </row>
    <row r="401" spans="1:48" ht="30" customHeight="1" x14ac:dyDescent="0.3">
      <c r="A401" s="19"/>
      <c r="B401" s="19"/>
      <c r="C401" s="19"/>
      <c r="D401" s="19"/>
      <c r="E401" s="22"/>
      <c r="F401" s="22"/>
      <c r="G401" s="22"/>
      <c r="H401" s="22"/>
      <c r="I401" s="22"/>
      <c r="J401" s="22"/>
      <c r="K401" s="22"/>
      <c r="L401" s="22"/>
      <c r="M401" s="19"/>
      <c r="Q401" s="1" t="s">
        <v>655</v>
      </c>
    </row>
    <row r="402" spans="1:48" ht="30" customHeight="1" x14ac:dyDescent="0.3">
      <c r="A402" s="19"/>
      <c r="B402" s="19"/>
      <c r="C402" s="19"/>
      <c r="D402" s="19"/>
      <c r="E402" s="22"/>
      <c r="F402" s="22"/>
      <c r="G402" s="22"/>
      <c r="H402" s="22"/>
      <c r="I402" s="22"/>
      <c r="J402" s="22"/>
      <c r="K402" s="22"/>
      <c r="L402" s="22"/>
      <c r="M402" s="19"/>
      <c r="Q402" s="1" t="s">
        <v>655</v>
      </c>
    </row>
    <row r="403" spans="1:48" ht="30" customHeight="1" x14ac:dyDescent="0.3">
      <c r="A403" s="19"/>
      <c r="B403" s="19"/>
      <c r="C403" s="19"/>
      <c r="D403" s="19"/>
      <c r="E403" s="22"/>
      <c r="F403" s="22"/>
      <c r="G403" s="22"/>
      <c r="H403" s="22"/>
      <c r="I403" s="22"/>
      <c r="J403" s="22"/>
      <c r="K403" s="22"/>
      <c r="L403" s="22"/>
      <c r="M403" s="19"/>
      <c r="Q403" s="1" t="s">
        <v>655</v>
      </c>
    </row>
    <row r="404" spans="1:48" ht="30" customHeight="1" x14ac:dyDescent="0.3">
      <c r="A404" s="19"/>
      <c r="B404" s="19"/>
      <c r="C404" s="19"/>
      <c r="D404" s="19"/>
      <c r="E404" s="22"/>
      <c r="F404" s="22"/>
      <c r="G404" s="22"/>
      <c r="H404" s="22"/>
      <c r="I404" s="22"/>
      <c r="J404" s="22"/>
      <c r="K404" s="22"/>
      <c r="L404" s="22"/>
      <c r="M404" s="19"/>
      <c r="Q404" s="1" t="s">
        <v>655</v>
      </c>
    </row>
    <row r="405" spans="1:48" ht="30" customHeight="1" x14ac:dyDescent="0.3">
      <c r="A405" s="19"/>
      <c r="B405" s="19"/>
      <c r="C405" s="19"/>
      <c r="D405" s="19"/>
      <c r="E405" s="22"/>
      <c r="F405" s="22"/>
      <c r="G405" s="22"/>
      <c r="H405" s="22"/>
      <c r="I405" s="22"/>
      <c r="J405" s="22"/>
      <c r="K405" s="22"/>
      <c r="L405" s="22"/>
      <c r="M405" s="19"/>
      <c r="Q405" s="1" t="s">
        <v>655</v>
      </c>
    </row>
    <row r="406" spans="1:48" ht="30" customHeight="1" x14ac:dyDescent="0.3">
      <c r="A406" s="19"/>
      <c r="B406" s="19"/>
      <c r="C406" s="19"/>
      <c r="D406" s="19"/>
      <c r="E406" s="22"/>
      <c r="F406" s="22"/>
      <c r="G406" s="22"/>
      <c r="H406" s="22"/>
      <c r="I406" s="22"/>
      <c r="J406" s="22"/>
      <c r="K406" s="22"/>
      <c r="L406" s="22"/>
      <c r="M406" s="19"/>
      <c r="Q406" s="1" t="s">
        <v>655</v>
      </c>
    </row>
    <row r="407" spans="1:48" ht="30" customHeight="1" x14ac:dyDescent="0.3">
      <c r="A407" s="19"/>
      <c r="B407" s="19"/>
      <c r="C407" s="19"/>
      <c r="D407" s="19"/>
      <c r="E407" s="22"/>
      <c r="F407" s="22"/>
      <c r="G407" s="22"/>
      <c r="H407" s="22"/>
      <c r="I407" s="22"/>
      <c r="J407" s="22"/>
      <c r="K407" s="22"/>
      <c r="L407" s="22"/>
      <c r="M407" s="19"/>
      <c r="Q407" s="1" t="s">
        <v>655</v>
      </c>
    </row>
    <row r="408" spans="1:48" ht="30" customHeight="1" x14ac:dyDescent="0.3">
      <c r="A408" s="19"/>
      <c r="B408" s="19"/>
      <c r="C408" s="19"/>
      <c r="D408" s="19"/>
      <c r="E408" s="22"/>
      <c r="F408" s="22"/>
      <c r="G408" s="22"/>
      <c r="H408" s="22"/>
      <c r="I408" s="22"/>
      <c r="J408" s="22"/>
      <c r="K408" s="22"/>
      <c r="L408" s="22"/>
      <c r="M408" s="19"/>
      <c r="Q408" s="1" t="s">
        <v>655</v>
      </c>
    </row>
    <row r="409" spans="1:48" ht="30" customHeight="1" x14ac:dyDescent="0.3">
      <c r="A409" s="19"/>
      <c r="B409" s="19"/>
      <c r="C409" s="19"/>
      <c r="D409" s="19"/>
      <c r="E409" s="22"/>
      <c r="F409" s="22"/>
      <c r="G409" s="22"/>
      <c r="H409" s="22"/>
      <c r="I409" s="22"/>
      <c r="J409" s="22"/>
      <c r="K409" s="22"/>
      <c r="L409" s="22"/>
      <c r="M409" s="19"/>
      <c r="Q409" s="1" t="s">
        <v>655</v>
      </c>
    </row>
    <row r="410" spans="1:48" ht="30" customHeight="1" x14ac:dyDescent="0.3">
      <c r="A410" s="19"/>
      <c r="B410" s="19"/>
      <c r="C410" s="19"/>
      <c r="D410" s="19"/>
      <c r="E410" s="22"/>
      <c r="F410" s="22"/>
      <c r="G410" s="22"/>
      <c r="H410" s="22"/>
      <c r="I410" s="22"/>
      <c r="J410" s="22"/>
      <c r="K410" s="22"/>
      <c r="L410" s="22"/>
      <c r="M410" s="19"/>
      <c r="Q410" s="1" t="s">
        <v>655</v>
      </c>
    </row>
    <row r="411" spans="1:48" ht="30" customHeight="1" x14ac:dyDescent="0.3">
      <c r="A411" s="18" t="s">
        <v>98</v>
      </c>
      <c r="B411" s="19"/>
      <c r="C411" s="19"/>
      <c r="D411" s="19"/>
      <c r="E411" s="22"/>
      <c r="F411" s="22">
        <f>SUMIF(Q389:Q410,"010116",F389:F410)</f>
        <v>0</v>
      </c>
      <c r="G411" s="22"/>
      <c r="H411" s="22">
        <f>SUMIF(Q389:Q410,"010116",H389:H410)</f>
        <v>0</v>
      </c>
      <c r="I411" s="22"/>
      <c r="J411" s="22">
        <f>SUMIF(Q389:Q410,"010116",J389:J410)</f>
        <v>0</v>
      </c>
      <c r="K411" s="22"/>
      <c r="L411" s="22">
        <f>SUMIF(Q389:Q410,"010116",L389:L410)</f>
        <v>0</v>
      </c>
      <c r="M411" s="19"/>
      <c r="N411" t="s">
        <v>99</v>
      </c>
    </row>
    <row r="412" spans="1:48" ht="30" customHeight="1" x14ac:dyDescent="0.3">
      <c r="A412" s="20" t="s">
        <v>674</v>
      </c>
      <c r="B412" s="21" t="s">
        <v>1057</v>
      </c>
      <c r="C412" s="21"/>
      <c r="D412" s="21"/>
      <c r="E412" s="23"/>
      <c r="F412" s="23"/>
      <c r="G412" s="23"/>
      <c r="H412" s="23"/>
      <c r="I412" s="23"/>
      <c r="J412" s="23"/>
      <c r="K412" s="23"/>
      <c r="L412" s="23"/>
      <c r="M412" s="21"/>
      <c r="N412" s="13"/>
      <c r="O412" s="13"/>
      <c r="P412" s="13"/>
      <c r="Q412" s="12" t="s">
        <v>675</v>
      </c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</row>
    <row r="413" spans="1:48" ht="30" customHeight="1" x14ac:dyDescent="0.3">
      <c r="A413" s="18" t="s">
        <v>676</v>
      </c>
      <c r="B413" s="18" t="s">
        <v>677</v>
      </c>
      <c r="C413" s="18" t="s">
        <v>68</v>
      </c>
      <c r="D413" s="19">
        <v>1</v>
      </c>
      <c r="E413" s="22"/>
      <c r="F413" s="22">
        <f t="shared" ref="F413:F421" si="45">TRUNC(E413*D413, 0)</f>
        <v>0</v>
      </c>
      <c r="G413" s="22"/>
      <c r="H413" s="22">
        <f t="shared" ref="H413:H421" si="46">TRUNC(G413*D413, 0)</f>
        <v>0</v>
      </c>
      <c r="I413" s="22"/>
      <c r="J413" s="22">
        <f t="shared" ref="J413:J421" si="47">TRUNC(I413*D413, 0)</f>
        <v>0</v>
      </c>
      <c r="K413" s="22">
        <f t="shared" ref="K413:K421" si="48">TRUNC(E413+G413+I413, 0)</f>
        <v>0</v>
      </c>
      <c r="L413" s="22">
        <f t="shared" ref="L413:L421" si="49">TRUNC(F413+H413+J413, 0)</f>
        <v>0</v>
      </c>
      <c r="M413" s="18" t="s">
        <v>52</v>
      </c>
      <c r="N413" s="2" t="s">
        <v>678</v>
      </c>
      <c r="O413" s="2" t="s">
        <v>52</v>
      </c>
      <c r="P413" s="2" t="s">
        <v>52</v>
      </c>
      <c r="Q413" s="2" t="s">
        <v>675</v>
      </c>
      <c r="R413" s="2" t="s">
        <v>64</v>
      </c>
      <c r="S413" s="2" t="s">
        <v>64</v>
      </c>
      <c r="T413" s="2" t="s">
        <v>63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52</v>
      </c>
      <c r="AS413" s="2" t="s">
        <v>52</v>
      </c>
      <c r="AT413" s="3"/>
      <c r="AU413" s="2" t="s">
        <v>679</v>
      </c>
      <c r="AV413" s="3">
        <v>280</v>
      </c>
    </row>
    <row r="414" spans="1:48" ht="30" customHeight="1" x14ac:dyDescent="0.3">
      <c r="A414" s="18" t="s">
        <v>680</v>
      </c>
      <c r="B414" s="18" t="s">
        <v>681</v>
      </c>
      <c r="C414" s="18" t="s">
        <v>146</v>
      </c>
      <c r="D414" s="19">
        <v>1</v>
      </c>
      <c r="E414" s="22"/>
      <c r="F414" s="22">
        <f t="shared" si="45"/>
        <v>0</v>
      </c>
      <c r="G414" s="22"/>
      <c r="H414" s="22">
        <f t="shared" si="46"/>
        <v>0</v>
      </c>
      <c r="I414" s="22"/>
      <c r="J414" s="22">
        <f t="shared" si="47"/>
        <v>0</v>
      </c>
      <c r="K414" s="22">
        <f t="shared" si="48"/>
        <v>0</v>
      </c>
      <c r="L414" s="22">
        <f t="shared" si="49"/>
        <v>0</v>
      </c>
      <c r="M414" s="18" t="s">
        <v>52</v>
      </c>
      <c r="N414" s="2" t="s">
        <v>682</v>
      </c>
      <c r="O414" s="2" t="s">
        <v>52</v>
      </c>
      <c r="P414" s="2" t="s">
        <v>52</v>
      </c>
      <c r="Q414" s="2" t="s">
        <v>675</v>
      </c>
      <c r="R414" s="2" t="s">
        <v>64</v>
      </c>
      <c r="S414" s="2" t="s">
        <v>64</v>
      </c>
      <c r="T414" s="2" t="s">
        <v>63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52</v>
      </c>
      <c r="AS414" s="2" t="s">
        <v>52</v>
      </c>
      <c r="AT414" s="3"/>
      <c r="AU414" s="2" t="s">
        <v>683</v>
      </c>
      <c r="AV414" s="3">
        <v>281</v>
      </c>
    </row>
    <row r="415" spans="1:48" ht="30" customHeight="1" x14ac:dyDescent="0.3">
      <c r="A415" s="18" t="s">
        <v>684</v>
      </c>
      <c r="B415" s="18" t="s">
        <v>685</v>
      </c>
      <c r="C415" s="18" t="s">
        <v>686</v>
      </c>
      <c r="D415" s="19">
        <v>1</v>
      </c>
      <c r="E415" s="22"/>
      <c r="F415" s="22">
        <f t="shared" si="45"/>
        <v>0</v>
      </c>
      <c r="G415" s="22"/>
      <c r="H415" s="22">
        <f t="shared" si="46"/>
        <v>0</v>
      </c>
      <c r="I415" s="22"/>
      <c r="J415" s="22">
        <f t="shared" si="47"/>
        <v>0</v>
      </c>
      <c r="K415" s="22">
        <f t="shared" si="48"/>
        <v>0</v>
      </c>
      <c r="L415" s="22">
        <f t="shared" si="49"/>
        <v>0</v>
      </c>
      <c r="M415" s="18" t="s">
        <v>52</v>
      </c>
      <c r="N415" s="2" t="s">
        <v>687</v>
      </c>
      <c r="O415" s="2" t="s">
        <v>52</v>
      </c>
      <c r="P415" s="2" t="s">
        <v>52</v>
      </c>
      <c r="Q415" s="2" t="s">
        <v>675</v>
      </c>
      <c r="R415" s="2" t="s">
        <v>64</v>
      </c>
      <c r="S415" s="2" t="s">
        <v>64</v>
      </c>
      <c r="T415" s="2" t="s">
        <v>63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52</v>
      </c>
      <c r="AS415" s="2" t="s">
        <v>52</v>
      </c>
      <c r="AT415" s="3"/>
      <c r="AU415" s="2" t="s">
        <v>688</v>
      </c>
      <c r="AV415" s="3">
        <v>282</v>
      </c>
    </row>
    <row r="416" spans="1:48" ht="30" customHeight="1" x14ac:dyDescent="0.3">
      <c r="A416" s="18" t="s">
        <v>689</v>
      </c>
      <c r="B416" s="18" t="s">
        <v>690</v>
      </c>
      <c r="C416" s="18" t="s">
        <v>691</v>
      </c>
      <c r="D416" s="19">
        <v>2</v>
      </c>
      <c r="E416" s="22"/>
      <c r="F416" s="22">
        <f t="shared" si="45"/>
        <v>0</v>
      </c>
      <c r="G416" s="22"/>
      <c r="H416" s="22">
        <f t="shared" si="46"/>
        <v>0</v>
      </c>
      <c r="I416" s="22"/>
      <c r="J416" s="22">
        <f t="shared" si="47"/>
        <v>0</v>
      </c>
      <c r="K416" s="22">
        <f t="shared" si="48"/>
        <v>0</v>
      </c>
      <c r="L416" s="22">
        <f t="shared" si="49"/>
        <v>0</v>
      </c>
      <c r="M416" s="18" t="s">
        <v>52</v>
      </c>
      <c r="N416" s="2" t="s">
        <v>692</v>
      </c>
      <c r="O416" s="2" t="s">
        <v>52</v>
      </c>
      <c r="P416" s="2" t="s">
        <v>52</v>
      </c>
      <c r="Q416" s="2" t="s">
        <v>675</v>
      </c>
      <c r="R416" s="2" t="s">
        <v>64</v>
      </c>
      <c r="S416" s="2" t="s">
        <v>64</v>
      </c>
      <c r="T416" s="2" t="s">
        <v>63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52</v>
      </c>
      <c r="AS416" s="2" t="s">
        <v>52</v>
      </c>
      <c r="AT416" s="3"/>
      <c r="AU416" s="2" t="s">
        <v>693</v>
      </c>
      <c r="AV416" s="3">
        <v>283</v>
      </c>
    </row>
    <row r="417" spans="1:48" ht="30" customHeight="1" x14ac:dyDescent="0.3">
      <c r="A417" s="18" t="s">
        <v>694</v>
      </c>
      <c r="B417" s="18" t="s">
        <v>695</v>
      </c>
      <c r="C417" s="18" t="s">
        <v>146</v>
      </c>
      <c r="D417" s="19">
        <v>7</v>
      </c>
      <c r="E417" s="22"/>
      <c r="F417" s="22">
        <f t="shared" si="45"/>
        <v>0</v>
      </c>
      <c r="G417" s="22"/>
      <c r="H417" s="22">
        <f t="shared" si="46"/>
        <v>0</v>
      </c>
      <c r="I417" s="22"/>
      <c r="J417" s="22">
        <f t="shared" si="47"/>
        <v>0</v>
      </c>
      <c r="K417" s="22">
        <f t="shared" si="48"/>
        <v>0</v>
      </c>
      <c r="L417" s="22">
        <f t="shared" si="49"/>
        <v>0</v>
      </c>
      <c r="M417" s="18" t="s">
        <v>52</v>
      </c>
      <c r="N417" s="2" t="s">
        <v>696</v>
      </c>
      <c r="O417" s="2" t="s">
        <v>52</v>
      </c>
      <c r="P417" s="2" t="s">
        <v>52</v>
      </c>
      <c r="Q417" s="2" t="s">
        <v>675</v>
      </c>
      <c r="R417" s="2" t="s">
        <v>64</v>
      </c>
      <c r="S417" s="2" t="s">
        <v>64</v>
      </c>
      <c r="T417" s="2" t="s">
        <v>63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52</v>
      </c>
      <c r="AS417" s="2" t="s">
        <v>52</v>
      </c>
      <c r="AT417" s="3"/>
      <c r="AU417" s="2" t="s">
        <v>697</v>
      </c>
      <c r="AV417" s="3">
        <v>284</v>
      </c>
    </row>
    <row r="418" spans="1:48" ht="30" customHeight="1" x14ac:dyDescent="0.3">
      <c r="A418" s="18" t="s">
        <v>698</v>
      </c>
      <c r="B418" s="18" t="s">
        <v>699</v>
      </c>
      <c r="C418" s="18" t="s">
        <v>74</v>
      </c>
      <c r="D418" s="19">
        <v>1</v>
      </c>
      <c r="E418" s="22"/>
      <c r="F418" s="22">
        <f t="shared" si="45"/>
        <v>0</v>
      </c>
      <c r="G418" s="22"/>
      <c r="H418" s="22">
        <f t="shared" si="46"/>
        <v>0</v>
      </c>
      <c r="I418" s="22"/>
      <c r="J418" s="22">
        <f t="shared" si="47"/>
        <v>0</v>
      </c>
      <c r="K418" s="22">
        <f t="shared" si="48"/>
        <v>0</v>
      </c>
      <c r="L418" s="22">
        <f t="shared" si="49"/>
        <v>0</v>
      </c>
      <c r="M418" s="18" t="s">
        <v>52</v>
      </c>
      <c r="N418" s="2" t="s">
        <v>700</v>
      </c>
      <c r="O418" s="2" t="s">
        <v>52</v>
      </c>
      <c r="P418" s="2" t="s">
        <v>52</v>
      </c>
      <c r="Q418" s="2" t="s">
        <v>675</v>
      </c>
      <c r="R418" s="2" t="s">
        <v>64</v>
      </c>
      <c r="S418" s="2" t="s">
        <v>64</v>
      </c>
      <c r="T418" s="2" t="s">
        <v>63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52</v>
      </c>
      <c r="AS418" s="2" t="s">
        <v>52</v>
      </c>
      <c r="AT418" s="3"/>
      <c r="AU418" s="2" t="s">
        <v>701</v>
      </c>
      <c r="AV418" s="3">
        <v>285</v>
      </c>
    </row>
    <row r="419" spans="1:48" ht="30" customHeight="1" x14ac:dyDescent="0.3">
      <c r="A419" s="18" t="s">
        <v>52</v>
      </c>
      <c r="B419" s="18" t="s">
        <v>73</v>
      </c>
      <c r="C419" s="18" t="s">
        <v>74</v>
      </c>
      <c r="D419" s="19">
        <v>1</v>
      </c>
      <c r="E419" s="22"/>
      <c r="F419" s="22">
        <f t="shared" si="45"/>
        <v>0</v>
      </c>
      <c r="G419" s="22"/>
      <c r="H419" s="22">
        <f t="shared" si="46"/>
        <v>0</v>
      </c>
      <c r="I419" s="22"/>
      <c r="J419" s="22">
        <f t="shared" si="47"/>
        <v>0</v>
      </c>
      <c r="K419" s="22">
        <f t="shared" si="48"/>
        <v>0</v>
      </c>
      <c r="L419" s="22">
        <f t="shared" si="49"/>
        <v>0</v>
      </c>
      <c r="M419" s="18" t="s">
        <v>52</v>
      </c>
      <c r="N419" s="2" t="s">
        <v>702</v>
      </c>
      <c r="O419" s="2" t="s">
        <v>52</v>
      </c>
      <c r="P419" s="2" t="s">
        <v>52</v>
      </c>
      <c r="Q419" s="2" t="s">
        <v>675</v>
      </c>
      <c r="R419" s="2" t="s">
        <v>64</v>
      </c>
      <c r="S419" s="2" t="s">
        <v>64</v>
      </c>
      <c r="T419" s="2" t="s">
        <v>63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52</v>
      </c>
      <c r="AS419" s="2" t="s">
        <v>52</v>
      </c>
      <c r="AT419" s="3"/>
      <c r="AU419" s="2" t="s">
        <v>703</v>
      </c>
      <c r="AV419" s="3">
        <v>286</v>
      </c>
    </row>
    <row r="420" spans="1:48" ht="30" customHeight="1" x14ac:dyDescent="0.3">
      <c r="A420" s="18" t="s">
        <v>52</v>
      </c>
      <c r="B420" s="18" t="s">
        <v>704</v>
      </c>
      <c r="C420" s="18" t="s">
        <v>74</v>
      </c>
      <c r="D420" s="19">
        <v>1</v>
      </c>
      <c r="E420" s="22"/>
      <c r="F420" s="22">
        <f t="shared" si="45"/>
        <v>0</v>
      </c>
      <c r="G420" s="22"/>
      <c r="H420" s="22">
        <f t="shared" si="46"/>
        <v>0</v>
      </c>
      <c r="I420" s="22"/>
      <c r="J420" s="22">
        <f t="shared" si="47"/>
        <v>0</v>
      </c>
      <c r="K420" s="22">
        <f t="shared" si="48"/>
        <v>0</v>
      </c>
      <c r="L420" s="22">
        <f t="shared" si="49"/>
        <v>0</v>
      </c>
      <c r="M420" s="18" t="s">
        <v>52</v>
      </c>
      <c r="N420" s="2" t="s">
        <v>705</v>
      </c>
      <c r="O420" s="2" t="s">
        <v>52</v>
      </c>
      <c r="P420" s="2" t="s">
        <v>52</v>
      </c>
      <c r="Q420" s="2" t="s">
        <v>675</v>
      </c>
      <c r="R420" s="2" t="s">
        <v>64</v>
      </c>
      <c r="S420" s="2" t="s">
        <v>64</v>
      </c>
      <c r="T420" s="2" t="s">
        <v>63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52</v>
      </c>
      <c r="AS420" s="2" t="s">
        <v>52</v>
      </c>
      <c r="AT420" s="3"/>
      <c r="AU420" s="2" t="s">
        <v>706</v>
      </c>
      <c r="AV420" s="3">
        <v>287</v>
      </c>
    </row>
    <row r="421" spans="1:48" ht="30" customHeight="1" x14ac:dyDescent="0.3">
      <c r="A421" s="18" t="s">
        <v>707</v>
      </c>
      <c r="B421" s="18" t="s">
        <v>708</v>
      </c>
      <c r="C421" s="18" t="s">
        <v>709</v>
      </c>
      <c r="D421" s="19">
        <v>1</v>
      </c>
      <c r="E421" s="22"/>
      <c r="F421" s="22">
        <f t="shared" si="45"/>
        <v>0</v>
      </c>
      <c r="G421" s="22"/>
      <c r="H421" s="22">
        <f t="shared" si="46"/>
        <v>0</v>
      </c>
      <c r="I421" s="22"/>
      <c r="J421" s="22">
        <f t="shared" si="47"/>
        <v>0</v>
      </c>
      <c r="K421" s="22">
        <f t="shared" si="48"/>
        <v>0</v>
      </c>
      <c r="L421" s="22">
        <f t="shared" si="49"/>
        <v>0</v>
      </c>
      <c r="M421" s="18" t="s">
        <v>52</v>
      </c>
      <c r="N421" s="2" t="s">
        <v>710</v>
      </c>
      <c r="O421" s="2" t="s">
        <v>52</v>
      </c>
      <c r="P421" s="2" t="s">
        <v>52</v>
      </c>
      <c r="Q421" s="2" t="s">
        <v>675</v>
      </c>
      <c r="R421" s="2" t="s">
        <v>64</v>
      </c>
      <c r="S421" s="2" t="s">
        <v>64</v>
      </c>
      <c r="T421" s="2" t="s">
        <v>63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52</v>
      </c>
      <c r="AS421" s="2" t="s">
        <v>52</v>
      </c>
      <c r="AT421" s="3"/>
      <c r="AU421" s="2" t="s">
        <v>711</v>
      </c>
      <c r="AV421" s="3">
        <v>288</v>
      </c>
    </row>
    <row r="422" spans="1:48" ht="30" customHeight="1" x14ac:dyDescent="0.3">
      <c r="A422" s="19"/>
      <c r="B422" s="19"/>
      <c r="C422" s="19"/>
      <c r="D422" s="19"/>
      <c r="E422" s="22"/>
      <c r="F422" s="22"/>
      <c r="G422" s="22"/>
      <c r="H422" s="22"/>
      <c r="I422" s="22"/>
      <c r="J422" s="22"/>
      <c r="K422" s="22"/>
      <c r="L422" s="22"/>
      <c r="M422" s="19"/>
      <c r="Q422" s="1" t="s">
        <v>675</v>
      </c>
    </row>
    <row r="423" spans="1:48" ht="30" customHeight="1" x14ac:dyDescent="0.3">
      <c r="A423" s="19"/>
      <c r="B423" s="19"/>
      <c r="C423" s="19"/>
      <c r="D423" s="19"/>
      <c r="E423" s="22"/>
      <c r="F423" s="22"/>
      <c r="G423" s="22"/>
      <c r="H423" s="22"/>
      <c r="I423" s="22"/>
      <c r="J423" s="22"/>
      <c r="K423" s="22"/>
      <c r="L423" s="22"/>
      <c r="M423" s="19"/>
      <c r="Q423" s="1" t="s">
        <v>675</v>
      </c>
    </row>
    <row r="424" spans="1:48" ht="30" customHeight="1" x14ac:dyDescent="0.3">
      <c r="A424" s="19"/>
      <c r="B424" s="19"/>
      <c r="C424" s="19"/>
      <c r="D424" s="19"/>
      <c r="E424" s="22"/>
      <c r="F424" s="22"/>
      <c r="G424" s="22"/>
      <c r="H424" s="22"/>
      <c r="I424" s="22"/>
      <c r="J424" s="22"/>
      <c r="K424" s="22"/>
      <c r="L424" s="22"/>
      <c r="M424" s="19"/>
      <c r="Q424" s="1" t="s">
        <v>675</v>
      </c>
    </row>
    <row r="425" spans="1:48" ht="30" customHeight="1" x14ac:dyDescent="0.3">
      <c r="A425" s="19"/>
      <c r="B425" s="19"/>
      <c r="C425" s="19"/>
      <c r="D425" s="19"/>
      <c r="E425" s="22"/>
      <c r="F425" s="22"/>
      <c r="G425" s="22"/>
      <c r="H425" s="22"/>
      <c r="I425" s="22"/>
      <c r="J425" s="22"/>
      <c r="K425" s="22"/>
      <c r="L425" s="22"/>
      <c r="M425" s="19"/>
      <c r="Q425" s="1" t="s">
        <v>675</v>
      </c>
    </row>
    <row r="426" spans="1:48" ht="30" customHeight="1" x14ac:dyDescent="0.3">
      <c r="A426" s="19"/>
      <c r="B426" s="19"/>
      <c r="C426" s="19"/>
      <c r="D426" s="19"/>
      <c r="E426" s="22"/>
      <c r="F426" s="22"/>
      <c r="G426" s="22"/>
      <c r="H426" s="22"/>
      <c r="I426" s="22"/>
      <c r="J426" s="22"/>
      <c r="K426" s="22"/>
      <c r="L426" s="22"/>
      <c r="M426" s="19"/>
      <c r="Q426" s="1" t="s">
        <v>675</v>
      </c>
    </row>
    <row r="427" spans="1:48" ht="30" customHeight="1" x14ac:dyDescent="0.3">
      <c r="A427" s="19"/>
      <c r="B427" s="19"/>
      <c r="C427" s="19"/>
      <c r="D427" s="19"/>
      <c r="E427" s="22"/>
      <c r="F427" s="22"/>
      <c r="G427" s="22"/>
      <c r="H427" s="22"/>
      <c r="I427" s="22"/>
      <c r="J427" s="22"/>
      <c r="K427" s="22"/>
      <c r="L427" s="22"/>
      <c r="M427" s="19"/>
      <c r="Q427" s="1" t="s">
        <v>675</v>
      </c>
    </row>
    <row r="428" spans="1:48" ht="30" customHeight="1" x14ac:dyDescent="0.3">
      <c r="A428" s="19"/>
      <c r="B428" s="19"/>
      <c r="C428" s="19"/>
      <c r="D428" s="19"/>
      <c r="E428" s="22"/>
      <c r="F428" s="22"/>
      <c r="G428" s="22"/>
      <c r="H428" s="22"/>
      <c r="I428" s="22"/>
      <c r="J428" s="22"/>
      <c r="K428" s="22"/>
      <c r="L428" s="22"/>
      <c r="M428" s="19"/>
      <c r="Q428" s="1" t="s">
        <v>675</v>
      </c>
    </row>
    <row r="429" spans="1:48" ht="30" customHeight="1" x14ac:dyDescent="0.3">
      <c r="A429" s="19"/>
      <c r="B429" s="19"/>
      <c r="C429" s="19"/>
      <c r="D429" s="19"/>
      <c r="E429" s="22"/>
      <c r="F429" s="22"/>
      <c r="G429" s="22"/>
      <c r="H429" s="22"/>
      <c r="I429" s="22"/>
      <c r="J429" s="22"/>
      <c r="K429" s="22"/>
      <c r="L429" s="22"/>
      <c r="M429" s="19"/>
      <c r="Q429" s="1" t="s">
        <v>675</v>
      </c>
    </row>
    <row r="430" spans="1:48" ht="30" customHeight="1" x14ac:dyDescent="0.3">
      <c r="A430" s="19"/>
      <c r="B430" s="19"/>
      <c r="C430" s="19"/>
      <c r="D430" s="19"/>
      <c r="E430" s="22"/>
      <c r="F430" s="22"/>
      <c r="G430" s="22"/>
      <c r="H430" s="22"/>
      <c r="I430" s="22"/>
      <c r="J430" s="22"/>
      <c r="K430" s="22"/>
      <c r="L430" s="22"/>
      <c r="M430" s="19"/>
      <c r="Q430" s="1" t="s">
        <v>675</v>
      </c>
    </row>
    <row r="431" spans="1:48" ht="30" customHeight="1" x14ac:dyDescent="0.3">
      <c r="A431" s="19"/>
      <c r="B431" s="19"/>
      <c r="C431" s="19"/>
      <c r="D431" s="19"/>
      <c r="E431" s="22"/>
      <c r="F431" s="22"/>
      <c r="G431" s="22"/>
      <c r="H431" s="22"/>
      <c r="I431" s="22"/>
      <c r="J431" s="22"/>
      <c r="K431" s="22"/>
      <c r="L431" s="22"/>
      <c r="M431" s="19"/>
      <c r="Q431" s="1" t="s">
        <v>675</v>
      </c>
    </row>
    <row r="432" spans="1:48" ht="30" customHeight="1" x14ac:dyDescent="0.3">
      <c r="A432" s="19"/>
      <c r="B432" s="19"/>
      <c r="C432" s="19"/>
      <c r="D432" s="19"/>
      <c r="E432" s="22"/>
      <c r="F432" s="22"/>
      <c r="G432" s="22"/>
      <c r="H432" s="22"/>
      <c r="I432" s="22"/>
      <c r="J432" s="22"/>
      <c r="K432" s="22"/>
      <c r="L432" s="22"/>
      <c r="M432" s="19"/>
      <c r="Q432" s="1" t="s">
        <v>675</v>
      </c>
    </row>
    <row r="433" spans="1:48" ht="30" customHeight="1" x14ac:dyDescent="0.3">
      <c r="A433" s="19"/>
      <c r="B433" s="19"/>
      <c r="C433" s="19"/>
      <c r="D433" s="19"/>
      <c r="E433" s="22"/>
      <c r="F433" s="22"/>
      <c r="G433" s="22"/>
      <c r="H433" s="22"/>
      <c r="I433" s="22"/>
      <c r="J433" s="22"/>
      <c r="K433" s="22"/>
      <c r="L433" s="22"/>
      <c r="M433" s="19"/>
      <c r="Q433" s="1" t="s">
        <v>675</v>
      </c>
    </row>
    <row r="434" spans="1:48" ht="30" customHeight="1" x14ac:dyDescent="0.3">
      <c r="A434" s="19"/>
      <c r="B434" s="19"/>
      <c r="C434" s="19"/>
      <c r="D434" s="19"/>
      <c r="E434" s="22"/>
      <c r="F434" s="22"/>
      <c r="G434" s="22"/>
      <c r="H434" s="22"/>
      <c r="I434" s="22"/>
      <c r="J434" s="22"/>
      <c r="K434" s="22"/>
      <c r="L434" s="22"/>
      <c r="M434" s="19"/>
      <c r="Q434" s="1" t="s">
        <v>675</v>
      </c>
    </row>
    <row r="435" spans="1:48" ht="30" customHeight="1" x14ac:dyDescent="0.3">
      <c r="A435" s="18" t="s">
        <v>98</v>
      </c>
      <c r="B435" s="19"/>
      <c r="C435" s="19"/>
      <c r="D435" s="19"/>
      <c r="E435" s="22"/>
      <c r="F435" s="22">
        <f>SUMIF(Q413:Q434,"010201",F413:F434)</f>
        <v>0</v>
      </c>
      <c r="G435" s="22"/>
      <c r="H435" s="22">
        <f>SUMIF(Q413:Q434,"010201",H413:H434)</f>
        <v>0</v>
      </c>
      <c r="I435" s="22"/>
      <c r="J435" s="22">
        <f>SUMIF(Q413:Q434,"010201",J413:J434)</f>
        <v>0</v>
      </c>
      <c r="K435" s="22"/>
      <c r="L435" s="22">
        <f>SUMIF(Q413:Q434,"010201",L413:L434)</f>
        <v>0</v>
      </c>
      <c r="M435" s="19"/>
      <c r="N435" t="s">
        <v>99</v>
      </c>
    </row>
    <row r="436" spans="1:48" ht="30" customHeight="1" x14ac:dyDescent="0.3">
      <c r="A436" s="18" t="s">
        <v>712</v>
      </c>
      <c r="B436" s="19" t="s">
        <v>1058</v>
      </c>
      <c r="C436" s="19"/>
      <c r="D436" s="19"/>
      <c r="E436" s="22"/>
      <c r="F436" s="22"/>
      <c r="G436" s="22"/>
      <c r="H436" s="22"/>
      <c r="I436" s="22"/>
      <c r="J436" s="22"/>
      <c r="K436" s="22"/>
      <c r="L436" s="22"/>
      <c r="M436" s="19"/>
      <c r="N436" s="3"/>
      <c r="O436" s="3"/>
      <c r="P436" s="3"/>
      <c r="Q436" s="2" t="s">
        <v>713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</row>
    <row r="437" spans="1:48" ht="30" customHeight="1" x14ac:dyDescent="0.3">
      <c r="A437" s="18" t="s">
        <v>714</v>
      </c>
      <c r="B437" s="18" t="s">
        <v>715</v>
      </c>
      <c r="C437" s="18" t="s">
        <v>232</v>
      </c>
      <c r="D437" s="19">
        <v>93</v>
      </c>
      <c r="E437" s="22"/>
      <c r="F437" s="22">
        <f t="shared" ref="F437:F468" si="50">TRUNC(E437*D437, 0)</f>
        <v>0</v>
      </c>
      <c r="G437" s="22"/>
      <c r="H437" s="22">
        <f t="shared" ref="H437:H468" si="51">TRUNC(G437*D437, 0)</f>
        <v>0</v>
      </c>
      <c r="I437" s="22"/>
      <c r="J437" s="22">
        <f t="shared" ref="J437:J468" si="52">TRUNC(I437*D437, 0)</f>
        <v>0</v>
      </c>
      <c r="K437" s="22">
        <f t="shared" ref="K437:K468" si="53">TRUNC(E437+G437+I437, 0)</f>
        <v>0</v>
      </c>
      <c r="L437" s="22">
        <f t="shared" ref="L437:L468" si="54">TRUNC(F437+H437+J437, 0)</f>
        <v>0</v>
      </c>
      <c r="M437" s="18" t="s">
        <v>52</v>
      </c>
      <c r="N437" s="2" t="s">
        <v>716</v>
      </c>
      <c r="O437" s="2" t="s">
        <v>52</v>
      </c>
      <c r="P437" s="2" t="s">
        <v>52</v>
      </c>
      <c r="Q437" s="2" t="s">
        <v>713</v>
      </c>
      <c r="R437" s="2" t="s">
        <v>64</v>
      </c>
      <c r="S437" s="2" t="s">
        <v>64</v>
      </c>
      <c r="T437" s="2" t="s">
        <v>63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52</v>
      </c>
      <c r="AS437" s="2" t="s">
        <v>52</v>
      </c>
      <c r="AT437" s="3"/>
      <c r="AU437" s="2" t="s">
        <v>717</v>
      </c>
      <c r="AV437" s="3">
        <v>292</v>
      </c>
    </row>
    <row r="438" spans="1:48" ht="30" customHeight="1" x14ac:dyDescent="0.3">
      <c r="A438" s="18" t="s">
        <v>714</v>
      </c>
      <c r="B438" s="18" t="s">
        <v>718</v>
      </c>
      <c r="C438" s="18" t="s">
        <v>232</v>
      </c>
      <c r="D438" s="19">
        <v>14</v>
      </c>
      <c r="E438" s="22"/>
      <c r="F438" s="22">
        <f t="shared" si="50"/>
        <v>0</v>
      </c>
      <c r="G438" s="22"/>
      <c r="H438" s="22">
        <f t="shared" si="51"/>
        <v>0</v>
      </c>
      <c r="I438" s="22"/>
      <c r="J438" s="22">
        <f t="shared" si="52"/>
        <v>0</v>
      </c>
      <c r="K438" s="22">
        <f t="shared" si="53"/>
        <v>0</v>
      </c>
      <c r="L438" s="22">
        <f t="shared" si="54"/>
        <v>0</v>
      </c>
      <c r="M438" s="18" t="s">
        <v>52</v>
      </c>
      <c r="N438" s="2" t="s">
        <v>719</v>
      </c>
      <c r="O438" s="2" t="s">
        <v>52</v>
      </c>
      <c r="P438" s="2" t="s">
        <v>52</v>
      </c>
      <c r="Q438" s="2" t="s">
        <v>713</v>
      </c>
      <c r="R438" s="2" t="s">
        <v>64</v>
      </c>
      <c r="S438" s="2" t="s">
        <v>64</v>
      </c>
      <c r="T438" s="2" t="s">
        <v>63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52</v>
      </c>
      <c r="AS438" s="2" t="s">
        <v>52</v>
      </c>
      <c r="AT438" s="3"/>
      <c r="AU438" s="2" t="s">
        <v>720</v>
      </c>
      <c r="AV438" s="3">
        <v>293</v>
      </c>
    </row>
    <row r="439" spans="1:48" ht="30" customHeight="1" x14ac:dyDescent="0.3">
      <c r="A439" s="18" t="s">
        <v>721</v>
      </c>
      <c r="B439" s="18" t="s">
        <v>722</v>
      </c>
      <c r="C439" s="18" t="s">
        <v>146</v>
      </c>
      <c r="D439" s="19">
        <v>10</v>
      </c>
      <c r="E439" s="22"/>
      <c r="F439" s="22">
        <f t="shared" si="50"/>
        <v>0</v>
      </c>
      <c r="G439" s="22"/>
      <c r="H439" s="22">
        <f t="shared" si="51"/>
        <v>0</v>
      </c>
      <c r="I439" s="22"/>
      <c r="J439" s="22">
        <f t="shared" si="52"/>
        <v>0</v>
      </c>
      <c r="K439" s="22">
        <f t="shared" si="53"/>
        <v>0</v>
      </c>
      <c r="L439" s="22">
        <f t="shared" si="54"/>
        <v>0</v>
      </c>
      <c r="M439" s="18" t="s">
        <v>52</v>
      </c>
      <c r="N439" s="2" t="s">
        <v>723</v>
      </c>
      <c r="O439" s="2" t="s">
        <v>52</v>
      </c>
      <c r="P439" s="2" t="s">
        <v>52</v>
      </c>
      <c r="Q439" s="2" t="s">
        <v>713</v>
      </c>
      <c r="R439" s="2" t="s">
        <v>64</v>
      </c>
      <c r="S439" s="2" t="s">
        <v>64</v>
      </c>
      <c r="T439" s="2" t="s">
        <v>63</v>
      </c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2" t="s">
        <v>52</v>
      </c>
      <c r="AS439" s="2" t="s">
        <v>52</v>
      </c>
      <c r="AT439" s="3"/>
      <c r="AU439" s="2" t="s">
        <v>724</v>
      </c>
      <c r="AV439" s="3">
        <v>294</v>
      </c>
    </row>
    <row r="440" spans="1:48" ht="30" customHeight="1" x14ac:dyDescent="0.3">
      <c r="A440" s="18" t="s">
        <v>721</v>
      </c>
      <c r="B440" s="18" t="s">
        <v>725</v>
      </c>
      <c r="C440" s="18" t="s">
        <v>146</v>
      </c>
      <c r="D440" s="19">
        <v>22</v>
      </c>
      <c r="E440" s="22"/>
      <c r="F440" s="22">
        <f t="shared" si="50"/>
        <v>0</v>
      </c>
      <c r="G440" s="22"/>
      <c r="H440" s="22">
        <f t="shared" si="51"/>
        <v>0</v>
      </c>
      <c r="I440" s="22"/>
      <c r="J440" s="22">
        <f t="shared" si="52"/>
        <v>0</v>
      </c>
      <c r="K440" s="22">
        <f t="shared" si="53"/>
        <v>0</v>
      </c>
      <c r="L440" s="22">
        <f t="shared" si="54"/>
        <v>0</v>
      </c>
      <c r="M440" s="18" t="s">
        <v>52</v>
      </c>
      <c r="N440" s="2" t="s">
        <v>726</v>
      </c>
      <c r="O440" s="2" t="s">
        <v>52</v>
      </c>
      <c r="P440" s="2" t="s">
        <v>52</v>
      </c>
      <c r="Q440" s="2" t="s">
        <v>713</v>
      </c>
      <c r="R440" s="2" t="s">
        <v>64</v>
      </c>
      <c r="S440" s="2" t="s">
        <v>64</v>
      </c>
      <c r="T440" s="2" t="s">
        <v>63</v>
      </c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2" t="s">
        <v>52</v>
      </c>
      <c r="AS440" s="2" t="s">
        <v>52</v>
      </c>
      <c r="AT440" s="3"/>
      <c r="AU440" s="2" t="s">
        <v>727</v>
      </c>
      <c r="AV440" s="3">
        <v>295</v>
      </c>
    </row>
    <row r="441" spans="1:48" ht="30" customHeight="1" x14ac:dyDescent="0.3">
      <c r="A441" s="18" t="s">
        <v>721</v>
      </c>
      <c r="B441" s="18" t="s">
        <v>728</v>
      </c>
      <c r="C441" s="18" t="s">
        <v>146</v>
      </c>
      <c r="D441" s="19">
        <v>4</v>
      </c>
      <c r="E441" s="22"/>
      <c r="F441" s="22">
        <f t="shared" si="50"/>
        <v>0</v>
      </c>
      <c r="G441" s="22"/>
      <c r="H441" s="22">
        <f t="shared" si="51"/>
        <v>0</v>
      </c>
      <c r="I441" s="22"/>
      <c r="J441" s="22">
        <f t="shared" si="52"/>
        <v>0</v>
      </c>
      <c r="K441" s="22">
        <f t="shared" si="53"/>
        <v>0</v>
      </c>
      <c r="L441" s="22">
        <f t="shared" si="54"/>
        <v>0</v>
      </c>
      <c r="M441" s="18" t="s">
        <v>52</v>
      </c>
      <c r="N441" s="2" t="s">
        <v>729</v>
      </c>
      <c r="O441" s="2" t="s">
        <v>52</v>
      </c>
      <c r="P441" s="2" t="s">
        <v>52</v>
      </c>
      <c r="Q441" s="2" t="s">
        <v>713</v>
      </c>
      <c r="R441" s="2" t="s">
        <v>64</v>
      </c>
      <c r="S441" s="2" t="s">
        <v>64</v>
      </c>
      <c r="T441" s="2" t="s">
        <v>63</v>
      </c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2" t="s">
        <v>52</v>
      </c>
      <c r="AS441" s="2" t="s">
        <v>52</v>
      </c>
      <c r="AT441" s="3"/>
      <c r="AU441" s="2" t="s">
        <v>730</v>
      </c>
      <c r="AV441" s="3">
        <v>296</v>
      </c>
    </row>
    <row r="442" spans="1:48" ht="30" customHeight="1" x14ac:dyDescent="0.3">
      <c r="A442" s="18" t="s">
        <v>721</v>
      </c>
      <c r="B442" s="18" t="s">
        <v>731</v>
      </c>
      <c r="C442" s="18" t="s">
        <v>146</v>
      </c>
      <c r="D442" s="19">
        <v>1</v>
      </c>
      <c r="E442" s="22"/>
      <c r="F442" s="22">
        <f t="shared" si="50"/>
        <v>0</v>
      </c>
      <c r="G442" s="22"/>
      <c r="H442" s="22">
        <f t="shared" si="51"/>
        <v>0</v>
      </c>
      <c r="I442" s="22"/>
      <c r="J442" s="22">
        <f t="shared" si="52"/>
        <v>0</v>
      </c>
      <c r="K442" s="22">
        <f t="shared" si="53"/>
        <v>0</v>
      </c>
      <c r="L442" s="22">
        <f t="shared" si="54"/>
        <v>0</v>
      </c>
      <c r="M442" s="18" t="s">
        <v>52</v>
      </c>
      <c r="N442" s="2" t="s">
        <v>732</v>
      </c>
      <c r="O442" s="2" t="s">
        <v>52</v>
      </c>
      <c r="P442" s="2" t="s">
        <v>52</v>
      </c>
      <c r="Q442" s="2" t="s">
        <v>713</v>
      </c>
      <c r="R442" s="2" t="s">
        <v>64</v>
      </c>
      <c r="S442" s="2" t="s">
        <v>64</v>
      </c>
      <c r="T442" s="2" t="s">
        <v>63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52</v>
      </c>
      <c r="AS442" s="2" t="s">
        <v>52</v>
      </c>
      <c r="AT442" s="3"/>
      <c r="AU442" s="2" t="s">
        <v>733</v>
      </c>
      <c r="AV442" s="3">
        <v>297</v>
      </c>
    </row>
    <row r="443" spans="1:48" ht="30" customHeight="1" x14ac:dyDescent="0.3">
      <c r="A443" s="18" t="s">
        <v>721</v>
      </c>
      <c r="B443" s="18" t="s">
        <v>734</v>
      </c>
      <c r="C443" s="18" t="s">
        <v>146</v>
      </c>
      <c r="D443" s="19">
        <v>5</v>
      </c>
      <c r="E443" s="22"/>
      <c r="F443" s="22">
        <f t="shared" si="50"/>
        <v>0</v>
      </c>
      <c r="G443" s="22"/>
      <c r="H443" s="22">
        <f t="shared" si="51"/>
        <v>0</v>
      </c>
      <c r="I443" s="22"/>
      <c r="J443" s="22">
        <f t="shared" si="52"/>
        <v>0</v>
      </c>
      <c r="K443" s="22">
        <f t="shared" si="53"/>
        <v>0</v>
      </c>
      <c r="L443" s="22">
        <f t="shared" si="54"/>
        <v>0</v>
      </c>
      <c r="M443" s="18" t="s">
        <v>52</v>
      </c>
      <c r="N443" s="2" t="s">
        <v>735</v>
      </c>
      <c r="O443" s="2" t="s">
        <v>52</v>
      </c>
      <c r="P443" s="2" t="s">
        <v>52</v>
      </c>
      <c r="Q443" s="2" t="s">
        <v>713</v>
      </c>
      <c r="R443" s="2" t="s">
        <v>64</v>
      </c>
      <c r="S443" s="2" t="s">
        <v>64</v>
      </c>
      <c r="T443" s="2" t="s">
        <v>63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52</v>
      </c>
      <c r="AS443" s="2" t="s">
        <v>52</v>
      </c>
      <c r="AT443" s="3"/>
      <c r="AU443" s="2" t="s">
        <v>736</v>
      </c>
      <c r="AV443" s="3">
        <v>298</v>
      </c>
    </row>
    <row r="444" spans="1:48" ht="30" customHeight="1" x14ac:dyDescent="0.3">
      <c r="A444" s="18" t="s">
        <v>721</v>
      </c>
      <c r="B444" s="18" t="s">
        <v>737</v>
      </c>
      <c r="C444" s="18" t="s">
        <v>146</v>
      </c>
      <c r="D444" s="19">
        <v>1</v>
      </c>
      <c r="E444" s="22"/>
      <c r="F444" s="22">
        <f t="shared" si="50"/>
        <v>0</v>
      </c>
      <c r="G444" s="22"/>
      <c r="H444" s="22">
        <f t="shared" si="51"/>
        <v>0</v>
      </c>
      <c r="I444" s="22"/>
      <c r="J444" s="22">
        <f t="shared" si="52"/>
        <v>0</v>
      </c>
      <c r="K444" s="22">
        <f t="shared" si="53"/>
        <v>0</v>
      </c>
      <c r="L444" s="22">
        <f t="shared" si="54"/>
        <v>0</v>
      </c>
      <c r="M444" s="18" t="s">
        <v>52</v>
      </c>
      <c r="N444" s="2" t="s">
        <v>738</v>
      </c>
      <c r="O444" s="2" t="s">
        <v>52</v>
      </c>
      <c r="P444" s="2" t="s">
        <v>52</v>
      </c>
      <c r="Q444" s="2" t="s">
        <v>713</v>
      </c>
      <c r="R444" s="2" t="s">
        <v>64</v>
      </c>
      <c r="S444" s="2" t="s">
        <v>64</v>
      </c>
      <c r="T444" s="2" t="s">
        <v>63</v>
      </c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2" t="s">
        <v>52</v>
      </c>
      <c r="AS444" s="2" t="s">
        <v>52</v>
      </c>
      <c r="AT444" s="3"/>
      <c r="AU444" s="2" t="s">
        <v>739</v>
      </c>
      <c r="AV444" s="3">
        <v>299</v>
      </c>
    </row>
    <row r="445" spans="1:48" ht="30" customHeight="1" x14ac:dyDescent="0.3">
      <c r="A445" s="18" t="s">
        <v>721</v>
      </c>
      <c r="B445" s="18" t="s">
        <v>740</v>
      </c>
      <c r="C445" s="18" t="s">
        <v>146</v>
      </c>
      <c r="D445" s="19">
        <v>1</v>
      </c>
      <c r="E445" s="22"/>
      <c r="F445" s="22">
        <f t="shared" si="50"/>
        <v>0</v>
      </c>
      <c r="G445" s="22"/>
      <c r="H445" s="22">
        <f t="shared" si="51"/>
        <v>0</v>
      </c>
      <c r="I445" s="22"/>
      <c r="J445" s="22">
        <f t="shared" si="52"/>
        <v>0</v>
      </c>
      <c r="K445" s="22">
        <f t="shared" si="53"/>
        <v>0</v>
      </c>
      <c r="L445" s="22">
        <f t="shared" si="54"/>
        <v>0</v>
      </c>
      <c r="M445" s="18" t="s">
        <v>52</v>
      </c>
      <c r="N445" s="2" t="s">
        <v>741</v>
      </c>
      <c r="O445" s="2" t="s">
        <v>52</v>
      </c>
      <c r="P445" s="2" t="s">
        <v>52</v>
      </c>
      <c r="Q445" s="2" t="s">
        <v>713</v>
      </c>
      <c r="R445" s="2" t="s">
        <v>64</v>
      </c>
      <c r="S445" s="2" t="s">
        <v>64</v>
      </c>
      <c r="T445" s="2" t="s">
        <v>63</v>
      </c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 t="s">
        <v>52</v>
      </c>
      <c r="AS445" s="2" t="s">
        <v>52</v>
      </c>
      <c r="AT445" s="3"/>
      <c r="AU445" s="2" t="s">
        <v>742</v>
      </c>
      <c r="AV445" s="3">
        <v>300</v>
      </c>
    </row>
    <row r="446" spans="1:48" ht="30" customHeight="1" x14ac:dyDescent="0.3">
      <c r="A446" s="18" t="s">
        <v>721</v>
      </c>
      <c r="B446" s="18" t="s">
        <v>743</v>
      </c>
      <c r="C446" s="18" t="s">
        <v>146</v>
      </c>
      <c r="D446" s="19">
        <v>5</v>
      </c>
      <c r="E446" s="22"/>
      <c r="F446" s="22">
        <f t="shared" si="50"/>
        <v>0</v>
      </c>
      <c r="G446" s="22"/>
      <c r="H446" s="22">
        <f t="shared" si="51"/>
        <v>0</v>
      </c>
      <c r="I446" s="22"/>
      <c r="J446" s="22">
        <f t="shared" si="52"/>
        <v>0</v>
      </c>
      <c r="K446" s="22">
        <f t="shared" si="53"/>
        <v>0</v>
      </c>
      <c r="L446" s="22">
        <f t="shared" si="54"/>
        <v>0</v>
      </c>
      <c r="M446" s="18" t="s">
        <v>52</v>
      </c>
      <c r="N446" s="2" t="s">
        <v>744</v>
      </c>
      <c r="O446" s="2" t="s">
        <v>52</v>
      </c>
      <c r="P446" s="2" t="s">
        <v>52</v>
      </c>
      <c r="Q446" s="2" t="s">
        <v>713</v>
      </c>
      <c r="R446" s="2" t="s">
        <v>64</v>
      </c>
      <c r="S446" s="2" t="s">
        <v>64</v>
      </c>
      <c r="T446" s="2" t="s">
        <v>63</v>
      </c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2" t="s">
        <v>52</v>
      </c>
      <c r="AS446" s="2" t="s">
        <v>52</v>
      </c>
      <c r="AT446" s="3"/>
      <c r="AU446" s="2" t="s">
        <v>745</v>
      </c>
      <c r="AV446" s="3">
        <v>301</v>
      </c>
    </row>
    <row r="447" spans="1:48" ht="30" customHeight="1" x14ac:dyDescent="0.3">
      <c r="A447" s="18" t="s">
        <v>721</v>
      </c>
      <c r="B447" s="18" t="s">
        <v>746</v>
      </c>
      <c r="C447" s="18" t="s">
        <v>146</v>
      </c>
      <c r="D447" s="19">
        <v>2</v>
      </c>
      <c r="E447" s="22"/>
      <c r="F447" s="22">
        <f t="shared" si="50"/>
        <v>0</v>
      </c>
      <c r="G447" s="22"/>
      <c r="H447" s="22">
        <f t="shared" si="51"/>
        <v>0</v>
      </c>
      <c r="I447" s="22"/>
      <c r="J447" s="22">
        <f t="shared" si="52"/>
        <v>0</v>
      </c>
      <c r="K447" s="22">
        <f t="shared" si="53"/>
        <v>0</v>
      </c>
      <c r="L447" s="22">
        <f t="shared" si="54"/>
        <v>0</v>
      </c>
      <c r="M447" s="18" t="s">
        <v>52</v>
      </c>
      <c r="N447" s="2" t="s">
        <v>747</v>
      </c>
      <c r="O447" s="2" t="s">
        <v>52</v>
      </c>
      <c r="P447" s="2" t="s">
        <v>52</v>
      </c>
      <c r="Q447" s="2" t="s">
        <v>713</v>
      </c>
      <c r="R447" s="2" t="s">
        <v>64</v>
      </c>
      <c r="S447" s="2" t="s">
        <v>64</v>
      </c>
      <c r="T447" s="2" t="s">
        <v>63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52</v>
      </c>
      <c r="AS447" s="2" t="s">
        <v>52</v>
      </c>
      <c r="AT447" s="3"/>
      <c r="AU447" s="2" t="s">
        <v>748</v>
      </c>
      <c r="AV447" s="3">
        <v>302</v>
      </c>
    </row>
    <row r="448" spans="1:48" ht="30" customHeight="1" x14ac:dyDescent="0.3">
      <c r="A448" s="18" t="s">
        <v>721</v>
      </c>
      <c r="B448" s="18" t="s">
        <v>749</v>
      </c>
      <c r="C448" s="18" t="s">
        <v>146</v>
      </c>
      <c r="D448" s="19">
        <v>2</v>
      </c>
      <c r="E448" s="22"/>
      <c r="F448" s="22">
        <f t="shared" si="50"/>
        <v>0</v>
      </c>
      <c r="G448" s="22"/>
      <c r="H448" s="22">
        <f t="shared" si="51"/>
        <v>0</v>
      </c>
      <c r="I448" s="22"/>
      <c r="J448" s="22">
        <f t="shared" si="52"/>
        <v>0</v>
      </c>
      <c r="K448" s="22">
        <f t="shared" si="53"/>
        <v>0</v>
      </c>
      <c r="L448" s="22">
        <f t="shared" si="54"/>
        <v>0</v>
      </c>
      <c r="M448" s="18" t="s">
        <v>52</v>
      </c>
      <c r="N448" s="2" t="s">
        <v>750</v>
      </c>
      <c r="O448" s="2" t="s">
        <v>52</v>
      </c>
      <c r="P448" s="2" t="s">
        <v>52</v>
      </c>
      <c r="Q448" s="2" t="s">
        <v>713</v>
      </c>
      <c r="R448" s="2" t="s">
        <v>64</v>
      </c>
      <c r="S448" s="2" t="s">
        <v>64</v>
      </c>
      <c r="T448" s="2" t="s">
        <v>63</v>
      </c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2" t="s">
        <v>52</v>
      </c>
      <c r="AS448" s="2" t="s">
        <v>52</v>
      </c>
      <c r="AT448" s="3"/>
      <c r="AU448" s="2" t="s">
        <v>751</v>
      </c>
      <c r="AV448" s="3">
        <v>303</v>
      </c>
    </row>
    <row r="449" spans="1:48" ht="30" customHeight="1" x14ac:dyDescent="0.3">
      <c r="A449" s="18" t="s">
        <v>721</v>
      </c>
      <c r="B449" s="18" t="s">
        <v>752</v>
      </c>
      <c r="C449" s="18" t="s">
        <v>146</v>
      </c>
      <c r="D449" s="19">
        <v>1</v>
      </c>
      <c r="E449" s="22"/>
      <c r="F449" s="22">
        <f t="shared" si="50"/>
        <v>0</v>
      </c>
      <c r="G449" s="22"/>
      <c r="H449" s="22">
        <f t="shared" si="51"/>
        <v>0</v>
      </c>
      <c r="I449" s="22"/>
      <c r="J449" s="22">
        <f t="shared" si="52"/>
        <v>0</v>
      </c>
      <c r="K449" s="22">
        <f t="shared" si="53"/>
        <v>0</v>
      </c>
      <c r="L449" s="22">
        <f t="shared" si="54"/>
        <v>0</v>
      </c>
      <c r="M449" s="18" t="s">
        <v>52</v>
      </c>
      <c r="N449" s="2" t="s">
        <v>753</v>
      </c>
      <c r="O449" s="2" t="s">
        <v>52</v>
      </c>
      <c r="P449" s="2" t="s">
        <v>52</v>
      </c>
      <c r="Q449" s="2" t="s">
        <v>713</v>
      </c>
      <c r="R449" s="2" t="s">
        <v>64</v>
      </c>
      <c r="S449" s="2" t="s">
        <v>64</v>
      </c>
      <c r="T449" s="2" t="s">
        <v>63</v>
      </c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2" t="s">
        <v>52</v>
      </c>
      <c r="AS449" s="2" t="s">
        <v>52</v>
      </c>
      <c r="AT449" s="3"/>
      <c r="AU449" s="2" t="s">
        <v>754</v>
      </c>
      <c r="AV449" s="3">
        <v>304</v>
      </c>
    </row>
    <row r="450" spans="1:48" ht="30" customHeight="1" x14ac:dyDescent="0.3">
      <c r="A450" s="18" t="s">
        <v>721</v>
      </c>
      <c r="B450" s="18" t="s">
        <v>755</v>
      </c>
      <c r="C450" s="18" t="s">
        <v>146</v>
      </c>
      <c r="D450" s="19">
        <v>4</v>
      </c>
      <c r="E450" s="22"/>
      <c r="F450" s="22">
        <f t="shared" si="50"/>
        <v>0</v>
      </c>
      <c r="G450" s="22"/>
      <c r="H450" s="22">
        <f t="shared" si="51"/>
        <v>0</v>
      </c>
      <c r="I450" s="22"/>
      <c r="J450" s="22">
        <f t="shared" si="52"/>
        <v>0</v>
      </c>
      <c r="K450" s="22">
        <f t="shared" si="53"/>
        <v>0</v>
      </c>
      <c r="L450" s="22">
        <f t="shared" si="54"/>
        <v>0</v>
      </c>
      <c r="M450" s="18" t="s">
        <v>52</v>
      </c>
      <c r="N450" s="2" t="s">
        <v>756</v>
      </c>
      <c r="O450" s="2" t="s">
        <v>52</v>
      </c>
      <c r="P450" s="2" t="s">
        <v>52</v>
      </c>
      <c r="Q450" s="2" t="s">
        <v>713</v>
      </c>
      <c r="R450" s="2" t="s">
        <v>64</v>
      </c>
      <c r="S450" s="2" t="s">
        <v>64</v>
      </c>
      <c r="T450" s="2" t="s">
        <v>63</v>
      </c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2" t="s">
        <v>52</v>
      </c>
      <c r="AS450" s="2" t="s">
        <v>52</v>
      </c>
      <c r="AT450" s="3"/>
      <c r="AU450" s="2" t="s">
        <v>757</v>
      </c>
      <c r="AV450" s="3">
        <v>305</v>
      </c>
    </row>
    <row r="451" spans="1:48" ht="30" customHeight="1" x14ac:dyDescent="0.3">
      <c r="A451" s="18" t="s">
        <v>721</v>
      </c>
      <c r="B451" s="18" t="s">
        <v>758</v>
      </c>
      <c r="C451" s="18" t="s">
        <v>146</v>
      </c>
      <c r="D451" s="19">
        <v>2</v>
      </c>
      <c r="E451" s="22"/>
      <c r="F451" s="22">
        <f t="shared" si="50"/>
        <v>0</v>
      </c>
      <c r="G451" s="22"/>
      <c r="H451" s="22">
        <f t="shared" si="51"/>
        <v>0</v>
      </c>
      <c r="I451" s="22"/>
      <c r="J451" s="22">
        <f t="shared" si="52"/>
        <v>0</v>
      </c>
      <c r="K451" s="22">
        <f t="shared" si="53"/>
        <v>0</v>
      </c>
      <c r="L451" s="22">
        <f t="shared" si="54"/>
        <v>0</v>
      </c>
      <c r="M451" s="18" t="s">
        <v>52</v>
      </c>
      <c r="N451" s="2" t="s">
        <v>759</v>
      </c>
      <c r="O451" s="2" t="s">
        <v>52</v>
      </c>
      <c r="P451" s="2" t="s">
        <v>52</v>
      </c>
      <c r="Q451" s="2" t="s">
        <v>713</v>
      </c>
      <c r="R451" s="2" t="s">
        <v>64</v>
      </c>
      <c r="S451" s="2" t="s">
        <v>64</v>
      </c>
      <c r="T451" s="2" t="s">
        <v>63</v>
      </c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2" t="s">
        <v>52</v>
      </c>
      <c r="AS451" s="2" t="s">
        <v>52</v>
      </c>
      <c r="AT451" s="3"/>
      <c r="AU451" s="2" t="s">
        <v>760</v>
      </c>
      <c r="AV451" s="3">
        <v>306</v>
      </c>
    </row>
    <row r="452" spans="1:48" ht="30" customHeight="1" x14ac:dyDescent="0.3">
      <c r="A452" s="18" t="s">
        <v>721</v>
      </c>
      <c r="B452" s="18" t="s">
        <v>761</v>
      </c>
      <c r="C452" s="18" t="s">
        <v>146</v>
      </c>
      <c r="D452" s="19">
        <v>8</v>
      </c>
      <c r="E452" s="22"/>
      <c r="F452" s="22">
        <f t="shared" si="50"/>
        <v>0</v>
      </c>
      <c r="G452" s="22"/>
      <c r="H452" s="22">
        <f t="shared" si="51"/>
        <v>0</v>
      </c>
      <c r="I452" s="22"/>
      <c r="J452" s="22">
        <f t="shared" si="52"/>
        <v>0</v>
      </c>
      <c r="K452" s="22">
        <f t="shared" si="53"/>
        <v>0</v>
      </c>
      <c r="L452" s="22">
        <f t="shared" si="54"/>
        <v>0</v>
      </c>
      <c r="M452" s="18" t="s">
        <v>52</v>
      </c>
      <c r="N452" s="2" t="s">
        <v>762</v>
      </c>
      <c r="O452" s="2" t="s">
        <v>52</v>
      </c>
      <c r="P452" s="2" t="s">
        <v>52</v>
      </c>
      <c r="Q452" s="2" t="s">
        <v>713</v>
      </c>
      <c r="R452" s="2" t="s">
        <v>64</v>
      </c>
      <c r="S452" s="2" t="s">
        <v>64</v>
      </c>
      <c r="T452" s="2" t="s">
        <v>63</v>
      </c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2" t="s">
        <v>52</v>
      </c>
      <c r="AS452" s="2" t="s">
        <v>52</v>
      </c>
      <c r="AT452" s="3"/>
      <c r="AU452" s="2" t="s">
        <v>763</v>
      </c>
      <c r="AV452" s="3">
        <v>307</v>
      </c>
    </row>
    <row r="453" spans="1:48" ht="30" customHeight="1" x14ac:dyDescent="0.3">
      <c r="A453" s="18" t="s">
        <v>764</v>
      </c>
      <c r="B453" s="18" t="s">
        <v>765</v>
      </c>
      <c r="C453" s="18" t="s">
        <v>232</v>
      </c>
      <c r="D453" s="19">
        <v>2</v>
      </c>
      <c r="E453" s="22"/>
      <c r="F453" s="22">
        <f t="shared" si="50"/>
        <v>0</v>
      </c>
      <c r="G453" s="22"/>
      <c r="H453" s="22">
        <f t="shared" si="51"/>
        <v>0</v>
      </c>
      <c r="I453" s="22"/>
      <c r="J453" s="22">
        <f t="shared" si="52"/>
        <v>0</v>
      </c>
      <c r="K453" s="22">
        <f t="shared" si="53"/>
        <v>0</v>
      </c>
      <c r="L453" s="22">
        <f t="shared" si="54"/>
        <v>0</v>
      </c>
      <c r="M453" s="18" t="s">
        <v>52</v>
      </c>
      <c r="N453" s="2" t="s">
        <v>766</v>
      </c>
      <c r="O453" s="2" t="s">
        <v>52</v>
      </c>
      <c r="P453" s="2" t="s">
        <v>52</v>
      </c>
      <c r="Q453" s="2" t="s">
        <v>713</v>
      </c>
      <c r="R453" s="2" t="s">
        <v>64</v>
      </c>
      <c r="S453" s="2" t="s">
        <v>64</v>
      </c>
      <c r="T453" s="2" t="s">
        <v>63</v>
      </c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2" t="s">
        <v>52</v>
      </c>
      <c r="AS453" s="2" t="s">
        <v>52</v>
      </c>
      <c r="AT453" s="3"/>
      <c r="AU453" s="2" t="s">
        <v>767</v>
      </c>
      <c r="AV453" s="3">
        <v>308</v>
      </c>
    </row>
    <row r="454" spans="1:48" ht="30" customHeight="1" x14ac:dyDescent="0.3">
      <c r="A454" s="18" t="s">
        <v>768</v>
      </c>
      <c r="B454" s="18" t="s">
        <v>769</v>
      </c>
      <c r="C454" s="18" t="s">
        <v>146</v>
      </c>
      <c r="D454" s="19">
        <v>6</v>
      </c>
      <c r="E454" s="22"/>
      <c r="F454" s="22">
        <f t="shared" si="50"/>
        <v>0</v>
      </c>
      <c r="G454" s="22"/>
      <c r="H454" s="22">
        <f t="shared" si="51"/>
        <v>0</v>
      </c>
      <c r="I454" s="22"/>
      <c r="J454" s="22">
        <f t="shared" si="52"/>
        <v>0</v>
      </c>
      <c r="K454" s="22">
        <f t="shared" si="53"/>
        <v>0</v>
      </c>
      <c r="L454" s="22">
        <f t="shared" si="54"/>
        <v>0</v>
      </c>
      <c r="M454" s="18" t="s">
        <v>52</v>
      </c>
      <c r="N454" s="2" t="s">
        <v>770</v>
      </c>
      <c r="O454" s="2" t="s">
        <v>52</v>
      </c>
      <c r="P454" s="2" t="s">
        <v>52</v>
      </c>
      <c r="Q454" s="2" t="s">
        <v>713</v>
      </c>
      <c r="R454" s="2" t="s">
        <v>64</v>
      </c>
      <c r="S454" s="2" t="s">
        <v>64</v>
      </c>
      <c r="T454" s="2" t="s">
        <v>63</v>
      </c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2" t="s">
        <v>52</v>
      </c>
      <c r="AS454" s="2" t="s">
        <v>52</v>
      </c>
      <c r="AT454" s="3"/>
      <c r="AU454" s="2" t="s">
        <v>771</v>
      </c>
      <c r="AV454" s="3">
        <v>309</v>
      </c>
    </row>
    <row r="455" spans="1:48" ht="30" customHeight="1" x14ac:dyDescent="0.3">
      <c r="A455" s="18" t="s">
        <v>772</v>
      </c>
      <c r="B455" s="18" t="s">
        <v>773</v>
      </c>
      <c r="C455" s="18" t="s">
        <v>146</v>
      </c>
      <c r="D455" s="19">
        <v>1</v>
      </c>
      <c r="E455" s="22"/>
      <c r="F455" s="22">
        <f t="shared" si="50"/>
        <v>0</v>
      </c>
      <c r="G455" s="22"/>
      <c r="H455" s="22">
        <f t="shared" si="51"/>
        <v>0</v>
      </c>
      <c r="I455" s="22"/>
      <c r="J455" s="22">
        <f t="shared" si="52"/>
        <v>0</v>
      </c>
      <c r="K455" s="22">
        <f t="shared" si="53"/>
        <v>0</v>
      </c>
      <c r="L455" s="22">
        <f t="shared" si="54"/>
        <v>0</v>
      </c>
      <c r="M455" s="18" t="s">
        <v>52</v>
      </c>
      <c r="N455" s="2" t="s">
        <v>774</v>
      </c>
      <c r="O455" s="2" t="s">
        <v>52</v>
      </c>
      <c r="P455" s="2" t="s">
        <v>52</v>
      </c>
      <c r="Q455" s="2" t="s">
        <v>713</v>
      </c>
      <c r="R455" s="2" t="s">
        <v>64</v>
      </c>
      <c r="S455" s="2" t="s">
        <v>64</v>
      </c>
      <c r="T455" s="2" t="s">
        <v>63</v>
      </c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2" t="s">
        <v>52</v>
      </c>
      <c r="AS455" s="2" t="s">
        <v>52</v>
      </c>
      <c r="AT455" s="3"/>
      <c r="AU455" s="2" t="s">
        <v>775</v>
      </c>
      <c r="AV455" s="3">
        <v>310</v>
      </c>
    </row>
    <row r="456" spans="1:48" ht="30" customHeight="1" x14ac:dyDescent="0.3">
      <c r="A456" s="18" t="s">
        <v>772</v>
      </c>
      <c r="B456" s="18" t="s">
        <v>776</v>
      </c>
      <c r="C456" s="18" t="s">
        <v>146</v>
      </c>
      <c r="D456" s="19">
        <v>4</v>
      </c>
      <c r="E456" s="22"/>
      <c r="F456" s="22">
        <f t="shared" si="50"/>
        <v>0</v>
      </c>
      <c r="G456" s="22"/>
      <c r="H456" s="22">
        <f t="shared" si="51"/>
        <v>0</v>
      </c>
      <c r="I456" s="22"/>
      <c r="J456" s="22">
        <f t="shared" si="52"/>
        <v>0</v>
      </c>
      <c r="K456" s="22">
        <f t="shared" si="53"/>
        <v>0</v>
      </c>
      <c r="L456" s="22">
        <f t="shared" si="54"/>
        <v>0</v>
      </c>
      <c r="M456" s="18" t="s">
        <v>52</v>
      </c>
      <c r="N456" s="2" t="s">
        <v>777</v>
      </c>
      <c r="O456" s="2" t="s">
        <v>52</v>
      </c>
      <c r="P456" s="2" t="s">
        <v>52</v>
      </c>
      <c r="Q456" s="2" t="s">
        <v>713</v>
      </c>
      <c r="R456" s="2" t="s">
        <v>64</v>
      </c>
      <c r="S456" s="2" t="s">
        <v>64</v>
      </c>
      <c r="T456" s="2" t="s">
        <v>63</v>
      </c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2" t="s">
        <v>52</v>
      </c>
      <c r="AS456" s="2" t="s">
        <v>52</v>
      </c>
      <c r="AT456" s="3"/>
      <c r="AU456" s="2" t="s">
        <v>778</v>
      </c>
      <c r="AV456" s="3">
        <v>311</v>
      </c>
    </row>
    <row r="457" spans="1:48" ht="30" customHeight="1" x14ac:dyDescent="0.3">
      <c r="A457" s="18" t="s">
        <v>779</v>
      </c>
      <c r="B457" s="18" t="s">
        <v>780</v>
      </c>
      <c r="C457" s="18" t="s">
        <v>60</v>
      </c>
      <c r="D457" s="19">
        <v>5</v>
      </c>
      <c r="E457" s="22"/>
      <c r="F457" s="22">
        <f t="shared" si="50"/>
        <v>0</v>
      </c>
      <c r="G457" s="22"/>
      <c r="H457" s="22">
        <f t="shared" si="51"/>
        <v>0</v>
      </c>
      <c r="I457" s="22"/>
      <c r="J457" s="22">
        <f t="shared" si="52"/>
        <v>0</v>
      </c>
      <c r="K457" s="22">
        <f t="shared" si="53"/>
        <v>0</v>
      </c>
      <c r="L457" s="22">
        <f t="shared" si="54"/>
        <v>0</v>
      </c>
      <c r="M457" s="18" t="s">
        <v>52</v>
      </c>
      <c r="N457" s="2" t="s">
        <v>781</v>
      </c>
      <c r="O457" s="2" t="s">
        <v>52</v>
      </c>
      <c r="P457" s="2" t="s">
        <v>52</v>
      </c>
      <c r="Q457" s="2" t="s">
        <v>713</v>
      </c>
      <c r="R457" s="2" t="s">
        <v>64</v>
      </c>
      <c r="S457" s="2" t="s">
        <v>64</v>
      </c>
      <c r="T457" s="2" t="s">
        <v>63</v>
      </c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2" t="s">
        <v>52</v>
      </c>
      <c r="AS457" s="2" t="s">
        <v>52</v>
      </c>
      <c r="AT457" s="3"/>
      <c r="AU457" s="2" t="s">
        <v>782</v>
      </c>
      <c r="AV457" s="3">
        <v>312</v>
      </c>
    </row>
    <row r="458" spans="1:48" ht="30" customHeight="1" x14ac:dyDescent="0.3">
      <c r="A458" s="18" t="s">
        <v>779</v>
      </c>
      <c r="B458" s="18" t="s">
        <v>783</v>
      </c>
      <c r="C458" s="18" t="s">
        <v>60</v>
      </c>
      <c r="D458" s="19">
        <v>64.17</v>
      </c>
      <c r="E458" s="22"/>
      <c r="F458" s="22">
        <f t="shared" si="50"/>
        <v>0</v>
      </c>
      <c r="G458" s="22"/>
      <c r="H458" s="22">
        <f t="shared" si="51"/>
        <v>0</v>
      </c>
      <c r="I458" s="22"/>
      <c r="J458" s="22">
        <f t="shared" si="52"/>
        <v>0</v>
      </c>
      <c r="K458" s="22">
        <f t="shared" si="53"/>
        <v>0</v>
      </c>
      <c r="L458" s="22">
        <f t="shared" si="54"/>
        <v>0</v>
      </c>
      <c r="M458" s="18" t="s">
        <v>52</v>
      </c>
      <c r="N458" s="2" t="s">
        <v>784</v>
      </c>
      <c r="O458" s="2" t="s">
        <v>52</v>
      </c>
      <c r="P458" s="2" t="s">
        <v>52</v>
      </c>
      <c r="Q458" s="2" t="s">
        <v>713</v>
      </c>
      <c r="R458" s="2" t="s">
        <v>64</v>
      </c>
      <c r="S458" s="2" t="s">
        <v>64</v>
      </c>
      <c r="T458" s="2" t="s">
        <v>63</v>
      </c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2" t="s">
        <v>52</v>
      </c>
      <c r="AS458" s="2" t="s">
        <v>52</v>
      </c>
      <c r="AT458" s="3"/>
      <c r="AU458" s="2" t="s">
        <v>785</v>
      </c>
      <c r="AV458" s="3">
        <v>313</v>
      </c>
    </row>
    <row r="459" spans="1:48" ht="30" customHeight="1" x14ac:dyDescent="0.3">
      <c r="A459" s="18" t="s">
        <v>779</v>
      </c>
      <c r="B459" s="18" t="s">
        <v>765</v>
      </c>
      <c r="C459" s="18" t="s">
        <v>60</v>
      </c>
      <c r="D459" s="19">
        <v>51.25</v>
      </c>
      <c r="E459" s="22"/>
      <c r="F459" s="22">
        <f t="shared" si="50"/>
        <v>0</v>
      </c>
      <c r="G459" s="22"/>
      <c r="H459" s="22">
        <f t="shared" si="51"/>
        <v>0</v>
      </c>
      <c r="I459" s="22"/>
      <c r="J459" s="22">
        <f t="shared" si="52"/>
        <v>0</v>
      </c>
      <c r="K459" s="22">
        <f t="shared" si="53"/>
        <v>0</v>
      </c>
      <c r="L459" s="22">
        <f t="shared" si="54"/>
        <v>0</v>
      </c>
      <c r="M459" s="18" t="s">
        <v>52</v>
      </c>
      <c r="N459" s="2" t="s">
        <v>786</v>
      </c>
      <c r="O459" s="2" t="s">
        <v>52</v>
      </c>
      <c r="P459" s="2" t="s">
        <v>52</v>
      </c>
      <c r="Q459" s="2" t="s">
        <v>713</v>
      </c>
      <c r="R459" s="2" t="s">
        <v>64</v>
      </c>
      <c r="S459" s="2" t="s">
        <v>64</v>
      </c>
      <c r="T459" s="2" t="s">
        <v>63</v>
      </c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2" t="s">
        <v>52</v>
      </c>
      <c r="AS459" s="2" t="s">
        <v>52</v>
      </c>
      <c r="AT459" s="3"/>
      <c r="AU459" s="2" t="s">
        <v>787</v>
      </c>
      <c r="AV459" s="3">
        <v>314</v>
      </c>
    </row>
    <row r="460" spans="1:48" ht="30" customHeight="1" x14ac:dyDescent="0.3">
      <c r="A460" s="18" t="s">
        <v>788</v>
      </c>
      <c r="B460" s="18" t="s">
        <v>789</v>
      </c>
      <c r="C460" s="18" t="s">
        <v>232</v>
      </c>
      <c r="D460" s="19">
        <v>4</v>
      </c>
      <c r="E460" s="22"/>
      <c r="F460" s="22">
        <f t="shared" si="50"/>
        <v>0</v>
      </c>
      <c r="G460" s="22"/>
      <c r="H460" s="22">
        <f t="shared" si="51"/>
        <v>0</v>
      </c>
      <c r="I460" s="22"/>
      <c r="J460" s="22">
        <f t="shared" si="52"/>
        <v>0</v>
      </c>
      <c r="K460" s="22">
        <f t="shared" si="53"/>
        <v>0</v>
      </c>
      <c r="L460" s="22">
        <f t="shared" si="54"/>
        <v>0</v>
      </c>
      <c r="M460" s="18" t="s">
        <v>52</v>
      </c>
      <c r="N460" s="2" t="s">
        <v>790</v>
      </c>
      <c r="O460" s="2" t="s">
        <v>52</v>
      </c>
      <c r="P460" s="2" t="s">
        <v>52</v>
      </c>
      <c r="Q460" s="2" t="s">
        <v>713</v>
      </c>
      <c r="R460" s="2" t="s">
        <v>64</v>
      </c>
      <c r="S460" s="2" t="s">
        <v>64</v>
      </c>
      <c r="T460" s="2" t="s">
        <v>63</v>
      </c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2" t="s">
        <v>52</v>
      </c>
      <c r="AS460" s="2" t="s">
        <v>52</v>
      </c>
      <c r="AT460" s="3"/>
      <c r="AU460" s="2" t="s">
        <v>791</v>
      </c>
      <c r="AV460" s="3">
        <v>315</v>
      </c>
    </row>
    <row r="461" spans="1:48" ht="30" customHeight="1" x14ac:dyDescent="0.3">
      <c r="A461" s="18" t="s">
        <v>792</v>
      </c>
      <c r="B461" s="18" t="s">
        <v>793</v>
      </c>
      <c r="C461" s="18" t="s">
        <v>232</v>
      </c>
      <c r="D461" s="19">
        <v>85</v>
      </c>
      <c r="E461" s="22"/>
      <c r="F461" s="22">
        <f t="shared" si="50"/>
        <v>0</v>
      </c>
      <c r="G461" s="22"/>
      <c r="H461" s="22">
        <f t="shared" si="51"/>
        <v>0</v>
      </c>
      <c r="I461" s="22"/>
      <c r="J461" s="22">
        <f t="shared" si="52"/>
        <v>0</v>
      </c>
      <c r="K461" s="22">
        <f t="shared" si="53"/>
        <v>0</v>
      </c>
      <c r="L461" s="22">
        <f t="shared" si="54"/>
        <v>0</v>
      </c>
      <c r="M461" s="18" t="s">
        <v>52</v>
      </c>
      <c r="N461" s="2" t="s">
        <v>794</v>
      </c>
      <c r="O461" s="2" t="s">
        <v>52</v>
      </c>
      <c r="P461" s="2" t="s">
        <v>52</v>
      </c>
      <c r="Q461" s="2" t="s">
        <v>713</v>
      </c>
      <c r="R461" s="2" t="s">
        <v>64</v>
      </c>
      <c r="S461" s="2" t="s">
        <v>64</v>
      </c>
      <c r="T461" s="2" t="s">
        <v>63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52</v>
      </c>
      <c r="AS461" s="2" t="s">
        <v>52</v>
      </c>
      <c r="AT461" s="3"/>
      <c r="AU461" s="2" t="s">
        <v>795</v>
      </c>
      <c r="AV461" s="3">
        <v>316</v>
      </c>
    </row>
    <row r="462" spans="1:48" ht="30" customHeight="1" x14ac:dyDescent="0.3">
      <c r="A462" s="18" t="s">
        <v>792</v>
      </c>
      <c r="B462" s="18" t="s">
        <v>796</v>
      </c>
      <c r="C462" s="18" t="s">
        <v>232</v>
      </c>
      <c r="D462" s="19">
        <v>13.5</v>
      </c>
      <c r="E462" s="22"/>
      <c r="F462" s="22">
        <f t="shared" si="50"/>
        <v>0</v>
      </c>
      <c r="G462" s="22"/>
      <c r="H462" s="22">
        <f t="shared" si="51"/>
        <v>0</v>
      </c>
      <c r="I462" s="22"/>
      <c r="J462" s="22">
        <f t="shared" si="52"/>
        <v>0</v>
      </c>
      <c r="K462" s="22">
        <f t="shared" si="53"/>
        <v>0</v>
      </c>
      <c r="L462" s="22">
        <f t="shared" si="54"/>
        <v>0</v>
      </c>
      <c r="M462" s="18" t="s">
        <v>52</v>
      </c>
      <c r="N462" s="2" t="s">
        <v>797</v>
      </c>
      <c r="O462" s="2" t="s">
        <v>52</v>
      </c>
      <c r="P462" s="2" t="s">
        <v>52</v>
      </c>
      <c r="Q462" s="2" t="s">
        <v>713</v>
      </c>
      <c r="R462" s="2" t="s">
        <v>64</v>
      </c>
      <c r="S462" s="2" t="s">
        <v>64</v>
      </c>
      <c r="T462" s="2" t="s">
        <v>63</v>
      </c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52</v>
      </c>
      <c r="AS462" s="2" t="s">
        <v>52</v>
      </c>
      <c r="AT462" s="3"/>
      <c r="AU462" s="2" t="s">
        <v>798</v>
      </c>
      <c r="AV462" s="3">
        <v>317</v>
      </c>
    </row>
    <row r="463" spans="1:48" ht="30" customHeight="1" x14ac:dyDescent="0.3">
      <c r="A463" s="18" t="s">
        <v>799</v>
      </c>
      <c r="B463" s="18" t="s">
        <v>783</v>
      </c>
      <c r="C463" s="18" t="s">
        <v>60</v>
      </c>
      <c r="D463" s="19">
        <v>42.5</v>
      </c>
      <c r="E463" s="22"/>
      <c r="F463" s="22">
        <f t="shared" si="50"/>
        <v>0</v>
      </c>
      <c r="G463" s="22"/>
      <c r="H463" s="22">
        <f t="shared" si="51"/>
        <v>0</v>
      </c>
      <c r="I463" s="22"/>
      <c r="J463" s="22">
        <f t="shared" si="52"/>
        <v>0</v>
      </c>
      <c r="K463" s="22">
        <f t="shared" si="53"/>
        <v>0</v>
      </c>
      <c r="L463" s="22">
        <f t="shared" si="54"/>
        <v>0</v>
      </c>
      <c r="M463" s="18" t="s">
        <v>52</v>
      </c>
      <c r="N463" s="2" t="s">
        <v>800</v>
      </c>
      <c r="O463" s="2" t="s">
        <v>52</v>
      </c>
      <c r="P463" s="2" t="s">
        <v>52</v>
      </c>
      <c r="Q463" s="2" t="s">
        <v>713</v>
      </c>
      <c r="R463" s="2" t="s">
        <v>64</v>
      </c>
      <c r="S463" s="2" t="s">
        <v>64</v>
      </c>
      <c r="T463" s="2" t="s">
        <v>63</v>
      </c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2" t="s">
        <v>52</v>
      </c>
      <c r="AS463" s="2" t="s">
        <v>52</v>
      </c>
      <c r="AT463" s="3"/>
      <c r="AU463" s="2" t="s">
        <v>801</v>
      </c>
      <c r="AV463" s="3">
        <v>318</v>
      </c>
    </row>
    <row r="464" spans="1:48" ht="30" customHeight="1" x14ac:dyDescent="0.3">
      <c r="A464" s="18" t="s">
        <v>802</v>
      </c>
      <c r="B464" s="18" t="s">
        <v>803</v>
      </c>
      <c r="C464" s="18" t="s">
        <v>232</v>
      </c>
      <c r="D464" s="19">
        <v>41</v>
      </c>
      <c r="E464" s="22"/>
      <c r="F464" s="22">
        <f t="shared" si="50"/>
        <v>0</v>
      </c>
      <c r="G464" s="22"/>
      <c r="H464" s="22">
        <f t="shared" si="51"/>
        <v>0</v>
      </c>
      <c r="I464" s="22"/>
      <c r="J464" s="22">
        <f t="shared" si="52"/>
        <v>0</v>
      </c>
      <c r="K464" s="22">
        <f t="shared" si="53"/>
        <v>0</v>
      </c>
      <c r="L464" s="22">
        <f t="shared" si="54"/>
        <v>0</v>
      </c>
      <c r="M464" s="18" t="s">
        <v>52</v>
      </c>
      <c r="N464" s="2" t="s">
        <v>804</v>
      </c>
      <c r="O464" s="2" t="s">
        <v>52</v>
      </c>
      <c r="P464" s="2" t="s">
        <v>52</v>
      </c>
      <c r="Q464" s="2" t="s">
        <v>713</v>
      </c>
      <c r="R464" s="2" t="s">
        <v>64</v>
      </c>
      <c r="S464" s="2" t="s">
        <v>64</v>
      </c>
      <c r="T464" s="2" t="s">
        <v>63</v>
      </c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2" t="s">
        <v>52</v>
      </c>
      <c r="AS464" s="2" t="s">
        <v>52</v>
      </c>
      <c r="AT464" s="3"/>
      <c r="AU464" s="2" t="s">
        <v>805</v>
      </c>
      <c r="AV464" s="3">
        <v>319</v>
      </c>
    </row>
    <row r="465" spans="1:48" ht="30" customHeight="1" x14ac:dyDescent="0.3">
      <c r="A465" s="18" t="s">
        <v>806</v>
      </c>
      <c r="B465" s="18" t="s">
        <v>807</v>
      </c>
      <c r="C465" s="18" t="s">
        <v>146</v>
      </c>
      <c r="D465" s="19">
        <v>8</v>
      </c>
      <c r="E465" s="22"/>
      <c r="F465" s="22">
        <f t="shared" si="50"/>
        <v>0</v>
      </c>
      <c r="G465" s="22"/>
      <c r="H465" s="22">
        <f t="shared" si="51"/>
        <v>0</v>
      </c>
      <c r="I465" s="22"/>
      <c r="J465" s="22">
        <f t="shared" si="52"/>
        <v>0</v>
      </c>
      <c r="K465" s="22">
        <f t="shared" si="53"/>
        <v>0</v>
      </c>
      <c r="L465" s="22">
        <f t="shared" si="54"/>
        <v>0</v>
      </c>
      <c r="M465" s="18" t="s">
        <v>52</v>
      </c>
      <c r="N465" s="2" t="s">
        <v>808</v>
      </c>
      <c r="O465" s="2" t="s">
        <v>52</v>
      </c>
      <c r="P465" s="2" t="s">
        <v>52</v>
      </c>
      <c r="Q465" s="2" t="s">
        <v>713</v>
      </c>
      <c r="R465" s="2" t="s">
        <v>64</v>
      </c>
      <c r="S465" s="2" t="s">
        <v>64</v>
      </c>
      <c r="T465" s="2" t="s">
        <v>63</v>
      </c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52</v>
      </c>
      <c r="AS465" s="2" t="s">
        <v>52</v>
      </c>
      <c r="AT465" s="3"/>
      <c r="AU465" s="2" t="s">
        <v>809</v>
      </c>
      <c r="AV465" s="3">
        <v>320</v>
      </c>
    </row>
    <row r="466" spans="1:48" ht="30" customHeight="1" x14ac:dyDescent="0.3">
      <c r="A466" s="18" t="s">
        <v>806</v>
      </c>
      <c r="B466" s="18" t="s">
        <v>810</v>
      </c>
      <c r="C466" s="18" t="s">
        <v>146</v>
      </c>
      <c r="D466" s="19">
        <v>9</v>
      </c>
      <c r="E466" s="22"/>
      <c r="F466" s="22">
        <f t="shared" si="50"/>
        <v>0</v>
      </c>
      <c r="G466" s="22"/>
      <c r="H466" s="22">
        <f t="shared" si="51"/>
        <v>0</v>
      </c>
      <c r="I466" s="22"/>
      <c r="J466" s="22">
        <f t="shared" si="52"/>
        <v>0</v>
      </c>
      <c r="K466" s="22">
        <f t="shared" si="53"/>
        <v>0</v>
      </c>
      <c r="L466" s="22">
        <f t="shared" si="54"/>
        <v>0</v>
      </c>
      <c r="M466" s="18" t="s">
        <v>52</v>
      </c>
      <c r="N466" s="2" t="s">
        <v>811</v>
      </c>
      <c r="O466" s="2" t="s">
        <v>52</v>
      </c>
      <c r="P466" s="2" t="s">
        <v>52</v>
      </c>
      <c r="Q466" s="2" t="s">
        <v>713</v>
      </c>
      <c r="R466" s="2" t="s">
        <v>64</v>
      </c>
      <c r="S466" s="2" t="s">
        <v>64</v>
      </c>
      <c r="T466" s="2" t="s">
        <v>63</v>
      </c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2" t="s">
        <v>52</v>
      </c>
      <c r="AS466" s="2" t="s">
        <v>52</v>
      </c>
      <c r="AT466" s="3"/>
      <c r="AU466" s="2" t="s">
        <v>812</v>
      </c>
      <c r="AV466" s="3">
        <v>321</v>
      </c>
    </row>
    <row r="467" spans="1:48" ht="30" customHeight="1" x14ac:dyDescent="0.3">
      <c r="A467" s="18" t="s">
        <v>806</v>
      </c>
      <c r="B467" s="18" t="s">
        <v>813</v>
      </c>
      <c r="C467" s="18" t="s">
        <v>146</v>
      </c>
      <c r="D467" s="19">
        <v>1</v>
      </c>
      <c r="E467" s="22"/>
      <c r="F467" s="22">
        <f t="shared" si="50"/>
        <v>0</v>
      </c>
      <c r="G467" s="22"/>
      <c r="H467" s="22">
        <f t="shared" si="51"/>
        <v>0</v>
      </c>
      <c r="I467" s="22"/>
      <c r="J467" s="22">
        <f t="shared" si="52"/>
        <v>0</v>
      </c>
      <c r="K467" s="22">
        <f t="shared" si="53"/>
        <v>0</v>
      </c>
      <c r="L467" s="22">
        <f t="shared" si="54"/>
        <v>0</v>
      </c>
      <c r="M467" s="18" t="s">
        <v>52</v>
      </c>
      <c r="N467" s="2" t="s">
        <v>814</v>
      </c>
      <c r="O467" s="2" t="s">
        <v>52</v>
      </c>
      <c r="P467" s="2" t="s">
        <v>52</v>
      </c>
      <c r="Q467" s="2" t="s">
        <v>713</v>
      </c>
      <c r="R467" s="2" t="s">
        <v>64</v>
      </c>
      <c r="S467" s="2" t="s">
        <v>64</v>
      </c>
      <c r="T467" s="2" t="s">
        <v>63</v>
      </c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2" t="s">
        <v>52</v>
      </c>
      <c r="AS467" s="2" t="s">
        <v>52</v>
      </c>
      <c r="AT467" s="3"/>
      <c r="AU467" s="2" t="s">
        <v>815</v>
      </c>
      <c r="AV467" s="3">
        <v>322</v>
      </c>
    </row>
    <row r="468" spans="1:48" ht="30" customHeight="1" x14ac:dyDescent="0.3">
      <c r="A468" s="18" t="s">
        <v>806</v>
      </c>
      <c r="B468" s="18" t="s">
        <v>816</v>
      </c>
      <c r="C468" s="18" t="s">
        <v>146</v>
      </c>
      <c r="D468" s="19">
        <v>6</v>
      </c>
      <c r="E468" s="22"/>
      <c r="F468" s="22">
        <f t="shared" si="50"/>
        <v>0</v>
      </c>
      <c r="G468" s="22"/>
      <c r="H468" s="22">
        <f t="shared" si="51"/>
        <v>0</v>
      </c>
      <c r="I468" s="22"/>
      <c r="J468" s="22">
        <f t="shared" si="52"/>
        <v>0</v>
      </c>
      <c r="K468" s="22">
        <f t="shared" si="53"/>
        <v>0</v>
      </c>
      <c r="L468" s="22">
        <f t="shared" si="54"/>
        <v>0</v>
      </c>
      <c r="M468" s="18" t="s">
        <v>52</v>
      </c>
      <c r="N468" s="2" t="s">
        <v>817</v>
      </c>
      <c r="O468" s="2" t="s">
        <v>52</v>
      </c>
      <c r="P468" s="2" t="s">
        <v>52</v>
      </c>
      <c r="Q468" s="2" t="s">
        <v>713</v>
      </c>
      <c r="R468" s="2" t="s">
        <v>64</v>
      </c>
      <c r="S468" s="2" t="s">
        <v>64</v>
      </c>
      <c r="T468" s="2" t="s">
        <v>63</v>
      </c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2" t="s">
        <v>52</v>
      </c>
      <c r="AS468" s="2" t="s">
        <v>52</v>
      </c>
      <c r="AT468" s="3"/>
      <c r="AU468" s="2" t="s">
        <v>818</v>
      </c>
      <c r="AV468" s="3">
        <v>323</v>
      </c>
    </row>
    <row r="469" spans="1:48" ht="30" customHeight="1" x14ac:dyDescent="0.3">
      <c r="A469" s="18" t="s">
        <v>806</v>
      </c>
      <c r="B469" s="18" t="s">
        <v>819</v>
      </c>
      <c r="C469" s="18" t="s">
        <v>146</v>
      </c>
      <c r="D469" s="19">
        <v>3</v>
      </c>
      <c r="E469" s="22"/>
      <c r="F469" s="22">
        <f t="shared" ref="F469:F491" si="55">TRUNC(E469*D469, 0)</f>
        <v>0</v>
      </c>
      <c r="G469" s="22"/>
      <c r="H469" s="22">
        <f t="shared" ref="H469:H491" si="56">TRUNC(G469*D469, 0)</f>
        <v>0</v>
      </c>
      <c r="I469" s="22"/>
      <c r="J469" s="22">
        <f t="shared" ref="J469:J491" si="57">TRUNC(I469*D469, 0)</f>
        <v>0</v>
      </c>
      <c r="K469" s="22">
        <f t="shared" ref="K469:K491" si="58">TRUNC(E469+G469+I469, 0)</f>
        <v>0</v>
      </c>
      <c r="L469" s="22">
        <f t="shared" ref="L469:L491" si="59">TRUNC(F469+H469+J469, 0)</f>
        <v>0</v>
      </c>
      <c r="M469" s="18" t="s">
        <v>52</v>
      </c>
      <c r="N469" s="2" t="s">
        <v>820</v>
      </c>
      <c r="O469" s="2" t="s">
        <v>52</v>
      </c>
      <c r="P469" s="2" t="s">
        <v>52</v>
      </c>
      <c r="Q469" s="2" t="s">
        <v>713</v>
      </c>
      <c r="R469" s="2" t="s">
        <v>64</v>
      </c>
      <c r="S469" s="2" t="s">
        <v>64</v>
      </c>
      <c r="T469" s="2" t="s">
        <v>63</v>
      </c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2" t="s">
        <v>52</v>
      </c>
      <c r="AS469" s="2" t="s">
        <v>52</v>
      </c>
      <c r="AT469" s="3"/>
      <c r="AU469" s="2" t="s">
        <v>821</v>
      </c>
      <c r="AV469" s="3">
        <v>324</v>
      </c>
    </row>
    <row r="470" spans="1:48" ht="30" customHeight="1" x14ac:dyDescent="0.3">
      <c r="A470" s="18" t="s">
        <v>806</v>
      </c>
      <c r="B470" s="18" t="s">
        <v>822</v>
      </c>
      <c r="C470" s="18" t="s">
        <v>146</v>
      </c>
      <c r="D470" s="19">
        <v>9.8800000000000008</v>
      </c>
      <c r="E470" s="22"/>
      <c r="F470" s="22">
        <f t="shared" si="55"/>
        <v>0</v>
      </c>
      <c r="G470" s="22"/>
      <c r="H470" s="22">
        <f t="shared" si="56"/>
        <v>0</v>
      </c>
      <c r="I470" s="22"/>
      <c r="J470" s="22">
        <f t="shared" si="57"/>
        <v>0</v>
      </c>
      <c r="K470" s="22">
        <f t="shared" si="58"/>
        <v>0</v>
      </c>
      <c r="L470" s="22">
        <f t="shared" si="59"/>
        <v>0</v>
      </c>
      <c r="M470" s="18" t="s">
        <v>52</v>
      </c>
      <c r="N470" s="2" t="s">
        <v>823</v>
      </c>
      <c r="O470" s="2" t="s">
        <v>52</v>
      </c>
      <c r="P470" s="2" t="s">
        <v>52</v>
      </c>
      <c r="Q470" s="2" t="s">
        <v>713</v>
      </c>
      <c r="R470" s="2" t="s">
        <v>64</v>
      </c>
      <c r="S470" s="2" t="s">
        <v>64</v>
      </c>
      <c r="T470" s="2" t="s">
        <v>63</v>
      </c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2" t="s">
        <v>52</v>
      </c>
      <c r="AS470" s="2" t="s">
        <v>52</v>
      </c>
      <c r="AT470" s="3"/>
      <c r="AU470" s="2" t="s">
        <v>824</v>
      </c>
      <c r="AV470" s="3">
        <v>325</v>
      </c>
    </row>
    <row r="471" spans="1:48" ht="30" customHeight="1" x14ac:dyDescent="0.3">
      <c r="A471" s="18" t="s">
        <v>806</v>
      </c>
      <c r="B471" s="18" t="s">
        <v>825</v>
      </c>
      <c r="C471" s="18" t="s">
        <v>146</v>
      </c>
      <c r="D471" s="19">
        <v>3</v>
      </c>
      <c r="E471" s="22"/>
      <c r="F471" s="22">
        <f t="shared" si="55"/>
        <v>0</v>
      </c>
      <c r="G471" s="22"/>
      <c r="H471" s="22">
        <f t="shared" si="56"/>
        <v>0</v>
      </c>
      <c r="I471" s="22"/>
      <c r="J471" s="22">
        <f t="shared" si="57"/>
        <v>0</v>
      </c>
      <c r="K471" s="22">
        <f t="shared" si="58"/>
        <v>0</v>
      </c>
      <c r="L471" s="22">
        <f t="shared" si="59"/>
        <v>0</v>
      </c>
      <c r="M471" s="18" t="s">
        <v>52</v>
      </c>
      <c r="N471" s="2" t="s">
        <v>826</v>
      </c>
      <c r="O471" s="2" t="s">
        <v>52</v>
      </c>
      <c r="P471" s="2" t="s">
        <v>52</v>
      </c>
      <c r="Q471" s="2" t="s">
        <v>713</v>
      </c>
      <c r="R471" s="2" t="s">
        <v>64</v>
      </c>
      <c r="S471" s="2" t="s">
        <v>64</v>
      </c>
      <c r="T471" s="2" t="s">
        <v>63</v>
      </c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2" t="s">
        <v>52</v>
      </c>
      <c r="AS471" s="2" t="s">
        <v>52</v>
      </c>
      <c r="AT471" s="3"/>
      <c r="AU471" s="2" t="s">
        <v>827</v>
      </c>
      <c r="AV471" s="3">
        <v>326</v>
      </c>
    </row>
    <row r="472" spans="1:48" ht="30" customHeight="1" x14ac:dyDescent="0.3">
      <c r="A472" s="18" t="s">
        <v>806</v>
      </c>
      <c r="B472" s="18" t="s">
        <v>828</v>
      </c>
      <c r="C472" s="18" t="s">
        <v>146</v>
      </c>
      <c r="D472" s="19">
        <v>1</v>
      </c>
      <c r="E472" s="22"/>
      <c r="F472" s="22">
        <f t="shared" si="55"/>
        <v>0</v>
      </c>
      <c r="G472" s="22"/>
      <c r="H472" s="22">
        <f t="shared" si="56"/>
        <v>0</v>
      </c>
      <c r="I472" s="22"/>
      <c r="J472" s="22">
        <f t="shared" si="57"/>
        <v>0</v>
      </c>
      <c r="K472" s="22">
        <f t="shared" si="58"/>
        <v>0</v>
      </c>
      <c r="L472" s="22">
        <f t="shared" si="59"/>
        <v>0</v>
      </c>
      <c r="M472" s="18" t="s">
        <v>52</v>
      </c>
      <c r="N472" s="2" t="s">
        <v>829</v>
      </c>
      <c r="O472" s="2" t="s">
        <v>52</v>
      </c>
      <c r="P472" s="2" t="s">
        <v>52</v>
      </c>
      <c r="Q472" s="2" t="s">
        <v>713</v>
      </c>
      <c r="R472" s="2" t="s">
        <v>64</v>
      </c>
      <c r="S472" s="2" t="s">
        <v>64</v>
      </c>
      <c r="T472" s="2" t="s">
        <v>63</v>
      </c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2" t="s">
        <v>52</v>
      </c>
      <c r="AS472" s="2" t="s">
        <v>52</v>
      </c>
      <c r="AT472" s="3"/>
      <c r="AU472" s="2" t="s">
        <v>830</v>
      </c>
      <c r="AV472" s="3">
        <v>327</v>
      </c>
    </row>
    <row r="473" spans="1:48" ht="30" customHeight="1" x14ac:dyDescent="0.3">
      <c r="A473" s="18" t="s">
        <v>831</v>
      </c>
      <c r="B473" s="18" t="s">
        <v>832</v>
      </c>
      <c r="C473" s="18" t="s">
        <v>146</v>
      </c>
      <c r="D473" s="19">
        <v>1</v>
      </c>
      <c r="E473" s="22"/>
      <c r="F473" s="22">
        <f t="shared" si="55"/>
        <v>0</v>
      </c>
      <c r="G473" s="22"/>
      <c r="H473" s="22">
        <f t="shared" si="56"/>
        <v>0</v>
      </c>
      <c r="I473" s="22"/>
      <c r="J473" s="22">
        <f t="shared" si="57"/>
        <v>0</v>
      </c>
      <c r="K473" s="22">
        <f t="shared" si="58"/>
        <v>0</v>
      </c>
      <c r="L473" s="22">
        <f t="shared" si="59"/>
        <v>0</v>
      </c>
      <c r="M473" s="18" t="s">
        <v>52</v>
      </c>
      <c r="N473" s="2" t="s">
        <v>833</v>
      </c>
      <c r="O473" s="2" t="s">
        <v>52</v>
      </c>
      <c r="P473" s="2" t="s">
        <v>52</v>
      </c>
      <c r="Q473" s="2" t="s">
        <v>713</v>
      </c>
      <c r="R473" s="2" t="s">
        <v>64</v>
      </c>
      <c r="S473" s="2" t="s">
        <v>64</v>
      </c>
      <c r="T473" s="2" t="s">
        <v>63</v>
      </c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2" t="s">
        <v>52</v>
      </c>
      <c r="AS473" s="2" t="s">
        <v>52</v>
      </c>
      <c r="AT473" s="3"/>
      <c r="AU473" s="2" t="s">
        <v>834</v>
      </c>
      <c r="AV473" s="3">
        <v>328</v>
      </c>
    </row>
    <row r="474" spans="1:48" ht="30" customHeight="1" x14ac:dyDescent="0.3">
      <c r="A474" s="18" t="s">
        <v>806</v>
      </c>
      <c r="B474" s="18" t="s">
        <v>835</v>
      </c>
      <c r="C474" s="18" t="s">
        <v>146</v>
      </c>
      <c r="D474" s="19">
        <v>2</v>
      </c>
      <c r="E474" s="22"/>
      <c r="F474" s="22">
        <f t="shared" si="55"/>
        <v>0</v>
      </c>
      <c r="G474" s="22"/>
      <c r="H474" s="22">
        <f t="shared" si="56"/>
        <v>0</v>
      </c>
      <c r="I474" s="22"/>
      <c r="J474" s="22">
        <f t="shared" si="57"/>
        <v>0</v>
      </c>
      <c r="K474" s="22">
        <f t="shared" si="58"/>
        <v>0</v>
      </c>
      <c r="L474" s="22">
        <f t="shared" si="59"/>
        <v>0</v>
      </c>
      <c r="M474" s="18" t="s">
        <v>52</v>
      </c>
      <c r="N474" s="2" t="s">
        <v>836</v>
      </c>
      <c r="O474" s="2" t="s">
        <v>52</v>
      </c>
      <c r="P474" s="2" t="s">
        <v>52</v>
      </c>
      <c r="Q474" s="2" t="s">
        <v>713</v>
      </c>
      <c r="R474" s="2" t="s">
        <v>64</v>
      </c>
      <c r="S474" s="2" t="s">
        <v>64</v>
      </c>
      <c r="T474" s="2" t="s">
        <v>63</v>
      </c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2" t="s">
        <v>52</v>
      </c>
      <c r="AS474" s="2" t="s">
        <v>52</v>
      </c>
      <c r="AT474" s="3"/>
      <c r="AU474" s="2" t="s">
        <v>837</v>
      </c>
      <c r="AV474" s="3">
        <v>329</v>
      </c>
    </row>
    <row r="475" spans="1:48" ht="30" customHeight="1" x14ac:dyDescent="0.3">
      <c r="A475" s="18" t="s">
        <v>838</v>
      </c>
      <c r="B475" s="18" t="s">
        <v>832</v>
      </c>
      <c r="C475" s="18" t="s">
        <v>60</v>
      </c>
      <c r="D475" s="19">
        <v>2</v>
      </c>
      <c r="E475" s="22"/>
      <c r="F475" s="22">
        <f t="shared" si="55"/>
        <v>0</v>
      </c>
      <c r="G475" s="22"/>
      <c r="H475" s="22">
        <f t="shared" si="56"/>
        <v>0</v>
      </c>
      <c r="I475" s="22"/>
      <c r="J475" s="22">
        <f t="shared" si="57"/>
        <v>0</v>
      </c>
      <c r="K475" s="22">
        <f t="shared" si="58"/>
        <v>0</v>
      </c>
      <c r="L475" s="22">
        <f t="shared" si="59"/>
        <v>0</v>
      </c>
      <c r="M475" s="18" t="s">
        <v>52</v>
      </c>
      <c r="N475" s="2" t="s">
        <v>839</v>
      </c>
      <c r="O475" s="2" t="s">
        <v>52</v>
      </c>
      <c r="P475" s="2" t="s">
        <v>52</v>
      </c>
      <c r="Q475" s="2" t="s">
        <v>713</v>
      </c>
      <c r="R475" s="2" t="s">
        <v>64</v>
      </c>
      <c r="S475" s="2" t="s">
        <v>64</v>
      </c>
      <c r="T475" s="2" t="s">
        <v>63</v>
      </c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2" t="s">
        <v>52</v>
      </c>
      <c r="AS475" s="2" t="s">
        <v>52</v>
      </c>
      <c r="AT475" s="3"/>
      <c r="AU475" s="2" t="s">
        <v>840</v>
      </c>
      <c r="AV475" s="3">
        <v>330</v>
      </c>
    </row>
    <row r="476" spans="1:48" ht="30" customHeight="1" x14ac:dyDescent="0.3">
      <c r="A476" s="18" t="s">
        <v>841</v>
      </c>
      <c r="B476" s="18" t="s">
        <v>832</v>
      </c>
      <c r="C476" s="18" t="s">
        <v>60</v>
      </c>
      <c r="D476" s="19">
        <v>8.5</v>
      </c>
      <c r="E476" s="22"/>
      <c r="F476" s="22">
        <f t="shared" si="55"/>
        <v>0</v>
      </c>
      <c r="G476" s="22"/>
      <c r="H476" s="22">
        <f t="shared" si="56"/>
        <v>0</v>
      </c>
      <c r="I476" s="22"/>
      <c r="J476" s="22">
        <f t="shared" si="57"/>
        <v>0</v>
      </c>
      <c r="K476" s="22">
        <f t="shared" si="58"/>
        <v>0</v>
      </c>
      <c r="L476" s="22">
        <f t="shared" si="59"/>
        <v>0</v>
      </c>
      <c r="M476" s="18" t="s">
        <v>52</v>
      </c>
      <c r="N476" s="2" t="s">
        <v>842</v>
      </c>
      <c r="O476" s="2" t="s">
        <v>52</v>
      </c>
      <c r="P476" s="2" t="s">
        <v>52</v>
      </c>
      <c r="Q476" s="2" t="s">
        <v>713</v>
      </c>
      <c r="R476" s="2" t="s">
        <v>64</v>
      </c>
      <c r="S476" s="2" t="s">
        <v>64</v>
      </c>
      <c r="T476" s="2" t="s">
        <v>63</v>
      </c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2" t="s">
        <v>52</v>
      </c>
      <c r="AS476" s="2" t="s">
        <v>52</v>
      </c>
      <c r="AT476" s="3"/>
      <c r="AU476" s="2" t="s">
        <v>843</v>
      </c>
      <c r="AV476" s="3">
        <v>331</v>
      </c>
    </row>
    <row r="477" spans="1:48" ht="30" customHeight="1" x14ac:dyDescent="0.3">
      <c r="A477" s="18" t="s">
        <v>844</v>
      </c>
      <c r="B477" s="18" t="s">
        <v>845</v>
      </c>
      <c r="C477" s="18" t="s">
        <v>232</v>
      </c>
      <c r="D477" s="19">
        <v>3</v>
      </c>
      <c r="E477" s="22"/>
      <c r="F477" s="22">
        <f t="shared" si="55"/>
        <v>0</v>
      </c>
      <c r="G477" s="22"/>
      <c r="H477" s="22">
        <f t="shared" si="56"/>
        <v>0</v>
      </c>
      <c r="I477" s="22"/>
      <c r="J477" s="22">
        <f t="shared" si="57"/>
        <v>0</v>
      </c>
      <c r="K477" s="22">
        <f t="shared" si="58"/>
        <v>0</v>
      </c>
      <c r="L477" s="22">
        <f t="shared" si="59"/>
        <v>0</v>
      </c>
      <c r="M477" s="18" t="s">
        <v>52</v>
      </c>
      <c r="N477" s="2" t="s">
        <v>846</v>
      </c>
      <c r="O477" s="2" t="s">
        <v>52</v>
      </c>
      <c r="P477" s="2" t="s">
        <v>52</v>
      </c>
      <c r="Q477" s="2" t="s">
        <v>713</v>
      </c>
      <c r="R477" s="2" t="s">
        <v>64</v>
      </c>
      <c r="S477" s="2" t="s">
        <v>64</v>
      </c>
      <c r="T477" s="2" t="s">
        <v>63</v>
      </c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2" t="s">
        <v>52</v>
      </c>
      <c r="AS477" s="2" t="s">
        <v>52</v>
      </c>
      <c r="AT477" s="3"/>
      <c r="AU477" s="2" t="s">
        <v>847</v>
      </c>
      <c r="AV477" s="3">
        <v>332</v>
      </c>
    </row>
    <row r="478" spans="1:48" ht="30" customHeight="1" x14ac:dyDescent="0.3">
      <c r="A478" s="18" t="s">
        <v>848</v>
      </c>
      <c r="B478" s="18" t="s">
        <v>832</v>
      </c>
      <c r="C478" s="18" t="s">
        <v>60</v>
      </c>
      <c r="D478" s="19">
        <v>2</v>
      </c>
      <c r="E478" s="22"/>
      <c r="F478" s="22">
        <f t="shared" si="55"/>
        <v>0</v>
      </c>
      <c r="G478" s="22"/>
      <c r="H478" s="22">
        <f t="shared" si="56"/>
        <v>0</v>
      </c>
      <c r="I478" s="22"/>
      <c r="J478" s="22">
        <f t="shared" si="57"/>
        <v>0</v>
      </c>
      <c r="K478" s="22">
        <f t="shared" si="58"/>
        <v>0</v>
      </c>
      <c r="L478" s="22">
        <f t="shared" si="59"/>
        <v>0</v>
      </c>
      <c r="M478" s="18" t="s">
        <v>52</v>
      </c>
      <c r="N478" s="2" t="s">
        <v>849</v>
      </c>
      <c r="O478" s="2" t="s">
        <v>52</v>
      </c>
      <c r="P478" s="2" t="s">
        <v>52</v>
      </c>
      <c r="Q478" s="2" t="s">
        <v>713</v>
      </c>
      <c r="R478" s="2" t="s">
        <v>64</v>
      </c>
      <c r="S478" s="2" t="s">
        <v>64</v>
      </c>
      <c r="T478" s="2" t="s">
        <v>63</v>
      </c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2" t="s">
        <v>52</v>
      </c>
      <c r="AS478" s="2" t="s">
        <v>52</v>
      </c>
      <c r="AT478" s="3"/>
      <c r="AU478" s="2" t="s">
        <v>850</v>
      </c>
      <c r="AV478" s="3">
        <v>333</v>
      </c>
    </row>
    <row r="479" spans="1:48" ht="30" customHeight="1" x14ac:dyDescent="0.3">
      <c r="A479" s="18" t="s">
        <v>848</v>
      </c>
      <c r="B479" s="18" t="s">
        <v>851</v>
      </c>
      <c r="C479" s="18" t="s">
        <v>60</v>
      </c>
      <c r="D479" s="19">
        <v>2</v>
      </c>
      <c r="E479" s="22"/>
      <c r="F479" s="22">
        <f t="shared" si="55"/>
        <v>0</v>
      </c>
      <c r="G479" s="22"/>
      <c r="H479" s="22">
        <f t="shared" si="56"/>
        <v>0</v>
      </c>
      <c r="I479" s="22"/>
      <c r="J479" s="22">
        <f t="shared" si="57"/>
        <v>0</v>
      </c>
      <c r="K479" s="22">
        <f t="shared" si="58"/>
        <v>0</v>
      </c>
      <c r="L479" s="22">
        <f t="shared" si="59"/>
        <v>0</v>
      </c>
      <c r="M479" s="18" t="s">
        <v>52</v>
      </c>
      <c r="N479" s="2" t="s">
        <v>852</v>
      </c>
      <c r="O479" s="2" t="s">
        <v>52</v>
      </c>
      <c r="P479" s="2" t="s">
        <v>52</v>
      </c>
      <c r="Q479" s="2" t="s">
        <v>713</v>
      </c>
      <c r="R479" s="2" t="s">
        <v>64</v>
      </c>
      <c r="S479" s="2" t="s">
        <v>64</v>
      </c>
      <c r="T479" s="2" t="s">
        <v>63</v>
      </c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2" t="s">
        <v>52</v>
      </c>
      <c r="AS479" s="2" t="s">
        <v>52</v>
      </c>
      <c r="AT479" s="3"/>
      <c r="AU479" s="2" t="s">
        <v>853</v>
      </c>
      <c r="AV479" s="3">
        <v>334</v>
      </c>
    </row>
    <row r="480" spans="1:48" ht="30" customHeight="1" x14ac:dyDescent="0.3">
      <c r="A480" s="18" t="s">
        <v>854</v>
      </c>
      <c r="B480" s="18" t="s">
        <v>832</v>
      </c>
      <c r="C480" s="18" t="s">
        <v>60</v>
      </c>
      <c r="D480" s="19">
        <v>4</v>
      </c>
      <c r="E480" s="22"/>
      <c r="F480" s="22">
        <f t="shared" si="55"/>
        <v>0</v>
      </c>
      <c r="G480" s="22"/>
      <c r="H480" s="22">
        <f t="shared" si="56"/>
        <v>0</v>
      </c>
      <c r="I480" s="22"/>
      <c r="J480" s="22">
        <f t="shared" si="57"/>
        <v>0</v>
      </c>
      <c r="K480" s="22">
        <f t="shared" si="58"/>
        <v>0</v>
      </c>
      <c r="L480" s="22">
        <f t="shared" si="59"/>
        <v>0</v>
      </c>
      <c r="M480" s="18" t="s">
        <v>52</v>
      </c>
      <c r="N480" s="2" t="s">
        <v>855</v>
      </c>
      <c r="O480" s="2" t="s">
        <v>52</v>
      </c>
      <c r="P480" s="2" t="s">
        <v>52</v>
      </c>
      <c r="Q480" s="2" t="s">
        <v>713</v>
      </c>
      <c r="R480" s="2" t="s">
        <v>64</v>
      </c>
      <c r="S480" s="2" t="s">
        <v>64</v>
      </c>
      <c r="T480" s="2" t="s">
        <v>63</v>
      </c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2" t="s">
        <v>52</v>
      </c>
      <c r="AS480" s="2" t="s">
        <v>52</v>
      </c>
      <c r="AT480" s="3"/>
      <c r="AU480" s="2" t="s">
        <v>856</v>
      </c>
      <c r="AV480" s="3">
        <v>335</v>
      </c>
    </row>
    <row r="481" spans="1:48" ht="30" customHeight="1" x14ac:dyDescent="0.3">
      <c r="A481" s="18" t="s">
        <v>854</v>
      </c>
      <c r="B481" s="18" t="s">
        <v>851</v>
      </c>
      <c r="C481" s="18" t="s">
        <v>60</v>
      </c>
      <c r="D481" s="19">
        <v>7</v>
      </c>
      <c r="E481" s="22"/>
      <c r="F481" s="22">
        <f t="shared" si="55"/>
        <v>0</v>
      </c>
      <c r="G481" s="22"/>
      <c r="H481" s="22">
        <f t="shared" si="56"/>
        <v>0</v>
      </c>
      <c r="I481" s="22"/>
      <c r="J481" s="22">
        <f t="shared" si="57"/>
        <v>0</v>
      </c>
      <c r="K481" s="22">
        <f t="shared" si="58"/>
        <v>0</v>
      </c>
      <c r="L481" s="22">
        <f t="shared" si="59"/>
        <v>0</v>
      </c>
      <c r="M481" s="18" t="s">
        <v>52</v>
      </c>
      <c r="N481" s="2" t="s">
        <v>857</v>
      </c>
      <c r="O481" s="2" t="s">
        <v>52</v>
      </c>
      <c r="P481" s="2" t="s">
        <v>52</v>
      </c>
      <c r="Q481" s="2" t="s">
        <v>713</v>
      </c>
      <c r="R481" s="2" t="s">
        <v>64</v>
      </c>
      <c r="S481" s="2" t="s">
        <v>64</v>
      </c>
      <c r="T481" s="2" t="s">
        <v>63</v>
      </c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2" t="s">
        <v>52</v>
      </c>
      <c r="AS481" s="2" t="s">
        <v>52</v>
      </c>
      <c r="AT481" s="3"/>
      <c r="AU481" s="2" t="s">
        <v>858</v>
      </c>
      <c r="AV481" s="3">
        <v>336</v>
      </c>
    </row>
    <row r="482" spans="1:48" ht="30" customHeight="1" x14ac:dyDescent="0.3">
      <c r="A482" s="18" t="s">
        <v>859</v>
      </c>
      <c r="B482" s="18" t="s">
        <v>860</v>
      </c>
      <c r="C482" s="18" t="s">
        <v>861</v>
      </c>
      <c r="D482" s="19">
        <v>4.37</v>
      </c>
      <c r="E482" s="22"/>
      <c r="F482" s="22">
        <f t="shared" si="55"/>
        <v>0</v>
      </c>
      <c r="G482" s="22"/>
      <c r="H482" s="22">
        <f t="shared" si="56"/>
        <v>0</v>
      </c>
      <c r="I482" s="22"/>
      <c r="J482" s="22">
        <f t="shared" si="57"/>
        <v>0</v>
      </c>
      <c r="K482" s="22">
        <f t="shared" si="58"/>
        <v>0</v>
      </c>
      <c r="L482" s="22">
        <f t="shared" si="59"/>
        <v>0</v>
      </c>
      <c r="M482" s="18" t="s">
        <v>52</v>
      </c>
      <c r="N482" s="2" t="s">
        <v>862</v>
      </c>
      <c r="O482" s="2" t="s">
        <v>52</v>
      </c>
      <c r="P482" s="2" t="s">
        <v>52</v>
      </c>
      <c r="Q482" s="2" t="s">
        <v>713</v>
      </c>
      <c r="R482" s="2" t="s">
        <v>64</v>
      </c>
      <c r="S482" s="2" t="s">
        <v>64</v>
      </c>
      <c r="T482" s="2" t="s">
        <v>63</v>
      </c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2" t="s">
        <v>52</v>
      </c>
      <c r="AS482" s="2" t="s">
        <v>52</v>
      </c>
      <c r="AT482" s="3"/>
      <c r="AU482" s="2" t="s">
        <v>863</v>
      </c>
      <c r="AV482" s="3">
        <v>337</v>
      </c>
    </row>
    <row r="483" spans="1:48" ht="30" customHeight="1" x14ac:dyDescent="0.3">
      <c r="A483" s="18" t="s">
        <v>864</v>
      </c>
      <c r="B483" s="18" t="s">
        <v>84</v>
      </c>
      <c r="C483" s="18" t="s">
        <v>861</v>
      </c>
      <c r="D483" s="19">
        <v>4.37</v>
      </c>
      <c r="E483" s="22"/>
      <c r="F483" s="22">
        <f t="shared" si="55"/>
        <v>0</v>
      </c>
      <c r="G483" s="22"/>
      <c r="H483" s="22">
        <f t="shared" si="56"/>
        <v>0</v>
      </c>
      <c r="I483" s="22"/>
      <c r="J483" s="22">
        <f t="shared" si="57"/>
        <v>0</v>
      </c>
      <c r="K483" s="22">
        <f t="shared" si="58"/>
        <v>0</v>
      </c>
      <c r="L483" s="22">
        <f t="shared" si="59"/>
        <v>0</v>
      </c>
      <c r="M483" s="18" t="s">
        <v>52</v>
      </c>
      <c r="N483" s="2" t="s">
        <v>865</v>
      </c>
      <c r="O483" s="2" t="s">
        <v>52</v>
      </c>
      <c r="P483" s="2" t="s">
        <v>52</v>
      </c>
      <c r="Q483" s="2" t="s">
        <v>713</v>
      </c>
      <c r="R483" s="2" t="s">
        <v>64</v>
      </c>
      <c r="S483" s="2" t="s">
        <v>64</v>
      </c>
      <c r="T483" s="2" t="s">
        <v>63</v>
      </c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2" t="s">
        <v>52</v>
      </c>
      <c r="AS483" s="2" t="s">
        <v>52</v>
      </c>
      <c r="AT483" s="3"/>
      <c r="AU483" s="2" t="s">
        <v>866</v>
      </c>
      <c r="AV483" s="3">
        <v>338</v>
      </c>
    </row>
    <row r="484" spans="1:48" ht="30" customHeight="1" x14ac:dyDescent="0.3">
      <c r="A484" s="18" t="s">
        <v>867</v>
      </c>
      <c r="B484" s="18" t="s">
        <v>868</v>
      </c>
      <c r="C484" s="18" t="s">
        <v>232</v>
      </c>
      <c r="D484" s="19">
        <v>1</v>
      </c>
      <c r="E484" s="22"/>
      <c r="F484" s="22">
        <f t="shared" si="55"/>
        <v>0</v>
      </c>
      <c r="G484" s="22"/>
      <c r="H484" s="22">
        <f t="shared" si="56"/>
        <v>0</v>
      </c>
      <c r="I484" s="22"/>
      <c r="J484" s="22">
        <f t="shared" si="57"/>
        <v>0</v>
      </c>
      <c r="K484" s="22">
        <f t="shared" si="58"/>
        <v>0</v>
      </c>
      <c r="L484" s="22">
        <f t="shared" si="59"/>
        <v>0</v>
      </c>
      <c r="M484" s="18" t="s">
        <v>52</v>
      </c>
      <c r="N484" s="2" t="s">
        <v>869</v>
      </c>
      <c r="O484" s="2" t="s">
        <v>52</v>
      </c>
      <c r="P484" s="2" t="s">
        <v>52</v>
      </c>
      <c r="Q484" s="2" t="s">
        <v>713</v>
      </c>
      <c r="R484" s="2" t="s">
        <v>64</v>
      </c>
      <c r="S484" s="2" t="s">
        <v>64</v>
      </c>
      <c r="T484" s="2" t="s">
        <v>63</v>
      </c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2" t="s">
        <v>52</v>
      </c>
      <c r="AS484" s="2" t="s">
        <v>52</v>
      </c>
      <c r="AT484" s="3"/>
      <c r="AU484" s="2" t="s">
        <v>870</v>
      </c>
      <c r="AV484" s="3">
        <v>339</v>
      </c>
    </row>
    <row r="485" spans="1:48" ht="30" customHeight="1" x14ac:dyDescent="0.3">
      <c r="A485" s="18" t="s">
        <v>871</v>
      </c>
      <c r="B485" s="18" t="s">
        <v>872</v>
      </c>
      <c r="C485" s="18" t="s">
        <v>60</v>
      </c>
      <c r="D485" s="19">
        <v>3</v>
      </c>
      <c r="E485" s="22"/>
      <c r="F485" s="22">
        <f t="shared" si="55"/>
        <v>0</v>
      </c>
      <c r="G485" s="22"/>
      <c r="H485" s="22">
        <f t="shared" si="56"/>
        <v>0</v>
      </c>
      <c r="I485" s="22"/>
      <c r="J485" s="22">
        <f t="shared" si="57"/>
        <v>0</v>
      </c>
      <c r="K485" s="22">
        <f t="shared" si="58"/>
        <v>0</v>
      </c>
      <c r="L485" s="22">
        <f t="shared" si="59"/>
        <v>0</v>
      </c>
      <c r="M485" s="18" t="s">
        <v>52</v>
      </c>
      <c r="N485" s="2" t="s">
        <v>873</v>
      </c>
      <c r="O485" s="2" t="s">
        <v>52</v>
      </c>
      <c r="P485" s="2" t="s">
        <v>52</v>
      </c>
      <c r="Q485" s="2" t="s">
        <v>713</v>
      </c>
      <c r="R485" s="2" t="s">
        <v>64</v>
      </c>
      <c r="S485" s="2" t="s">
        <v>64</v>
      </c>
      <c r="T485" s="2" t="s">
        <v>63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52</v>
      </c>
      <c r="AS485" s="2" t="s">
        <v>52</v>
      </c>
      <c r="AT485" s="3"/>
      <c r="AU485" s="2" t="s">
        <v>874</v>
      </c>
      <c r="AV485" s="3">
        <v>340</v>
      </c>
    </row>
    <row r="486" spans="1:48" ht="30" customHeight="1" x14ac:dyDescent="0.3">
      <c r="A486" s="18" t="s">
        <v>875</v>
      </c>
      <c r="B486" s="18" t="s">
        <v>876</v>
      </c>
      <c r="C486" s="18" t="s">
        <v>60</v>
      </c>
      <c r="D486" s="19">
        <v>2</v>
      </c>
      <c r="E486" s="22"/>
      <c r="F486" s="22">
        <f t="shared" si="55"/>
        <v>0</v>
      </c>
      <c r="G486" s="22"/>
      <c r="H486" s="22">
        <f t="shared" si="56"/>
        <v>0</v>
      </c>
      <c r="I486" s="22"/>
      <c r="J486" s="22">
        <f t="shared" si="57"/>
        <v>0</v>
      </c>
      <c r="K486" s="22">
        <f t="shared" si="58"/>
        <v>0</v>
      </c>
      <c r="L486" s="22">
        <f t="shared" si="59"/>
        <v>0</v>
      </c>
      <c r="M486" s="18" t="s">
        <v>52</v>
      </c>
      <c r="N486" s="2" t="s">
        <v>877</v>
      </c>
      <c r="O486" s="2" t="s">
        <v>52</v>
      </c>
      <c r="P486" s="2" t="s">
        <v>52</v>
      </c>
      <c r="Q486" s="2" t="s">
        <v>713</v>
      </c>
      <c r="R486" s="2" t="s">
        <v>64</v>
      </c>
      <c r="S486" s="2" t="s">
        <v>64</v>
      </c>
      <c r="T486" s="2" t="s">
        <v>63</v>
      </c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2" t="s">
        <v>52</v>
      </c>
      <c r="AS486" s="2" t="s">
        <v>52</v>
      </c>
      <c r="AT486" s="3"/>
      <c r="AU486" s="2" t="s">
        <v>878</v>
      </c>
      <c r="AV486" s="3">
        <v>341</v>
      </c>
    </row>
    <row r="487" spans="1:48" ht="30" customHeight="1" x14ac:dyDescent="0.3">
      <c r="A487" s="18" t="s">
        <v>875</v>
      </c>
      <c r="B487" s="18" t="s">
        <v>879</v>
      </c>
      <c r="C487" s="18" t="s">
        <v>60</v>
      </c>
      <c r="D487" s="19">
        <v>3</v>
      </c>
      <c r="E487" s="22"/>
      <c r="F487" s="22">
        <f t="shared" si="55"/>
        <v>0</v>
      </c>
      <c r="G487" s="22"/>
      <c r="H487" s="22">
        <f t="shared" si="56"/>
        <v>0</v>
      </c>
      <c r="I487" s="22"/>
      <c r="J487" s="22">
        <f t="shared" si="57"/>
        <v>0</v>
      </c>
      <c r="K487" s="22">
        <f t="shared" si="58"/>
        <v>0</v>
      </c>
      <c r="L487" s="22">
        <f t="shared" si="59"/>
        <v>0</v>
      </c>
      <c r="M487" s="18" t="s">
        <v>52</v>
      </c>
      <c r="N487" s="2" t="s">
        <v>880</v>
      </c>
      <c r="O487" s="2" t="s">
        <v>52</v>
      </c>
      <c r="P487" s="2" t="s">
        <v>52</v>
      </c>
      <c r="Q487" s="2" t="s">
        <v>713</v>
      </c>
      <c r="R487" s="2" t="s">
        <v>64</v>
      </c>
      <c r="S487" s="2" t="s">
        <v>64</v>
      </c>
      <c r="T487" s="2" t="s">
        <v>63</v>
      </c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2" t="s">
        <v>52</v>
      </c>
      <c r="AS487" s="2" t="s">
        <v>52</v>
      </c>
      <c r="AT487" s="3"/>
      <c r="AU487" s="2" t="s">
        <v>881</v>
      </c>
      <c r="AV487" s="3">
        <v>342</v>
      </c>
    </row>
    <row r="488" spans="1:48" ht="30" customHeight="1" x14ac:dyDescent="0.3">
      <c r="A488" s="18" t="s">
        <v>882</v>
      </c>
      <c r="B488" s="18" t="s">
        <v>883</v>
      </c>
      <c r="C488" s="18" t="s">
        <v>709</v>
      </c>
      <c r="D488" s="19">
        <v>1</v>
      </c>
      <c r="E488" s="22"/>
      <c r="F488" s="22">
        <f t="shared" si="55"/>
        <v>0</v>
      </c>
      <c r="G488" s="22"/>
      <c r="H488" s="22">
        <f t="shared" si="56"/>
        <v>0</v>
      </c>
      <c r="I488" s="22"/>
      <c r="J488" s="22">
        <f t="shared" si="57"/>
        <v>0</v>
      </c>
      <c r="K488" s="22">
        <f t="shared" si="58"/>
        <v>0</v>
      </c>
      <c r="L488" s="22">
        <f t="shared" si="59"/>
        <v>0</v>
      </c>
      <c r="M488" s="18" t="s">
        <v>52</v>
      </c>
      <c r="N488" s="2" t="s">
        <v>884</v>
      </c>
      <c r="O488" s="2" t="s">
        <v>52</v>
      </c>
      <c r="P488" s="2" t="s">
        <v>52</v>
      </c>
      <c r="Q488" s="2" t="s">
        <v>713</v>
      </c>
      <c r="R488" s="2" t="s">
        <v>64</v>
      </c>
      <c r="S488" s="2" t="s">
        <v>64</v>
      </c>
      <c r="T488" s="2" t="s">
        <v>63</v>
      </c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2" t="s">
        <v>52</v>
      </c>
      <c r="AS488" s="2" t="s">
        <v>52</v>
      </c>
      <c r="AT488" s="3"/>
      <c r="AU488" s="2" t="s">
        <v>885</v>
      </c>
      <c r="AV488" s="3">
        <v>343</v>
      </c>
    </row>
    <row r="489" spans="1:48" ht="30" customHeight="1" x14ac:dyDescent="0.3">
      <c r="A489" s="18" t="s">
        <v>698</v>
      </c>
      <c r="B489" s="18" t="s">
        <v>886</v>
      </c>
      <c r="C489" s="18" t="s">
        <v>74</v>
      </c>
      <c r="D489" s="19">
        <v>8</v>
      </c>
      <c r="E489" s="22"/>
      <c r="F489" s="22">
        <f t="shared" si="55"/>
        <v>0</v>
      </c>
      <c r="G489" s="22"/>
      <c r="H489" s="22">
        <f t="shared" si="56"/>
        <v>0</v>
      </c>
      <c r="I489" s="22"/>
      <c r="J489" s="22">
        <f t="shared" si="57"/>
        <v>0</v>
      </c>
      <c r="K489" s="22">
        <f t="shared" si="58"/>
        <v>0</v>
      </c>
      <c r="L489" s="22">
        <f t="shared" si="59"/>
        <v>0</v>
      </c>
      <c r="M489" s="18" t="s">
        <v>52</v>
      </c>
      <c r="N489" s="2" t="s">
        <v>887</v>
      </c>
      <c r="O489" s="2" t="s">
        <v>52</v>
      </c>
      <c r="P489" s="2" t="s">
        <v>52</v>
      </c>
      <c r="Q489" s="2" t="s">
        <v>713</v>
      </c>
      <c r="R489" s="2" t="s">
        <v>64</v>
      </c>
      <c r="S489" s="2" t="s">
        <v>64</v>
      </c>
      <c r="T489" s="2" t="s">
        <v>63</v>
      </c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2" t="s">
        <v>52</v>
      </c>
      <c r="AS489" s="2" t="s">
        <v>52</v>
      </c>
      <c r="AT489" s="3"/>
      <c r="AU489" s="2" t="s">
        <v>888</v>
      </c>
      <c r="AV489" s="3">
        <v>344</v>
      </c>
    </row>
    <row r="490" spans="1:48" ht="30" customHeight="1" x14ac:dyDescent="0.3">
      <c r="A490" s="18" t="s">
        <v>52</v>
      </c>
      <c r="B490" s="18" t="s">
        <v>73</v>
      </c>
      <c r="C490" s="18" t="s">
        <v>74</v>
      </c>
      <c r="D490" s="19">
        <v>3</v>
      </c>
      <c r="E490" s="22"/>
      <c r="F490" s="22">
        <f t="shared" si="55"/>
        <v>0</v>
      </c>
      <c r="G490" s="22"/>
      <c r="H490" s="22">
        <f t="shared" si="56"/>
        <v>0</v>
      </c>
      <c r="I490" s="22"/>
      <c r="J490" s="22">
        <f t="shared" si="57"/>
        <v>0</v>
      </c>
      <c r="K490" s="22">
        <f t="shared" si="58"/>
        <v>0</v>
      </c>
      <c r="L490" s="22">
        <f t="shared" si="59"/>
        <v>0</v>
      </c>
      <c r="M490" s="18" t="s">
        <v>52</v>
      </c>
      <c r="N490" s="2" t="s">
        <v>702</v>
      </c>
      <c r="O490" s="2" t="s">
        <v>52</v>
      </c>
      <c r="P490" s="2" t="s">
        <v>52</v>
      </c>
      <c r="Q490" s="2" t="s">
        <v>713</v>
      </c>
      <c r="R490" s="2" t="s">
        <v>64</v>
      </c>
      <c r="S490" s="2" t="s">
        <v>64</v>
      </c>
      <c r="T490" s="2" t="s">
        <v>63</v>
      </c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2" t="s">
        <v>52</v>
      </c>
      <c r="AS490" s="2" t="s">
        <v>52</v>
      </c>
      <c r="AT490" s="3"/>
      <c r="AU490" s="2" t="s">
        <v>889</v>
      </c>
      <c r="AV490" s="3">
        <v>345</v>
      </c>
    </row>
    <row r="491" spans="1:48" ht="30" customHeight="1" x14ac:dyDescent="0.3">
      <c r="A491" s="18" t="s">
        <v>707</v>
      </c>
      <c r="B491" s="18" t="s">
        <v>708</v>
      </c>
      <c r="C491" s="18" t="s">
        <v>709</v>
      </c>
      <c r="D491" s="19">
        <v>1</v>
      </c>
      <c r="E491" s="22"/>
      <c r="F491" s="22">
        <f t="shared" si="55"/>
        <v>0</v>
      </c>
      <c r="G491" s="22"/>
      <c r="H491" s="22">
        <f t="shared" si="56"/>
        <v>0</v>
      </c>
      <c r="I491" s="22"/>
      <c r="J491" s="22">
        <f t="shared" si="57"/>
        <v>0</v>
      </c>
      <c r="K491" s="22">
        <f t="shared" si="58"/>
        <v>0</v>
      </c>
      <c r="L491" s="22">
        <f t="shared" si="59"/>
        <v>0</v>
      </c>
      <c r="M491" s="18" t="s">
        <v>52</v>
      </c>
      <c r="N491" s="2" t="s">
        <v>890</v>
      </c>
      <c r="O491" s="2" t="s">
        <v>52</v>
      </c>
      <c r="P491" s="2" t="s">
        <v>52</v>
      </c>
      <c r="Q491" s="2" t="s">
        <v>713</v>
      </c>
      <c r="R491" s="2" t="s">
        <v>64</v>
      </c>
      <c r="S491" s="2" t="s">
        <v>64</v>
      </c>
      <c r="T491" s="2" t="s">
        <v>63</v>
      </c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2" t="s">
        <v>52</v>
      </c>
      <c r="AS491" s="2" t="s">
        <v>52</v>
      </c>
      <c r="AT491" s="3"/>
      <c r="AU491" s="2" t="s">
        <v>891</v>
      </c>
      <c r="AV491" s="3">
        <v>346</v>
      </c>
    </row>
    <row r="492" spans="1:48" ht="30" customHeight="1" x14ac:dyDescent="0.3">
      <c r="A492" s="19"/>
      <c r="B492" s="19"/>
      <c r="C492" s="19"/>
      <c r="D492" s="19"/>
      <c r="E492" s="22"/>
      <c r="F492" s="22"/>
      <c r="G492" s="22"/>
      <c r="H492" s="22"/>
      <c r="I492" s="22"/>
      <c r="J492" s="22"/>
      <c r="K492" s="22"/>
      <c r="L492" s="22"/>
      <c r="M492" s="19"/>
      <c r="Q492" s="1" t="s">
        <v>713</v>
      </c>
    </row>
    <row r="493" spans="1:48" ht="30" customHeight="1" x14ac:dyDescent="0.3">
      <c r="A493" s="19"/>
      <c r="B493" s="19"/>
      <c r="C493" s="19"/>
      <c r="D493" s="19"/>
      <c r="E493" s="22"/>
      <c r="F493" s="22"/>
      <c r="G493" s="22"/>
      <c r="H493" s="22"/>
      <c r="I493" s="22"/>
      <c r="J493" s="22"/>
      <c r="K493" s="22"/>
      <c r="L493" s="22"/>
      <c r="M493" s="19"/>
      <c r="Q493" s="1" t="s">
        <v>713</v>
      </c>
    </row>
    <row r="494" spans="1:48" ht="30" customHeight="1" x14ac:dyDescent="0.3">
      <c r="A494" s="19"/>
      <c r="B494" s="19"/>
      <c r="C494" s="19"/>
      <c r="D494" s="19"/>
      <c r="E494" s="22"/>
      <c r="F494" s="22"/>
      <c r="G494" s="22"/>
      <c r="H494" s="22"/>
      <c r="I494" s="22"/>
      <c r="J494" s="22"/>
      <c r="K494" s="22"/>
      <c r="L494" s="22"/>
      <c r="M494" s="19"/>
      <c r="Q494" s="1" t="s">
        <v>713</v>
      </c>
    </row>
    <row r="495" spans="1:48" ht="30" customHeight="1" x14ac:dyDescent="0.3">
      <c r="A495" s="19"/>
      <c r="B495" s="19"/>
      <c r="C495" s="19"/>
      <c r="D495" s="19"/>
      <c r="E495" s="22"/>
      <c r="F495" s="22"/>
      <c r="G495" s="22"/>
      <c r="H495" s="22"/>
      <c r="I495" s="22"/>
      <c r="J495" s="22"/>
      <c r="K495" s="22"/>
      <c r="L495" s="22"/>
      <c r="M495" s="19"/>
      <c r="Q495" s="1" t="s">
        <v>713</v>
      </c>
    </row>
    <row r="496" spans="1:48" ht="30" customHeight="1" x14ac:dyDescent="0.3">
      <c r="A496" s="19"/>
      <c r="B496" s="19"/>
      <c r="C496" s="19"/>
      <c r="D496" s="19"/>
      <c r="E496" s="22"/>
      <c r="F496" s="22"/>
      <c r="G496" s="22"/>
      <c r="H496" s="22"/>
      <c r="I496" s="22"/>
      <c r="J496" s="22"/>
      <c r="K496" s="22"/>
      <c r="L496" s="22"/>
      <c r="M496" s="19"/>
      <c r="Q496" s="1" t="s">
        <v>713</v>
      </c>
    </row>
    <row r="497" spans="1:48" ht="30" customHeight="1" x14ac:dyDescent="0.3">
      <c r="A497" s="19"/>
      <c r="B497" s="19"/>
      <c r="C497" s="19"/>
      <c r="D497" s="19"/>
      <c r="E497" s="22"/>
      <c r="F497" s="22"/>
      <c r="G497" s="22"/>
      <c r="H497" s="22"/>
      <c r="I497" s="22"/>
      <c r="J497" s="22"/>
      <c r="K497" s="22"/>
      <c r="L497" s="22"/>
      <c r="M497" s="19"/>
      <c r="Q497" s="1" t="s">
        <v>713</v>
      </c>
    </row>
    <row r="498" spans="1:48" ht="30" customHeight="1" x14ac:dyDescent="0.3">
      <c r="A498" s="19"/>
      <c r="B498" s="19"/>
      <c r="C498" s="19"/>
      <c r="D498" s="19"/>
      <c r="E498" s="22"/>
      <c r="F498" s="22"/>
      <c r="G498" s="22"/>
      <c r="H498" s="22"/>
      <c r="I498" s="22"/>
      <c r="J498" s="22"/>
      <c r="K498" s="22"/>
      <c r="L498" s="22"/>
      <c r="M498" s="19"/>
      <c r="Q498" s="1" t="s">
        <v>713</v>
      </c>
    </row>
    <row r="499" spans="1:48" ht="30" customHeight="1" x14ac:dyDescent="0.3">
      <c r="A499" s="19"/>
      <c r="B499" s="19"/>
      <c r="C499" s="19"/>
      <c r="D499" s="19"/>
      <c r="E499" s="22"/>
      <c r="F499" s="22"/>
      <c r="G499" s="22"/>
      <c r="H499" s="22"/>
      <c r="I499" s="22"/>
      <c r="J499" s="22"/>
      <c r="K499" s="22"/>
      <c r="L499" s="22"/>
      <c r="M499" s="19"/>
      <c r="Q499" s="1" t="s">
        <v>713</v>
      </c>
    </row>
    <row r="500" spans="1:48" ht="30" customHeight="1" x14ac:dyDescent="0.3">
      <c r="A500" s="19"/>
      <c r="B500" s="19"/>
      <c r="C500" s="19"/>
      <c r="D500" s="19"/>
      <c r="E500" s="22"/>
      <c r="F500" s="22"/>
      <c r="G500" s="22"/>
      <c r="H500" s="22"/>
      <c r="I500" s="22"/>
      <c r="J500" s="22"/>
      <c r="K500" s="22"/>
      <c r="L500" s="22"/>
      <c r="M500" s="19"/>
      <c r="Q500" s="1" t="s">
        <v>713</v>
      </c>
    </row>
    <row r="501" spans="1:48" ht="30" customHeight="1" x14ac:dyDescent="0.3">
      <c r="A501" s="19"/>
      <c r="B501" s="19"/>
      <c r="C501" s="19"/>
      <c r="D501" s="19"/>
      <c r="E501" s="22"/>
      <c r="F501" s="22"/>
      <c r="G501" s="22"/>
      <c r="H501" s="22"/>
      <c r="I501" s="22"/>
      <c r="J501" s="22"/>
      <c r="K501" s="22"/>
      <c r="L501" s="22"/>
      <c r="M501" s="19"/>
      <c r="Q501" s="1" t="s">
        <v>713</v>
      </c>
    </row>
    <row r="502" spans="1:48" ht="30" customHeight="1" x14ac:dyDescent="0.3">
      <c r="A502" s="19"/>
      <c r="B502" s="19"/>
      <c r="C502" s="19"/>
      <c r="D502" s="19"/>
      <c r="E502" s="22"/>
      <c r="F502" s="22"/>
      <c r="G502" s="22"/>
      <c r="H502" s="22"/>
      <c r="I502" s="22"/>
      <c r="J502" s="22"/>
      <c r="K502" s="22"/>
      <c r="L502" s="22"/>
      <c r="M502" s="19"/>
      <c r="Q502" s="1" t="s">
        <v>713</v>
      </c>
    </row>
    <row r="503" spans="1:48" ht="30" customHeight="1" x14ac:dyDescent="0.3">
      <c r="A503" s="19"/>
      <c r="B503" s="19"/>
      <c r="C503" s="19"/>
      <c r="D503" s="19"/>
      <c r="E503" s="22"/>
      <c r="F503" s="22"/>
      <c r="G503" s="22"/>
      <c r="H503" s="22"/>
      <c r="I503" s="22"/>
      <c r="J503" s="22"/>
      <c r="K503" s="22"/>
      <c r="L503" s="22"/>
      <c r="M503" s="19"/>
      <c r="Q503" s="1" t="s">
        <v>713</v>
      </c>
    </row>
    <row r="504" spans="1:48" ht="30" customHeight="1" x14ac:dyDescent="0.3">
      <c r="A504" s="19"/>
      <c r="B504" s="19"/>
      <c r="C504" s="19"/>
      <c r="D504" s="19"/>
      <c r="E504" s="22"/>
      <c r="F504" s="22"/>
      <c r="G504" s="22"/>
      <c r="H504" s="22"/>
      <c r="I504" s="22"/>
      <c r="J504" s="22"/>
      <c r="K504" s="22"/>
      <c r="L504" s="22"/>
      <c r="M504" s="19"/>
      <c r="Q504" s="1" t="s">
        <v>713</v>
      </c>
    </row>
    <row r="505" spans="1:48" ht="30" customHeight="1" x14ac:dyDescent="0.3">
      <c r="A505" s="19"/>
      <c r="B505" s="19"/>
      <c r="C505" s="19"/>
      <c r="D505" s="19"/>
      <c r="E505" s="22"/>
      <c r="F505" s="22"/>
      <c r="G505" s="22"/>
      <c r="H505" s="22"/>
      <c r="I505" s="22"/>
      <c r="J505" s="22"/>
      <c r="K505" s="22"/>
      <c r="L505" s="22"/>
      <c r="M505" s="19"/>
      <c r="Q505" s="1" t="s">
        <v>713</v>
      </c>
    </row>
    <row r="506" spans="1:48" ht="30" customHeight="1" x14ac:dyDescent="0.3">
      <c r="A506" s="19"/>
      <c r="B506" s="19"/>
      <c r="C506" s="19"/>
      <c r="D506" s="19"/>
      <c r="E506" s="22"/>
      <c r="F506" s="22"/>
      <c r="G506" s="22"/>
      <c r="H506" s="22"/>
      <c r="I506" s="22"/>
      <c r="J506" s="22"/>
      <c r="K506" s="22"/>
      <c r="L506" s="22"/>
      <c r="M506" s="19"/>
      <c r="Q506" s="1" t="s">
        <v>713</v>
      </c>
    </row>
    <row r="507" spans="1:48" ht="30" customHeight="1" x14ac:dyDescent="0.3">
      <c r="A507" s="18" t="s">
        <v>98</v>
      </c>
      <c r="B507" s="19"/>
      <c r="C507" s="19"/>
      <c r="D507" s="19"/>
      <c r="E507" s="22"/>
      <c r="F507" s="22">
        <f>SUMIF(Q437:Q506,"010202",F437:F506)</f>
        <v>0</v>
      </c>
      <c r="G507" s="22"/>
      <c r="H507" s="22">
        <f>SUMIF(Q437:Q506,"010202",H437:H506)</f>
        <v>0</v>
      </c>
      <c r="I507" s="22"/>
      <c r="J507" s="22">
        <f>SUMIF(Q437:Q506,"010202",J437:J506)</f>
        <v>0</v>
      </c>
      <c r="K507" s="22"/>
      <c r="L507" s="22">
        <f>SUMIF(Q437:Q506,"010202",L437:L506)</f>
        <v>0</v>
      </c>
      <c r="M507" s="19"/>
      <c r="N507" t="s">
        <v>99</v>
      </c>
    </row>
    <row r="508" spans="1:48" ht="30" customHeight="1" x14ac:dyDescent="0.3">
      <c r="A508" s="18" t="s">
        <v>892</v>
      </c>
      <c r="B508" s="19" t="s">
        <v>1058</v>
      </c>
      <c r="C508" s="19"/>
      <c r="D508" s="19"/>
      <c r="E508" s="22"/>
      <c r="F508" s="22"/>
      <c r="G508" s="22"/>
      <c r="H508" s="22"/>
      <c r="I508" s="22"/>
      <c r="J508" s="22"/>
      <c r="K508" s="22"/>
      <c r="L508" s="22"/>
      <c r="M508" s="19"/>
      <c r="N508" s="3"/>
      <c r="O508" s="3"/>
      <c r="P508" s="3"/>
      <c r="Q508" s="2" t="s">
        <v>893</v>
      </c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</row>
    <row r="509" spans="1:48" ht="30" customHeight="1" x14ac:dyDescent="0.3">
      <c r="A509" s="18" t="s">
        <v>894</v>
      </c>
      <c r="B509" s="18" t="s">
        <v>895</v>
      </c>
      <c r="C509" s="18" t="s">
        <v>691</v>
      </c>
      <c r="D509" s="19">
        <v>2</v>
      </c>
      <c r="E509" s="22"/>
      <c r="F509" s="22">
        <f t="shared" ref="F509:F527" si="60">TRUNC(E509*D509, 0)</f>
        <v>0</v>
      </c>
      <c r="G509" s="22"/>
      <c r="H509" s="22">
        <f t="shared" ref="H509:H527" si="61">TRUNC(G509*D509, 0)</f>
        <v>0</v>
      </c>
      <c r="I509" s="22"/>
      <c r="J509" s="22">
        <f t="shared" ref="J509:J527" si="62">TRUNC(I509*D509, 0)</f>
        <v>0</v>
      </c>
      <c r="K509" s="22">
        <f t="shared" ref="K509:K527" si="63">TRUNC(E509+G509+I509, 0)</f>
        <v>0</v>
      </c>
      <c r="L509" s="22">
        <f t="shared" ref="L509:L527" si="64">TRUNC(F509+H509+J509, 0)</f>
        <v>0</v>
      </c>
      <c r="M509" s="18" t="s">
        <v>52</v>
      </c>
      <c r="N509" s="2" t="s">
        <v>896</v>
      </c>
      <c r="O509" s="2" t="s">
        <v>52</v>
      </c>
      <c r="P509" s="2" t="s">
        <v>52</v>
      </c>
      <c r="Q509" s="2" t="s">
        <v>893</v>
      </c>
      <c r="R509" s="2" t="s">
        <v>64</v>
      </c>
      <c r="S509" s="2" t="s">
        <v>64</v>
      </c>
      <c r="T509" s="2" t="s">
        <v>63</v>
      </c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2" t="s">
        <v>52</v>
      </c>
      <c r="AS509" s="2" t="s">
        <v>52</v>
      </c>
      <c r="AT509" s="3"/>
      <c r="AU509" s="2" t="s">
        <v>897</v>
      </c>
      <c r="AV509" s="3">
        <v>350</v>
      </c>
    </row>
    <row r="510" spans="1:48" ht="30" customHeight="1" x14ac:dyDescent="0.3">
      <c r="A510" s="18" t="s">
        <v>894</v>
      </c>
      <c r="B510" s="18" t="s">
        <v>898</v>
      </c>
      <c r="C510" s="18" t="s">
        <v>709</v>
      </c>
      <c r="D510" s="19">
        <v>3</v>
      </c>
      <c r="E510" s="22"/>
      <c r="F510" s="22">
        <f t="shared" si="60"/>
        <v>0</v>
      </c>
      <c r="G510" s="22"/>
      <c r="H510" s="22">
        <f t="shared" si="61"/>
        <v>0</v>
      </c>
      <c r="I510" s="22"/>
      <c r="J510" s="22">
        <f t="shared" si="62"/>
        <v>0</v>
      </c>
      <c r="K510" s="22">
        <f t="shared" si="63"/>
        <v>0</v>
      </c>
      <c r="L510" s="22">
        <f t="shared" si="64"/>
        <v>0</v>
      </c>
      <c r="M510" s="18" t="s">
        <v>52</v>
      </c>
      <c r="N510" s="2" t="s">
        <v>899</v>
      </c>
      <c r="O510" s="2" t="s">
        <v>52</v>
      </c>
      <c r="P510" s="2" t="s">
        <v>52</v>
      </c>
      <c r="Q510" s="2" t="s">
        <v>893</v>
      </c>
      <c r="R510" s="2" t="s">
        <v>64</v>
      </c>
      <c r="S510" s="2" t="s">
        <v>64</v>
      </c>
      <c r="T510" s="2" t="s">
        <v>63</v>
      </c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2" t="s">
        <v>52</v>
      </c>
      <c r="AS510" s="2" t="s">
        <v>52</v>
      </c>
      <c r="AT510" s="3"/>
      <c r="AU510" s="2" t="s">
        <v>900</v>
      </c>
      <c r="AV510" s="3">
        <v>351</v>
      </c>
    </row>
    <row r="511" spans="1:48" ht="30" customHeight="1" x14ac:dyDescent="0.3">
      <c r="A511" s="18" t="s">
        <v>894</v>
      </c>
      <c r="B511" s="18" t="s">
        <v>901</v>
      </c>
      <c r="C511" s="18" t="s">
        <v>232</v>
      </c>
      <c r="D511" s="19">
        <v>68</v>
      </c>
      <c r="E511" s="22"/>
      <c r="F511" s="22">
        <f t="shared" si="60"/>
        <v>0</v>
      </c>
      <c r="G511" s="22"/>
      <c r="H511" s="22">
        <f t="shared" si="61"/>
        <v>0</v>
      </c>
      <c r="I511" s="22"/>
      <c r="J511" s="22">
        <f t="shared" si="62"/>
        <v>0</v>
      </c>
      <c r="K511" s="22">
        <f t="shared" si="63"/>
        <v>0</v>
      </c>
      <c r="L511" s="22">
        <f t="shared" si="64"/>
        <v>0</v>
      </c>
      <c r="M511" s="18" t="s">
        <v>52</v>
      </c>
      <c r="N511" s="2" t="s">
        <v>902</v>
      </c>
      <c r="O511" s="2" t="s">
        <v>52</v>
      </c>
      <c r="P511" s="2" t="s">
        <v>52</v>
      </c>
      <c r="Q511" s="2" t="s">
        <v>893</v>
      </c>
      <c r="R511" s="2" t="s">
        <v>64</v>
      </c>
      <c r="S511" s="2" t="s">
        <v>64</v>
      </c>
      <c r="T511" s="2" t="s">
        <v>63</v>
      </c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2" t="s">
        <v>52</v>
      </c>
      <c r="AS511" s="2" t="s">
        <v>52</v>
      </c>
      <c r="AT511" s="3"/>
      <c r="AU511" s="2" t="s">
        <v>903</v>
      </c>
      <c r="AV511" s="3">
        <v>352</v>
      </c>
    </row>
    <row r="512" spans="1:48" ht="30" customHeight="1" x14ac:dyDescent="0.3">
      <c r="A512" s="18" t="s">
        <v>894</v>
      </c>
      <c r="B512" s="18" t="s">
        <v>904</v>
      </c>
      <c r="C512" s="18" t="s">
        <v>232</v>
      </c>
      <c r="D512" s="19">
        <v>74</v>
      </c>
      <c r="E512" s="22"/>
      <c r="F512" s="22">
        <f t="shared" si="60"/>
        <v>0</v>
      </c>
      <c r="G512" s="22"/>
      <c r="H512" s="22">
        <f t="shared" si="61"/>
        <v>0</v>
      </c>
      <c r="I512" s="22"/>
      <c r="J512" s="22">
        <f t="shared" si="62"/>
        <v>0</v>
      </c>
      <c r="K512" s="22">
        <f t="shared" si="63"/>
        <v>0</v>
      </c>
      <c r="L512" s="22">
        <f t="shared" si="64"/>
        <v>0</v>
      </c>
      <c r="M512" s="18" t="s">
        <v>52</v>
      </c>
      <c r="N512" s="2" t="s">
        <v>905</v>
      </c>
      <c r="O512" s="2" t="s">
        <v>52</v>
      </c>
      <c r="P512" s="2" t="s">
        <v>52</v>
      </c>
      <c r="Q512" s="2" t="s">
        <v>893</v>
      </c>
      <c r="R512" s="2" t="s">
        <v>64</v>
      </c>
      <c r="S512" s="2" t="s">
        <v>64</v>
      </c>
      <c r="T512" s="2" t="s">
        <v>63</v>
      </c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2" t="s">
        <v>52</v>
      </c>
      <c r="AS512" s="2" t="s">
        <v>52</v>
      </c>
      <c r="AT512" s="3"/>
      <c r="AU512" s="2" t="s">
        <v>906</v>
      </c>
      <c r="AV512" s="3">
        <v>353</v>
      </c>
    </row>
    <row r="513" spans="1:48" ht="30" customHeight="1" x14ac:dyDescent="0.3">
      <c r="A513" s="18" t="s">
        <v>894</v>
      </c>
      <c r="B513" s="18" t="s">
        <v>907</v>
      </c>
      <c r="C513" s="18" t="s">
        <v>232</v>
      </c>
      <c r="D513" s="19">
        <v>21</v>
      </c>
      <c r="E513" s="22"/>
      <c r="F513" s="22">
        <f t="shared" si="60"/>
        <v>0</v>
      </c>
      <c r="G513" s="22"/>
      <c r="H513" s="22">
        <f t="shared" si="61"/>
        <v>0</v>
      </c>
      <c r="I513" s="22"/>
      <c r="J513" s="22">
        <f t="shared" si="62"/>
        <v>0</v>
      </c>
      <c r="K513" s="22">
        <f t="shared" si="63"/>
        <v>0</v>
      </c>
      <c r="L513" s="22">
        <f t="shared" si="64"/>
        <v>0</v>
      </c>
      <c r="M513" s="18" t="s">
        <v>52</v>
      </c>
      <c r="N513" s="2" t="s">
        <v>908</v>
      </c>
      <c r="O513" s="2" t="s">
        <v>52</v>
      </c>
      <c r="P513" s="2" t="s">
        <v>52</v>
      </c>
      <c r="Q513" s="2" t="s">
        <v>893</v>
      </c>
      <c r="R513" s="2" t="s">
        <v>64</v>
      </c>
      <c r="S513" s="2" t="s">
        <v>64</v>
      </c>
      <c r="T513" s="2" t="s">
        <v>63</v>
      </c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2" t="s">
        <v>52</v>
      </c>
      <c r="AS513" s="2" t="s">
        <v>52</v>
      </c>
      <c r="AT513" s="3"/>
      <c r="AU513" s="2" t="s">
        <v>909</v>
      </c>
      <c r="AV513" s="3">
        <v>354</v>
      </c>
    </row>
    <row r="514" spans="1:48" ht="30" customHeight="1" x14ac:dyDescent="0.3">
      <c r="A514" s="18" t="s">
        <v>894</v>
      </c>
      <c r="B514" s="18" t="s">
        <v>910</v>
      </c>
      <c r="C514" s="18" t="s">
        <v>232</v>
      </c>
      <c r="D514" s="19">
        <v>45</v>
      </c>
      <c r="E514" s="22"/>
      <c r="F514" s="22">
        <f t="shared" si="60"/>
        <v>0</v>
      </c>
      <c r="G514" s="22"/>
      <c r="H514" s="22">
        <f t="shared" si="61"/>
        <v>0</v>
      </c>
      <c r="I514" s="22"/>
      <c r="J514" s="22">
        <f t="shared" si="62"/>
        <v>0</v>
      </c>
      <c r="K514" s="22">
        <f t="shared" si="63"/>
        <v>0</v>
      </c>
      <c r="L514" s="22">
        <f t="shared" si="64"/>
        <v>0</v>
      </c>
      <c r="M514" s="18" t="s">
        <v>52</v>
      </c>
      <c r="N514" s="2" t="s">
        <v>911</v>
      </c>
      <c r="O514" s="2" t="s">
        <v>52</v>
      </c>
      <c r="P514" s="2" t="s">
        <v>52</v>
      </c>
      <c r="Q514" s="2" t="s">
        <v>893</v>
      </c>
      <c r="R514" s="2" t="s">
        <v>64</v>
      </c>
      <c r="S514" s="2" t="s">
        <v>64</v>
      </c>
      <c r="T514" s="2" t="s">
        <v>63</v>
      </c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2" t="s">
        <v>52</v>
      </c>
      <c r="AS514" s="2" t="s">
        <v>52</v>
      </c>
      <c r="AT514" s="3"/>
      <c r="AU514" s="2" t="s">
        <v>912</v>
      </c>
      <c r="AV514" s="3">
        <v>355</v>
      </c>
    </row>
    <row r="515" spans="1:48" ht="30" customHeight="1" x14ac:dyDescent="0.3">
      <c r="A515" s="18" t="s">
        <v>894</v>
      </c>
      <c r="B515" s="18" t="s">
        <v>913</v>
      </c>
      <c r="C515" s="18" t="s">
        <v>232</v>
      </c>
      <c r="D515" s="19">
        <v>71</v>
      </c>
      <c r="E515" s="22"/>
      <c r="F515" s="22">
        <f t="shared" si="60"/>
        <v>0</v>
      </c>
      <c r="G515" s="22"/>
      <c r="H515" s="22">
        <f t="shared" si="61"/>
        <v>0</v>
      </c>
      <c r="I515" s="22"/>
      <c r="J515" s="22">
        <f t="shared" si="62"/>
        <v>0</v>
      </c>
      <c r="K515" s="22">
        <f t="shared" si="63"/>
        <v>0</v>
      </c>
      <c r="L515" s="22">
        <f t="shared" si="64"/>
        <v>0</v>
      </c>
      <c r="M515" s="18" t="s">
        <v>52</v>
      </c>
      <c r="N515" s="2" t="s">
        <v>914</v>
      </c>
      <c r="O515" s="2" t="s">
        <v>52</v>
      </c>
      <c r="P515" s="2" t="s">
        <v>52</v>
      </c>
      <c r="Q515" s="2" t="s">
        <v>893</v>
      </c>
      <c r="R515" s="2" t="s">
        <v>64</v>
      </c>
      <c r="S515" s="2" t="s">
        <v>64</v>
      </c>
      <c r="T515" s="2" t="s">
        <v>63</v>
      </c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2" t="s">
        <v>52</v>
      </c>
      <c r="AS515" s="2" t="s">
        <v>52</v>
      </c>
      <c r="AT515" s="3"/>
      <c r="AU515" s="2" t="s">
        <v>915</v>
      </c>
      <c r="AV515" s="3">
        <v>356</v>
      </c>
    </row>
    <row r="516" spans="1:48" ht="30" customHeight="1" x14ac:dyDescent="0.3">
      <c r="A516" s="18" t="s">
        <v>894</v>
      </c>
      <c r="B516" s="18" t="s">
        <v>916</v>
      </c>
      <c r="C516" s="18" t="s">
        <v>80</v>
      </c>
      <c r="D516" s="19">
        <v>20</v>
      </c>
      <c r="E516" s="22"/>
      <c r="F516" s="22">
        <f t="shared" si="60"/>
        <v>0</v>
      </c>
      <c r="G516" s="22"/>
      <c r="H516" s="22">
        <f t="shared" si="61"/>
        <v>0</v>
      </c>
      <c r="I516" s="22"/>
      <c r="J516" s="22">
        <f t="shared" si="62"/>
        <v>0</v>
      </c>
      <c r="K516" s="22">
        <f t="shared" si="63"/>
        <v>0</v>
      </c>
      <c r="L516" s="22">
        <f t="shared" si="64"/>
        <v>0</v>
      </c>
      <c r="M516" s="18" t="s">
        <v>52</v>
      </c>
      <c r="N516" s="2" t="s">
        <v>917</v>
      </c>
      <c r="O516" s="2" t="s">
        <v>52</v>
      </c>
      <c r="P516" s="2" t="s">
        <v>52</v>
      </c>
      <c r="Q516" s="2" t="s">
        <v>893</v>
      </c>
      <c r="R516" s="2" t="s">
        <v>64</v>
      </c>
      <c r="S516" s="2" t="s">
        <v>64</v>
      </c>
      <c r="T516" s="2" t="s">
        <v>63</v>
      </c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2" t="s">
        <v>52</v>
      </c>
      <c r="AS516" s="2" t="s">
        <v>52</v>
      </c>
      <c r="AT516" s="3"/>
      <c r="AU516" s="2" t="s">
        <v>918</v>
      </c>
      <c r="AV516" s="3">
        <v>357</v>
      </c>
    </row>
    <row r="517" spans="1:48" ht="30" customHeight="1" x14ac:dyDescent="0.3">
      <c r="A517" s="18" t="s">
        <v>894</v>
      </c>
      <c r="B517" s="18" t="s">
        <v>919</v>
      </c>
      <c r="C517" s="18" t="s">
        <v>232</v>
      </c>
      <c r="D517" s="19">
        <v>21</v>
      </c>
      <c r="E517" s="22"/>
      <c r="F517" s="22">
        <f t="shared" si="60"/>
        <v>0</v>
      </c>
      <c r="G517" s="22"/>
      <c r="H517" s="22">
        <f t="shared" si="61"/>
        <v>0</v>
      </c>
      <c r="I517" s="22"/>
      <c r="J517" s="22">
        <f t="shared" si="62"/>
        <v>0</v>
      </c>
      <c r="K517" s="22">
        <f t="shared" si="63"/>
        <v>0</v>
      </c>
      <c r="L517" s="22">
        <f t="shared" si="64"/>
        <v>0</v>
      </c>
      <c r="M517" s="18" t="s">
        <v>52</v>
      </c>
      <c r="N517" s="2" t="s">
        <v>920</v>
      </c>
      <c r="O517" s="2" t="s">
        <v>52</v>
      </c>
      <c r="P517" s="2" t="s">
        <v>52</v>
      </c>
      <c r="Q517" s="2" t="s">
        <v>893</v>
      </c>
      <c r="R517" s="2" t="s">
        <v>64</v>
      </c>
      <c r="S517" s="2" t="s">
        <v>64</v>
      </c>
      <c r="T517" s="2" t="s">
        <v>63</v>
      </c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2" t="s">
        <v>52</v>
      </c>
      <c r="AS517" s="2" t="s">
        <v>52</v>
      </c>
      <c r="AT517" s="3"/>
      <c r="AU517" s="2" t="s">
        <v>921</v>
      </c>
      <c r="AV517" s="3">
        <v>358</v>
      </c>
    </row>
    <row r="518" spans="1:48" ht="30" customHeight="1" x14ac:dyDescent="0.3">
      <c r="A518" s="18" t="s">
        <v>894</v>
      </c>
      <c r="B518" s="18" t="s">
        <v>922</v>
      </c>
      <c r="C518" s="18" t="s">
        <v>686</v>
      </c>
      <c r="D518" s="19">
        <v>1</v>
      </c>
      <c r="E518" s="22"/>
      <c r="F518" s="22">
        <f t="shared" si="60"/>
        <v>0</v>
      </c>
      <c r="G518" s="22"/>
      <c r="H518" s="22">
        <f t="shared" si="61"/>
        <v>0</v>
      </c>
      <c r="I518" s="22"/>
      <c r="J518" s="22">
        <f t="shared" si="62"/>
        <v>0</v>
      </c>
      <c r="K518" s="22">
        <f t="shared" si="63"/>
        <v>0</v>
      </c>
      <c r="L518" s="22">
        <f t="shared" si="64"/>
        <v>0</v>
      </c>
      <c r="M518" s="18" t="s">
        <v>52</v>
      </c>
      <c r="N518" s="2" t="s">
        <v>923</v>
      </c>
      <c r="O518" s="2" t="s">
        <v>52</v>
      </c>
      <c r="P518" s="2" t="s">
        <v>52</v>
      </c>
      <c r="Q518" s="2" t="s">
        <v>893</v>
      </c>
      <c r="R518" s="2" t="s">
        <v>64</v>
      </c>
      <c r="S518" s="2" t="s">
        <v>64</v>
      </c>
      <c r="T518" s="2" t="s">
        <v>63</v>
      </c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2" t="s">
        <v>52</v>
      </c>
      <c r="AS518" s="2" t="s">
        <v>52</v>
      </c>
      <c r="AT518" s="3"/>
      <c r="AU518" s="2" t="s">
        <v>924</v>
      </c>
      <c r="AV518" s="3">
        <v>359</v>
      </c>
    </row>
    <row r="519" spans="1:48" ht="30" customHeight="1" x14ac:dyDescent="0.3">
      <c r="A519" s="18" t="s">
        <v>894</v>
      </c>
      <c r="B519" s="18" t="s">
        <v>925</v>
      </c>
      <c r="C519" s="18" t="s">
        <v>68</v>
      </c>
      <c r="D519" s="19">
        <v>1</v>
      </c>
      <c r="E519" s="22"/>
      <c r="F519" s="22">
        <f t="shared" si="60"/>
        <v>0</v>
      </c>
      <c r="G519" s="22"/>
      <c r="H519" s="22">
        <f t="shared" si="61"/>
        <v>0</v>
      </c>
      <c r="I519" s="22"/>
      <c r="J519" s="22">
        <f t="shared" si="62"/>
        <v>0</v>
      </c>
      <c r="K519" s="22">
        <f t="shared" si="63"/>
        <v>0</v>
      </c>
      <c r="L519" s="22">
        <f t="shared" si="64"/>
        <v>0</v>
      </c>
      <c r="M519" s="18" t="s">
        <v>52</v>
      </c>
      <c r="N519" s="2" t="s">
        <v>926</v>
      </c>
      <c r="O519" s="2" t="s">
        <v>52</v>
      </c>
      <c r="P519" s="2" t="s">
        <v>52</v>
      </c>
      <c r="Q519" s="2" t="s">
        <v>893</v>
      </c>
      <c r="R519" s="2" t="s">
        <v>64</v>
      </c>
      <c r="S519" s="2" t="s">
        <v>64</v>
      </c>
      <c r="T519" s="2" t="s">
        <v>63</v>
      </c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2" t="s">
        <v>52</v>
      </c>
      <c r="AS519" s="2" t="s">
        <v>52</v>
      </c>
      <c r="AT519" s="3"/>
      <c r="AU519" s="2" t="s">
        <v>927</v>
      </c>
      <c r="AV519" s="3">
        <v>360</v>
      </c>
    </row>
    <row r="520" spans="1:48" ht="30" customHeight="1" x14ac:dyDescent="0.3">
      <c r="A520" s="18" t="s">
        <v>894</v>
      </c>
      <c r="B520" s="18" t="s">
        <v>928</v>
      </c>
      <c r="C520" s="18" t="s">
        <v>60</v>
      </c>
      <c r="D520" s="19">
        <v>5</v>
      </c>
      <c r="E520" s="22"/>
      <c r="F520" s="22">
        <f t="shared" si="60"/>
        <v>0</v>
      </c>
      <c r="G520" s="22"/>
      <c r="H520" s="22">
        <f t="shared" si="61"/>
        <v>0</v>
      </c>
      <c r="I520" s="22"/>
      <c r="J520" s="22">
        <f t="shared" si="62"/>
        <v>0</v>
      </c>
      <c r="K520" s="22">
        <f t="shared" si="63"/>
        <v>0</v>
      </c>
      <c r="L520" s="22">
        <f t="shared" si="64"/>
        <v>0</v>
      </c>
      <c r="M520" s="18" t="s">
        <v>52</v>
      </c>
      <c r="N520" s="2" t="s">
        <v>929</v>
      </c>
      <c r="O520" s="2" t="s">
        <v>52</v>
      </c>
      <c r="P520" s="2" t="s">
        <v>52</v>
      </c>
      <c r="Q520" s="2" t="s">
        <v>893</v>
      </c>
      <c r="R520" s="2" t="s">
        <v>64</v>
      </c>
      <c r="S520" s="2" t="s">
        <v>64</v>
      </c>
      <c r="T520" s="2" t="s">
        <v>63</v>
      </c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2" t="s">
        <v>52</v>
      </c>
      <c r="AS520" s="2" t="s">
        <v>52</v>
      </c>
      <c r="AT520" s="3"/>
      <c r="AU520" s="2" t="s">
        <v>930</v>
      </c>
      <c r="AV520" s="3">
        <v>361</v>
      </c>
    </row>
    <row r="521" spans="1:48" ht="30" customHeight="1" x14ac:dyDescent="0.3">
      <c r="A521" s="18" t="s">
        <v>894</v>
      </c>
      <c r="B521" s="18" t="s">
        <v>931</v>
      </c>
      <c r="C521" s="18" t="s">
        <v>60</v>
      </c>
      <c r="D521" s="19">
        <v>3</v>
      </c>
      <c r="E521" s="22"/>
      <c r="F521" s="22">
        <f t="shared" si="60"/>
        <v>0</v>
      </c>
      <c r="G521" s="22"/>
      <c r="H521" s="22">
        <f t="shared" si="61"/>
        <v>0</v>
      </c>
      <c r="I521" s="22"/>
      <c r="J521" s="22">
        <f t="shared" si="62"/>
        <v>0</v>
      </c>
      <c r="K521" s="22">
        <f t="shared" si="63"/>
        <v>0</v>
      </c>
      <c r="L521" s="22">
        <f t="shared" si="64"/>
        <v>0</v>
      </c>
      <c r="M521" s="18" t="s">
        <v>52</v>
      </c>
      <c r="N521" s="2" t="s">
        <v>932</v>
      </c>
      <c r="O521" s="2" t="s">
        <v>52</v>
      </c>
      <c r="P521" s="2" t="s">
        <v>52</v>
      </c>
      <c r="Q521" s="2" t="s">
        <v>893</v>
      </c>
      <c r="R521" s="2" t="s">
        <v>64</v>
      </c>
      <c r="S521" s="2" t="s">
        <v>64</v>
      </c>
      <c r="T521" s="2" t="s">
        <v>63</v>
      </c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2" t="s">
        <v>52</v>
      </c>
      <c r="AS521" s="2" t="s">
        <v>52</v>
      </c>
      <c r="AT521" s="3"/>
      <c r="AU521" s="2" t="s">
        <v>933</v>
      </c>
      <c r="AV521" s="3">
        <v>362</v>
      </c>
    </row>
    <row r="522" spans="1:48" ht="30" customHeight="1" x14ac:dyDescent="0.3">
      <c r="A522" s="18" t="s">
        <v>894</v>
      </c>
      <c r="B522" s="18" t="s">
        <v>934</v>
      </c>
      <c r="C522" s="18" t="s">
        <v>80</v>
      </c>
      <c r="D522" s="19">
        <v>4</v>
      </c>
      <c r="E522" s="22"/>
      <c r="F522" s="22">
        <f t="shared" si="60"/>
        <v>0</v>
      </c>
      <c r="G522" s="22"/>
      <c r="H522" s="22">
        <f t="shared" si="61"/>
        <v>0</v>
      </c>
      <c r="I522" s="22"/>
      <c r="J522" s="22">
        <f t="shared" si="62"/>
        <v>0</v>
      </c>
      <c r="K522" s="22">
        <f t="shared" si="63"/>
        <v>0</v>
      </c>
      <c r="L522" s="22">
        <f t="shared" si="64"/>
        <v>0</v>
      </c>
      <c r="M522" s="18" t="s">
        <v>52</v>
      </c>
      <c r="N522" s="2" t="s">
        <v>935</v>
      </c>
      <c r="O522" s="2" t="s">
        <v>52</v>
      </c>
      <c r="P522" s="2" t="s">
        <v>52</v>
      </c>
      <c r="Q522" s="2" t="s">
        <v>893</v>
      </c>
      <c r="R522" s="2" t="s">
        <v>64</v>
      </c>
      <c r="S522" s="2" t="s">
        <v>64</v>
      </c>
      <c r="T522" s="2" t="s">
        <v>63</v>
      </c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2" t="s">
        <v>52</v>
      </c>
      <c r="AS522" s="2" t="s">
        <v>52</v>
      </c>
      <c r="AT522" s="3"/>
      <c r="AU522" s="2" t="s">
        <v>936</v>
      </c>
      <c r="AV522" s="3">
        <v>363</v>
      </c>
    </row>
    <row r="523" spans="1:48" ht="30" customHeight="1" x14ac:dyDescent="0.3">
      <c r="A523" s="18" t="s">
        <v>894</v>
      </c>
      <c r="B523" s="18" t="s">
        <v>937</v>
      </c>
      <c r="C523" s="18" t="s">
        <v>686</v>
      </c>
      <c r="D523" s="19">
        <v>1</v>
      </c>
      <c r="E523" s="22"/>
      <c r="F523" s="22">
        <f t="shared" si="60"/>
        <v>0</v>
      </c>
      <c r="G523" s="22"/>
      <c r="H523" s="22">
        <f t="shared" si="61"/>
        <v>0</v>
      </c>
      <c r="I523" s="22"/>
      <c r="J523" s="22">
        <f t="shared" si="62"/>
        <v>0</v>
      </c>
      <c r="K523" s="22">
        <f t="shared" si="63"/>
        <v>0</v>
      </c>
      <c r="L523" s="22">
        <f t="shared" si="64"/>
        <v>0</v>
      </c>
      <c r="M523" s="18" t="s">
        <v>52</v>
      </c>
      <c r="N523" s="2" t="s">
        <v>938</v>
      </c>
      <c r="O523" s="2" t="s">
        <v>52</v>
      </c>
      <c r="P523" s="2" t="s">
        <v>52</v>
      </c>
      <c r="Q523" s="2" t="s">
        <v>893</v>
      </c>
      <c r="R523" s="2" t="s">
        <v>64</v>
      </c>
      <c r="S523" s="2" t="s">
        <v>64</v>
      </c>
      <c r="T523" s="2" t="s">
        <v>63</v>
      </c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2" t="s">
        <v>52</v>
      </c>
      <c r="AS523" s="2" t="s">
        <v>52</v>
      </c>
      <c r="AT523" s="3"/>
      <c r="AU523" s="2" t="s">
        <v>939</v>
      </c>
      <c r="AV523" s="3">
        <v>364</v>
      </c>
    </row>
    <row r="524" spans="1:48" ht="30" customHeight="1" x14ac:dyDescent="0.3">
      <c r="A524" s="18" t="s">
        <v>894</v>
      </c>
      <c r="B524" s="18" t="s">
        <v>940</v>
      </c>
      <c r="C524" s="18" t="s">
        <v>80</v>
      </c>
      <c r="D524" s="19">
        <v>45</v>
      </c>
      <c r="E524" s="22"/>
      <c r="F524" s="22">
        <f t="shared" si="60"/>
        <v>0</v>
      </c>
      <c r="G524" s="22"/>
      <c r="H524" s="22">
        <f t="shared" si="61"/>
        <v>0</v>
      </c>
      <c r="I524" s="22"/>
      <c r="J524" s="22">
        <f t="shared" si="62"/>
        <v>0</v>
      </c>
      <c r="K524" s="22">
        <f t="shared" si="63"/>
        <v>0</v>
      </c>
      <c r="L524" s="22">
        <f t="shared" si="64"/>
        <v>0</v>
      </c>
      <c r="M524" s="18" t="s">
        <v>52</v>
      </c>
      <c r="N524" s="2" t="s">
        <v>941</v>
      </c>
      <c r="O524" s="2" t="s">
        <v>52</v>
      </c>
      <c r="P524" s="2" t="s">
        <v>52</v>
      </c>
      <c r="Q524" s="2" t="s">
        <v>893</v>
      </c>
      <c r="R524" s="2" t="s">
        <v>64</v>
      </c>
      <c r="S524" s="2" t="s">
        <v>64</v>
      </c>
      <c r="T524" s="2" t="s">
        <v>63</v>
      </c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2" t="s">
        <v>52</v>
      </c>
      <c r="AS524" s="2" t="s">
        <v>52</v>
      </c>
      <c r="AT524" s="3"/>
      <c r="AU524" s="2" t="s">
        <v>942</v>
      </c>
      <c r="AV524" s="3">
        <v>365</v>
      </c>
    </row>
    <row r="525" spans="1:48" ht="30" customHeight="1" x14ac:dyDescent="0.3">
      <c r="A525" s="18" t="s">
        <v>894</v>
      </c>
      <c r="B525" s="18" t="s">
        <v>943</v>
      </c>
      <c r="C525" s="18" t="s">
        <v>80</v>
      </c>
      <c r="D525" s="19">
        <v>3</v>
      </c>
      <c r="E525" s="22"/>
      <c r="F525" s="22">
        <f t="shared" si="60"/>
        <v>0</v>
      </c>
      <c r="G525" s="22"/>
      <c r="H525" s="22">
        <f t="shared" si="61"/>
        <v>0</v>
      </c>
      <c r="I525" s="22"/>
      <c r="J525" s="22">
        <f t="shared" si="62"/>
        <v>0</v>
      </c>
      <c r="K525" s="22">
        <f t="shared" si="63"/>
        <v>0</v>
      </c>
      <c r="L525" s="22">
        <f t="shared" si="64"/>
        <v>0</v>
      </c>
      <c r="M525" s="18" t="s">
        <v>52</v>
      </c>
      <c r="N525" s="2" t="s">
        <v>944</v>
      </c>
      <c r="O525" s="2" t="s">
        <v>52</v>
      </c>
      <c r="P525" s="2" t="s">
        <v>52</v>
      </c>
      <c r="Q525" s="2" t="s">
        <v>893</v>
      </c>
      <c r="R525" s="2" t="s">
        <v>64</v>
      </c>
      <c r="S525" s="2" t="s">
        <v>64</v>
      </c>
      <c r="T525" s="2" t="s">
        <v>63</v>
      </c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2" t="s">
        <v>52</v>
      </c>
      <c r="AS525" s="2" t="s">
        <v>52</v>
      </c>
      <c r="AT525" s="3"/>
      <c r="AU525" s="2" t="s">
        <v>945</v>
      </c>
      <c r="AV525" s="3">
        <v>366</v>
      </c>
    </row>
    <row r="526" spans="1:48" ht="30" customHeight="1" x14ac:dyDescent="0.3">
      <c r="A526" s="18" t="s">
        <v>894</v>
      </c>
      <c r="B526" s="18" t="s">
        <v>946</v>
      </c>
      <c r="C526" s="18" t="s">
        <v>691</v>
      </c>
      <c r="D526" s="19">
        <v>4</v>
      </c>
      <c r="E526" s="22"/>
      <c r="F526" s="22">
        <f t="shared" si="60"/>
        <v>0</v>
      </c>
      <c r="G526" s="22"/>
      <c r="H526" s="22">
        <f t="shared" si="61"/>
        <v>0</v>
      </c>
      <c r="I526" s="22"/>
      <c r="J526" s="22">
        <f t="shared" si="62"/>
        <v>0</v>
      </c>
      <c r="K526" s="22">
        <f t="shared" si="63"/>
        <v>0</v>
      </c>
      <c r="L526" s="22">
        <f t="shared" si="64"/>
        <v>0</v>
      </c>
      <c r="M526" s="18" t="s">
        <v>52</v>
      </c>
      <c r="N526" s="2" t="s">
        <v>947</v>
      </c>
      <c r="O526" s="2" t="s">
        <v>52</v>
      </c>
      <c r="P526" s="2" t="s">
        <v>52</v>
      </c>
      <c r="Q526" s="2" t="s">
        <v>893</v>
      </c>
      <c r="R526" s="2" t="s">
        <v>64</v>
      </c>
      <c r="S526" s="2" t="s">
        <v>64</v>
      </c>
      <c r="T526" s="2" t="s">
        <v>63</v>
      </c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2" t="s">
        <v>52</v>
      </c>
      <c r="AS526" s="2" t="s">
        <v>52</v>
      </c>
      <c r="AT526" s="3"/>
      <c r="AU526" s="2" t="s">
        <v>948</v>
      </c>
      <c r="AV526" s="3">
        <v>367</v>
      </c>
    </row>
    <row r="527" spans="1:48" ht="30" customHeight="1" x14ac:dyDescent="0.3">
      <c r="A527" s="18" t="s">
        <v>894</v>
      </c>
      <c r="B527" s="18" t="s">
        <v>949</v>
      </c>
      <c r="C527" s="18" t="s">
        <v>709</v>
      </c>
      <c r="D527" s="19">
        <v>1</v>
      </c>
      <c r="E527" s="22"/>
      <c r="F527" s="22">
        <f t="shared" si="60"/>
        <v>0</v>
      </c>
      <c r="G527" s="22"/>
      <c r="H527" s="22">
        <f t="shared" si="61"/>
        <v>0</v>
      </c>
      <c r="I527" s="22"/>
      <c r="J527" s="22">
        <f t="shared" si="62"/>
        <v>0</v>
      </c>
      <c r="K527" s="22">
        <f t="shared" si="63"/>
        <v>0</v>
      </c>
      <c r="L527" s="22">
        <f t="shared" si="64"/>
        <v>0</v>
      </c>
      <c r="M527" s="18" t="s">
        <v>52</v>
      </c>
      <c r="N527" s="2" t="s">
        <v>950</v>
      </c>
      <c r="O527" s="2" t="s">
        <v>52</v>
      </c>
      <c r="P527" s="2" t="s">
        <v>52</v>
      </c>
      <c r="Q527" s="2" t="s">
        <v>893</v>
      </c>
      <c r="R527" s="2" t="s">
        <v>64</v>
      </c>
      <c r="S527" s="2" t="s">
        <v>64</v>
      </c>
      <c r="T527" s="2" t="s">
        <v>63</v>
      </c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2" t="s">
        <v>52</v>
      </c>
      <c r="AS527" s="2" t="s">
        <v>52</v>
      </c>
      <c r="AT527" s="3"/>
      <c r="AU527" s="2" t="s">
        <v>951</v>
      </c>
      <c r="AV527" s="3">
        <v>368</v>
      </c>
    </row>
    <row r="528" spans="1:48" ht="30" customHeight="1" x14ac:dyDescent="0.3">
      <c r="A528" s="19"/>
      <c r="B528" s="19"/>
      <c r="C528" s="19"/>
      <c r="D528" s="19"/>
      <c r="E528" s="22"/>
      <c r="F528" s="22"/>
      <c r="G528" s="22"/>
      <c r="H528" s="22"/>
      <c r="I528" s="22"/>
      <c r="J528" s="22"/>
      <c r="K528" s="22"/>
      <c r="L528" s="22"/>
      <c r="M528" s="19"/>
      <c r="Q528" s="1" t="s">
        <v>893</v>
      </c>
    </row>
    <row r="529" spans="1:48" ht="30" customHeight="1" x14ac:dyDescent="0.3">
      <c r="A529" s="19"/>
      <c r="B529" s="19"/>
      <c r="C529" s="19"/>
      <c r="D529" s="19"/>
      <c r="E529" s="22"/>
      <c r="F529" s="22"/>
      <c r="G529" s="22"/>
      <c r="H529" s="22"/>
      <c r="I529" s="22"/>
      <c r="J529" s="22"/>
      <c r="K529" s="22"/>
      <c r="L529" s="22"/>
      <c r="M529" s="19"/>
      <c r="Q529" s="1" t="s">
        <v>893</v>
      </c>
    </row>
    <row r="530" spans="1:48" ht="30" customHeight="1" x14ac:dyDescent="0.3">
      <c r="A530" s="19"/>
      <c r="B530" s="19"/>
      <c r="C530" s="19"/>
      <c r="D530" s="19"/>
      <c r="E530" s="22"/>
      <c r="F530" s="22"/>
      <c r="G530" s="22"/>
      <c r="H530" s="22"/>
      <c r="I530" s="22"/>
      <c r="J530" s="22"/>
      <c r="K530" s="22"/>
      <c r="L530" s="22"/>
      <c r="M530" s="19"/>
      <c r="Q530" s="1" t="s">
        <v>893</v>
      </c>
    </row>
    <row r="531" spans="1:48" ht="30" customHeight="1" x14ac:dyDescent="0.3">
      <c r="A531" s="18" t="s">
        <v>98</v>
      </c>
      <c r="B531" s="19"/>
      <c r="C531" s="19"/>
      <c r="D531" s="19"/>
      <c r="E531" s="22"/>
      <c r="F531" s="22">
        <f>SUMIF(Q509:Q530,"010203",F509:F530)</f>
        <v>0</v>
      </c>
      <c r="G531" s="22"/>
      <c r="H531" s="22">
        <f>SUMIF(Q509:Q530,"010203",H509:H530)</f>
        <v>0</v>
      </c>
      <c r="I531" s="22"/>
      <c r="J531" s="22">
        <f>SUMIF(Q509:Q530,"010203",J509:J530)</f>
        <v>0</v>
      </c>
      <c r="K531" s="22"/>
      <c r="L531" s="22">
        <f>SUMIF(Q509:Q530,"010203",L509:L530)</f>
        <v>0</v>
      </c>
      <c r="M531" s="19"/>
      <c r="N531" t="s">
        <v>99</v>
      </c>
    </row>
    <row r="532" spans="1:48" ht="30" customHeight="1" x14ac:dyDescent="0.3">
      <c r="A532" s="18" t="s">
        <v>952</v>
      </c>
      <c r="B532" s="19" t="s">
        <v>1058</v>
      </c>
      <c r="C532" s="19"/>
      <c r="D532" s="19"/>
      <c r="E532" s="22"/>
      <c r="F532" s="22"/>
      <c r="G532" s="22"/>
      <c r="H532" s="22"/>
      <c r="I532" s="22"/>
      <c r="J532" s="22"/>
      <c r="K532" s="22"/>
      <c r="L532" s="22"/>
      <c r="M532" s="19"/>
      <c r="N532" s="3"/>
      <c r="O532" s="3"/>
      <c r="P532" s="3"/>
      <c r="Q532" s="2" t="s">
        <v>953</v>
      </c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</row>
    <row r="533" spans="1:48" ht="30" customHeight="1" x14ac:dyDescent="0.3">
      <c r="A533" s="18" t="s">
        <v>954</v>
      </c>
      <c r="B533" s="18" t="s">
        <v>955</v>
      </c>
      <c r="C533" s="18" t="s">
        <v>146</v>
      </c>
      <c r="D533" s="19">
        <v>7</v>
      </c>
      <c r="E533" s="22"/>
      <c r="F533" s="22">
        <f>TRUNC(E533*D533, 0)</f>
        <v>0</v>
      </c>
      <c r="G533" s="22"/>
      <c r="H533" s="22">
        <f>TRUNC(G533*D533, 0)</f>
        <v>0</v>
      </c>
      <c r="I533" s="22"/>
      <c r="J533" s="22">
        <f>TRUNC(I533*D533, 0)</f>
        <v>0</v>
      </c>
      <c r="K533" s="22">
        <f>TRUNC(E533+G533+I533, 0)</f>
        <v>0</v>
      </c>
      <c r="L533" s="22">
        <f>TRUNC(F533+H533+J533, 0)</f>
        <v>0</v>
      </c>
      <c r="M533" s="18" t="s">
        <v>52</v>
      </c>
      <c r="N533" s="2" t="s">
        <v>956</v>
      </c>
      <c r="O533" s="2" t="s">
        <v>52</v>
      </c>
      <c r="P533" s="2" t="s">
        <v>52</v>
      </c>
      <c r="Q533" s="2" t="s">
        <v>953</v>
      </c>
      <c r="R533" s="2" t="s">
        <v>64</v>
      </c>
      <c r="S533" s="2" t="s">
        <v>64</v>
      </c>
      <c r="T533" s="2" t="s">
        <v>63</v>
      </c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2" t="s">
        <v>52</v>
      </c>
      <c r="AS533" s="2" t="s">
        <v>52</v>
      </c>
      <c r="AT533" s="3"/>
      <c r="AU533" s="2" t="s">
        <v>957</v>
      </c>
      <c r="AV533" s="3">
        <v>372</v>
      </c>
    </row>
    <row r="534" spans="1:48" ht="30" customHeight="1" x14ac:dyDescent="0.3">
      <c r="A534" s="19"/>
      <c r="B534" s="19"/>
      <c r="C534" s="19"/>
      <c r="D534" s="19"/>
      <c r="E534" s="22"/>
      <c r="F534" s="22"/>
      <c r="G534" s="22"/>
      <c r="H534" s="22"/>
      <c r="I534" s="22"/>
      <c r="J534" s="22"/>
      <c r="K534" s="22"/>
      <c r="L534" s="22"/>
      <c r="M534" s="19"/>
      <c r="Q534" s="1" t="s">
        <v>953</v>
      </c>
    </row>
    <row r="535" spans="1:48" ht="30" customHeight="1" x14ac:dyDescent="0.3">
      <c r="A535" s="19"/>
      <c r="B535" s="19"/>
      <c r="C535" s="19"/>
      <c r="D535" s="19"/>
      <c r="E535" s="22"/>
      <c r="F535" s="22"/>
      <c r="G535" s="22"/>
      <c r="H535" s="22"/>
      <c r="I535" s="22"/>
      <c r="J535" s="22"/>
      <c r="K535" s="22"/>
      <c r="L535" s="22"/>
      <c r="M535" s="19"/>
      <c r="Q535" s="1" t="s">
        <v>953</v>
      </c>
    </row>
    <row r="536" spans="1:48" ht="30" customHeight="1" x14ac:dyDescent="0.3">
      <c r="A536" s="19"/>
      <c r="B536" s="19"/>
      <c r="C536" s="19"/>
      <c r="D536" s="19"/>
      <c r="E536" s="22"/>
      <c r="F536" s="22"/>
      <c r="G536" s="22"/>
      <c r="H536" s="22"/>
      <c r="I536" s="22"/>
      <c r="J536" s="22"/>
      <c r="K536" s="22"/>
      <c r="L536" s="22"/>
      <c r="M536" s="19"/>
      <c r="Q536" s="1" t="s">
        <v>953</v>
      </c>
    </row>
    <row r="537" spans="1:48" ht="30" customHeight="1" x14ac:dyDescent="0.3">
      <c r="A537" s="19"/>
      <c r="B537" s="19"/>
      <c r="C537" s="19"/>
      <c r="D537" s="19"/>
      <c r="E537" s="22"/>
      <c r="F537" s="22"/>
      <c r="G537" s="22"/>
      <c r="H537" s="22"/>
      <c r="I537" s="22"/>
      <c r="J537" s="22"/>
      <c r="K537" s="22"/>
      <c r="L537" s="22"/>
      <c r="M537" s="19"/>
      <c r="Q537" s="1" t="s">
        <v>953</v>
      </c>
    </row>
    <row r="538" spans="1:48" ht="30" customHeight="1" x14ac:dyDescent="0.3">
      <c r="A538" s="19"/>
      <c r="B538" s="19"/>
      <c r="C538" s="19"/>
      <c r="D538" s="19"/>
      <c r="E538" s="22"/>
      <c r="F538" s="22"/>
      <c r="G538" s="22"/>
      <c r="H538" s="22"/>
      <c r="I538" s="22"/>
      <c r="J538" s="22"/>
      <c r="K538" s="22"/>
      <c r="L538" s="22"/>
      <c r="M538" s="19"/>
      <c r="Q538" s="1" t="s">
        <v>953</v>
      </c>
    </row>
    <row r="539" spans="1:48" ht="30" customHeight="1" x14ac:dyDescent="0.3">
      <c r="A539" s="19"/>
      <c r="B539" s="19"/>
      <c r="C539" s="19"/>
      <c r="D539" s="19"/>
      <c r="E539" s="22"/>
      <c r="F539" s="22"/>
      <c r="G539" s="22"/>
      <c r="H539" s="22"/>
      <c r="I539" s="22"/>
      <c r="J539" s="22"/>
      <c r="K539" s="22"/>
      <c r="L539" s="22"/>
      <c r="M539" s="19"/>
      <c r="Q539" s="1" t="s">
        <v>953</v>
      </c>
    </row>
    <row r="540" spans="1:48" ht="30" customHeight="1" x14ac:dyDescent="0.3">
      <c r="A540" s="19"/>
      <c r="B540" s="19"/>
      <c r="C540" s="19"/>
      <c r="D540" s="19"/>
      <c r="E540" s="22"/>
      <c r="F540" s="22"/>
      <c r="G540" s="22"/>
      <c r="H540" s="22"/>
      <c r="I540" s="22"/>
      <c r="J540" s="22"/>
      <c r="K540" s="22"/>
      <c r="L540" s="22"/>
      <c r="M540" s="19"/>
      <c r="Q540" s="1" t="s">
        <v>953</v>
      </c>
    </row>
    <row r="541" spans="1:48" ht="30" customHeight="1" x14ac:dyDescent="0.3">
      <c r="A541" s="19"/>
      <c r="B541" s="19"/>
      <c r="C541" s="19"/>
      <c r="D541" s="19"/>
      <c r="E541" s="22"/>
      <c r="F541" s="22"/>
      <c r="G541" s="22"/>
      <c r="H541" s="22"/>
      <c r="I541" s="22"/>
      <c r="J541" s="22"/>
      <c r="K541" s="22"/>
      <c r="L541" s="22"/>
      <c r="M541" s="19"/>
      <c r="Q541" s="1" t="s">
        <v>953</v>
      </c>
    </row>
    <row r="542" spans="1:48" ht="30" customHeight="1" x14ac:dyDescent="0.3">
      <c r="A542" s="19"/>
      <c r="B542" s="19"/>
      <c r="C542" s="19"/>
      <c r="D542" s="19"/>
      <c r="E542" s="22"/>
      <c r="F542" s="22"/>
      <c r="G542" s="22"/>
      <c r="H542" s="22"/>
      <c r="I542" s="22"/>
      <c r="J542" s="22"/>
      <c r="K542" s="22"/>
      <c r="L542" s="22"/>
      <c r="M542" s="19"/>
      <c r="Q542" s="1" t="s">
        <v>953</v>
      </c>
    </row>
    <row r="543" spans="1:48" ht="30" customHeight="1" x14ac:dyDescent="0.3">
      <c r="A543" s="19"/>
      <c r="B543" s="19"/>
      <c r="C543" s="19"/>
      <c r="D543" s="19"/>
      <c r="E543" s="22"/>
      <c r="F543" s="22"/>
      <c r="G543" s="22"/>
      <c r="H543" s="22"/>
      <c r="I543" s="22"/>
      <c r="J543" s="22"/>
      <c r="K543" s="22"/>
      <c r="L543" s="22"/>
      <c r="M543" s="19"/>
      <c r="Q543" s="1" t="s">
        <v>953</v>
      </c>
    </row>
    <row r="544" spans="1:48" ht="30" customHeight="1" x14ac:dyDescent="0.3">
      <c r="A544" s="19"/>
      <c r="B544" s="19"/>
      <c r="C544" s="19"/>
      <c r="D544" s="19"/>
      <c r="E544" s="22"/>
      <c r="F544" s="22"/>
      <c r="G544" s="22"/>
      <c r="H544" s="22"/>
      <c r="I544" s="22"/>
      <c r="J544" s="22"/>
      <c r="K544" s="22"/>
      <c r="L544" s="22"/>
      <c r="M544" s="19"/>
      <c r="Q544" s="1" t="s">
        <v>953</v>
      </c>
    </row>
    <row r="545" spans="1:48" ht="30" customHeight="1" x14ac:dyDescent="0.3">
      <c r="A545" s="19"/>
      <c r="B545" s="19"/>
      <c r="C545" s="19"/>
      <c r="D545" s="19"/>
      <c r="E545" s="22"/>
      <c r="F545" s="22"/>
      <c r="G545" s="22"/>
      <c r="H545" s="22"/>
      <c r="I545" s="22"/>
      <c r="J545" s="22"/>
      <c r="K545" s="22"/>
      <c r="L545" s="22"/>
      <c r="M545" s="19"/>
      <c r="Q545" s="1" t="s">
        <v>953</v>
      </c>
    </row>
    <row r="546" spans="1:48" ht="30" customHeight="1" x14ac:dyDescent="0.3">
      <c r="A546" s="19"/>
      <c r="B546" s="19"/>
      <c r="C546" s="19"/>
      <c r="D546" s="19"/>
      <c r="E546" s="22"/>
      <c r="F546" s="22"/>
      <c r="G546" s="22"/>
      <c r="H546" s="22"/>
      <c r="I546" s="22"/>
      <c r="J546" s="22"/>
      <c r="K546" s="22"/>
      <c r="L546" s="22"/>
      <c r="M546" s="19"/>
      <c r="Q546" s="1" t="s">
        <v>953</v>
      </c>
    </row>
    <row r="547" spans="1:48" ht="30" customHeight="1" x14ac:dyDescent="0.3">
      <c r="A547" s="19"/>
      <c r="B547" s="19"/>
      <c r="C547" s="19"/>
      <c r="D547" s="19"/>
      <c r="E547" s="22"/>
      <c r="F547" s="22"/>
      <c r="G547" s="22"/>
      <c r="H547" s="22"/>
      <c r="I547" s="22"/>
      <c r="J547" s="22"/>
      <c r="K547" s="22"/>
      <c r="L547" s="22"/>
      <c r="M547" s="19"/>
      <c r="Q547" s="1" t="s">
        <v>953</v>
      </c>
    </row>
    <row r="548" spans="1:48" ht="30" customHeight="1" x14ac:dyDescent="0.3">
      <c r="A548" s="19"/>
      <c r="B548" s="19"/>
      <c r="C548" s="19"/>
      <c r="D548" s="19"/>
      <c r="E548" s="22"/>
      <c r="F548" s="22"/>
      <c r="G548" s="22"/>
      <c r="H548" s="22"/>
      <c r="I548" s="22"/>
      <c r="J548" s="22"/>
      <c r="K548" s="22"/>
      <c r="L548" s="22"/>
      <c r="M548" s="19"/>
      <c r="Q548" s="1" t="s">
        <v>953</v>
      </c>
    </row>
    <row r="549" spans="1:48" ht="30" customHeight="1" x14ac:dyDescent="0.3">
      <c r="A549" s="19"/>
      <c r="B549" s="19"/>
      <c r="C549" s="19"/>
      <c r="D549" s="19"/>
      <c r="E549" s="22"/>
      <c r="F549" s="22"/>
      <c r="G549" s="22"/>
      <c r="H549" s="22"/>
      <c r="I549" s="22"/>
      <c r="J549" s="22"/>
      <c r="K549" s="22"/>
      <c r="L549" s="22"/>
      <c r="M549" s="19"/>
      <c r="Q549" s="1" t="s">
        <v>953</v>
      </c>
    </row>
    <row r="550" spans="1:48" ht="30" customHeight="1" x14ac:dyDescent="0.3">
      <c r="A550" s="19"/>
      <c r="B550" s="19"/>
      <c r="C550" s="19"/>
      <c r="D550" s="19"/>
      <c r="E550" s="22"/>
      <c r="F550" s="22"/>
      <c r="G550" s="22"/>
      <c r="H550" s="22"/>
      <c r="I550" s="22"/>
      <c r="J550" s="22"/>
      <c r="K550" s="22"/>
      <c r="L550" s="22"/>
      <c r="M550" s="19"/>
      <c r="Q550" s="1" t="s">
        <v>953</v>
      </c>
    </row>
    <row r="551" spans="1:48" ht="30" customHeight="1" x14ac:dyDescent="0.3">
      <c r="A551" s="19"/>
      <c r="B551" s="19"/>
      <c r="C551" s="19"/>
      <c r="D551" s="19"/>
      <c r="E551" s="22"/>
      <c r="F551" s="22"/>
      <c r="G551" s="22"/>
      <c r="H551" s="22"/>
      <c r="I551" s="22"/>
      <c r="J551" s="22"/>
      <c r="K551" s="22"/>
      <c r="L551" s="22"/>
      <c r="M551" s="19"/>
      <c r="Q551" s="1" t="s">
        <v>953</v>
      </c>
    </row>
    <row r="552" spans="1:48" ht="30" customHeight="1" x14ac:dyDescent="0.3">
      <c r="A552" s="19"/>
      <c r="B552" s="19"/>
      <c r="C552" s="19"/>
      <c r="D552" s="19"/>
      <c r="E552" s="22"/>
      <c r="F552" s="22"/>
      <c r="G552" s="22"/>
      <c r="H552" s="22"/>
      <c r="I552" s="22"/>
      <c r="J552" s="22"/>
      <c r="K552" s="22"/>
      <c r="L552" s="22"/>
      <c r="M552" s="19"/>
      <c r="Q552" s="1" t="s">
        <v>953</v>
      </c>
    </row>
    <row r="553" spans="1:48" ht="30" customHeight="1" x14ac:dyDescent="0.3">
      <c r="A553" s="19"/>
      <c r="B553" s="19"/>
      <c r="C553" s="19"/>
      <c r="D553" s="19"/>
      <c r="E553" s="22"/>
      <c r="F553" s="22"/>
      <c r="G553" s="22"/>
      <c r="H553" s="22"/>
      <c r="I553" s="22"/>
      <c r="J553" s="22"/>
      <c r="K553" s="22"/>
      <c r="L553" s="22"/>
      <c r="M553" s="19"/>
      <c r="Q553" s="1" t="s">
        <v>953</v>
      </c>
    </row>
    <row r="554" spans="1:48" ht="30" customHeight="1" x14ac:dyDescent="0.3">
      <c r="A554" s="19"/>
      <c r="B554" s="19"/>
      <c r="C554" s="19"/>
      <c r="D554" s="19"/>
      <c r="E554" s="22"/>
      <c r="F554" s="22"/>
      <c r="G554" s="22"/>
      <c r="H554" s="22"/>
      <c r="I554" s="22"/>
      <c r="J554" s="22"/>
      <c r="K554" s="22"/>
      <c r="L554" s="22"/>
      <c r="M554" s="19"/>
      <c r="Q554" s="1" t="s">
        <v>953</v>
      </c>
    </row>
    <row r="555" spans="1:48" ht="30" customHeight="1" x14ac:dyDescent="0.3">
      <c r="A555" s="18" t="s">
        <v>98</v>
      </c>
      <c r="B555" s="19"/>
      <c r="C555" s="19"/>
      <c r="D555" s="19"/>
      <c r="E555" s="22"/>
      <c r="F555" s="22">
        <f>SUMIF(Q533:Q554,"010204",F533:F554)</f>
        <v>0</v>
      </c>
      <c r="G555" s="22"/>
      <c r="H555" s="22">
        <f>SUMIF(Q533:Q554,"010204",H533:H554)</f>
        <v>0</v>
      </c>
      <c r="I555" s="22"/>
      <c r="J555" s="22">
        <f>SUMIF(Q533:Q554,"010204",J533:J554)</f>
        <v>0</v>
      </c>
      <c r="K555" s="22"/>
      <c r="L555" s="22">
        <f>SUMIF(Q533:Q554,"010204",L533:L554)</f>
        <v>0</v>
      </c>
      <c r="M555" s="19"/>
      <c r="N555" t="s">
        <v>99</v>
      </c>
    </row>
    <row r="556" spans="1:48" ht="30" customHeight="1" x14ac:dyDescent="0.3">
      <c r="A556" s="18" t="s">
        <v>961</v>
      </c>
      <c r="B556" s="19" t="s">
        <v>1059</v>
      </c>
      <c r="C556" s="19"/>
      <c r="D556" s="19"/>
      <c r="E556" s="22"/>
      <c r="F556" s="22"/>
      <c r="G556" s="22"/>
      <c r="H556" s="22"/>
      <c r="I556" s="22"/>
      <c r="J556" s="22"/>
      <c r="K556" s="22"/>
      <c r="L556" s="22"/>
      <c r="M556" s="19"/>
      <c r="N556" s="3"/>
      <c r="O556" s="3"/>
      <c r="P556" s="3"/>
      <c r="Q556" s="2" t="s">
        <v>962</v>
      </c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</row>
    <row r="557" spans="1:48" ht="30" customHeight="1" x14ac:dyDescent="0.3">
      <c r="A557" s="18" t="s">
        <v>963</v>
      </c>
      <c r="B557" s="18" t="s">
        <v>964</v>
      </c>
      <c r="C557" s="18" t="s">
        <v>68</v>
      </c>
      <c r="D557" s="19">
        <v>1</v>
      </c>
      <c r="E557" s="22"/>
      <c r="F557" s="22">
        <f>TRUNC(E557*D557, 0)</f>
        <v>0</v>
      </c>
      <c r="G557" s="22"/>
      <c r="H557" s="22">
        <f>TRUNC(G557*D557, 0)</f>
        <v>0</v>
      </c>
      <c r="I557" s="22"/>
      <c r="J557" s="22">
        <f>TRUNC(I557*D557, 0)</f>
        <v>0</v>
      </c>
      <c r="K557" s="22">
        <f t="shared" ref="K557:L561" si="65">TRUNC(E557+G557+I557, 0)</f>
        <v>0</v>
      </c>
      <c r="L557" s="22">
        <f t="shared" si="65"/>
        <v>0</v>
      </c>
      <c r="M557" s="18" t="s">
        <v>52</v>
      </c>
      <c r="N557" s="2" t="s">
        <v>965</v>
      </c>
      <c r="O557" s="2" t="s">
        <v>52</v>
      </c>
      <c r="P557" s="2" t="s">
        <v>52</v>
      </c>
      <c r="Q557" s="2" t="s">
        <v>962</v>
      </c>
      <c r="R557" s="2" t="s">
        <v>64</v>
      </c>
      <c r="S557" s="2" t="s">
        <v>64</v>
      </c>
      <c r="T557" s="2" t="s">
        <v>63</v>
      </c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2" t="s">
        <v>52</v>
      </c>
      <c r="AS557" s="2" t="s">
        <v>52</v>
      </c>
      <c r="AT557" s="3"/>
      <c r="AU557" s="2" t="s">
        <v>966</v>
      </c>
      <c r="AV557" s="3">
        <v>376</v>
      </c>
    </row>
    <row r="558" spans="1:48" ht="30" customHeight="1" x14ac:dyDescent="0.3">
      <c r="A558" s="18" t="s">
        <v>967</v>
      </c>
      <c r="B558" s="18" t="s">
        <v>968</v>
      </c>
      <c r="C558" s="18" t="s">
        <v>68</v>
      </c>
      <c r="D558" s="19">
        <v>1</v>
      </c>
      <c r="E558" s="22"/>
      <c r="F558" s="22">
        <f>TRUNC(E558*D558, 0)</f>
        <v>0</v>
      </c>
      <c r="G558" s="22"/>
      <c r="H558" s="22">
        <f>TRUNC(G558*D558, 0)</f>
        <v>0</v>
      </c>
      <c r="I558" s="22"/>
      <c r="J558" s="22">
        <f>TRUNC(I558*D558, 0)</f>
        <v>0</v>
      </c>
      <c r="K558" s="22">
        <f t="shared" si="65"/>
        <v>0</v>
      </c>
      <c r="L558" s="22">
        <f t="shared" si="65"/>
        <v>0</v>
      </c>
      <c r="M558" s="18" t="s">
        <v>52</v>
      </c>
      <c r="N558" s="2" t="s">
        <v>969</v>
      </c>
      <c r="O558" s="2" t="s">
        <v>52</v>
      </c>
      <c r="P558" s="2" t="s">
        <v>52</v>
      </c>
      <c r="Q558" s="2" t="s">
        <v>962</v>
      </c>
      <c r="R558" s="2" t="s">
        <v>64</v>
      </c>
      <c r="S558" s="2" t="s">
        <v>64</v>
      </c>
      <c r="T558" s="2" t="s">
        <v>63</v>
      </c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2" t="s">
        <v>52</v>
      </c>
      <c r="AS558" s="2" t="s">
        <v>52</v>
      </c>
      <c r="AT558" s="3"/>
      <c r="AU558" s="2" t="s">
        <v>970</v>
      </c>
      <c r="AV558" s="3">
        <v>377</v>
      </c>
    </row>
    <row r="559" spans="1:48" ht="30" customHeight="1" x14ac:dyDescent="0.3">
      <c r="A559" s="18" t="s">
        <v>967</v>
      </c>
      <c r="B559" s="18" t="s">
        <v>971</v>
      </c>
      <c r="C559" s="18" t="s">
        <v>68</v>
      </c>
      <c r="D559" s="19">
        <v>2</v>
      </c>
      <c r="E559" s="22"/>
      <c r="F559" s="22">
        <f>TRUNC(E559*D559, 0)</f>
        <v>0</v>
      </c>
      <c r="G559" s="22"/>
      <c r="H559" s="22">
        <f>TRUNC(G559*D559, 0)</f>
        <v>0</v>
      </c>
      <c r="I559" s="22"/>
      <c r="J559" s="22">
        <f>TRUNC(I559*D559, 0)</f>
        <v>0</v>
      </c>
      <c r="K559" s="22">
        <f t="shared" si="65"/>
        <v>0</v>
      </c>
      <c r="L559" s="22">
        <f t="shared" si="65"/>
        <v>0</v>
      </c>
      <c r="M559" s="18" t="s">
        <v>52</v>
      </c>
      <c r="N559" s="2" t="s">
        <v>972</v>
      </c>
      <c r="O559" s="2" t="s">
        <v>52</v>
      </c>
      <c r="P559" s="2" t="s">
        <v>52</v>
      </c>
      <c r="Q559" s="2" t="s">
        <v>962</v>
      </c>
      <c r="R559" s="2" t="s">
        <v>64</v>
      </c>
      <c r="S559" s="2" t="s">
        <v>64</v>
      </c>
      <c r="T559" s="2" t="s">
        <v>63</v>
      </c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2" t="s">
        <v>52</v>
      </c>
      <c r="AS559" s="2" t="s">
        <v>52</v>
      </c>
      <c r="AT559" s="3"/>
      <c r="AU559" s="2" t="s">
        <v>973</v>
      </c>
      <c r="AV559" s="3">
        <v>378</v>
      </c>
    </row>
    <row r="560" spans="1:48" ht="30" customHeight="1" x14ac:dyDescent="0.3">
      <c r="A560" s="18" t="s">
        <v>967</v>
      </c>
      <c r="B560" s="18" t="s">
        <v>974</v>
      </c>
      <c r="C560" s="18" t="s">
        <v>68</v>
      </c>
      <c r="D560" s="19">
        <v>3</v>
      </c>
      <c r="E560" s="22"/>
      <c r="F560" s="22">
        <f>TRUNC(E560*D560, 0)</f>
        <v>0</v>
      </c>
      <c r="G560" s="22"/>
      <c r="H560" s="22">
        <f>TRUNC(G560*D560, 0)</f>
        <v>0</v>
      </c>
      <c r="I560" s="22"/>
      <c r="J560" s="22">
        <f>TRUNC(I560*D560, 0)</f>
        <v>0</v>
      </c>
      <c r="K560" s="22">
        <f t="shared" si="65"/>
        <v>0</v>
      </c>
      <c r="L560" s="22">
        <f t="shared" si="65"/>
        <v>0</v>
      </c>
      <c r="M560" s="18" t="s">
        <v>52</v>
      </c>
      <c r="N560" s="2" t="s">
        <v>975</v>
      </c>
      <c r="O560" s="2" t="s">
        <v>52</v>
      </c>
      <c r="P560" s="2" t="s">
        <v>52</v>
      </c>
      <c r="Q560" s="2" t="s">
        <v>962</v>
      </c>
      <c r="R560" s="2" t="s">
        <v>64</v>
      </c>
      <c r="S560" s="2" t="s">
        <v>64</v>
      </c>
      <c r="T560" s="2" t="s">
        <v>63</v>
      </c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2" t="s">
        <v>52</v>
      </c>
      <c r="AS560" s="2" t="s">
        <v>52</v>
      </c>
      <c r="AT560" s="3"/>
      <c r="AU560" s="2" t="s">
        <v>976</v>
      </c>
      <c r="AV560" s="3">
        <v>379</v>
      </c>
    </row>
    <row r="561" spans="1:48" ht="30" customHeight="1" x14ac:dyDescent="0.3">
      <c r="A561" s="18" t="s">
        <v>967</v>
      </c>
      <c r="B561" s="18" t="s">
        <v>977</v>
      </c>
      <c r="C561" s="18" t="s">
        <v>68</v>
      </c>
      <c r="D561" s="19">
        <v>1</v>
      </c>
      <c r="E561" s="22"/>
      <c r="F561" s="22">
        <f>TRUNC(E561*D561, 0)</f>
        <v>0</v>
      </c>
      <c r="G561" s="22"/>
      <c r="H561" s="22">
        <f>TRUNC(G561*D561, 0)</f>
        <v>0</v>
      </c>
      <c r="I561" s="22"/>
      <c r="J561" s="22">
        <f>TRUNC(I561*D561, 0)</f>
        <v>0</v>
      </c>
      <c r="K561" s="22">
        <f t="shared" si="65"/>
        <v>0</v>
      </c>
      <c r="L561" s="22">
        <f t="shared" si="65"/>
        <v>0</v>
      </c>
      <c r="M561" s="18" t="s">
        <v>52</v>
      </c>
      <c r="N561" s="2" t="s">
        <v>978</v>
      </c>
      <c r="O561" s="2" t="s">
        <v>52</v>
      </c>
      <c r="P561" s="2" t="s">
        <v>52</v>
      </c>
      <c r="Q561" s="2" t="s">
        <v>962</v>
      </c>
      <c r="R561" s="2" t="s">
        <v>64</v>
      </c>
      <c r="S561" s="2" t="s">
        <v>64</v>
      </c>
      <c r="T561" s="2" t="s">
        <v>63</v>
      </c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2" t="s">
        <v>52</v>
      </c>
      <c r="AS561" s="2" t="s">
        <v>52</v>
      </c>
      <c r="AT561" s="3"/>
      <c r="AU561" s="2" t="s">
        <v>979</v>
      </c>
      <c r="AV561" s="3">
        <v>380</v>
      </c>
    </row>
    <row r="562" spans="1:48" ht="30" customHeight="1" x14ac:dyDescent="0.3">
      <c r="A562" s="19"/>
      <c r="B562" s="19"/>
      <c r="C562" s="19"/>
      <c r="D562" s="19"/>
      <c r="E562" s="22"/>
      <c r="F562" s="22"/>
      <c r="G562" s="22"/>
      <c r="H562" s="22"/>
      <c r="I562" s="22"/>
      <c r="J562" s="22"/>
      <c r="K562" s="22"/>
      <c r="L562" s="22"/>
      <c r="M562" s="19"/>
      <c r="Q562" s="1" t="s">
        <v>962</v>
      </c>
    </row>
    <row r="563" spans="1:48" ht="30" customHeight="1" x14ac:dyDescent="0.3">
      <c r="A563" s="19"/>
      <c r="B563" s="19"/>
      <c r="C563" s="19"/>
      <c r="D563" s="19"/>
      <c r="E563" s="22"/>
      <c r="F563" s="22"/>
      <c r="G563" s="22"/>
      <c r="H563" s="22"/>
      <c r="I563" s="22"/>
      <c r="J563" s="22"/>
      <c r="K563" s="22"/>
      <c r="L563" s="22"/>
      <c r="M563" s="19"/>
      <c r="Q563" s="1" t="s">
        <v>962</v>
      </c>
    </row>
    <row r="564" spans="1:48" ht="30" customHeight="1" x14ac:dyDescent="0.3">
      <c r="A564" s="19"/>
      <c r="B564" s="19"/>
      <c r="C564" s="19"/>
      <c r="D564" s="19"/>
      <c r="E564" s="22"/>
      <c r="F564" s="22"/>
      <c r="G564" s="22"/>
      <c r="H564" s="22"/>
      <c r="I564" s="22"/>
      <c r="J564" s="22"/>
      <c r="K564" s="22"/>
      <c r="L564" s="22"/>
      <c r="M564" s="19"/>
      <c r="Q564" s="1" t="s">
        <v>962</v>
      </c>
    </row>
    <row r="565" spans="1:48" ht="30" customHeight="1" x14ac:dyDescent="0.3">
      <c r="A565" s="19"/>
      <c r="B565" s="19"/>
      <c r="C565" s="19"/>
      <c r="D565" s="19"/>
      <c r="E565" s="22"/>
      <c r="F565" s="22"/>
      <c r="G565" s="22"/>
      <c r="H565" s="22"/>
      <c r="I565" s="22"/>
      <c r="J565" s="22"/>
      <c r="K565" s="22"/>
      <c r="L565" s="22"/>
      <c r="M565" s="19"/>
      <c r="Q565" s="1" t="s">
        <v>962</v>
      </c>
    </row>
    <row r="566" spans="1:48" ht="30" customHeight="1" x14ac:dyDescent="0.3">
      <c r="A566" s="19"/>
      <c r="B566" s="19"/>
      <c r="C566" s="19"/>
      <c r="D566" s="19"/>
      <c r="E566" s="22"/>
      <c r="F566" s="22"/>
      <c r="G566" s="22"/>
      <c r="H566" s="22"/>
      <c r="I566" s="22"/>
      <c r="J566" s="22"/>
      <c r="K566" s="22"/>
      <c r="L566" s="22"/>
      <c r="M566" s="19"/>
      <c r="Q566" s="1" t="s">
        <v>962</v>
      </c>
    </row>
    <row r="567" spans="1:48" ht="30" customHeight="1" x14ac:dyDescent="0.3">
      <c r="A567" s="19"/>
      <c r="B567" s="19"/>
      <c r="C567" s="19"/>
      <c r="D567" s="19"/>
      <c r="E567" s="22"/>
      <c r="F567" s="22"/>
      <c r="G567" s="22"/>
      <c r="H567" s="22"/>
      <c r="I567" s="22"/>
      <c r="J567" s="22"/>
      <c r="K567" s="22"/>
      <c r="L567" s="22"/>
      <c r="M567" s="19"/>
      <c r="Q567" s="1" t="s">
        <v>962</v>
      </c>
    </row>
    <row r="568" spans="1:48" ht="30" customHeight="1" x14ac:dyDescent="0.3">
      <c r="A568" s="19"/>
      <c r="B568" s="19"/>
      <c r="C568" s="19"/>
      <c r="D568" s="19"/>
      <c r="E568" s="22"/>
      <c r="F568" s="22"/>
      <c r="G568" s="22"/>
      <c r="H568" s="22"/>
      <c r="I568" s="22"/>
      <c r="J568" s="22"/>
      <c r="K568" s="22"/>
      <c r="L568" s="22"/>
      <c r="M568" s="19"/>
      <c r="Q568" s="1" t="s">
        <v>962</v>
      </c>
    </row>
    <row r="569" spans="1:48" ht="30" customHeight="1" x14ac:dyDescent="0.3">
      <c r="A569" s="19"/>
      <c r="B569" s="19"/>
      <c r="C569" s="19"/>
      <c r="D569" s="19"/>
      <c r="E569" s="22"/>
      <c r="F569" s="22"/>
      <c r="G569" s="22"/>
      <c r="H569" s="22"/>
      <c r="I569" s="22"/>
      <c r="J569" s="22"/>
      <c r="K569" s="22"/>
      <c r="L569" s="22"/>
      <c r="M569" s="19"/>
      <c r="Q569" s="1" t="s">
        <v>962</v>
      </c>
    </row>
    <row r="570" spans="1:48" ht="30" customHeight="1" x14ac:dyDescent="0.3">
      <c r="A570" s="19"/>
      <c r="B570" s="19"/>
      <c r="C570" s="19"/>
      <c r="D570" s="19"/>
      <c r="E570" s="22"/>
      <c r="F570" s="22"/>
      <c r="G570" s="22"/>
      <c r="H570" s="22"/>
      <c r="I570" s="22"/>
      <c r="J570" s="22"/>
      <c r="K570" s="22"/>
      <c r="L570" s="22"/>
      <c r="M570" s="19"/>
      <c r="Q570" s="1" t="s">
        <v>962</v>
      </c>
    </row>
    <row r="571" spans="1:48" ht="30" customHeight="1" x14ac:dyDescent="0.3">
      <c r="A571" s="19"/>
      <c r="B571" s="19"/>
      <c r="C571" s="19"/>
      <c r="D571" s="19"/>
      <c r="E571" s="22"/>
      <c r="F571" s="22"/>
      <c r="G571" s="22"/>
      <c r="H571" s="22"/>
      <c r="I571" s="22"/>
      <c r="J571" s="22"/>
      <c r="K571" s="22"/>
      <c r="L571" s="22"/>
      <c r="M571" s="19"/>
      <c r="Q571" s="1" t="s">
        <v>962</v>
      </c>
    </row>
    <row r="572" spans="1:48" ht="30" customHeight="1" x14ac:dyDescent="0.3">
      <c r="A572" s="19"/>
      <c r="B572" s="19"/>
      <c r="C572" s="19"/>
      <c r="D572" s="19"/>
      <c r="E572" s="22"/>
      <c r="F572" s="22"/>
      <c r="G572" s="22"/>
      <c r="H572" s="22"/>
      <c r="I572" s="22"/>
      <c r="J572" s="22"/>
      <c r="K572" s="22"/>
      <c r="L572" s="22"/>
      <c r="M572" s="19"/>
      <c r="Q572" s="1" t="s">
        <v>962</v>
      </c>
    </row>
    <row r="573" spans="1:48" ht="30" customHeight="1" x14ac:dyDescent="0.3">
      <c r="A573" s="19"/>
      <c r="B573" s="19"/>
      <c r="C573" s="19"/>
      <c r="D573" s="19"/>
      <c r="E573" s="22"/>
      <c r="F573" s="22"/>
      <c r="G573" s="22"/>
      <c r="H573" s="22"/>
      <c r="I573" s="22"/>
      <c r="J573" s="22"/>
      <c r="K573" s="22"/>
      <c r="L573" s="22"/>
      <c r="M573" s="19"/>
      <c r="Q573" s="1" t="s">
        <v>962</v>
      </c>
    </row>
    <row r="574" spans="1:48" ht="30" customHeight="1" x14ac:dyDescent="0.3">
      <c r="A574" s="19"/>
      <c r="B574" s="19"/>
      <c r="C574" s="19"/>
      <c r="D574" s="19"/>
      <c r="E574" s="22"/>
      <c r="F574" s="22"/>
      <c r="G574" s="22"/>
      <c r="H574" s="22"/>
      <c r="I574" s="22"/>
      <c r="J574" s="22"/>
      <c r="K574" s="22"/>
      <c r="L574" s="22"/>
      <c r="M574" s="19"/>
      <c r="Q574" s="1" t="s">
        <v>962</v>
      </c>
    </row>
    <row r="575" spans="1:48" ht="30" customHeight="1" x14ac:dyDescent="0.3">
      <c r="A575" s="19"/>
      <c r="B575" s="19"/>
      <c r="C575" s="19"/>
      <c r="D575" s="19"/>
      <c r="E575" s="22"/>
      <c r="F575" s="22"/>
      <c r="G575" s="22"/>
      <c r="H575" s="22"/>
      <c r="I575" s="22"/>
      <c r="J575" s="22"/>
      <c r="K575" s="22"/>
      <c r="L575" s="22"/>
      <c r="M575" s="19"/>
      <c r="Q575" s="1" t="s">
        <v>962</v>
      </c>
    </row>
    <row r="576" spans="1:48" ht="30" customHeight="1" x14ac:dyDescent="0.3">
      <c r="A576" s="19"/>
      <c r="B576" s="19"/>
      <c r="C576" s="19"/>
      <c r="D576" s="19"/>
      <c r="E576" s="22"/>
      <c r="F576" s="22"/>
      <c r="G576" s="22"/>
      <c r="H576" s="22"/>
      <c r="I576" s="22"/>
      <c r="J576" s="22"/>
      <c r="K576" s="22"/>
      <c r="L576" s="22"/>
      <c r="M576" s="19"/>
      <c r="Q576" s="1" t="s">
        <v>962</v>
      </c>
    </row>
    <row r="577" spans="1:48" ht="30" customHeight="1" x14ac:dyDescent="0.3">
      <c r="A577" s="19"/>
      <c r="B577" s="19"/>
      <c r="C577" s="19"/>
      <c r="D577" s="19"/>
      <c r="E577" s="22"/>
      <c r="F577" s="22"/>
      <c r="G577" s="22"/>
      <c r="H577" s="22"/>
      <c r="I577" s="22"/>
      <c r="J577" s="22"/>
      <c r="K577" s="22"/>
      <c r="L577" s="22"/>
      <c r="M577" s="19"/>
      <c r="Q577" s="1" t="s">
        <v>962</v>
      </c>
    </row>
    <row r="578" spans="1:48" ht="30" customHeight="1" x14ac:dyDescent="0.3">
      <c r="A578" s="19"/>
      <c r="B578" s="19"/>
      <c r="C578" s="19"/>
      <c r="D578" s="19"/>
      <c r="E578" s="22"/>
      <c r="F578" s="22"/>
      <c r="G578" s="22"/>
      <c r="H578" s="22"/>
      <c r="I578" s="22"/>
      <c r="J578" s="22"/>
      <c r="K578" s="22"/>
      <c r="L578" s="22"/>
      <c r="M578" s="19"/>
      <c r="Q578" s="1" t="s">
        <v>962</v>
      </c>
    </row>
    <row r="579" spans="1:48" ht="30" customHeight="1" x14ac:dyDescent="0.3">
      <c r="A579" s="18" t="s">
        <v>98</v>
      </c>
      <c r="B579" s="19"/>
      <c r="C579" s="19"/>
      <c r="D579" s="19"/>
      <c r="E579" s="22"/>
      <c r="F579" s="22">
        <f>SUMIF(Q557:Q578,"010301",F557:F578)</f>
        <v>0</v>
      </c>
      <c r="G579" s="22"/>
      <c r="H579" s="22">
        <f>SUMIF(Q557:Q578,"010301",H557:H578)</f>
        <v>0</v>
      </c>
      <c r="I579" s="22"/>
      <c r="J579" s="22">
        <f>SUMIF(Q557:Q578,"010301",J557:J578)</f>
        <v>0</v>
      </c>
      <c r="K579" s="22"/>
      <c r="L579" s="22">
        <f>SUMIF(Q557:Q578,"010301",L557:L578)</f>
        <v>0</v>
      </c>
      <c r="M579" s="19"/>
      <c r="N579" t="s">
        <v>99</v>
      </c>
    </row>
    <row r="580" spans="1:48" ht="30" customHeight="1" x14ac:dyDescent="0.3">
      <c r="A580" s="18" t="s">
        <v>983</v>
      </c>
      <c r="B580" s="19" t="s">
        <v>1060</v>
      </c>
      <c r="C580" s="19"/>
      <c r="D580" s="19"/>
      <c r="E580" s="22"/>
      <c r="F580" s="22"/>
      <c r="G580" s="22"/>
      <c r="H580" s="22"/>
      <c r="I580" s="22"/>
      <c r="J580" s="22"/>
      <c r="K580" s="22"/>
      <c r="L580" s="22"/>
      <c r="M580" s="19"/>
      <c r="N580" s="3"/>
      <c r="O580" s="3"/>
      <c r="P580" s="3"/>
      <c r="Q580" s="2" t="s">
        <v>984</v>
      </c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</row>
    <row r="581" spans="1:48" ht="30" customHeight="1" x14ac:dyDescent="0.3">
      <c r="A581" s="18" t="s">
        <v>985</v>
      </c>
      <c r="B581" s="18" t="s">
        <v>52</v>
      </c>
      <c r="C581" s="18" t="s">
        <v>709</v>
      </c>
      <c r="D581" s="19">
        <v>1</v>
      </c>
      <c r="E581" s="22"/>
      <c r="F581" s="22">
        <f>TRUNC(E581*D581, 0)</f>
        <v>0</v>
      </c>
      <c r="G581" s="22"/>
      <c r="H581" s="22">
        <f>TRUNC(G581*D581, 0)</f>
        <v>0</v>
      </c>
      <c r="I581" s="22"/>
      <c r="J581" s="22">
        <f>TRUNC(I581*D581, 0)</f>
        <v>0</v>
      </c>
      <c r="K581" s="22">
        <f>TRUNC(E581+G581+I581, 0)</f>
        <v>0</v>
      </c>
      <c r="L581" s="22">
        <f>TRUNC(F581+H581+J581, 0)</f>
        <v>0</v>
      </c>
      <c r="M581" s="18" t="s">
        <v>52</v>
      </c>
      <c r="N581" s="2" t="s">
        <v>986</v>
      </c>
      <c r="O581" s="2" t="s">
        <v>52</v>
      </c>
      <c r="P581" s="2" t="s">
        <v>52</v>
      </c>
      <c r="Q581" s="2" t="s">
        <v>984</v>
      </c>
      <c r="R581" s="2" t="s">
        <v>64</v>
      </c>
      <c r="S581" s="2" t="s">
        <v>64</v>
      </c>
      <c r="T581" s="2" t="s">
        <v>63</v>
      </c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 t="s">
        <v>52</v>
      </c>
      <c r="AS581" s="2" t="s">
        <v>52</v>
      </c>
      <c r="AT581" s="3"/>
      <c r="AU581" s="2" t="s">
        <v>987</v>
      </c>
      <c r="AV581" s="3">
        <v>384</v>
      </c>
    </row>
    <row r="582" spans="1:48" ht="30" customHeight="1" x14ac:dyDescent="0.3">
      <c r="A582" s="19"/>
      <c r="B582" s="19"/>
      <c r="C582" s="19"/>
      <c r="D582" s="19"/>
      <c r="E582" s="22"/>
      <c r="F582" s="22"/>
      <c r="G582" s="22"/>
      <c r="H582" s="22"/>
      <c r="I582" s="22"/>
      <c r="J582" s="22"/>
      <c r="K582" s="22"/>
      <c r="L582" s="22"/>
      <c r="M582" s="19"/>
      <c r="Q582" s="1" t="s">
        <v>984</v>
      </c>
    </row>
    <row r="583" spans="1:48" ht="30" customHeight="1" x14ac:dyDescent="0.3">
      <c r="A583" s="19"/>
      <c r="B583" s="19"/>
      <c r="C583" s="19"/>
      <c r="D583" s="19"/>
      <c r="E583" s="22"/>
      <c r="F583" s="22"/>
      <c r="G583" s="22"/>
      <c r="H583" s="22"/>
      <c r="I583" s="22"/>
      <c r="J583" s="22"/>
      <c r="K583" s="22"/>
      <c r="L583" s="22"/>
      <c r="M583" s="19"/>
      <c r="Q583" s="1" t="s">
        <v>984</v>
      </c>
    </row>
    <row r="584" spans="1:48" ht="30" customHeight="1" x14ac:dyDescent="0.3">
      <c r="A584" s="19"/>
      <c r="B584" s="19"/>
      <c r="C584" s="19"/>
      <c r="D584" s="19"/>
      <c r="E584" s="22"/>
      <c r="F584" s="22"/>
      <c r="G584" s="22"/>
      <c r="H584" s="22"/>
      <c r="I584" s="22"/>
      <c r="J584" s="22"/>
      <c r="K584" s="22"/>
      <c r="L584" s="22"/>
      <c r="M584" s="19"/>
      <c r="Q584" s="1" t="s">
        <v>984</v>
      </c>
    </row>
    <row r="585" spans="1:48" ht="30" customHeight="1" x14ac:dyDescent="0.3">
      <c r="A585" s="19"/>
      <c r="B585" s="19"/>
      <c r="C585" s="19"/>
      <c r="D585" s="19"/>
      <c r="E585" s="22"/>
      <c r="F585" s="22"/>
      <c r="G585" s="22"/>
      <c r="H585" s="22"/>
      <c r="I585" s="22"/>
      <c r="J585" s="22"/>
      <c r="K585" s="22"/>
      <c r="L585" s="22"/>
      <c r="M585" s="19"/>
      <c r="Q585" s="1" t="s">
        <v>984</v>
      </c>
    </row>
    <row r="586" spans="1:48" ht="30" customHeight="1" x14ac:dyDescent="0.3">
      <c r="A586" s="19"/>
      <c r="B586" s="19"/>
      <c r="C586" s="19"/>
      <c r="D586" s="19"/>
      <c r="E586" s="22"/>
      <c r="F586" s="22"/>
      <c r="G586" s="22"/>
      <c r="H586" s="22"/>
      <c r="I586" s="22"/>
      <c r="J586" s="22"/>
      <c r="K586" s="22"/>
      <c r="L586" s="22"/>
      <c r="M586" s="19"/>
      <c r="Q586" s="1" t="s">
        <v>984</v>
      </c>
    </row>
    <row r="587" spans="1:48" ht="30" customHeight="1" x14ac:dyDescent="0.3">
      <c r="A587" s="19"/>
      <c r="B587" s="19"/>
      <c r="C587" s="19"/>
      <c r="D587" s="19"/>
      <c r="E587" s="22"/>
      <c r="F587" s="22"/>
      <c r="G587" s="22"/>
      <c r="H587" s="22"/>
      <c r="I587" s="22"/>
      <c r="J587" s="22"/>
      <c r="K587" s="22"/>
      <c r="L587" s="22"/>
      <c r="M587" s="19"/>
      <c r="Q587" s="1" t="s">
        <v>984</v>
      </c>
    </row>
    <row r="588" spans="1:48" ht="30" customHeight="1" x14ac:dyDescent="0.3">
      <c r="A588" s="19"/>
      <c r="B588" s="19"/>
      <c r="C588" s="19"/>
      <c r="D588" s="19"/>
      <c r="E588" s="22"/>
      <c r="F588" s="22"/>
      <c r="G588" s="22"/>
      <c r="H588" s="22"/>
      <c r="I588" s="22"/>
      <c r="J588" s="22"/>
      <c r="K588" s="22"/>
      <c r="L588" s="22"/>
      <c r="M588" s="19"/>
      <c r="Q588" s="1" t="s">
        <v>984</v>
      </c>
    </row>
    <row r="589" spans="1:48" ht="30" customHeight="1" x14ac:dyDescent="0.3">
      <c r="A589" s="19"/>
      <c r="B589" s="19"/>
      <c r="C589" s="19"/>
      <c r="D589" s="19"/>
      <c r="E589" s="22"/>
      <c r="F589" s="22"/>
      <c r="G589" s="22"/>
      <c r="H589" s="22"/>
      <c r="I589" s="22"/>
      <c r="J589" s="22"/>
      <c r="K589" s="22"/>
      <c r="L589" s="22"/>
      <c r="M589" s="19"/>
      <c r="Q589" s="1" t="s">
        <v>984</v>
      </c>
    </row>
    <row r="590" spans="1:48" ht="30" customHeight="1" x14ac:dyDescent="0.3">
      <c r="A590" s="19"/>
      <c r="B590" s="19"/>
      <c r="C590" s="19"/>
      <c r="D590" s="19"/>
      <c r="E590" s="22"/>
      <c r="F590" s="22"/>
      <c r="G590" s="22"/>
      <c r="H590" s="22"/>
      <c r="I590" s="22"/>
      <c r="J590" s="22"/>
      <c r="K590" s="22"/>
      <c r="L590" s="22"/>
      <c r="M590" s="19"/>
      <c r="Q590" s="1" t="s">
        <v>984</v>
      </c>
    </row>
    <row r="591" spans="1:48" ht="30" customHeight="1" x14ac:dyDescent="0.3">
      <c r="A591" s="19"/>
      <c r="B591" s="19"/>
      <c r="C591" s="19"/>
      <c r="D591" s="19"/>
      <c r="E591" s="22"/>
      <c r="F591" s="22"/>
      <c r="G591" s="22"/>
      <c r="H591" s="22"/>
      <c r="I591" s="22"/>
      <c r="J591" s="22"/>
      <c r="K591" s="22"/>
      <c r="L591" s="22"/>
      <c r="M591" s="19"/>
      <c r="Q591" s="1" t="s">
        <v>984</v>
      </c>
    </row>
    <row r="592" spans="1:48" ht="30" customHeight="1" x14ac:dyDescent="0.3">
      <c r="A592" s="19"/>
      <c r="B592" s="19"/>
      <c r="C592" s="19"/>
      <c r="D592" s="19"/>
      <c r="E592" s="22"/>
      <c r="F592" s="22"/>
      <c r="G592" s="22"/>
      <c r="H592" s="22"/>
      <c r="I592" s="22"/>
      <c r="J592" s="22"/>
      <c r="K592" s="22"/>
      <c r="L592" s="22"/>
      <c r="M592" s="19"/>
      <c r="Q592" s="1" t="s">
        <v>984</v>
      </c>
    </row>
    <row r="593" spans="1:48" ht="30" customHeight="1" x14ac:dyDescent="0.3">
      <c r="A593" s="19"/>
      <c r="B593" s="19"/>
      <c r="C593" s="19"/>
      <c r="D593" s="19"/>
      <c r="E593" s="22"/>
      <c r="F593" s="22"/>
      <c r="G593" s="22"/>
      <c r="H593" s="22"/>
      <c r="I593" s="22"/>
      <c r="J593" s="22"/>
      <c r="K593" s="22"/>
      <c r="L593" s="22"/>
      <c r="M593" s="19"/>
      <c r="Q593" s="1" t="s">
        <v>984</v>
      </c>
    </row>
    <row r="594" spans="1:48" ht="30" customHeight="1" x14ac:dyDescent="0.3">
      <c r="A594" s="19"/>
      <c r="B594" s="19"/>
      <c r="C594" s="19"/>
      <c r="D594" s="19"/>
      <c r="E594" s="22"/>
      <c r="F594" s="22"/>
      <c r="G594" s="22"/>
      <c r="H594" s="22"/>
      <c r="I594" s="22"/>
      <c r="J594" s="22"/>
      <c r="K594" s="22"/>
      <c r="L594" s="22"/>
      <c r="M594" s="19"/>
      <c r="Q594" s="1" t="s">
        <v>984</v>
      </c>
    </row>
    <row r="595" spans="1:48" ht="30" customHeight="1" x14ac:dyDescent="0.3">
      <c r="A595" s="19"/>
      <c r="B595" s="19"/>
      <c r="C595" s="19"/>
      <c r="D595" s="19"/>
      <c r="E595" s="22"/>
      <c r="F595" s="22"/>
      <c r="G595" s="22"/>
      <c r="H595" s="22"/>
      <c r="I595" s="22"/>
      <c r="J595" s="22"/>
      <c r="K595" s="22"/>
      <c r="L595" s="22"/>
      <c r="M595" s="19"/>
      <c r="Q595" s="1" t="s">
        <v>984</v>
      </c>
    </row>
    <row r="596" spans="1:48" ht="30" customHeight="1" x14ac:dyDescent="0.3">
      <c r="A596" s="19"/>
      <c r="B596" s="19"/>
      <c r="C596" s="19"/>
      <c r="D596" s="19"/>
      <c r="E596" s="22"/>
      <c r="F596" s="22"/>
      <c r="G596" s="22"/>
      <c r="H596" s="22"/>
      <c r="I596" s="22"/>
      <c r="J596" s="22"/>
      <c r="K596" s="22"/>
      <c r="L596" s="22"/>
      <c r="M596" s="19"/>
      <c r="Q596" s="1" t="s">
        <v>984</v>
      </c>
    </row>
    <row r="597" spans="1:48" ht="30" customHeight="1" x14ac:dyDescent="0.3">
      <c r="A597" s="19"/>
      <c r="B597" s="19"/>
      <c r="C597" s="19"/>
      <c r="D597" s="19"/>
      <c r="E597" s="22"/>
      <c r="F597" s="22"/>
      <c r="G597" s="22"/>
      <c r="H597" s="22"/>
      <c r="I597" s="22"/>
      <c r="J597" s="22"/>
      <c r="K597" s="22"/>
      <c r="L597" s="22"/>
      <c r="M597" s="19"/>
      <c r="Q597" s="1" t="s">
        <v>984</v>
      </c>
    </row>
    <row r="598" spans="1:48" ht="30" customHeight="1" x14ac:dyDescent="0.3">
      <c r="A598" s="19"/>
      <c r="B598" s="19"/>
      <c r="C598" s="19"/>
      <c r="D598" s="19"/>
      <c r="E598" s="22"/>
      <c r="F598" s="22"/>
      <c r="G598" s="22"/>
      <c r="H598" s="22"/>
      <c r="I598" s="22"/>
      <c r="J598" s="22"/>
      <c r="K598" s="22"/>
      <c r="L598" s="22"/>
      <c r="M598" s="19"/>
      <c r="Q598" s="1" t="s">
        <v>984</v>
      </c>
    </row>
    <row r="599" spans="1:48" ht="30" customHeight="1" x14ac:dyDescent="0.3">
      <c r="A599" s="19"/>
      <c r="B599" s="19"/>
      <c r="C599" s="19"/>
      <c r="D599" s="19"/>
      <c r="E599" s="22"/>
      <c r="F599" s="22"/>
      <c r="G599" s="22"/>
      <c r="H599" s="22"/>
      <c r="I599" s="22"/>
      <c r="J599" s="22"/>
      <c r="K599" s="22"/>
      <c r="L599" s="22"/>
      <c r="M599" s="19"/>
      <c r="Q599" s="1" t="s">
        <v>984</v>
      </c>
    </row>
    <row r="600" spans="1:48" ht="30" customHeight="1" x14ac:dyDescent="0.3">
      <c r="A600" s="19"/>
      <c r="B600" s="19"/>
      <c r="C600" s="19"/>
      <c r="D600" s="19"/>
      <c r="E600" s="22"/>
      <c r="F600" s="22"/>
      <c r="G600" s="22"/>
      <c r="H600" s="22"/>
      <c r="I600" s="22"/>
      <c r="J600" s="22"/>
      <c r="K600" s="22"/>
      <c r="L600" s="22"/>
      <c r="M600" s="19"/>
      <c r="Q600" s="1" t="s">
        <v>984</v>
      </c>
    </row>
    <row r="601" spans="1:48" ht="30" customHeight="1" x14ac:dyDescent="0.3">
      <c r="A601" s="19"/>
      <c r="B601" s="19"/>
      <c r="C601" s="19"/>
      <c r="D601" s="19"/>
      <c r="E601" s="22"/>
      <c r="F601" s="22"/>
      <c r="G601" s="22"/>
      <c r="H601" s="22"/>
      <c r="I601" s="22"/>
      <c r="J601" s="22"/>
      <c r="K601" s="22"/>
      <c r="L601" s="22"/>
      <c r="M601" s="19"/>
      <c r="Q601" s="1" t="s">
        <v>984</v>
      </c>
    </row>
    <row r="602" spans="1:48" ht="30" customHeight="1" x14ac:dyDescent="0.3">
      <c r="A602" s="19"/>
      <c r="B602" s="19"/>
      <c r="C602" s="19"/>
      <c r="D602" s="19"/>
      <c r="E602" s="22"/>
      <c r="F602" s="22"/>
      <c r="G602" s="22"/>
      <c r="H602" s="22"/>
      <c r="I602" s="22"/>
      <c r="J602" s="22"/>
      <c r="K602" s="22"/>
      <c r="L602" s="22"/>
      <c r="M602" s="19"/>
      <c r="Q602" s="1" t="s">
        <v>984</v>
      </c>
    </row>
    <row r="603" spans="1:48" ht="30" customHeight="1" x14ac:dyDescent="0.3">
      <c r="A603" s="18" t="s">
        <v>98</v>
      </c>
      <c r="B603" s="19"/>
      <c r="C603" s="19"/>
      <c r="D603" s="19"/>
      <c r="E603" s="22"/>
      <c r="F603" s="22">
        <f>SUMIF(Q581:Q602,"010401",F581:F602)</f>
        <v>0</v>
      </c>
      <c r="G603" s="22"/>
      <c r="H603" s="22">
        <f>SUMIF(Q581:Q602,"010401",H581:H602)</f>
        <v>0</v>
      </c>
      <c r="I603" s="22"/>
      <c r="J603" s="22">
        <f>SUMIF(Q581:Q602,"010401",J581:J602)</f>
        <v>0</v>
      </c>
      <c r="K603" s="22"/>
      <c r="L603" s="22">
        <f>SUMIF(Q581:Q602,"010401",L581:L602)</f>
        <v>0</v>
      </c>
      <c r="M603" s="19"/>
      <c r="N603" t="s">
        <v>99</v>
      </c>
    </row>
    <row r="604" spans="1:48" ht="30" customHeight="1" x14ac:dyDescent="0.3">
      <c r="A604" s="18" t="s">
        <v>991</v>
      </c>
      <c r="B604" s="19" t="s">
        <v>1061</v>
      </c>
      <c r="C604" s="19"/>
      <c r="D604" s="19"/>
      <c r="E604" s="22"/>
      <c r="F604" s="22"/>
      <c r="G604" s="22"/>
      <c r="H604" s="22"/>
      <c r="I604" s="22"/>
      <c r="J604" s="22"/>
      <c r="K604" s="22"/>
      <c r="L604" s="22"/>
      <c r="M604" s="19"/>
      <c r="N604" s="3"/>
      <c r="O604" s="3"/>
      <c r="P604" s="3"/>
      <c r="Q604" s="2" t="s">
        <v>992</v>
      </c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</row>
    <row r="605" spans="1:48" ht="30" customHeight="1" x14ac:dyDescent="0.3">
      <c r="A605" s="18" t="s">
        <v>139</v>
      </c>
      <c r="B605" s="18" t="s">
        <v>140</v>
      </c>
      <c r="C605" s="18" t="s">
        <v>993</v>
      </c>
      <c r="D605" s="19">
        <v>434</v>
      </c>
      <c r="E605" s="22"/>
      <c r="F605" s="22">
        <f>TRUNC(E605*D605, 0)</f>
        <v>0</v>
      </c>
      <c r="G605" s="22"/>
      <c r="H605" s="22">
        <f>TRUNC(G605*D605, 0)</f>
        <v>0</v>
      </c>
      <c r="I605" s="22"/>
      <c r="J605" s="22">
        <f>TRUNC(I605*D605, 0)</f>
        <v>0</v>
      </c>
      <c r="K605" s="22">
        <f t="shared" ref="K605:L607" si="66">TRUNC(E605+G605+I605, 0)</f>
        <v>0</v>
      </c>
      <c r="L605" s="22">
        <f t="shared" si="66"/>
        <v>0</v>
      </c>
      <c r="M605" s="18" t="s">
        <v>994</v>
      </c>
      <c r="N605" s="2" t="s">
        <v>995</v>
      </c>
      <c r="O605" s="2" t="s">
        <v>52</v>
      </c>
      <c r="P605" s="2" t="s">
        <v>52</v>
      </c>
      <c r="Q605" s="2" t="s">
        <v>992</v>
      </c>
      <c r="R605" s="2" t="s">
        <v>64</v>
      </c>
      <c r="S605" s="2" t="s">
        <v>64</v>
      </c>
      <c r="T605" s="2" t="s">
        <v>63</v>
      </c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2" t="s">
        <v>52</v>
      </c>
      <c r="AS605" s="2" t="s">
        <v>52</v>
      </c>
      <c r="AT605" s="3"/>
      <c r="AU605" s="2" t="s">
        <v>996</v>
      </c>
      <c r="AV605" s="3">
        <v>214</v>
      </c>
    </row>
    <row r="606" spans="1:48" ht="30" customHeight="1" x14ac:dyDescent="0.3">
      <c r="A606" s="18" t="s">
        <v>139</v>
      </c>
      <c r="B606" s="18" t="s">
        <v>997</v>
      </c>
      <c r="C606" s="18" t="s">
        <v>993</v>
      </c>
      <c r="D606" s="19">
        <v>36</v>
      </c>
      <c r="E606" s="22"/>
      <c r="F606" s="22">
        <f>TRUNC(E606*D606, 0)</f>
        <v>0</v>
      </c>
      <c r="G606" s="22"/>
      <c r="H606" s="22">
        <f>TRUNC(G606*D606, 0)</f>
        <v>0</v>
      </c>
      <c r="I606" s="22"/>
      <c r="J606" s="22">
        <f>TRUNC(I606*D606, 0)</f>
        <v>0</v>
      </c>
      <c r="K606" s="22">
        <f t="shared" si="66"/>
        <v>0</v>
      </c>
      <c r="L606" s="22">
        <f t="shared" si="66"/>
        <v>0</v>
      </c>
      <c r="M606" s="18" t="s">
        <v>994</v>
      </c>
      <c r="N606" s="2" t="s">
        <v>998</v>
      </c>
      <c r="O606" s="2" t="s">
        <v>52</v>
      </c>
      <c r="P606" s="2" t="s">
        <v>52</v>
      </c>
      <c r="Q606" s="2" t="s">
        <v>992</v>
      </c>
      <c r="R606" s="2" t="s">
        <v>64</v>
      </c>
      <c r="S606" s="2" t="s">
        <v>64</v>
      </c>
      <c r="T606" s="2" t="s">
        <v>63</v>
      </c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2" t="s">
        <v>52</v>
      </c>
      <c r="AS606" s="2" t="s">
        <v>52</v>
      </c>
      <c r="AT606" s="3"/>
      <c r="AU606" s="2" t="s">
        <v>999</v>
      </c>
      <c r="AV606" s="3">
        <v>215</v>
      </c>
    </row>
    <row r="607" spans="1:48" ht="30" customHeight="1" x14ac:dyDescent="0.3">
      <c r="A607" s="18" t="s">
        <v>139</v>
      </c>
      <c r="B607" s="18" t="s">
        <v>1000</v>
      </c>
      <c r="C607" s="18" t="s">
        <v>993</v>
      </c>
      <c r="D607" s="19">
        <v>34</v>
      </c>
      <c r="E607" s="22"/>
      <c r="F607" s="22">
        <f>TRUNC(E607*D607, 0)</f>
        <v>0</v>
      </c>
      <c r="G607" s="22"/>
      <c r="H607" s="22">
        <f>TRUNC(G607*D607, 0)</f>
        <v>0</v>
      </c>
      <c r="I607" s="22"/>
      <c r="J607" s="22">
        <f>TRUNC(I607*D607, 0)</f>
        <v>0</v>
      </c>
      <c r="K607" s="22">
        <f t="shared" si="66"/>
        <v>0</v>
      </c>
      <c r="L607" s="22">
        <f t="shared" si="66"/>
        <v>0</v>
      </c>
      <c r="M607" s="18" t="s">
        <v>994</v>
      </c>
      <c r="N607" s="2" t="s">
        <v>1001</v>
      </c>
      <c r="O607" s="2" t="s">
        <v>52</v>
      </c>
      <c r="P607" s="2" t="s">
        <v>52</v>
      </c>
      <c r="Q607" s="2" t="s">
        <v>992</v>
      </c>
      <c r="R607" s="2" t="s">
        <v>64</v>
      </c>
      <c r="S607" s="2" t="s">
        <v>64</v>
      </c>
      <c r="T607" s="2" t="s">
        <v>63</v>
      </c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2" t="s">
        <v>52</v>
      </c>
      <c r="AS607" s="2" t="s">
        <v>52</v>
      </c>
      <c r="AT607" s="3"/>
      <c r="AU607" s="2" t="s">
        <v>1002</v>
      </c>
      <c r="AV607" s="3">
        <v>272</v>
      </c>
    </row>
    <row r="608" spans="1:48" ht="30" customHeight="1" x14ac:dyDescent="0.3">
      <c r="A608" s="19"/>
      <c r="B608" s="19"/>
      <c r="C608" s="19"/>
      <c r="D608" s="19"/>
      <c r="E608" s="22"/>
      <c r="F608" s="22"/>
      <c r="G608" s="22"/>
      <c r="H608" s="22"/>
      <c r="I608" s="22"/>
      <c r="J608" s="22"/>
      <c r="K608" s="22"/>
      <c r="L608" s="22"/>
      <c r="M608" s="19"/>
      <c r="Q608" s="1" t="s">
        <v>992</v>
      </c>
    </row>
    <row r="609" spans="1:17" ht="30" customHeight="1" x14ac:dyDescent="0.3">
      <c r="A609" s="19"/>
      <c r="B609" s="19"/>
      <c r="C609" s="19"/>
      <c r="D609" s="19"/>
      <c r="E609" s="22"/>
      <c r="F609" s="22"/>
      <c r="G609" s="22"/>
      <c r="H609" s="22"/>
      <c r="I609" s="22"/>
      <c r="J609" s="22"/>
      <c r="K609" s="22"/>
      <c r="L609" s="22"/>
      <c r="M609" s="19"/>
      <c r="Q609" s="1" t="s">
        <v>992</v>
      </c>
    </row>
    <row r="610" spans="1:17" ht="30" customHeight="1" x14ac:dyDescent="0.3">
      <c r="A610" s="19"/>
      <c r="B610" s="19"/>
      <c r="C610" s="19"/>
      <c r="D610" s="19"/>
      <c r="E610" s="22"/>
      <c r="F610" s="22"/>
      <c r="G610" s="22"/>
      <c r="H610" s="22"/>
      <c r="I610" s="22"/>
      <c r="J610" s="22"/>
      <c r="K610" s="22"/>
      <c r="L610" s="22"/>
      <c r="M610" s="19"/>
      <c r="Q610" s="1" t="s">
        <v>992</v>
      </c>
    </row>
    <row r="611" spans="1:17" ht="30" customHeight="1" x14ac:dyDescent="0.3">
      <c r="A611" s="19"/>
      <c r="B611" s="19"/>
      <c r="C611" s="19"/>
      <c r="D611" s="19"/>
      <c r="E611" s="22"/>
      <c r="F611" s="22"/>
      <c r="G611" s="22"/>
      <c r="H611" s="22"/>
      <c r="I611" s="22"/>
      <c r="J611" s="22"/>
      <c r="K611" s="22"/>
      <c r="L611" s="22"/>
      <c r="M611" s="19"/>
      <c r="Q611" s="1" t="s">
        <v>992</v>
      </c>
    </row>
    <row r="612" spans="1:17" ht="30" customHeight="1" x14ac:dyDescent="0.3">
      <c r="A612" s="19"/>
      <c r="B612" s="19"/>
      <c r="C612" s="19"/>
      <c r="D612" s="19"/>
      <c r="E612" s="22"/>
      <c r="F612" s="22"/>
      <c r="G612" s="22"/>
      <c r="H612" s="22"/>
      <c r="I612" s="22"/>
      <c r="J612" s="22"/>
      <c r="K612" s="22"/>
      <c r="L612" s="22"/>
      <c r="M612" s="19"/>
      <c r="Q612" s="1" t="s">
        <v>992</v>
      </c>
    </row>
    <row r="613" spans="1:17" ht="30" customHeight="1" x14ac:dyDescent="0.3">
      <c r="A613" s="19"/>
      <c r="B613" s="19"/>
      <c r="C613" s="19"/>
      <c r="D613" s="19"/>
      <c r="E613" s="22"/>
      <c r="F613" s="22"/>
      <c r="G613" s="22"/>
      <c r="H613" s="22"/>
      <c r="I613" s="22"/>
      <c r="J613" s="22"/>
      <c r="K613" s="22"/>
      <c r="L613" s="22"/>
      <c r="M613" s="19"/>
      <c r="Q613" s="1" t="s">
        <v>992</v>
      </c>
    </row>
    <row r="614" spans="1:17" ht="30" customHeight="1" x14ac:dyDescent="0.3">
      <c r="A614" s="19"/>
      <c r="B614" s="19"/>
      <c r="C614" s="19"/>
      <c r="D614" s="19"/>
      <c r="E614" s="22"/>
      <c r="F614" s="22"/>
      <c r="G614" s="22"/>
      <c r="H614" s="22"/>
      <c r="I614" s="22"/>
      <c r="J614" s="22"/>
      <c r="K614" s="22"/>
      <c r="L614" s="22"/>
      <c r="M614" s="19"/>
      <c r="Q614" s="1" t="s">
        <v>992</v>
      </c>
    </row>
    <row r="615" spans="1:17" ht="30" customHeight="1" x14ac:dyDescent="0.3">
      <c r="A615" s="19"/>
      <c r="B615" s="19"/>
      <c r="C615" s="19"/>
      <c r="D615" s="19"/>
      <c r="E615" s="22"/>
      <c r="F615" s="22"/>
      <c r="G615" s="22"/>
      <c r="H615" s="22"/>
      <c r="I615" s="22"/>
      <c r="J615" s="22"/>
      <c r="K615" s="22"/>
      <c r="L615" s="22"/>
      <c r="M615" s="19"/>
      <c r="Q615" s="1" t="s">
        <v>992</v>
      </c>
    </row>
    <row r="616" spans="1:17" ht="30" customHeight="1" x14ac:dyDescent="0.3">
      <c r="A616" s="19"/>
      <c r="B616" s="19"/>
      <c r="C616" s="19"/>
      <c r="D616" s="19"/>
      <c r="E616" s="22"/>
      <c r="F616" s="22"/>
      <c r="G616" s="22"/>
      <c r="H616" s="22"/>
      <c r="I616" s="22"/>
      <c r="J616" s="22"/>
      <c r="K616" s="22"/>
      <c r="L616" s="22"/>
      <c r="M616" s="19"/>
      <c r="Q616" s="1" t="s">
        <v>992</v>
      </c>
    </row>
    <row r="617" spans="1:17" ht="30" customHeight="1" x14ac:dyDescent="0.3">
      <c r="A617" s="19"/>
      <c r="B617" s="19"/>
      <c r="C617" s="19"/>
      <c r="D617" s="19"/>
      <c r="E617" s="22"/>
      <c r="F617" s="22"/>
      <c r="G617" s="22"/>
      <c r="H617" s="22"/>
      <c r="I617" s="22"/>
      <c r="J617" s="22"/>
      <c r="K617" s="22"/>
      <c r="L617" s="22"/>
      <c r="M617" s="19"/>
      <c r="Q617" s="1" t="s">
        <v>992</v>
      </c>
    </row>
    <row r="618" spans="1:17" ht="30" customHeight="1" x14ac:dyDescent="0.3">
      <c r="A618" s="19"/>
      <c r="B618" s="19"/>
      <c r="C618" s="19"/>
      <c r="D618" s="19"/>
      <c r="E618" s="22"/>
      <c r="F618" s="22"/>
      <c r="G618" s="22"/>
      <c r="H618" s="22"/>
      <c r="I618" s="22"/>
      <c r="J618" s="22"/>
      <c r="K618" s="22"/>
      <c r="L618" s="22"/>
      <c r="M618" s="19"/>
      <c r="Q618" s="1" t="s">
        <v>992</v>
      </c>
    </row>
    <row r="619" spans="1:17" ht="30" customHeight="1" x14ac:dyDescent="0.3">
      <c r="A619" s="19"/>
      <c r="B619" s="19"/>
      <c r="C619" s="19"/>
      <c r="D619" s="19"/>
      <c r="E619" s="22"/>
      <c r="F619" s="22"/>
      <c r="G619" s="22"/>
      <c r="H619" s="22"/>
      <c r="I619" s="22"/>
      <c r="J619" s="22"/>
      <c r="K619" s="22"/>
      <c r="L619" s="22"/>
      <c r="M619" s="19"/>
      <c r="Q619" s="1" t="s">
        <v>992</v>
      </c>
    </row>
    <row r="620" spans="1:17" ht="30" customHeight="1" x14ac:dyDescent="0.3">
      <c r="A620" s="19"/>
      <c r="B620" s="19"/>
      <c r="C620" s="19"/>
      <c r="D620" s="19"/>
      <c r="E620" s="22"/>
      <c r="F620" s="22"/>
      <c r="G620" s="22"/>
      <c r="H620" s="22"/>
      <c r="I620" s="22"/>
      <c r="J620" s="22"/>
      <c r="K620" s="22"/>
      <c r="L620" s="22"/>
      <c r="M620" s="19"/>
      <c r="Q620" s="1" t="s">
        <v>992</v>
      </c>
    </row>
    <row r="621" spans="1:17" ht="30" customHeight="1" x14ac:dyDescent="0.3">
      <c r="A621" s="19"/>
      <c r="B621" s="19"/>
      <c r="C621" s="19"/>
      <c r="D621" s="19"/>
      <c r="E621" s="22"/>
      <c r="F621" s="22"/>
      <c r="G621" s="22"/>
      <c r="H621" s="22"/>
      <c r="I621" s="22"/>
      <c r="J621" s="22"/>
      <c r="K621" s="22"/>
      <c r="L621" s="22"/>
      <c r="M621" s="19"/>
      <c r="Q621" s="1" t="s">
        <v>992</v>
      </c>
    </row>
    <row r="622" spans="1:17" ht="30" customHeight="1" x14ac:dyDescent="0.3">
      <c r="A622" s="19"/>
      <c r="B622" s="19"/>
      <c r="C622" s="19"/>
      <c r="D622" s="19"/>
      <c r="E622" s="22"/>
      <c r="F622" s="22"/>
      <c r="G622" s="22"/>
      <c r="H622" s="22"/>
      <c r="I622" s="22"/>
      <c r="J622" s="22"/>
      <c r="K622" s="22"/>
      <c r="L622" s="22"/>
      <c r="M622" s="19"/>
      <c r="Q622" s="1" t="s">
        <v>992</v>
      </c>
    </row>
    <row r="623" spans="1:17" ht="30" customHeight="1" x14ac:dyDescent="0.3">
      <c r="A623" s="19"/>
      <c r="B623" s="19"/>
      <c r="C623" s="19"/>
      <c r="D623" s="19"/>
      <c r="E623" s="22"/>
      <c r="F623" s="22"/>
      <c r="G623" s="22"/>
      <c r="H623" s="22"/>
      <c r="I623" s="22"/>
      <c r="J623" s="22"/>
      <c r="K623" s="22"/>
      <c r="L623" s="22"/>
      <c r="M623" s="19"/>
      <c r="Q623" s="1" t="s">
        <v>992</v>
      </c>
    </row>
    <row r="624" spans="1:17" ht="30" customHeight="1" x14ac:dyDescent="0.3">
      <c r="A624" s="19"/>
      <c r="B624" s="19"/>
      <c r="C624" s="19"/>
      <c r="D624" s="19"/>
      <c r="E624" s="22"/>
      <c r="F624" s="22"/>
      <c r="G624" s="22"/>
      <c r="H624" s="22"/>
      <c r="I624" s="22"/>
      <c r="J624" s="22"/>
      <c r="K624" s="22"/>
      <c r="L624" s="22"/>
      <c r="M624" s="19"/>
      <c r="Q624" s="1" t="s">
        <v>992</v>
      </c>
    </row>
    <row r="625" spans="1:48" ht="30" customHeight="1" x14ac:dyDescent="0.3">
      <c r="A625" s="19"/>
      <c r="B625" s="19"/>
      <c r="C625" s="19"/>
      <c r="D625" s="19"/>
      <c r="E625" s="22"/>
      <c r="F625" s="22"/>
      <c r="G625" s="22"/>
      <c r="H625" s="22"/>
      <c r="I625" s="22"/>
      <c r="J625" s="22"/>
      <c r="K625" s="22"/>
      <c r="L625" s="22"/>
      <c r="M625" s="19"/>
      <c r="Q625" s="1" t="s">
        <v>992</v>
      </c>
    </row>
    <row r="626" spans="1:48" ht="30" customHeight="1" x14ac:dyDescent="0.3">
      <c r="A626" s="19"/>
      <c r="B626" s="19"/>
      <c r="C626" s="19"/>
      <c r="D626" s="19"/>
      <c r="E626" s="22"/>
      <c r="F626" s="22"/>
      <c r="G626" s="22"/>
      <c r="H626" s="22"/>
      <c r="I626" s="22"/>
      <c r="J626" s="22"/>
      <c r="K626" s="22"/>
      <c r="L626" s="22"/>
      <c r="M626" s="19"/>
      <c r="Q626" s="1" t="s">
        <v>992</v>
      </c>
    </row>
    <row r="627" spans="1:48" ht="30" customHeight="1" x14ac:dyDescent="0.3">
      <c r="A627" s="18" t="s">
        <v>98</v>
      </c>
      <c r="B627" s="19"/>
      <c r="C627" s="19"/>
      <c r="D627" s="19"/>
      <c r="E627" s="22"/>
      <c r="F627" s="22">
        <f>SUMIF(Q605:Q626,"010501",F605:F626)</f>
        <v>0</v>
      </c>
      <c r="G627" s="22"/>
      <c r="H627" s="22">
        <f>SUMIF(Q605:Q626,"010501",H605:H626)</f>
        <v>0</v>
      </c>
      <c r="I627" s="22"/>
      <c r="J627" s="22">
        <f>SUMIF(Q605:Q626,"010501",J605:J626)</f>
        <v>0</v>
      </c>
      <c r="K627" s="22"/>
      <c r="L627" s="22">
        <f>SUMIF(Q605:Q626,"010501",L605:L626)</f>
        <v>0</v>
      </c>
      <c r="M627" s="19"/>
      <c r="N627" t="s">
        <v>99</v>
      </c>
    </row>
    <row r="628" spans="1:48" ht="30" customHeight="1" x14ac:dyDescent="0.3">
      <c r="A628" s="18" t="s">
        <v>1006</v>
      </c>
      <c r="B628" s="19" t="s">
        <v>1062</v>
      </c>
      <c r="C628" s="19"/>
      <c r="D628" s="19"/>
      <c r="E628" s="22"/>
      <c r="F628" s="22"/>
      <c r="G628" s="22"/>
      <c r="H628" s="22"/>
      <c r="I628" s="22"/>
      <c r="J628" s="22"/>
      <c r="K628" s="22"/>
      <c r="L628" s="22"/>
      <c r="M628" s="19"/>
      <c r="N628" s="3"/>
      <c r="O628" s="3"/>
      <c r="P628" s="3"/>
      <c r="Q628" s="2" t="s">
        <v>1007</v>
      </c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</row>
    <row r="629" spans="1:48" ht="30" customHeight="1" x14ac:dyDescent="0.3">
      <c r="A629" s="18" t="s">
        <v>1008</v>
      </c>
      <c r="B629" s="18" t="s">
        <v>1009</v>
      </c>
      <c r="C629" s="18" t="s">
        <v>709</v>
      </c>
      <c r="D629" s="19">
        <v>1</v>
      </c>
      <c r="E629" s="22"/>
      <c r="F629" s="22">
        <f>TRUNC(E629*D629, 0)</f>
        <v>0</v>
      </c>
      <c r="G629" s="22"/>
      <c r="H629" s="22">
        <f>TRUNC(G629*D629, 0)</f>
        <v>0</v>
      </c>
      <c r="I629" s="22"/>
      <c r="J629" s="22">
        <f>TRUNC(I629*D629, 0)</f>
        <v>0</v>
      </c>
      <c r="K629" s="22">
        <f t="shared" ref="K629:L632" si="67">TRUNC(E629+G629+I629, 0)</f>
        <v>0</v>
      </c>
      <c r="L629" s="22">
        <f t="shared" si="67"/>
        <v>0</v>
      </c>
      <c r="M629" s="18" t="s">
        <v>52</v>
      </c>
      <c r="N629" s="2" t="s">
        <v>1010</v>
      </c>
      <c r="O629" s="2" t="s">
        <v>52</v>
      </c>
      <c r="P629" s="2" t="s">
        <v>52</v>
      </c>
      <c r="Q629" s="2" t="s">
        <v>1007</v>
      </c>
      <c r="R629" s="2" t="s">
        <v>64</v>
      </c>
      <c r="S629" s="2" t="s">
        <v>64</v>
      </c>
      <c r="T629" s="2" t="s">
        <v>63</v>
      </c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2" t="s">
        <v>52</v>
      </c>
      <c r="AS629" s="2" t="s">
        <v>52</v>
      </c>
      <c r="AT629" s="3"/>
      <c r="AU629" s="2" t="s">
        <v>1011</v>
      </c>
      <c r="AV629" s="3">
        <v>248</v>
      </c>
    </row>
    <row r="630" spans="1:48" ht="30" customHeight="1" x14ac:dyDescent="0.3">
      <c r="A630" s="18" t="s">
        <v>1012</v>
      </c>
      <c r="B630" s="18" t="s">
        <v>1013</v>
      </c>
      <c r="C630" s="18" t="s">
        <v>709</v>
      </c>
      <c r="D630" s="19">
        <v>1</v>
      </c>
      <c r="E630" s="22"/>
      <c r="F630" s="22">
        <f>TRUNC(E630*D630, 0)</f>
        <v>0</v>
      </c>
      <c r="G630" s="22"/>
      <c r="H630" s="22">
        <f>TRUNC(G630*D630, 0)</f>
        <v>0</v>
      </c>
      <c r="I630" s="22"/>
      <c r="J630" s="22">
        <f>TRUNC(I630*D630, 0)</f>
        <v>0</v>
      </c>
      <c r="K630" s="22">
        <f t="shared" si="67"/>
        <v>0</v>
      </c>
      <c r="L630" s="22">
        <f t="shared" si="67"/>
        <v>0</v>
      </c>
      <c r="M630" s="18" t="s">
        <v>52</v>
      </c>
      <c r="N630" s="2" t="s">
        <v>1014</v>
      </c>
      <c r="O630" s="2" t="s">
        <v>52</v>
      </c>
      <c r="P630" s="2" t="s">
        <v>52</v>
      </c>
      <c r="Q630" s="2" t="s">
        <v>1007</v>
      </c>
      <c r="R630" s="2" t="s">
        <v>64</v>
      </c>
      <c r="S630" s="2" t="s">
        <v>64</v>
      </c>
      <c r="T630" s="2" t="s">
        <v>63</v>
      </c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2" t="s">
        <v>52</v>
      </c>
      <c r="AS630" s="2" t="s">
        <v>52</v>
      </c>
      <c r="AT630" s="3"/>
      <c r="AU630" s="2" t="s">
        <v>1015</v>
      </c>
      <c r="AV630" s="3">
        <v>249</v>
      </c>
    </row>
    <row r="631" spans="1:48" ht="30" customHeight="1" x14ac:dyDescent="0.3">
      <c r="A631" s="18" t="s">
        <v>1012</v>
      </c>
      <c r="B631" s="18" t="s">
        <v>1016</v>
      </c>
      <c r="C631" s="18" t="s">
        <v>709</v>
      </c>
      <c r="D631" s="19">
        <v>1</v>
      </c>
      <c r="E631" s="22"/>
      <c r="F631" s="22">
        <f>TRUNC(E631*D631, 0)</f>
        <v>0</v>
      </c>
      <c r="G631" s="22"/>
      <c r="H631" s="22">
        <f>TRUNC(G631*D631, 0)</f>
        <v>0</v>
      </c>
      <c r="I631" s="22"/>
      <c r="J631" s="22">
        <f>TRUNC(I631*D631, 0)</f>
        <v>0</v>
      </c>
      <c r="K631" s="22">
        <f t="shared" si="67"/>
        <v>0</v>
      </c>
      <c r="L631" s="22">
        <f t="shared" si="67"/>
        <v>0</v>
      </c>
      <c r="M631" s="18" t="s">
        <v>52</v>
      </c>
      <c r="N631" s="2" t="s">
        <v>1017</v>
      </c>
      <c r="O631" s="2" t="s">
        <v>52</v>
      </c>
      <c r="P631" s="2" t="s">
        <v>52</v>
      </c>
      <c r="Q631" s="2" t="s">
        <v>1007</v>
      </c>
      <c r="R631" s="2" t="s">
        <v>64</v>
      </c>
      <c r="S631" s="2" t="s">
        <v>64</v>
      </c>
      <c r="T631" s="2" t="s">
        <v>63</v>
      </c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2" t="s">
        <v>52</v>
      </c>
      <c r="AS631" s="2" t="s">
        <v>52</v>
      </c>
      <c r="AT631" s="3"/>
      <c r="AU631" s="2" t="s">
        <v>1018</v>
      </c>
      <c r="AV631" s="3">
        <v>250</v>
      </c>
    </row>
    <row r="632" spans="1:48" ht="30" customHeight="1" x14ac:dyDescent="0.3">
      <c r="A632" s="18" t="s">
        <v>1019</v>
      </c>
      <c r="B632" s="18" t="s">
        <v>1020</v>
      </c>
      <c r="C632" s="18" t="s">
        <v>709</v>
      </c>
      <c r="D632" s="19">
        <v>1</v>
      </c>
      <c r="E632" s="22"/>
      <c r="F632" s="22">
        <f>TRUNC(E632*D632, 0)</f>
        <v>0</v>
      </c>
      <c r="G632" s="22"/>
      <c r="H632" s="22">
        <f>TRUNC(G632*D632, 0)</f>
        <v>0</v>
      </c>
      <c r="I632" s="22"/>
      <c r="J632" s="22">
        <f>TRUNC(I632*D632, 0)</f>
        <v>0</v>
      </c>
      <c r="K632" s="22">
        <f t="shared" si="67"/>
        <v>0</v>
      </c>
      <c r="L632" s="22">
        <f t="shared" si="67"/>
        <v>0</v>
      </c>
      <c r="M632" s="18" t="s">
        <v>52</v>
      </c>
      <c r="N632" s="2" t="s">
        <v>1021</v>
      </c>
      <c r="O632" s="2" t="s">
        <v>52</v>
      </c>
      <c r="P632" s="2" t="s">
        <v>52</v>
      </c>
      <c r="Q632" s="2" t="s">
        <v>1007</v>
      </c>
      <c r="R632" s="2" t="s">
        <v>64</v>
      </c>
      <c r="S632" s="2" t="s">
        <v>64</v>
      </c>
      <c r="T632" s="2" t="s">
        <v>63</v>
      </c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2" t="s">
        <v>52</v>
      </c>
      <c r="AS632" s="2" t="s">
        <v>52</v>
      </c>
      <c r="AT632" s="3"/>
      <c r="AU632" s="2" t="s">
        <v>1022</v>
      </c>
      <c r="AV632" s="3">
        <v>251</v>
      </c>
    </row>
    <row r="633" spans="1:48" ht="30" customHeight="1" x14ac:dyDescent="0.3">
      <c r="A633" s="19"/>
      <c r="B633" s="19"/>
      <c r="C633" s="19"/>
      <c r="D633" s="19"/>
      <c r="E633" s="22"/>
      <c r="F633" s="22"/>
      <c r="G633" s="22"/>
      <c r="H633" s="22"/>
      <c r="I633" s="22"/>
      <c r="J633" s="22"/>
      <c r="K633" s="22"/>
      <c r="L633" s="22"/>
      <c r="M633" s="19"/>
      <c r="Q633" s="1" t="s">
        <v>1007</v>
      </c>
    </row>
    <row r="634" spans="1:48" ht="30" customHeight="1" x14ac:dyDescent="0.3">
      <c r="A634" s="19"/>
      <c r="B634" s="19"/>
      <c r="C634" s="19"/>
      <c r="D634" s="19"/>
      <c r="E634" s="22"/>
      <c r="F634" s="22"/>
      <c r="G634" s="22"/>
      <c r="H634" s="22"/>
      <c r="I634" s="22"/>
      <c r="J634" s="22"/>
      <c r="K634" s="22"/>
      <c r="L634" s="22"/>
      <c r="M634" s="19"/>
      <c r="Q634" s="1" t="s">
        <v>1007</v>
      </c>
    </row>
    <row r="635" spans="1:48" ht="30" customHeight="1" x14ac:dyDescent="0.3">
      <c r="A635" s="19"/>
      <c r="B635" s="19"/>
      <c r="C635" s="19"/>
      <c r="D635" s="19"/>
      <c r="E635" s="22"/>
      <c r="F635" s="22"/>
      <c r="G635" s="22"/>
      <c r="H635" s="22"/>
      <c r="I635" s="22"/>
      <c r="J635" s="22"/>
      <c r="K635" s="22"/>
      <c r="L635" s="22"/>
      <c r="M635" s="19"/>
      <c r="Q635" s="1" t="s">
        <v>1007</v>
      </c>
    </row>
    <row r="636" spans="1:48" ht="30" customHeight="1" x14ac:dyDescent="0.3">
      <c r="A636" s="19"/>
      <c r="B636" s="19"/>
      <c r="C636" s="19"/>
      <c r="D636" s="19"/>
      <c r="E636" s="22"/>
      <c r="F636" s="22"/>
      <c r="G636" s="22"/>
      <c r="H636" s="22"/>
      <c r="I636" s="22"/>
      <c r="J636" s="22"/>
      <c r="K636" s="22"/>
      <c r="L636" s="22"/>
      <c r="M636" s="19"/>
      <c r="Q636" s="1" t="s">
        <v>1007</v>
      </c>
    </row>
    <row r="637" spans="1:48" ht="30" customHeight="1" x14ac:dyDescent="0.3">
      <c r="A637" s="19"/>
      <c r="B637" s="19"/>
      <c r="C637" s="19"/>
      <c r="D637" s="19"/>
      <c r="E637" s="22"/>
      <c r="F637" s="22"/>
      <c r="G637" s="22"/>
      <c r="H637" s="22"/>
      <c r="I637" s="22"/>
      <c r="J637" s="22"/>
      <c r="K637" s="22"/>
      <c r="L637" s="22"/>
      <c r="M637" s="19"/>
      <c r="Q637" s="1" t="s">
        <v>1007</v>
      </c>
    </row>
    <row r="638" spans="1:48" ht="30" customHeight="1" x14ac:dyDescent="0.3">
      <c r="A638" s="19"/>
      <c r="B638" s="19"/>
      <c r="C638" s="19"/>
      <c r="D638" s="19"/>
      <c r="E638" s="22"/>
      <c r="F638" s="22"/>
      <c r="G638" s="22"/>
      <c r="H638" s="22"/>
      <c r="I638" s="22"/>
      <c r="J638" s="22"/>
      <c r="K638" s="22"/>
      <c r="L638" s="22"/>
      <c r="M638" s="19"/>
      <c r="Q638" s="1" t="s">
        <v>1007</v>
      </c>
    </row>
    <row r="639" spans="1:48" ht="30" customHeight="1" x14ac:dyDescent="0.3">
      <c r="A639" s="19"/>
      <c r="B639" s="19"/>
      <c r="C639" s="19"/>
      <c r="D639" s="19"/>
      <c r="E639" s="22"/>
      <c r="F639" s="22"/>
      <c r="G639" s="22"/>
      <c r="H639" s="22"/>
      <c r="I639" s="22"/>
      <c r="J639" s="22"/>
      <c r="K639" s="22"/>
      <c r="L639" s="22"/>
      <c r="M639" s="19"/>
      <c r="Q639" s="1" t="s">
        <v>1007</v>
      </c>
    </row>
    <row r="640" spans="1:48" ht="30" customHeight="1" x14ac:dyDescent="0.3">
      <c r="A640" s="19"/>
      <c r="B640" s="19"/>
      <c r="C640" s="19"/>
      <c r="D640" s="19"/>
      <c r="E640" s="22"/>
      <c r="F640" s="22"/>
      <c r="G640" s="22"/>
      <c r="H640" s="22"/>
      <c r="I640" s="22"/>
      <c r="J640" s="22"/>
      <c r="K640" s="22"/>
      <c r="L640" s="22"/>
      <c r="M640" s="19"/>
      <c r="Q640" s="1" t="s">
        <v>1007</v>
      </c>
    </row>
    <row r="641" spans="1:48" ht="30" customHeight="1" x14ac:dyDescent="0.3">
      <c r="A641" s="19"/>
      <c r="B641" s="19"/>
      <c r="C641" s="19"/>
      <c r="D641" s="19"/>
      <c r="E641" s="22"/>
      <c r="F641" s="22"/>
      <c r="G641" s="22"/>
      <c r="H641" s="22"/>
      <c r="I641" s="22"/>
      <c r="J641" s="22"/>
      <c r="K641" s="22"/>
      <c r="L641" s="22"/>
      <c r="M641" s="19"/>
      <c r="Q641" s="1" t="s">
        <v>1007</v>
      </c>
    </row>
    <row r="642" spans="1:48" ht="30" customHeight="1" x14ac:dyDescent="0.3">
      <c r="A642" s="19"/>
      <c r="B642" s="19"/>
      <c r="C642" s="19"/>
      <c r="D642" s="19"/>
      <c r="E642" s="22"/>
      <c r="F642" s="22"/>
      <c r="G642" s="22"/>
      <c r="H642" s="22"/>
      <c r="I642" s="22"/>
      <c r="J642" s="22"/>
      <c r="K642" s="22"/>
      <c r="L642" s="22"/>
      <c r="M642" s="19"/>
      <c r="Q642" s="1" t="s">
        <v>1007</v>
      </c>
    </row>
    <row r="643" spans="1:48" ht="30" customHeight="1" x14ac:dyDescent="0.3">
      <c r="A643" s="19"/>
      <c r="B643" s="19"/>
      <c r="C643" s="19"/>
      <c r="D643" s="19"/>
      <c r="E643" s="22"/>
      <c r="F643" s="22"/>
      <c r="G643" s="22"/>
      <c r="H643" s="22"/>
      <c r="I643" s="22"/>
      <c r="J643" s="22"/>
      <c r="K643" s="22"/>
      <c r="L643" s="22"/>
      <c r="M643" s="19"/>
      <c r="Q643" s="1" t="s">
        <v>1007</v>
      </c>
    </row>
    <row r="644" spans="1:48" ht="30" customHeight="1" x14ac:dyDescent="0.3">
      <c r="A644" s="19"/>
      <c r="B644" s="19"/>
      <c r="C644" s="19"/>
      <c r="D644" s="19"/>
      <c r="E644" s="22"/>
      <c r="F644" s="22"/>
      <c r="G644" s="22"/>
      <c r="H644" s="22"/>
      <c r="I644" s="22"/>
      <c r="J644" s="22"/>
      <c r="K644" s="22"/>
      <c r="L644" s="22"/>
      <c r="M644" s="19"/>
      <c r="Q644" s="1" t="s">
        <v>1007</v>
      </c>
    </row>
    <row r="645" spans="1:48" ht="30" customHeight="1" x14ac:dyDescent="0.3">
      <c r="A645" s="19"/>
      <c r="B645" s="19"/>
      <c r="C645" s="19"/>
      <c r="D645" s="19"/>
      <c r="E645" s="22"/>
      <c r="F645" s="22"/>
      <c r="G645" s="22"/>
      <c r="H645" s="22"/>
      <c r="I645" s="22"/>
      <c r="J645" s="22"/>
      <c r="K645" s="22"/>
      <c r="L645" s="22"/>
      <c r="M645" s="19"/>
      <c r="Q645" s="1" t="s">
        <v>1007</v>
      </c>
    </row>
    <row r="646" spans="1:48" ht="30" customHeight="1" x14ac:dyDescent="0.3">
      <c r="A646" s="19"/>
      <c r="B646" s="19"/>
      <c r="C646" s="19"/>
      <c r="D646" s="19"/>
      <c r="E646" s="22"/>
      <c r="F646" s="22"/>
      <c r="G646" s="22"/>
      <c r="H646" s="22"/>
      <c r="I646" s="22"/>
      <c r="J646" s="22"/>
      <c r="K646" s="22"/>
      <c r="L646" s="22"/>
      <c r="M646" s="19"/>
      <c r="Q646" s="1" t="s">
        <v>1007</v>
      </c>
    </row>
    <row r="647" spans="1:48" ht="30" customHeight="1" x14ac:dyDescent="0.3">
      <c r="A647" s="19"/>
      <c r="B647" s="19"/>
      <c r="C647" s="19"/>
      <c r="D647" s="19"/>
      <c r="E647" s="22"/>
      <c r="F647" s="22"/>
      <c r="G647" s="22"/>
      <c r="H647" s="22"/>
      <c r="I647" s="22"/>
      <c r="J647" s="22"/>
      <c r="K647" s="22"/>
      <c r="L647" s="22"/>
      <c r="M647" s="19"/>
      <c r="Q647" s="1" t="s">
        <v>1007</v>
      </c>
    </row>
    <row r="648" spans="1:48" ht="30" customHeight="1" x14ac:dyDescent="0.3">
      <c r="A648" s="19"/>
      <c r="B648" s="19"/>
      <c r="C648" s="19"/>
      <c r="D648" s="19"/>
      <c r="E648" s="22"/>
      <c r="F648" s="22"/>
      <c r="G648" s="22"/>
      <c r="H648" s="22"/>
      <c r="I648" s="22"/>
      <c r="J648" s="22"/>
      <c r="K648" s="22"/>
      <c r="L648" s="22"/>
      <c r="M648" s="19"/>
      <c r="Q648" s="1" t="s">
        <v>1007</v>
      </c>
    </row>
    <row r="649" spans="1:48" ht="30" customHeight="1" x14ac:dyDescent="0.3">
      <c r="A649" s="19"/>
      <c r="B649" s="19"/>
      <c r="C649" s="19"/>
      <c r="D649" s="19"/>
      <c r="E649" s="22"/>
      <c r="F649" s="22"/>
      <c r="G649" s="22"/>
      <c r="H649" s="22"/>
      <c r="I649" s="22"/>
      <c r="J649" s="22"/>
      <c r="K649" s="22"/>
      <c r="L649" s="22"/>
      <c r="M649" s="19"/>
      <c r="Q649" s="1" t="s">
        <v>1007</v>
      </c>
    </row>
    <row r="650" spans="1:48" ht="30" customHeight="1" x14ac:dyDescent="0.3">
      <c r="A650" s="19"/>
      <c r="B650" s="19"/>
      <c r="C650" s="19"/>
      <c r="D650" s="19"/>
      <c r="E650" s="22"/>
      <c r="F650" s="22"/>
      <c r="G650" s="22"/>
      <c r="H650" s="22"/>
      <c r="I650" s="22"/>
      <c r="J650" s="22"/>
      <c r="K650" s="22"/>
      <c r="L650" s="22"/>
      <c r="M650" s="19"/>
      <c r="Q650" s="1" t="s">
        <v>1007</v>
      </c>
    </row>
    <row r="651" spans="1:48" ht="30" customHeight="1" x14ac:dyDescent="0.3">
      <c r="A651" s="18" t="s">
        <v>98</v>
      </c>
      <c r="B651" s="19"/>
      <c r="C651" s="19"/>
      <c r="D651" s="19"/>
      <c r="E651" s="22"/>
      <c r="F651" s="22">
        <f>SUMIF(Q629:Q650,"010601",F629:F650)</f>
        <v>0</v>
      </c>
      <c r="G651" s="22"/>
      <c r="H651" s="22">
        <f>SUMIF(Q629:Q650,"010601",H629:H650)</f>
        <v>0</v>
      </c>
      <c r="I651" s="22"/>
      <c r="J651" s="22">
        <f>SUMIF(Q629:Q650,"010601",J629:J650)</f>
        <v>0</v>
      </c>
      <c r="K651" s="22"/>
      <c r="L651" s="22">
        <f>SUMIF(Q629:Q650,"010601",L629:L650)</f>
        <v>0</v>
      </c>
      <c r="M651" s="19"/>
      <c r="N651" t="s">
        <v>99</v>
      </c>
    </row>
    <row r="652" spans="1:48" ht="30" customHeight="1" x14ac:dyDescent="0.3">
      <c r="A652" s="18" t="s">
        <v>1026</v>
      </c>
      <c r="B652" s="19" t="s">
        <v>1063</v>
      </c>
      <c r="C652" s="19"/>
      <c r="D652" s="19"/>
      <c r="E652" s="22"/>
      <c r="F652" s="22"/>
      <c r="G652" s="22"/>
      <c r="H652" s="22"/>
      <c r="I652" s="22"/>
      <c r="J652" s="22"/>
      <c r="K652" s="22"/>
      <c r="L652" s="22"/>
      <c r="M652" s="19"/>
      <c r="N652" s="3"/>
      <c r="O652" s="3"/>
      <c r="P652" s="3"/>
      <c r="Q652" s="2" t="s">
        <v>1027</v>
      </c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</row>
    <row r="653" spans="1:48" ht="30" customHeight="1" x14ac:dyDescent="0.3">
      <c r="A653" s="18" t="s">
        <v>1026</v>
      </c>
      <c r="B653" s="18" t="s">
        <v>1028</v>
      </c>
      <c r="C653" s="18" t="s">
        <v>131</v>
      </c>
      <c r="D653" s="19">
        <v>5</v>
      </c>
      <c r="E653" s="22"/>
      <c r="F653" s="22">
        <f t="shared" ref="F653:F658" si="68">TRUNC(E653*D653, 0)</f>
        <v>0</v>
      </c>
      <c r="G653" s="22"/>
      <c r="H653" s="22">
        <f t="shared" ref="H653:H658" si="69">TRUNC(G653*D653, 0)</f>
        <v>0</v>
      </c>
      <c r="I653" s="22"/>
      <c r="J653" s="22">
        <f t="shared" ref="J653:J658" si="70">TRUNC(I653*D653, 0)</f>
        <v>0</v>
      </c>
      <c r="K653" s="22">
        <f t="shared" ref="K653:L658" si="71">TRUNC(E653+G653+I653, 0)</f>
        <v>0</v>
      </c>
      <c r="L653" s="22">
        <f t="shared" si="71"/>
        <v>0</v>
      </c>
      <c r="M653" s="18" t="s">
        <v>1029</v>
      </c>
      <c r="N653" s="2" t="s">
        <v>1030</v>
      </c>
      <c r="O653" s="2" t="s">
        <v>52</v>
      </c>
      <c r="P653" s="2" t="s">
        <v>52</v>
      </c>
      <c r="Q653" s="2" t="s">
        <v>1027</v>
      </c>
      <c r="R653" s="2" t="s">
        <v>63</v>
      </c>
      <c r="S653" s="2" t="s">
        <v>64</v>
      </c>
      <c r="T653" s="2" t="s">
        <v>64</v>
      </c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2" t="s">
        <v>52</v>
      </c>
      <c r="AS653" s="2" t="s">
        <v>52</v>
      </c>
      <c r="AT653" s="3"/>
      <c r="AU653" s="2" t="s">
        <v>1031</v>
      </c>
      <c r="AV653" s="3">
        <v>216</v>
      </c>
    </row>
    <row r="654" spans="1:48" ht="30" customHeight="1" x14ac:dyDescent="0.3">
      <c r="A654" s="18" t="s">
        <v>1026</v>
      </c>
      <c r="B654" s="18" t="s">
        <v>1032</v>
      </c>
      <c r="C654" s="18" t="s">
        <v>131</v>
      </c>
      <c r="D654" s="19">
        <v>69</v>
      </c>
      <c r="E654" s="22"/>
      <c r="F654" s="22">
        <f t="shared" si="68"/>
        <v>0</v>
      </c>
      <c r="G654" s="22"/>
      <c r="H654" s="22">
        <f t="shared" si="69"/>
        <v>0</v>
      </c>
      <c r="I654" s="22"/>
      <c r="J654" s="22">
        <f t="shared" si="70"/>
        <v>0</v>
      </c>
      <c r="K654" s="22">
        <f t="shared" si="71"/>
        <v>0</v>
      </c>
      <c r="L654" s="22">
        <f t="shared" si="71"/>
        <v>0</v>
      </c>
      <c r="M654" s="18" t="s">
        <v>1033</v>
      </c>
      <c r="N654" s="2" t="s">
        <v>1034</v>
      </c>
      <c r="O654" s="2" t="s">
        <v>52</v>
      </c>
      <c r="P654" s="2" t="s">
        <v>52</v>
      </c>
      <c r="Q654" s="2" t="s">
        <v>1027</v>
      </c>
      <c r="R654" s="2" t="s">
        <v>63</v>
      </c>
      <c r="S654" s="2" t="s">
        <v>64</v>
      </c>
      <c r="T654" s="2" t="s">
        <v>64</v>
      </c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2" t="s">
        <v>52</v>
      </c>
      <c r="AS654" s="2" t="s">
        <v>52</v>
      </c>
      <c r="AT654" s="3"/>
      <c r="AU654" s="2" t="s">
        <v>1035</v>
      </c>
      <c r="AV654" s="3">
        <v>217</v>
      </c>
    </row>
    <row r="655" spans="1:48" ht="30" customHeight="1" x14ac:dyDescent="0.3">
      <c r="A655" s="18" t="s">
        <v>1026</v>
      </c>
      <c r="B655" s="18" t="s">
        <v>1036</v>
      </c>
      <c r="C655" s="18" t="s">
        <v>131</v>
      </c>
      <c r="D655" s="19">
        <v>1</v>
      </c>
      <c r="E655" s="22"/>
      <c r="F655" s="22">
        <f t="shared" si="68"/>
        <v>0</v>
      </c>
      <c r="G655" s="22"/>
      <c r="H655" s="22">
        <f t="shared" si="69"/>
        <v>0</v>
      </c>
      <c r="I655" s="22"/>
      <c r="J655" s="22">
        <f t="shared" si="70"/>
        <v>0</v>
      </c>
      <c r="K655" s="22">
        <f t="shared" si="71"/>
        <v>0</v>
      </c>
      <c r="L655" s="22">
        <f t="shared" si="71"/>
        <v>0</v>
      </c>
      <c r="M655" s="18" t="s">
        <v>1037</v>
      </c>
      <c r="N655" s="2" t="s">
        <v>1038</v>
      </c>
      <c r="O655" s="2" t="s">
        <v>52</v>
      </c>
      <c r="P655" s="2" t="s">
        <v>52</v>
      </c>
      <c r="Q655" s="2" t="s">
        <v>1027</v>
      </c>
      <c r="R655" s="2" t="s">
        <v>63</v>
      </c>
      <c r="S655" s="2" t="s">
        <v>64</v>
      </c>
      <c r="T655" s="2" t="s">
        <v>64</v>
      </c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2" t="s">
        <v>52</v>
      </c>
      <c r="AS655" s="2" t="s">
        <v>52</v>
      </c>
      <c r="AT655" s="3"/>
      <c r="AU655" s="2" t="s">
        <v>1039</v>
      </c>
      <c r="AV655" s="3">
        <v>244</v>
      </c>
    </row>
    <row r="656" spans="1:48" ht="30" customHeight="1" x14ac:dyDescent="0.3">
      <c r="A656" s="18" t="s">
        <v>1026</v>
      </c>
      <c r="B656" s="18" t="s">
        <v>1040</v>
      </c>
      <c r="C656" s="18" t="s">
        <v>131</v>
      </c>
      <c r="D656" s="19">
        <v>4</v>
      </c>
      <c r="E656" s="22"/>
      <c r="F656" s="22">
        <f t="shared" si="68"/>
        <v>0</v>
      </c>
      <c r="G656" s="22"/>
      <c r="H656" s="22">
        <f t="shared" si="69"/>
        <v>0</v>
      </c>
      <c r="I656" s="22"/>
      <c r="J656" s="22">
        <f t="shared" si="70"/>
        <v>0</v>
      </c>
      <c r="K656" s="22">
        <f t="shared" si="71"/>
        <v>0</v>
      </c>
      <c r="L656" s="22">
        <f t="shared" si="71"/>
        <v>0</v>
      </c>
      <c r="M656" s="18" t="s">
        <v>1041</v>
      </c>
      <c r="N656" s="2" t="s">
        <v>1042</v>
      </c>
      <c r="O656" s="2" t="s">
        <v>52</v>
      </c>
      <c r="P656" s="2" t="s">
        <v>52</v>
      </c>
      <c r="Q656" s="2" t="s">
        <v>1027</v>
      </c>
      <c r="R656" s="2" t="s">
        <v>63</v>
      </c>
      <c r="S656" s="2" t="s">
        <v>64</v>
      </c>
      <c r="T656" s="2" t="s">
        <v>64</v>
      </c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2" t="s">
        <v>52</v>
      </c>
      <c r="AS656" s="2" t="s">
        <v>52</v>
      </c>
      <c r="AT656" s="3"/>
      <c r="AU656" s="2" t="s">
        <v>1043</v>
      </c>
      <c r="AV656" s="3">
        <v>218</v>
      </c>
    </row>
    <row r="657" spans="1:48" ht="30" customHeight="1" x14ac:dyDescent="0.3">
      <c r="A657" s="18" t="s">
        <v>1044</v>
      </c>
      <c r="B657" s="18" t="s">
        <v>1045</v>
      </c>
      <c r="C657" s="18" t="s">
        <v>131</v>
      </c>
      <c r="D657" s="19">
        <v>74</v>
      </c>
      <c r="E657" s="22"/>
      <c r="F657" s="22">
        <f t="shared" si="68"/>
        <v>0</v>
      </c>
      <c r="G657" s="22"/>
      <c r="H657" s="22">
        <f t="shared" si="69"/>
        <v>0</v>
      </c>
      <c r="I657" s="22"/>
      <c r="J657" s="22">
        <f t="shared" si="70"/>
        <v>0</v>
      </c>
      <c r="K657" s="22">
        <f t="shared" si="71"/>
        <v>0</v>
      </c>
      <c r="L657" s="22">
        <f t="shared" si="71"/>
        <v>0</v>
      </c>
      <c r="M657" s="18" t="s">
        <v>1046</v>
      </c>
      <c r="N657" s="2" t="s">
        <v>1047</v>
      </c>
      <c r="O657" s="2" t="s">
        <v>52</v>
      </c>
      <c r="P657" s="2" t="s">
        <v>52</v>
      </c>
      <c r="Q657" s="2" t="s">
        <v>1027</v>
      </c>
      <c r="R657" s="2" t="s">
        <v>63</v>
      </c>
      <c r="S657" s="2" t="s">
        <v>64</v>
      </c>
      <c r="T657" s="2" t="s">
        <v>64</v>
      </c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2" t="s">
        <v>52</v>
      </c>
      <c r="AS657" s="2" t="s">
        <v>52</v>
      </c>
      <c r="AT657" s="3"/>
      <c r="AU657" s="2" t="s">
        <v>1048</v>
      </c>
      <c r="AV657" s="3">
        <v>219</v>
      </c>
    </row>
    <row r="658" spans="1:48" ht="30" customHeight="1" x14ac:dyDescent="0.3">
      <c r="A658" s="18" t="s">
        <v>1049</v>
      </c>
      <c r="B658" s="18" t="s">
        <v>1045</v>
      </c>
      <c r="C658" s="18" t="s">
        <v>131</v>
      </c>
      <c r="D658" s="19">
        <v>5</v>
      </c>
      <c r="E658" s="22"/>
      <c r="F658" s="22">
        <f t="shared" si="68"/>
        <v>0</v>
      </c>
      <c r="G658" s="22"/>
      <c r="H658" s="22">
        <f t="shared" si="69"/>
        <v>0</v>
      </c>
      <c r="I658" s="22"/>
      <c r="J658" s="22">
        <f t="shared" si="70"/>
        <v>0</v>
      </c>
      <c r="K658" s="22">
        <f t="shared" si="71"/>
        <v>0</v>
      </c>
      <c r="L658" s="22">
        <f t="shared" si="71"/>
        <v>0</v>
      </c>
      <c r="M658" s="18" t="s">
        <v>1050</v>
      </c>
      <c r="N658" s="2" t="s">
        <v>1051</v>
      </c>
      <c r="O658" s="2" t="s">
        <v>52</v>
      </c>
      <c r="P658" s="2" t="s">
        <v>52</v>
      </c>
      <c r="Q658" s="2" t="s">
        <v>1027</v>
      </c>
      <c r="R658" s="2" t="s">
        <v>63</v>
      </c>
      <c r="S658" s="2" t="s">
        <v>64</v>
      </c>
      <c r="T658" s="2" t="s">
        <v>64</v>
      </c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2" t="s">
        <v>52</v>
      </c>
      <c r="AS658" s="2" t="s">
        <v>52</v>
      </c>
      <c r="AT658" s="3"/>
      <c r="AU658" s="2" t="s">
        <v>1052</v>
      </c>
      <c r="AV658" s="3">
        <v>220</v>
      </c>
    </row>
    <row r="659" spans="1:48" ht="30" customHeight="1" x14ac:dyDescent="0.3">
      <c r="A659" s="19"/>
      <c r="B659" s="19"/>
      <c r="C659" s="19"/>
      <c r="D659" s="19"/>
      <c r="E659" s="22"/>
      <c r="F659" s="22"/>
      <c r="G659" s="22"/>
      <c r="H659" s="22"/>
      <c r="I659" s="22"/>
      <c r="J659" s="22"/>
      <c r="K659" s="22"/>
      <c r="L659" s="22"/>
      <c r="M659" s="19"/>
      <c r="Q659" s="1" t="s">
        <v>1027</v>
      </c>
    </row>
    <row r="660" spans="1:48" ht="30" customHeight="1" x14ac:dyDescent="0.3">
      <c r="A660" s="19"/>
      <c r="B660" s="19"/>
      <c r="C660" s="19"/>
      <c r="D660" s="19"/>
      <c r="E660" s="22"/>
      <c r="F660" s="22"/>
      <c r="G660" s="22"/>
      <c r="H660" s="22"/>
      <c r="I660" s="22"/>
      <c r="J660" s="22"/>
      <c r="K660" s="22"/>
      <c r="L660" s="22"/>
      <c r="M660" s="19"/>
      <c r="Q660" s="1" t="s">
        <v>1027</v>
      </c>
    </row>
    <row r="661" spans="1:48" ht="30" customHeight="1" x14ac:dyDescent="0.3">
      <c r="A661" s="19"/>
      <c r="B661" s="19"/>
      <c r="C661" s="19"/>
      <c r="D661" s="19"/>
      <c r="E661" s="22"/>
      <c r="F661" s="22"/>
      <c r="G661" s="22"/>
      <c r="H661" s="22"/>
      <c r="I661" s="22"/>
      <c r="J661" s="22"/>
      <c r="K661" s="22"/>
      <c r="L661" s="22"/>
      <c r="M661" s="19"/>
      <c r="Q661" s="1" t="s">
        <v>1027</v>
      </c>
    </row>
    <row r="662" spans="1:48" ht="30" customHeight="1" x14ac:dyDescent="0.3">
      <c r="A662" s="19"/>
      <c r="B662" s="19"/>
      <c r="C662" s="19"/>
      <c r="D662" s="19"/>
      <c r="E662" s="22"/>
      <c r="F662" s="22"/>
      <c r="G662" s="22"/>
      <c r="H662" s="22"/>
      <c r="I662" s="22"/>
      <c r="J662" s="22"/>
      <c r="K662" s="22"/>
      <c r="L662" s="22"/>
      <c r="M662" s="19"/>
      <c r="Q662" s="1" t="s">
        <v>1027</v>
      </c>
    </row>
    <row r="663" spans="1:48" ht="30" customHeight="1" x14ac:dyDescent="0.3">
      <c r="A663" s="19"/>
      <c r="B663" s="19"/>
      <c r="C663" s="19"/>
      <c r="D663" s="19"/>
      <c r="E663" s="22"/>
      <c r="F663" s="22"/>
      <c r="G663" s="22"/>
      <c r="H663" s="22"/>
      <c r="I663" s="22"/>
      <c r="J663" s="22"/>
      <c r="K663" s="22"/>
      <c r="L663" s="22"/>
      <c r="M663" s="19"/>
      <c r="Q663" s="1" t="s">
        <v>1027</v>
      </c>
    </row>
    <row r="664" spans="1:48" ht="30" customHeight="1" x14ac:dyDescent="0.3">
      <c r="A664" s="19"/>
      <c r="B664" s="19"/>
      <c r="C664" s="19"/>
      <c r="D664" s="19"/>
      <c r="E664" s="22"/>
      <c r="F664" s="22"/>
      <c r="G664" s="22"/>
      <c r="H664" s="22"/>
      <c r="I664" s="22"/>
      <c r="J664" s="22"/>
      <c r="K664" s="22"/>
      <c r="L664" s="22"/>
      <c r="M664" s="19"/>
      <c r="Q664" s="1" t="s">
        <v>1027</v>
      </c>
    </row>
    <row r="665" spans="1:48" ht="30" customHeight="1" x14ac:dyDescent="0.3">
      <c r="A665" s="19"/>
      <c r="B665" s="19"/>
      <c r="C665" s="19"/>
      <c r="D665" s="19"/>
      <c r="E665" s="22"/>
      <c r="F665" s="22"/>
      <c r="G665" s="22"/>
      <c r="H665" s="22"/>
      <c r="I665" s="22"/>
      <c r="J665" s="22"/>
      <c r="K665" s="22"/>
      <c r="L665" s="22"/>
      <c r="M665" s="19"/>
      <c r="Q665" s="1" t="s">
        <v>1027</v>
      </c>
    </row>
    <row r="666" spans="1:48" ht="30" customHeight="1" x14ac:dyDescent="0.3">
      <c r="A666" s="19"/>
      <c r="B666" s="19"/>
      <c r="C666" s="19"/>
      <c r="D666" s="19"/>
      <c r="E666" s="22"/>
      <c r="F666" s="22"/>
      <c r="G666" s="22"/>
      <c r="H666" s="22"/>
      <c r="I666" s="22"/>
      <c r="J666" s="22"/>
      <c r="K666" s="22"/>
      <c r="L666" s="22"/>
      <c r="M666" s="19"/>
      <c r="Q666" s="1" t="s">
        <v>1027</v>
      </c>
    </row>
    <row r="667" spans="1:48" ht="30" customHeight="1" x14ac:dyDescent="0.3">
      <c r="A667" s="19"/>
      <c r="B667" s="19"/>
      <c r="C667" s="19"/>
      <c r="D667" s="19"/>
      <c r="E667" s="22"/>
      <c r="F667" s="22"/>
      <c r="G667" s="22"/>
      <c r="H667" s="22"/>
      <c r="I667" s="22"/>
      <c r="J667" s="22"/>
      <c r="K667" s="22"/>
      <c r="L667" s="22"/>
      <c r="M667" s="19"/>
      <c r="Q667" s="1" t="s">
        <v>1027</v>
      </c>
    </row>
    <row r="668" spans="1:48" ht="30" customHeight="1" x14ac:dyDescent="0.3">
      <c r="A668" s="19"/>
      <c r="B668" s="19"/>
      <c r="C668" s="19"/>
      <c r="D668" s="19"/>
      <c r="E668" s="22"/>
      <c r="F668" s="22"/>
      <c r="G668" s="22"/>
      <c r="H668" s="22"/>
      <c r="I668" s="22"/>
      <c r="J668" s="22"/>
      <c r="K668" s="22"/>
      <c r="L668" s="22"/>
      <c r="M668" s="19"/>
      <c r="Q668" s="1" t="s">
        <v>1027</v>
      </c>
    </row>
    <row r="669" spans="1:48" ht="30" customHeight="1" x14ac:dyDescent="0.3">
      <c r="A669" s="19"/>
      <c r="B669" s="19"/>
      <c r="C669" s="19"/>
      <c r="D669" s="19"/>
      <c r="E669" s="22"/>
      <c r="F669" s="22"/>
      <c r="G669" s="22"/>
      <c r="H669" s="22"/>
      <c r="I669" s="22"/>
      <c r="J669" s="22"/>
      <c r="K669" s="22"/>
      <c r="L669" s="22"/>
      <c r="M669" s="19"/>
      <c r="Q669" s="1" t="s">
        <v>1027</v>
      </c>
    </row>
    <row r="670" spans="1:48" ht="30" customHeight="1" x14ac:dyDescent="0.3">
      <c r="A670" s="19"/>
      <c r="B670" s="19"/>
      <c r="C670" s="19"/>
      <c r="D670" s="19"/>
      <c r="E670" s="22"/>
      <c r="F670" s="22"/>
      <c r="G670" s="22"/>
      <c r="H670" s="22"/>
      <c r="I670" s="22"/>
      <c r="J670" s="22"/>
      <c r="K670" s="22"/>
      <c r="L670" s="22"/>
      <c r="M670" s="19"/>
      <c r="Q670" s="1" t="s">
        <v>1027</v>
      </c>
    </row>
    <row r="671" spans="1:48" ht="30" customHeight="1" x14ac:dyDescent="0.3">
      <c r="A671" s="19"/>
      <c r="B671" s="19"/>
      <c r="C671" s="19"/>
      <c r="D671" s="19"/>
      <c r="E671" s="22"/>
      <c r="F671" s="22"/>
      <c r="G671" s="22"/>
      <c r="H671" s="22"/>
      <c r="I671" s="22"/>
      <c r="J671" s="22"/>
      <c r="K671" s="22"/>
      <c r="L671" s="22"/>
      <c r="M671" s="19"/>
      <c r="Q671" s="1" t="s">
        <v>1027</v>
      </c>
    </row>
    <row r="672" spans="1:48" ht="30" customHeight="1" x14ac:dyDescent="0.3">
      <c r="A672" s="19"/>
      <c r="B672" s="19"/>
      <c r="C672" s="19"/>
      <c r="D672" s="19"/>
      <c r="E672" s="22"/>
      <c r="F672" s="22"/>
      <c r="G672" s="22"/>
      <c r="H672" s="22"/>
      <c r="I672" s="22"/>
      <c r="J672" s="22"/>
      <c r="K672" s="22"/>
      <c r="L672" s="22"/>
      <c r="M672" s="19"/>
      <c r="Q672" s="1" t="s">
        <v>1027</v>
      </c>
    </row>
    <row r="673" spans="1:17" ht="30" customHeight="1" x14ac:dyDescent="0.3">
      <c r="A673" s="19"/>
      <c r="B673" s="19"/>
      <c r="C673" s="19"/>
      <c r="D673" s="19"/>
      <c r="E673" s="22"/>
      <c r="F673" s="22"/>
      <c r="G673" s="22"/>
      <c r="H673" s="22"/>
      <c r="I673" s="22"/>
      <c r="J673" s="22"/>
      <c r="K673" s="22"/>
      <c r="L673" s="22"/>
      <c r="M673" s="19"/>
      <c r="Q673" s="1" t="s">
        <v>1027</v>
      </c>
    </row>
    <row r="674" spans="1:17" ht="30" customHeight="1" x14ac:dyDescent="0.3">
      <c r="A674" s="19"/>
      <c r="B674" s="19"/>
      <c r="C674" s="19"/>
      <c r="D674" s="19"/>
      <c r="E674" s="22"/>
      <c r="F674" s="22"/>
      <c r="G674" s="22"/>
      <c r="H674" s="22"/>
      <c r="I674" s="22"/>
      <c r="J674" s="22"/>
      <c r="K674" s="22"/>
      <c r="L674" s="22"/>
      <c r="M674" s="19"/>
      <c r="Q674" s="1" t="s">
        <v>1027</v>
      </c>
    </row>
    <row r="675" spans="1:17" ht="30" customHeight="1" x14ac:dyDescent="0.3">
      <c r="A675" s="18" t="s">
        <v>98</v>
      </c>
      <c r="B675" s="19"/>
      <c r="C675" s="19"/>
      <c r="D675" s="19"/>
      <c r="E675" s="22"/>
      <c r="F675" s="22">
        <f>SUMIF(Q653:Q674,"010701",F653:F674)</f>
        <v>0</v>
      </c>
      <c r="G675" s="22"/>
      <c r="H675" s="22">
        <f>SUMIF(Q653:Q674,"010701",H653:H674)</f>
        <v>0</v>
      </c>
      <c r="I675" s="22"/>
      <c r="J675" s="22">
        <f>SUMIF(Q653:Q674,"010701",J653:J674)</f>
        <v>0</v>
      </c>
      <c r="K675" s="22"/>
      <c r="L675" s="22">
        <f>SUMIF(Q653:Q674,"010701",L653:L674)</f>
        <v>0</v>
      </c>
      <c r="M675" s="19"/>
      <c r="N675" t="s">
        <v>99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25" manualBreakCount="25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87" max="16383" man="1"/>
    <brk id="411" max="16383" man="1"/>
    <brk id="435" max="16383" man="1"/>
    <brk id="507" max="16383" man="1"/>
    <brk id="531" max="16383" man="1"/>
    <brk id="555" max="16383" man="1"/>
    <brk id="579" max="16383" man="1"/>
    <brk id="603" max="16383" man="1"/>
    <brk id="627" max="16383" man="1"/>
    <brk id="651" max="16383" man="1"/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신영범</dc:creator>
  <cp:lastModifiedBy>연지 유</cp:lastModifiedBy>
  <cp:lastPrinted>2026-10-13T03:58:36Z</cp:lastPrinted>
  <dcterms:created xsi:type="dcterms:W3CDTF">2026-09-09T01:26:19Z</dcterms:created>
  <dcterms:modified xsi:type="dcterms:W3CDTF">2026-10-15T06:35:56Z</dcterms:modified>
</cp:coreProperties>
</file>