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창원대학교\1. 시설공사\2026\23. 어학교육원 이전 공사\설계도서0917\"/>
    </mc:Choice>
  </mc:AlternateContent>
  <xr:revisionPtr revIDLastSave="0" documentId="13_ncr:1_{2BCAAA7B-2D55-47F2-AAB8-6FB70EE836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state="hidden" r:id="rId7"/>
    <sheet name="Sheet1" sheetId="1" state="hidden" r:id="rId8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5">단가대비표!$A$1:$X$96</definedName>
    <definedName name="_xlnm.Print_Area" localSheetId="4">일위대가!$A$1:$M$599</definedName>
    <definedName name="_xlnm.Print_Area" localSheetId="3">일위대가목록!$A$1:$M$87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" i="8" l="1"/>
  <c r="E25" i="8"/>
  <c r="G247" i="6"/>
  <c r="E247" i="6"/>
  <c r="G246" i="6"/>
  <c r="E246" i="6"/>
  <c r="G245" i="6"/>
  <c r="E245" i="6"/>
  <c r="I198" i="6"/>
  <c r="G198" i="6"/>
  <c r="E198" i="6"/>
  <c r="I197" i="6"/>
  <c r="G197" i="6"/>
  <c r="I177" i="6"/>
  <c r="G177" i="6"/>
  <c r="I176" i="6"/>
  <c r="G176" i="6"/>
  <c r="I175" i="6"/>
  <c r="G175" i="6"/>
  <c r="I174" i="6"/>
  <c r="G174" i="6"/>
  <c r="I125" i="6"/>
  <c r="G125" i="6"/>
  <c r="I77" i="6"/>
  <c r="G77" i="6"/>
  <c r="I598" i="4"/>
  <c r="G598" i="4"/>
  <c r="E598" i="4"/>
  <c r="I597" i="4"/>
  <c r="G597" i="4"/>
  <c r="E597" i="4"/>
  <c r="I593" i="4"/>
  <c r="G593" i="4"/>
  <c r="E593" i="4"/>
  <c r="I592" i="4"/>
  <c r="G592" i="4"/>
  <c r="E592" i="4"/>
  <c r="I587" i="4"/>
  <c r="G587" i="4"/>
  <c r="E587" i="4"/>
  <c r="I586" i="4"/>
  <c r="G586" i="4"/>
  <c r="E586" i="4"/>
  <c r="I582" i="4"/>
  <c r="G582" i="4"/>
  <c r="E582" i="4"/>
  <c r="I581" i="4"/>
  <c r="G581" i="4"/>
  <c r="E581" i="4"/>
  <c r="I577" i="4"/>
  <c r="G577" i="4"/>
  <c r="I576" i="4"/>
  <c r="G576" i="4"/>
  <c r="I575" i="4"/>
  <c r="G575" i="4"/>
  <c r="I574" i="4"/>
  <c r="G574" i="4"/>
  <c r="I569" i="4"/>
  <c r="G569" i="4"/>
  <c r="E569" i="4"/>
  <c r="I568" i="4"/>
  <c r="G568" i="4"/>
  <c r="E568" i="4"/>
  <c r="I563" i="4"/>
  <c r="G563" i="4"/>
  <c r="E563" i="4"/>
  <c r="I562" i="4"/>
  <c r="G562" i="4"/>
  <c r="E562" i="4"/>
  <c r="I557" i="4"/>
  <c r="G557" i="4"/>
  <c r="E557" i="4"/>
  <c r="I556" i="4"/>
  <c r="G556" i="4"/>
  <c r="E556" i="4"/>
  <c r="I555" i="4"/>
  <c r="G555" i="4"/>
  <c r="E555" i="4"/>
  <c r="I554" i="4"/>
  <c r="G554" i="4"/>
  <c r="E554" i="4"/>
  <c r="I550" i="4"/>
  <c r="G550" i="4"/>
  <c r="I545" i="4"/>
  <c r="G545" i="4"/>
  <c r="E545" i="4"/>
  <c r="I544" i="4"/>
  <c r="G544" i="4"/>
  <c r="E544" i="4"/>
  <c r="I540" i="4"/>
  <c r="G540" i="4"/>
  <c r="I539" i="4"/>
  <c r="G539" i="4"/>
  <c r="I533" i="4"/>
  <c r="G533" i="4"/>
  <c r="I529" i="4"/>
  <c r="G529" i="4"/>
  <c r="I528" i="4"/>
  <c r="G528" i="4"/>
  <c r="I523" i="4"/>
  <c r="G523" i="4"/>
  <c r="E523" i="4"/>
  <c r="I518" i="4"/>
  <c r="G518" i="4"/>
  <c r="I513" i="4"/>
  <c r="G513" i="4"/>
  <c r="E513" i="4"/>
  <c r="I508" i="4"/>
  <c r="G508" i="4"/>
  <c r="E508" i="4"/>
  <c r="I507" i="4"/>
  <c r="G507" i="4"/>
  <c r="E507" i="4"/>
  <c r="I502" i="4"/>
  <c r="G502" i="4"/>
  <c r="E502" i="4"/>
  <c r="I501" i="4"/>
  <c r="G501" i="4"/>
  <c r="E501" i="4"/>
  <c r="I496" i="4"/>
  <c r="G496" i="4"/>
  <c r="I492" i="4"/>
  <c r="G492" i="4"/>
  <c r="E492" i="4"/>
  <c r="I486" i="4"/>
  <c r="G486" i="4"/>
  <c r="E486" i="4"/>
  <c r="I485" i="4"/>
  <c r="G485" i="4"/>
  <c r="E485" i="4"/>
  <c r="I484" i="4"/>
  <c r="G484" i="4"/>
  <c r="E484" i="4"/>
  <c r="I483" i="4"/>
  <c r="G483" i="4"/>
  <c r="E483" i="4"/>
  <c r="I478" i="4"/>
  <c r="G478" i="4"/>
  <c r="I474" i="4"/>
  <c r="G474" i="4"/>
  <c r="I470" i="4"/>
  <c r="G470" i="4"/>
  <c r="E470" i="4"/>
  <c r="I469" i="4"/>
  <c r="G469" i="4"/>
  <c r="E469" i="4"/>
  <c r="I464" i="4"/>
  <c r="G464" i="4"/>
  <c r="I459" i="4"/>
  <c r="G459" i="4"/>
  <c r="I454" i="4"/>
  <c r="G454" i="4"/>
  <c r="E454" i="4"/>
  <c r="I453" i="4"/>
  <c r="G453" i="4"/>
  <c r="E453" i="4"/>
  <c r="I452" i="4"/>
  <c r="G452" i="4"/>
  <c r="E452" i="4"/>
  <c r="I451" i="4"/>
  <c r="G451" i="4"/>
  <c r="E451" i="4"/>
  <c r="I446" i="4"/>
  <c r="G446" i="4"/>
  <c r="E446" i="4"/>
  <c r="I445" i="4"/>
  <c r="G445" i="4"/>
  <c r="E445" i="4"/>
  <c r="I441" i="4"/>
  <c r="G441" i="4"/>
  <c r="I440" i="4"/>
  <c r="G440" i="4"/>
  <c r="I436" i="4"/>
  <c r="G436" i="4"/>
  <c r="I435" i="4"/>
  <c r="G435" i="4"/>
  <c r="I422" i="4"/>
  <c r="G422" i="4"/>
  <c r="E422" i="4"/>
  <c r="I421" i="4"/>
  <c r="G421" i="4"/>
  <c r="E421" i="4"/>
  <c r="I416" i="4"/>
  <c r="G416" i="4"/>
  <c r="E416" i="4"/>
  <c r="I415" i="4"/>
  <c r="G415" i="4"/>
  <c r="E415" i="4"/>
  <c r="I411" i="4"/>
  <c r="G411" i="4"/>
  <c r="I409" i="4"/>
  <c r="G409" i="4"/>
  <c r="E409" i="4"/>
  <c r="I408" i="4"/>
  <c r="G408" i="4"/>
  <c r="E408" i="4"/>
  <c r="I403" i="4"/>
  <c r="G403" i="4"/>
  <c r="E403" i="4"/>
  <c r="I402" i="4"/>
  <c r="G402" i="4"/>
  <c r="E402" i="4"/>
  <c r="I397" i="4"/>
  <c r="G397" i="4"/>
  <c r="E397" i="4"/>
  <c r="I396" i="4"/>
  <c r="G396" i="4"/>
  <c r="E396" i="4"/>
  <c r="I391" i="4"/>
  <c r="G391" i="4"/>
  <c r="E391" i="4"/>
  <c r="I390" i="4"/>
  <c r="G390" i="4"/>
  <c r="E390" i="4"/>
  <c r="I385" i="4"/>
  <c r="G385" i="4"/>
  <c r="E385" i="4"/>
  <c r="I384" i="4"/>
  <c r="G384" i="4"/>
  <c r="E384" i="4"/>
  <c r="I380" i="4"/>
  <c r="G380" i="4"/>
  <c r="E380" i="4"/>
  <c r="I379" i="4"/>
  <c r="G379" i="4"/>
  <c r="E379" i="4"/>
  <c r="I374" i="4"/>
  <c r="G374" i="4"/>
  <c r="E374" i="4"/>
  <c r="I373" i="4"/>
  <c r="G373" i="4"/>
  <c r="E373" i="4"/>
  <c r="I368" i="4"/>
  <c r="G368" i="4"/>
  <c r="E368" i="4"/>
  <c r="I363" i="4"/>
  <c r="G363" i="4"/>
  <c r="E363" i="4"/>
  <c r="I362" i="4"/>
  <c r="G362" i="4"/>
  <c r="E362" i="4"/>
  <c r="I357" i="4"/>
  <c r="G357" i="4"/>
  <c r="E357" i="4"/>
  <c r="I356" i="4"/>
  <c r="G356" i="4"/>
  <c r="E356" i="4"/>
  <c r="I352" i="4"/>
  <c r="G352" i="4"/>
  <c r="E352" i="4"/>
  <c r="I351" i="4"/>
  <c r="G351" i="4"/>
  <c r="E351" i="4"/>
  <c r="I334" i="4"/>
  <c r="G334" i="4"/>
  <c r="E334" i="4"/>
  <c r="I333" i="4"/>
  <c r="G333" i="4"/>
  <c r="E333" i="4"/>
  <c r="I329" i="4"/>
  <c r="G329" i="4"/>
  <c r="E329" i="4"/>
  <c r="I328" i="4"/>
  <c r="G328" i="4"/>
  <c r="E328" i="4"/>
  <c r="I323" i="4"/>
  <c r="G323" i="4"/>
  <c r="E323" i="4"/>
  <c r="I322" i="4"/>
  <c r="G322" i="4"/>
  <c r="E322" i="4"/>
  <c r="I317" i="4"/>
  <c r="G317" i="4"/>
  <c r="I316" i="4"/>
  <c r="G316" i="4"/>
  <c r="I287" i="4"/>
  <c r="G287" i="4"/>
  <c r="E287" i="4"/>
  <c r="I286" i="4"/>
  <c r="G286" i="4"/>
  <c r="E286" i="4"/>
  <c r="I285" i="4"/>
  <c r="G285" i="4"/>
  <c r="I280" i="4"/>
  <c r="G280" i="4"/>
  <c r="I279" i="4"/>
  <c r="G279" i="4"/>
  <c r="I273" i="4"/>
  <c r="G273" i="4"/>
  <c r="I271" i="4"/>
  <c r="G271" i="4"/>
  <c r="I269" i="4"/>
  <c r="G269" i="4"/>
  <c r="I266" i="4"/>
  <c r="G266" i="4"/>
  <c r="I256" i="4"/>
  <c r="G256" i="4"/>
  <c r="I254" i="4"/>
  <c r="G254" i="4"/>
  <c r="I252" i="4"/>
  <c r="G252" i="4"/>
  <c r="I249" i="4"/>
  <c r="G249" i="4"/>
  <c r="I239" i="4"/>
  <c r="G239" i="4"/>
  <c r="I229" i="4"/>
  <c r="G229" i="4"/>
  <c r="I221" i="4"/>
  <c r="G221" i="4"/>
  <c r="I219" i="4"/>
  <c r="G219" i="4"/>
  <c r="I217" i="4"/>
  <c r="G217" i="4"/>
  <c r="I214" i="4"/>
  <c r="G214" i="4"/>
  <c r="I204" i="4"/>
  <c r="G204" i="4"/>
  <c r="I202" i="4"/>
  <c r="G202" i="4"/>
  <c r="I200" i="4"/>
  <c r="G200" i="4"/>
  <c r="I197" i="4"/>
  <c r="G197" i="4"/>
  <c r="I188" i="4"/>
  <c r="G188" i="4"/>
  <c r="I186" i="4"/>
  <c r="G186" i="4"/>
  <c r="I184" i="4"/>
  <c r="G184" i="4"/>
  <c r="I181" i="4"/>
  <c r="G181" i="4"/>
  <c r="I171" i="4"/>
  <c r="G171" i="4"/>
  <c r="I163" i="4"/>
  <c r="G163" i="4"/>
  <c r="I159" i="4"/>
  <c r="G159" i="4"/>
  <c r="I158" i="4"/>
  <c r="G158" i="4"/>
  <c r="I153" i="4"/>
  <c r="G153" i="4"/>
  <c r="I147" i="4"/>
  <c r="G147" i="4"/>
  <c r="E147" i="4"/>
  <c r="I146" i="4"/>
  <c r="G146" i="4"/>
  <c r="E146" i="4"/>
  <c r="I145" i="4"/>
  <c r="G145" i="4"/>
  <c r="E145" i="4"/>
  <c r="I144" i="4"/>
  <c r="G144" i="4"/>
  <c r="E144" i="4"/>
  <c r="I139" i="4"/>
  <c r="G139" i="4"/>
  <c r="I138" i="4"/>
  <c r="G138" i="4"/>
  <c r="I132" i="4"/>
  <c r="G132" i="4"/>
  <c r="I127" i="4"/>
  <c r="G127" i="4"/>
  <c r="I122" i="4"/>
  <c r="G122" i="4"/>
  <c r="I117" i="4"/>
  <c r="G117" i="4"/>
  <c r="I112" i="4"/>
  <c r="G112" i="4"/>
  <c r="I105" i="4"/>
  <c r="G105" i="4"/>
  <c r="I104" i="4"/>
  <c r="G104" i="4"/>
  <c r="I103" i="4"/>
  <c r="G103" i="4"/>
  <c r="I102" i="4"/>
  <c r="G102" i="4"/>
  <c r="I101" i="4"/>
  <c r="G101" i="4"/>
  <c r="I100" i="4"/>
  <c r="G100" i="4"/>
  <c r="I99" i="4"/>
  <c r="G99" i="4"/>
  <c r="I98" i="4"/>
  <c r="G98" i="4"/>
  <c r="I97" i="4"/>
  <c r="G97" i="4"/>
  <c r="I96" i="4"/>
  <c r="G96" i="4"/>
  <c r="I95" i="4"/>
  <c r="G95" i="4"/>
  <c r="I94" i="4"/>
  <c r="G94" i="4"/>
  <c r="I87" i="4"/>
  <c r="G87" i="4"/>
  <c r="I86" i="4"/>
  <c r="G86" i="4"/>
  <c r="I85" i="4"/>
  <c r="G85" i="4"/>
  <c r="I84" i="4"/>
  <c r="G84" i="4"/>
  <c r="I83" i="4"/>
  <c r="G83" i="4"/>
  <c r="I82" i="4"/>
  <c r="G82" i="4"/>
  <c r="I81" i="4"/>
  <c r="G81" i="4"/>
  <c r="I80" i="4"/>
  <c r="G80" i="4"/>
  <c r="I79" i="4"/>
  <c r="G79" i="4"/>
  <c r="I78" i="4"/>
  <c r="G78" i="4"/>
  <c r="I77" i="4"/>
  <c r="G77" i="4"/>
  <c r="I76" i="4"/>
  <c r="G76" i="4"/>
  <c r="I69" i="4"/>
  <c r="G69" i="4"/>
  <c r="I68" i="4"/>
  <c r="G68" i="4"/>
  <c r="I67" i="4"/>
  <c r="G67" i="4"/>
  <c r="I66" i="4"/>
  <c r="G66" i="4"/>
  <c r="I65" i="4"/>
  <c r="G65" i="4"/>
  <c r="I64" i="4"/>
  <c r="G64" i="4"/>
  <c r="I63" i="4"/>
  <c r="G63" i="4"/>
  <c r="I62" i="4"/>
  <c r="G62" i="4"/>
  <c r="I61" i="4"/>
  <c r="G61" i="4"/>
  <c r="I60" i="4"/>
  <c r="G60" i="4"/>
  <c r="I59" i="4"/>
  <c r="G59" i="4"/>
  <c r="I58" i="4"/>
  <c r="G58" i="4"/>
  <c r="I52" i="4"/>
  <c r="G52" i="4"/>
  <c r="I46" i="4"/>
  <c r="G46" i="4"/>
  <c r="I41" i="4"/>
  <c r="G41" i="4"/>
  <c r="I40" i="4"/>
  <c r="G40" i="4"/>
  <c r="I39" i="4"/>
  <c r="G39" i="4"/>
  <c r="I38" i="4"/>
  <c r="G38" i="4"/>
  <c r="I37" i="4"/>
  <c r="G37" i="4"/>
  <c r="I36" i="4"/>
  <c r="G36" i="4"/>
  <c r="I35" i="4"/>
  <c r="G35" i="4"/>
  <c r="I34" i="4"/>
  <c r="G34" i="4"/>
  <c r="I33" i="4"/>
  <c r="G33" i="4"/>
  <c r="I32" i="4"/>
  <c r="G32" i="4"/>
  <c r="I28" i="4"/>
  <c r="G28" i="4"/>
  <c r="E28" i="4"/>
  <c r="I24" i="4"/>
  <c r="G24" i="4"/>
  <c r="E24" i="4"/>
  <c r="I23" i="4"/>
  <c r="G23" i="4"/>
  <c r="E23" i="4"/>
  <c r="I22" i="4"/>
  <c r="G22" i="4"/>
  <c r="I17" i="4"/>
  <c r="G17" i="4"/>
  <c r="I16" i="4"/>
  <c r="G16" i="4"/>
  <c r="I15" i="4"/>
  <c r="G15" i="4"/>
  <c r="I14" i="4"/>
  <c r="G14" i="4"/>
  <c r="I13" i="4"/>
  <c r="G13" i="4"/>
  <c r="I12" i="4"/>
  <c r="G12" i="4"/>
  <c r="I11" i="4"/>
  <c r="G11" i="4"/>
  <c r="I10" i="4"/>
  <c r="G10" i="4"/>
  <c r="I9" i="4"/>
  <c r="G9" i="4"/>
  <c r="I5" i="4"/>
  <c r="G5" i="4"/>
  <c r="E5" i="4"/>
  <c r="O95" i="3"/>
  <c r="E197" i="6" s="1"/>
  <c r="O94" i="3"/>
  <c r="E125" i="6" s="1"/>
  <c r="O93" i="3"/>
  <c r="E177" i="6" s="1"/>
  <c r="O92" i="3"/>
  <c r="E176" i="6" s="1"/>
  <c r="V77" i="3"/>
  <c r="I247" i="6" s="1"/>
  <c r="V76" i="3"/>
  <c r="I246" i="6" s="1"/>
  <c r="V75" i="3"/>
  <c r="I245" i="6" s="1"/>
  <c r="O74" i="3"/>
  <c r="E175" i="6" s="1"/>
  <c r="O73" i="3"/>
  <c r="E77" i="6" s="1"/>
  <c r="O72" i="3"/>
  <c r="E436" i="4" s="1"/>
  <c r="O71" i="3"/>
  <c r="O70" i="3"/>
  <c r="E478" i="4" s="1"/>
  <c r="O69" i="3"/>
  <c r="E474" i="4" s="1"/>
  <c r="O68" i="3"/>
  <c r="E440" i="4" s="1"/>
  <c r="O67" i="3"/>
  <c r="E435" i="4" s="1"/>
  <c r="O66" i="3"/>
  <c r="E574" i="4" s="1"/>
  <c r="O65" i="3"/>
  <c r="E550" i="4" s="1"/>
  <c r="O64" i="3"/>
  <c r="E539" i="4" s="1"/>
  <c r="O63" i="3"/>
  <c r="O62" i="3"/>
  <c r="E139" i="4" s="1"/>
  <c r="O60" i="3"/>
  <c r="O59" i="3"/>
  <c r="E577" i="4" s="1"/>
  <c r="O58" i="3"/>
  <c r="E280" i="4" s="1"/>
  <c r="O57" i="3"/>
  <c r="O56" i="3"/>
  <c r="O55" i="3"/>
  <c r="E153" i="4" s="1"/>
  <c r="O54" i="3"/>
  <c r="E17" i="4" s="1"/>
  <c r="O53" i="3"/>
  <c r="E16" i="4" s="1"/>
  <c r="O52" i="3"/>
  <c r="E15" i="4" s="1"/>
  <c r="O51" i="3"/>
  <c r="E12" i="4" s="1"/>
  <c r="O50" i="3"/>
  <c r="E14" i="4" s="1"/>
  <c r="O49" i="3"/>
  <c r="E13" i="4" s="1"/>
  <c r="O48" i="3"/>
  <c r="E11" i="4" s="1"/>
  <c r="F11" i="4" s="1"/>
  <c r="O47" i="3"/>
  <c r="E10" i="4" s="1"/>
  <c r="K10" i="4" s="1"/>
  <c r="O46" i="3"/>
  <c r="E9" i="4" s="1"/>
  <c r="K9" i="4" s="1"/>
  <c r="O45" i="3"/>
  <c r="O44" i="3"/>
  <c r="E279" i="4" s="1"/>
  <c r="O43" i="3"/>
  <c r="O42" i="3"/>
  <c r="O41" i="3"/>
  <c r="O40" i="3"/>
  <c r="O39" i="3"/>
  <c r="O38" i="3"/>
  <c r="O37" i="3"/>
  <c r="O36" i="3"/>
  <c r="O35" i="3"/>
  <c r="O34" i="3"/>
  <c r="O33" i="3"/>
  <c r="O32" i="3"/>
  <c r="E41" i="4" s="1"/>
  <c r="O31" i="3"/>
  <c r="E52" i="4" s="1"/>
  <c r="O30" i="3"/>
  <c r="E40" i="4" s="1"/>
  <c r="O29" i="3"/>
  <c r="E39" i="4" s="1"/>
  <c r="O28" i="3"/>
  <c r="E37" i="4" s="1"/>
  <c r="O27" i="3"/>
  <c r="E36" i="4" s="1"/>
  <c r="O26" i="3"/>
  <c r="E35" i="4" s="1"/>
  <c r="O25" i="3"/>
  <c r="E34" i="4" s="1"/>
  <c r="O24" i="3"/>
  <c r="E33" i="4" s="1"/>
  <c r="O23" i="3"/>
  <c r="E32" i="4" s="1"/>
  <c r="O22" i="3"/>
  <c r="E38" i="4" s="1"/>
  <c r="O21" i="3"/>
  <c r="E46" i="4" s="1"/>
  <c r="O20" i="3"/>
  <c r="O19" i="3"/>
  <c r="E58" i="4" s="1"/>
  <c r="O18" i="3"/>
  <c r="E316" i="4" s="1"/>
  <c r="O17" i="3"/>
  <c r="E174" i="6" s="1"/>
  <c r="O16" i="3"/>
  <c r="E127" i="4" s="1"/>
  <c r="O15" i="3"/>
  <c r="E285" i="4" s="1"/>
  <c r="O14" i="3"/>
  <c r="O13" i="3"/>
  <c r="E117" i="4" s="1"/>
  <c r="O12" i="3"/>
  <c r="O11" i="3"/>
  <c r="O10" i="3"/>
  <c r="E158" i="4" s="1"/>
  <c r="O9" i="3"/>
  <c r="E528" i="4" s="1"/>
  <c r="O8" i="3"/>
  <c r="E22" i="4" s="1"/>
  <c r="O7" i="3"/>
  <c r="O6" i="3"/>
  <c r="O5" i="3"/>
  <c r="E122" i="4" s="1"/>
  <c r="H599" i="4"/>
  <c r="F87" i="5" s="1"/>
  <c r="G347" i="4" s="1"/>
  <c r="H347" i="4" s="1"/>
  <c r="H348" i="4" s="1"/>
  <c r="F43" i="5" s="1"/>
  <c r="G226" i="6" s="1"/>
  <c r="J599" i="4"/>
  <c r="G87" i="5" s="1"/>
  <c r="I347" i="4" s="1"/>
  <c r="J347" i="4" s="1"/>
  <c r="J348" i="4" s="1"/>
  <c r="G43" i="5" s="1"/>
  <c r="I226" i="6" s="1"/>
  <c r="F598" i="4"/>
  <c r="H598" i="4"/>
  <c r="J598" i="4"/>
  <c r="L598" i="4" s="1"/>
  <c r="K598" i="4"/>
  <c r="F597" i="4"/>
  <c r="L597" i="4" s="1"/>
  <c r="H597" i="4"/>
  <c r="J597" i="4"/>
  <c r="K597" i="4"/>
  <c r="F594" i="4"/>
  <c r="H594" i="4"/>
  <c r="F86" i="5" s="1"/>
  <c r="G343" i="4" s="1"/>
  <c r="H343" i="4" s="1"/>
  <c r="H344" i="4" s="1"/>
  <c r="F42" i="5" s="1"/>
  <c r="G225" i="6" s="1"/>
  <c r="J594" i="4"/>
  <c r="G86" i="5" s="1"/>
  <c r="I343" i="4" s="1"/>
  <c r="J343" i="4" s="1"/>
  <c r="J344" i="4" s="1"/>
  <c r="G42" i="5" s="1"/>
  <c r="I225" i="6" s="1"/>
  <c r="F593" i="4"/>
  <c r="H593" i="4"/>
  <c r="J593" i="4"/>
  <c r="K593" i="4"/>
  <c r="L593" i="4"/>
  <c r="F592" i="4"/>
  <c r="H592" i="4"/>
  <c r="J592" i="4"/>
  <c r="K592" i="4"/>
  <c r="F589" i="4"/>
  <c r="H589" i="4"/>
  <c r="F85" i="5" s="1"/>
  <c r="G339" i="4" s="1"/>
  <c r="H339" i="4" s="1"/>
  <c r="H340" i="4" s="1"/>
  <c r="F41" i="5" s="1"/>
  <c r="G224" i="6" s="1"/>
  <c r="F588" i="4"/>
  <c r="H588" i="4"/>
  <c r="F587" i="4"/>
  <c r="H587" i="4"/>
  <c r="J587" i="4"/>
  <c r="K587" i="4"/>
  <c r="F586" i="4"/>
  <c r="L586" i="4" s="1"/>
  <c r="H586" i="4"/>
  <c r="J586" i="4"/>
  <c r="K586" i="4"/>
  <c r="J583" i="4"/>
  <c r="G84" i="5" s="1"/>
  <c r="I318" i="4" s="1"/>
  <c r="J318" i="4" s="1"/>
  <c r="F582" i="4"/>
  <c r="H582" i="4"/>
  <c r="J582" i="4"/>
  <c r="K582" i="4"/>
  <c r="F581" i="4"/>
  <c r="F583" i="4" s="1"/>
  <c r="E84" i="5" s="1"/>
  <c r="E318" i="4" s="1"/>
  <c r="H581" i="4"/>
  <c r="H583" i="4" s="1"/>
  <c r="F84" i="5" s="1"/>
  <c r="G318" i="4" s="1"/>
  <c r="H318" i="4" s="1"/>
  <c r="J581" i="4"/>
  <c r="K581" i="4"/>
  <c r="F577" i="4"/>
  <c r="L577" i="4" s="1"/>
  <c r="H577" i="4"/>
  <c r="J577" i="4"/>
  <c r="K577" i="4"/>
  <c r="H576" i="4"/>
  <c r="J576" i="4"/>
  <c r="H575" i="4"/>
  <c r="J575" i="4"/>
  <c r="J578" i="4" s="1"/>
  <c r="G83" i="5" s="1"/>
  <c r="I312" i="4" s="1"/>
  <c r="J312" i="4" s="1"/>
  <c r="F574" i="4"/>
  <c r="H574" i="4"/>
  <c r="H578" i="4" s="1"/>
  <c r="F83" i="5" s="1"/>
  <c r="G312" i="4" s="1"/>
  <c r="H312" i="4" s="1"/>
  <c r="J574" i="4"/>
  <c r="K574" i="4"/>
  <c r="J571" i="4"/>
  <c r="G82" i="5" s="1"/>
  <c r="I311" i="4" s="1"/>
  <c r="J311" i="4" s="1"/>
  <c r="H570" i="4"/>
  <c r="J570" i="4"/>
  <c r="F569" i="4"/>
  <c r="H569" i="4"/>
  <c r="J569" i="4"/>
  <c r="K569" i="4"/>
  <c r="F568" i="4"/>
  <c r="H568" i="4"/>
  <c r="J568" i="4"/>
  <c r="K568" i="4"/>
  <c r="J565" i="4"/>
  <c r="G81" i="5" s="1"/>
  <c r="I303" i="4" s="1"/>
  <c r="J303" i="4" s="1"/>
  <c r="H564" i="4"/>
  <c r="J564" i="4"/>
  <c r="F563" i="4"/>
  <c r="H563" i="4"/>
  <c r="J563" i="4"/>
  <c r="K563" i="4"/>
  <c r="F562" i="4"/>
  <c r="L562" i="4" s="1"/>
  <c r="H562" i="4"/>
  <c r="J562" i="4"/>
  <c r="K562" i="4"/>
  <c r="H558" i="4"/>
  <c r="J558" i="4"/>
  <c r="F557" i="4"/>
  <c r="H557" i="4"/>
  <c r="J557" i="4"/>
  <c r="K557" i="4"/>
  <c r="F556" i="4"/>
  <c r="H556" i="4"/>
  <c r="J556" i="4"/>
  <c r="K556" i="4"/>
  <c r="L556" i="4"/>
  <c r="F555" i="4"/>
  <c r="L555" i="4" s="1"/>
  <c r="H555" i="4"/>
  <c r="J555" i="4"/>
  <c r="K555" i="4"/>
  <c r="F554" i="4"/>
  <c r="H554" i="4"/>
  <c r="H559" i="4" s="1"/>
  <c r="F80" i="5" s="1"/>
  <c r="G305" i="4" s="1"/>
  <c r="H305" i="4" s="1"/>
  <c r="J554" i="4"/>
  <c r="K554" i="4"/>
  <c r="J551" i="4"/>
  <c r="G79" i="5" s="1"/>
  <c r="F550" i="4"/>
  <c r="F551" i="4" s="1"/>
  <c r="H550" i="4"/>
  <c r="H551" i="4" s="1"/>
  <c r="F79" i="5" s="1"/>
  <c r="G304" i="4" s="1"/>
  <c r="H304" i="4" s="1"/>
  <c r="J550" i="4"/>
  <c r="K550" i="4"/>
  <c r="H547" i="4"/>
  <c r="F78" i="5" s="1"/>
  <c r="G309" i="4" s="1"/>
  <c r="H309" i="4" s="1"/>
  <c r="J547" i="4"/>
  <c r="G78" i="5" s="1"/>
  <c r="I309" i="4" s="1"/>
  <c r="J309" i="4" s="1"/>
  <c r="H546" i="4"/>
  <c r="J546" i="4"/>
  <c r="F545" i="4"/>
  <c r="H545" i="4"/>
  <c r="J545" i="4"/>
  <c r="K545" i="4"/>
  <c r="F544" i="4"/>
  <c r="H544" i="4"/>
  <c r="J544" i="4"/>
  <c r="K544" i="4"/>
  <c r="H541" i="4"/>
  <c r="F77" i="5" s="1"/>
  <c r="G310" i="4" s="1"/>
  <c r="H310" i="4" s="1"/>
  <c r="J541" i="4"/>
  <c r="G77" i="5" s="1"/>
  <c r="I310" i="4" s="1"/>
  <c r="J310" i="4" s="1"/>
  <c r="H540" i="4"/>
  <c r="J540" i="4"/>
  <c r="F539" i="4"/>
  <c r="H539" i="4"/>
  <c r="J539" i="4"/>
  <c r="K539" i="4"/>
  <c r="H533" i="4"/>
  <c r="J533" i="4"/>
  <c r="H529" i="4"/>
  <c r="J529" i="4"/>
  <c r="F528" i="4"/>
  <c r="H528" i="4"/>
  <c r="J528" i="4"/>
  <c r="K528" i="4"/>
  <c r="F524" i="4"/>
  <c r="H524" i="4"/>
  <c r="I524" i="4"/>
  <c r="J524" i="4" s="1"/>
  <c r="F523" i="4"/>
  <c r="F525" i="4" s="1"/>
  <c r="H523" i="4"/>
  <c r="H525" i="4" s="1"/>
  <c r="F75" i="5" s="1"/>
  <c r="G281" i="4" s="1"/>
  <c r="H281" i="4" s="1"/>
  <c r="H282" i="4" s="1"/>
  <c r="F31" i="5" s="1"/>
  <c r="G109" i="6" s="1"/>
  <c r="J523" i="4"/>
  <c r="J525" i="4" s="1"/>
  <c r="G75" i="5" s="1"/>
  <c r="I281" i="4" s="1"/>
  <c r="J281" i="4" s="1"/>
  <c r="K523" i="4"/>
  <c r="H518" i="4"/>
  <c r="J518" i="4"/>
  <c r="F514" i="4"/>
  <c r="H514" i="4"/>
  <c r="I514" i="4"/>
  <c r="J514" i="4" s="1"/>
  <c r="L514" i="4" s="1"/>
  <c r="F513" i="4"/>
  <c r="F515" i="4" s="1"/>
  <c r="H513" i="4"/>
  <c r="H515" i="4" s="1"/>
  <c r="F73" i="5" s="1"/>
  <c r="J513" i="4"/>
  <c r="J515" i="4" s="1"/>
  <c r="G73" i="5" s="1"/>
  <c r="K513" i="4"/>
  <c r="H510" i="4"/>
  <c r="F72" i="5" s="1"/>
  <c r="G272" i="4" s="1"/>
  <c r="H272" i="4" s="1"/>
  <c r="F509" i="4"/>
  <c r="H509" i="4"/>
  <c r="F508" i="4"/>
  <c r="H508" i="4"/>
  <c r="J508" i="4"/>
  <c r="K508" i="4"/>
  <c r="F507" i="4"/>
  <c r="F510" i="4" s="1"/>
  <c r="H507" i="4"/>
  <c r="I509" i="4" s="1"/>
  <c r="J509" i="4" s="1"/>
  <c r="L509" i="4" s="1"/>
  <c r="J507" i="4"/>
  <c r="K507" i="4"/>
  <c r="L507" i="4"/>
  <c r="F504" i="4"/>
  <c r="F503" i="4"/>
  <c r="H503" i="4"/>
  <c r="F502" i="4"/>
  <c r="L502" i="4" s="1"/>
  <c r="H502" i="4"/>
  <c r="J502" i="4"/>
  <c r="K502" i="4"/>
  <c r="F501" i="4"/>
  <c r="H501" i="4"/>
  <c r="I503" i="4" s="1"/>
  <c r="J503" i="4" s="1"/>
  <c r="L503" i="4" s="1"/>
  <c r="J501" i="4"/>
  <c r="K501" i="4"/>
  <c r="H496" i="4"/>
  <c r="J496" i="4"/>
  <c r="F493" i="4"/>
  <c r="H493" i="4"/>
  <c r="F69" i="5" s="1"/>
  <c r="G479" i="4" s="1"/>
  <c r="H479" i="4" s="1"/>
  <c r="F492" i="4"/>
  <c r="H492" i="4"/>
  <c r="J492" i="4"/>
  <c r="J493" i="4" s="1"/>
  <c r="G69" i="5" s="1"/>
  <c r="I479" i="4" s="1"/>
  <c r="J479" i="4" s="1"/>
  <c r="J480" i="4" s="1"/>
  <c r="G67" i="5" s="1"/>
  <c r="I206" i="4" s="1"/>
  <c r="J206" i="4" s="1"/>
  <c r="K492" i="4"/>
  <c r="H488" i="4"/>
  <c r="J488" i="4"/>
  <c r="F487" i="4"/>
  <c r="H487" i="4"/>
  <c r="F486" i="4"/>
  <c r="H486" i="4"/>
  <c r="J486" i="4"/>
  <c r="K486" i="4"/>
  <c r="F485" i="4"/>
  <c r="H485" i="4"/>
  <c r="J485" i="4"/>
  <c r="K485" i="4"/>
  <c r="F484" i="4"/>
  <c r="H484" i="4"/>
  <c r="J484" i="4"/>
  <c r="K484" i="4"/>
  <c r="F483" i="4"/>
  <c r="H483" i="4"/>
  <c r="J483" i="4"/>
  <c r="K483" i="4"/>
  <c r="F478" i="4"/>
  <c r="H478" i="4"/>
  <c r="J478" i="4"/>
  <c r="K478" i="4"/>
  <c r="F475" i="4"/>
  <c r="F474" i="4"/>
  <c r="H474" i="4"/>
  <c r="H475" i="4" s="1"/>
  <c r="F66" i="5" s="1"/>
  <c r="J474" i="4"/>
  <c r="L474" i="4" s="1"/>
  <c r="K474" i="4"/>
  <c r="F470" i="4"/>
  <c r="H470" i="4"/>
  <c r="J470" i="4"/>
  <c r="K470" i="4"/>
  <c r="F469" i="4"/>
  <c r="F471" i="4" s="1"/>
  <c r="H469" i="4"/>
  <c r="H471" i="4" s="1"/>
  <c r="F65" i="5" s="1"/>
  <c r="G230" i="4" s="1"/>
  <c r="H230" i="4" s="1"/>
  <c r="J469" i="4"/>
  <c r="K469" i="4"/>
  <c r="H464" i="4"/>
  <c r="J464" i="4"/>
  <c r="H459" i="4"/>
  <c r="J459" i="4"/>
  <c r="H455" i="4"/>
  <c r="J455" i="4"/>
  <c r="F454" i="4"/>
  <c r="H454" i="4"/>
  <c r="J454" i="4"/>
  <c r="K454" i="4"/>
  <c r="F453" i="4"/>
  <c r="H453" i="4"/>
  <c r="J453" i="4"/>
  <c r="K453" i="4"/>
  <c r="F452" i="4"/>
  <c r="H452" i="4"/>
  <c r="J452" i="4"/>
  <c r="K452" i="4"/>
  <c r="F451" i="4"/>
  <c r="L451" i="4" s="1"/>
  <c r="H451" i="4"/>
  <c r="E455" i="4" s="1"/>
  <c r="F455" i="4" s="1"/>
  <c r="J451" i="4"/>
  <c r="K451" i="4"/>
  <c r="H447" i="4"/>
  <c r="J447" i="4"/>
  <c r="F446" i="4"/>
  <c r="H446" i="4"/>
  <c r="J446" i="4"/>
  <c r="K446" i="4"/>
  <c r="F445" i="4"/>
  <c r="H445" i="4"/>
  <c r="H448" i="4" s="1"/>
  <c r="F61" i="5" s="1"/>
  <c r="G427" i="4" s="1"/>
  <c r="H427" i="4" s="1"/>
  <c r="H428" i="4" s="1"/>
  <c r="F57" i="5" s="1"/>
  <c r="G161" i="4" s="1"/>
  <c r="H161" i="4" s="1"/>
  <c r="J445" i="4"/>
  <c r="J448" i="4" s="1"/>
  <c r="G61" i="5" s="1"/>
  <c r="I427" i="4" s="1"/>
  <c r="J427" i="4" s="1"/>
  <c r="J428" i="4" s="1"/>
  <c r="G57" i="5" s="1"/>
  <c r="K445" i="4"/>
  <c r="H441" i="4"/>
  <c r="J441" i="4"/>
  <c r="F440" i="4"/>
  <c r="H440" i="4"/>
  <c r="H442" i="4" s="1"/>
  <c r="F60" i="5" s="1"/>
  <c r="J440" i="4"/>
  <c r="J442" i="4" s="1"/>
  <c r="G60" i="5" s="1"/>
  <c r="K440" i="4"/>
  <c r="J437" i="4"/>
  <c r="G59" i="5" s="1"/>
  <c r="I164" i="4" s="1"/>
  <c r="J164" i="4" s="1"/>
  <c r="F436" i="4"/>
  <c r="L436" i="4" s="1"/>
  <c r="H436" i="4"/>
  <c r="J436" i="4"/>
  <c r="K436" i="4"/>
  <c r="F435" i="4"/>
  <c r="F437" i="4" s="1"/>
  <c r="H435" i="4"/>
  <c r="H437" i="4" s="1"/>
  <c r="F59" i="5" s="1"/>
  <c r="J435" i="4"/>
  <c r="K435" i="4"/>
  <c r="H424" i="4"/>
  <c r="F56" i="5" s="1"/>
  <c r="G154" i="4" s="1"/>
  <c r="H154" i="4" s="1"/>
  <c r="F423" i="4"/>
  <c r="H423" i="4"/>
  <c r="F422" i="4"/>
  <c r="H422" i="4"/>
  <c r="J422" i="4"/>
  <c r="L422" i="4" s="1"/>
  <c r="K422" i="4"/>
  <c r="F421" i="4"/>
  <c r="F424" i="4" s="1"/>
  <c r="H421" i="4"/>
  <c r="J421" i="4"/>
  <c r="K421" i="4"/>
  <c r="F418" i="4"/>
  <c r="H418" i="4"/>
  <c r="F55" i="5" s="1"/>
  <c r="G140" i="4" s="1"/>
  <c r="H140" i="4" s="1"/>
  <c r="H141" i="4" s="1"/>
  <c r="F19" i="5" s="1"/>
  <c r="G57" i="6" s="1"/>
  <c r="F417" i="4"/>
  <c r="H417" i="4"/>
  <c r="F416" i="4"/>
  <c r="H416" i="4"/>
  <c r="J416" i="4"/>
  <c r="K416" i="4"/>
  <c r="F415" i="4"/>
  <c r="H415" i="4"/>
  <c r="I417" i="4" s="1"/>
  <c r="J417" i="4" s="1"/>
  <c r="L417" i="4" s="1"/>
  <c r="J415" i="4"/>
  <c r="K415" i="4"/>
  <c r="H411" i="4"/>
  <c r="J411" i="4"/>
  <c r="F410" i="4"/>
  <c r="H410" i="4"/>
  <c r="F409" i="4"/>
  <c r="H409" i="4"/>
  <c r="J409" i="4"/>
  <c r="K409" i="4"/>
  <c r="F408" i="4"/>
  <c r="H408" i="4"/>
  <c r="I410" i="4" s="1"/>
  <c r="J410" i="4" s="1"/>
  <c r="J408" i="4"/>
  <c r="K408" i="4"/>
  <c r="H405" i="4"/>
  <c r="F53" i="5" s="1"/>
  <c r="G123" i="4" s="1"/>
  <c r="H123" i="4" s="1"/>
  <c r="F404" i="4"/>
  <c r="H404" i="4"/>
  <c r="F403" i="4"/>
  <c r="H403" i="4"/>
  <c r="J403" i="4"/>
  <c r="K403" i="4"/>
  <c r="F402" i="4"/>
  <c r="F405" i="4" s="1"/>
  <c r="H402" i="4"/>
  <c r="J402" i="4"/>
  <c r="K402" i="4"/>
  <c r="H399" i="4"/>
  <c r="F52" i="5" s="1"/>
  <c r="G118" i="4" s="1"/>
  <c r="H118" i="4" s="1"/>
  <c r="H119" i="4" s="1"/>
  <c r="F15" i="5" s="1"/>
  <c r="G53" i="6" s="1"/>
  <c r="F398" i="4"/>
  <c r="H398" i="4"/>
  <c r="F397" i="4"/>
  <c r="H397" i="4"/>
  <c r="J397" i="4"/>
  <c r="K397" i="4"/>
  <c r="F396" i="4"/>
  <c r="F399" i="4" s="1"/>
  <c r="H396" i="4"/>
  <c r="J396" i="4"/>
  <c r="K396" i="4"/>
  <c r="F392" i="4"/>
  <c r="H392" i="4"/>
  <c r="F391" i="4"/>
  <c r="H391" i="4"/>
  <c r="J391" i="4"/>
  <c r="K391" i="4"/>
  <c r="F390" i="4"/>
  <c r="F393" i="4" s="1"/>
  <c r="H390" i="4"/>
  <c r="H393" i="4" s="1"/>
  <c r="F51" i="5" s="1"/>
  <c r="J390" i="4"/>
  <c r="K390" i="4"/>
  <c r="F386" i="4"/>
  <c r="H386" i="4"/>
  <c r="F385" i="4"/>
  <c r="H385" i="4"/>
  <c r="J385" i="4"/>
  <c r="K385" i="4"/>
  <c r="L385" i="4"/>
  <c r="F384" i="4"/>
  <c r="F387" i="4" s="1"/>
  <c r="H384" i="4"/>
  <c r="H387" i="4" s="1"/>
  <c r="F50" i="5" s="1"/>
  <c r="G90" i="4" s="1"/>
  <c r="H90" i="4" s="1"/>
  <c r="J384" i="4"/>
  <c r="K384" i="4"/>
  <c r="J381" i="4"/>
  <c r="G49" i="5" s="1"/>
  <c r="I71" i="4" s="1"/>
  <c r="J71" i="4" s="1"/>
  <c r="F380" i="4"/>
  <c r="H380" i="4"/>
  <c r="J380" i="4"/>
  <c r="K380" i="4"/>
  <c r="F379" i="4"/>
  <c r="F381" i="4" s="1"/>
  <c r="E49" i="5" s="1"/>
  <c r="E89" i="4" s="1"/>
  <c r="H379" i="4"/>
  <c r="H381" i="4" s="1"/>
  <c r="F49" i="5" s="1"/>
  <c r="J379" i="4"/>
  <c r="K379" i="4"/>
  <c r="F375" i="4"/>
  <c r="H375" i="4"/>
  <c r="F374" i="4"/>
  <c r="H374" i="4"/>
  <c r="J374" i="4"/>
  <c r="K374" i="4"/>
  <c r="F373" i="4"/>
  <c r="F376" i="4" s="1"/>
  <c r="H373" i="4"/>
  <c r="H376" i="4" s="1"/>
  <c r="F48" i="5" s="1"/>
  <c r="G106" i="4" s="1"/>
  <c r="H106" i="4" s="1"/>
  <c r="J373" i="4"/>
  <c r="K373" i="4"/>
  <c r="H370" i="4"/>
  <c r="F47" i="5" s="1"/>
  <c r="F369" i="4"/>
  <c r="F370" i="4" s="1"/>
  <c r="H369" i="4"/>
  <c r="F368" i="4"/>
  <c r="H368" i="4"/>
  <c r="I369" i="4" s="1"/>
  <c r="J369" i="4" s="1"/>
  <c r="L369" i="4" s="1"/>
  <c r="J368" i="4"/>
  <c r="K368" i="4"/>
  <c r="F364" i="4"/>
  <c r="H364" i="4"/>
  <c r="F363" i="4"/>
  <c r="F365" i="4" s="1"/>
  <c r="H363" i="4"/>
  <c r="J363" i="4"/>
  <c r="K363" i="4"/>
  <c r="F362" i="4"/>
  <c r="H362" i="4"/>
  <c r="H365" i="4" s="1"/>
  <c r="F46" i="5" s="1"/>
  <c r="G48" i="4" s="1"/>
  <c r="H48" i="4" s="1"/>
  <c r="J362" i="4"/>
  <c r="L362" i="4" s="1"/>
  <c r="K362" i="4"/>
  <c r="F358" i="4"/>
  <c r="H358" i="4"/>
  <c r="F357" i="4"/>
  <c r="F359" i="4" s="1"/>
  <c r="H357" i="4"/>
  <c r="J357" i="4"/>
  <c r="K357" i="4"/>
  <c r="F356" i="4"/>
  <c r="H356" i="4"/>
  <c r="H359" i="4" s="1"/>
  <c r="F45" i="5" s="1"/>
  <c r="G42" i="4" s="1"/>
  <c r="H42" i="4" s="1"/>
  <c r="J356" i="4"/>
  <c r="L356" i="4" s="1"/>
  <c r="K356" i="4"/>
  <c r="F352" i="4"/>
  <c r="F353" i="4" s="1"/>
  <c r="H352" i="4"/>
  <c r="J352" i="4"/>
  <c r="K352" i="4"/>
  <c r="F351" i="4"/>
  <c r="H351" i="4"/>
  <c r="H353" i="4" s="1"/>
  <c r="F44" i="5" s="1"/>
  <c r="G18" i="4" s="1"/>
  <c r="H18" i="4" s="1"/>
  <c r="J351" i="4"/>
  <c r="J353" i="4" s="1"/>
  <c r="G44" i="5" s="1"/>
  <c r="I18" i="4" s="1"/>
  <c r="J18" i="4" s="1"/>
  <c r="K351" i="4"/>
  <c r="F335" i="4"/>
  <c r="H335" i="4"/>
  <c r="I335" i="4"/>
  <c r="J335" i="4" s="1"/>
  <c r="L335" i="4" s="1"/>
  <c r="F334" i="4"/>
  <c r="H334" i="4"/>
  <c r="J334" i="4"/>
  <c r="K334" i="4"/>
  <c r="L334" i="4"/>
  <c r="F333" i="4"/>
  <c r="H333" i="4"/>
  <c r="H336" i="4" s="1"/>
  <c r="F40" i="5" s="1"/>
  <c r="G223" i="6" s="1"/>
  <c r="J333" i="4"/>
  <c r="J336" i="4" s="1"/>
  <c r="G40" i="5" s="1"/>
  <c r="I223" i="6" s="1"/>
  <c r="J223" i="6" s="1"/>
  <c r="K333" i="4"/>
  <c r="H330" i="4"/>
  <c r="F39" i="5" s="1"/>
  <c r="G222" i="6" s="1"/>
  <c r="J330" i="4"/>
  <c r="G39" i="5" s="1"/>
  <c r="I222" i="6" s="1"/>
  <c r="F329" i="4"/>
  <c r="H329" i="4"/>
  <c r="J329" i="4"/>
  <c r="K329" i="4"/>
  <c r="F328" i="4"/>
  <c r="H328" i="4"/>
  <c r="J328" i="4"/>
  <c r="K328" i="4"/>
  <c r="F324" i="4"/>
  <c r="H324" i="4"/>
  <c r="F323" i="4"/>
  <c r="H323" i="4"/>
  <c r="J323" i="4"/>
  <c r="K323" i="4"/>
  <c r="F322" i="4"/>
  <c r="F325" i="4" s="1"/>
  <c r="H322" i="4"/>
  <c r="J322" i="4"/>
  <c r="K322" i="4"/>
  <c r="H317" i="4"/>
  <c r="J317" i="4"/>
  <c r="F316" i="4"/>
  <c r="H316" i="4"/>
  <c r="J316" i="4"/>
  <c r="K316" i="4"/>
  <c r="F288" i="4"/>
  <c r="F287" i="4"/>
  <c r="H287" i="4"/>
  <c r="J287" i="4"/>
  <c r="K287" i="4"/>
  <c r="F286" i="4"/>
  <c r="H286" i="4"/>
  <c r="J286" i="4"/>
  <c r="K286" i="4"/>
  <c r="F285" i="4"/>
  <c r="H285" i="4"/>
  <c r="H288" i="4" s="1"/>
  <c r="F32" i="5" s="1"/>
  <c r="G110" i="6" s="1"/>
  <c r="J285" i="4"/>
  <c r="J288" i="4" s="1"/>
  <c r="G32" i="5" s="1"/>
  <c r="I110" i="6" s="1"/>
  <c r="K285" i="4"/>
  <c r="F280" i="4"/>
  <c r="H280" i="4"/>
  <c r="J280" i="4"/>
  <c r="K280" i="4"/>
  <c r="F279" i="4"/>
  <c r="H279" i="4"/>
  <c r="J279" i="4"/>
  <c r="K279" i="4"/>
  <c r="H273" i="4"/>
  <c r="J273" i="4"/>
  <c r="H271" i="4"/>
  <c r="J271" i="4"/>
  <c r="H269" i="4"/>
  <c r="J269" i="4"/>
  <c r="H266" i="4"/>
  <c r="J266" i="4"/>
  <c r="H256" i="4"/>
  <c r="J256" i="4"/>
  <c r="H254" i="4"/>
  <c r="J254" i="4"/>
  <c r="H252" i="4"/>
  <c r="J252" i="4"/>
  <c r="H249" i="4"/>
  <c r="J249" i="4"/>
  <c r="H239" i="4"/>
  <c r="J239" i="4"/>
  <c r="H229" i="4"/>
  <c r="J229" i="4"/>
  <c r="H221" i="4"/>
  <c r="J221" i="4"/>
  <c r="H219" i="4"/>
  <c r="J219" i="4"/>
  <c r="H217" i="4"/>
  <c r="J217" i="4"/>
  <c r="H214" i="4"/>
  <c r="J214" i="4"/>
  <c r="H204" i="4"/>
  <c r="J204" i="4"/>
  <c r="H202" i="4"/>
  <c r="J202" i="4"/>
  <c r="H200" i="4"/>
  <c r="J200" i="4"/>
  <c r="H197" i="4"/>
  <c r="J197" i="4"/>
  <c r="H188" i="4"/>
  <c r="J188" i="4"/>
  <c r="H186" i="4"/>
  <c r="J186" i="4"/>
  <c r="H184" i="4"/>
  <c r="J184" i="4"/>
  <c r="H181" i="4"/>
  <c r="J181" i="4"/>
  <c r="H171" i="4"/>
  <c r="J171" i="4"/>
  <c r="H163" i="4"/>
  <c r="J163" i="4"/>
  <c r="H159" i="4"/>
  <c r="J159" i="4"/>
  <c r="F158" i="4"/>
  <c r="H158" i="4"/>
  <c r="J158" i="4"/>
  <c r="K158" i="4"/>
  <c r="F153" i="4"/>
  <c r="H153" i="4"/>
  <c r="J153" i="4"/>
  <c r="K153" i="4"/>
  <c r="H149" i="4"/>
  <c r="J149" i="4"/>
  <c r="F148" i="4"/>
  <c r="H148" i="4"/>
  <c r="F147" i="4"/>
  <c r="H147" i="4"/>
  <c r="J147" i="4"/>
  <c r="K147" i="4"/>
  <c r="F146" i="4"/>
  <c r="H146" i="4"/>
  <c r="J146" i="4"/>
  <c r="K146" i="4"/>
  <c r="F145" i="4"/>
  <c r="H145" i="4"/>
  <c r="J145" i="4"/>
  <c r="K145" i="4"/>
  <c r="F144" i="4"/>
  <c r="H144" i="4"/>
  <c r="H150" i="4" s="1"/>
  <c r="F20" i="5" s="1"/>
  <c r="J144" i="4"/>
  <c r="K144" i="4"/>
  <c r="F139" i="4"/>
  <c r="H139" i="4"/>
  <c r="J139" i="4"/>
  <c r="L139" i="4" s="1"/>
  <c r="K139" i="4"/>
  <c r="H138" i="4"/>
  <c r="J138" i="4"/>
  <c r="H133" i="4"/>
  <c r="J133" i="4"/>
  <c r="H132" i="4"/>
  <c r="J132" i="4"/>
  <c r="F127" i="4"/>
  <c r="H127" i="4"/>
  <c r="J127" i="4"/>
  <c r="K127" i="4"/>
  <c r="F122" i="4"/>
  <c r="H122" i="4"/>
  <c r="J122" i="4"/>
  <c r="K122" i="4"/>
  <c r="F117" i="4"/>
  <c r="H117" i="4"/>
  <c r="J117" i="4"/>
  <c r="L117" i="4" s="1"/>
  <c r="K117" i="4"/>
  <c r="H112" i="4"/>
  <c r="J112" i="4"/>
  <c r="H105" i="4"/>
  <c r="J105" i="4"/>
  <c r="H104" i="4"/>
  <c r="J104" i="4"/>
  <c r="H103" i="4"/>
  <c r="J103" i="4"/>
  <c r="H102" i="4"/>
  <c r="J102" i="4"/>
  <c r="H101" i="4"/>
  <c r="J101" i="4"/>
  <c r="H100" i="4"/>
  <c r="J100" i="4"/>
  <c r="H99" i="4"/>
  <c r="J99" i="4"/>
  <c r="H98" i="4"/>
  <c r="J98" i="4"/>
  <c r="H97" i="4"/>
  <c r="J97" i="4"/>
  <c r="H96" i="4"/>
  <c r="J96" i="4"/>
  <c r="H95" i="4"/>
  <c r="J95" i="4"/>
  <c r="H94" i="4"/>
  <c r="J94" i="4"/>
  <c r="H87" i="4"/>
  <c r="J87" i="4"/>
  <c r="H86" i="4"/>
  <c r="J86" i="4"/>
  <c r="H85" i="4"/>
  <c r="J85" i="4"/>
  <c r="H84" i="4"/>
  <c r="J84" i="4"/>
  <c r="H83" i="4"/>
  <c r="J83" i="4"/>
  <c r="H82" i="4"/>
  <c r="J82" i="4"/>
  <c r="H81" i="4"/>
  <c r="J81" i="4"/>
  <c r="H80" i="4"/>
  <c r="J80" i="4"/>
  <c r="H79" i="4"/>
  <c r="J79" i="4"/>
  <c r="H78" i="4"/>
  <c r="J78" i="4"/>
  <c r="H77" i="4"/>
  <c r="J77" i="4"/>
  <c r="H76" i="4"/>
  <c r="J76" i="4"/>
  <c r="H69" i="4"/>
  <c r="J69" i="4"/>
  <c r="H68" i="4"/>
  <c r="J68" i="4"/>
  <c r="H67" i="4"/>
  <c r="J67" i="4"/>
  <c r="H66" i="4"/>
  <c r="J66" i="4"/>
  <c r="H65" i="4"/>
  <c r="J65" i="4"/>
  <c r="H64" i="4"/>
  <c r="J64" i="4"/>
  <c r="H63" i="4"/>
  <c r="J63" i="4"/>
  <c r="H62" i="4"/>
  <c r="J62" i="4"/>
  <c r="H61" i="4"/>
  <c r="J61" i="4"/>
  <c r="H60" i="4"/>
  <c r="J60" i="4"/>
  <c r="H59" i="4"/>
  <c r="J59" i="4"/>
  <c r="F58" i="4"/>
  <c r="H58" i="4"/>
  <c r="J58" i="4"/>
  <c r="K58" i="4"/>
  <c r="H53" i="4"/>
  <c r="J53" i="4"/>
  <c r="F52" i="4"/>
  <c r="E53" i="4" s="1"/>
  <c r="F53" i="4" s="1"/>
  <c r="H52" i="4"/>
  <c r="J52" i="4"/>
  <c r="K52" i="4"/>
  <c r="H47" i="4"/>
  <c r="J47" i="4"/>
  <c r="F46" i="4"/>
  <c r="E47" i="4" s="1"/>
  <c r="F47" i="4" s="1"/>
  <c r="H46" i="4"/>
  <c r="J46" i="4"/>
  <c r="K46" i="4"/>
  <c r="F41" i="4"/>
  <c r="H41" i="4"/>
  <c r="J41" i="4"/>
  <c r="K41" i="4"/>
  <c r="F40" i="4"/>
  <c r="H40" i="4"/>
  <c r="J40" i="4"/>
  <c r="K40" i="4"/>
  <c r="F39" i="4"/>
  <c r="H39" i="4"/>
  <c r="J39" i="4"/>
  <c r="K39" i="4"/>
  <c r="F38" i="4"/>
  <c r="H38" i="4"/>
  <c r="J38" i="4"/>
  <c r="K38" i="4"/>
  <c r="F37" i="4"/>
  <c r="H37" i="4"/>
  <c r="J37" i="4"/>
  <c r="K37" i="4"/>
  <c r="F36" i="4"/>
  <c r="H36" i="4"/>
  <c r="J36" i="4"/>
  <c r="K36" i="4"/>
  <c r="F35" i="4"/>
  <c r="H35" i="4"/>
  <c r="J35" i="4"/>
  <c r="K35" i="4"/>
  <c r="F34" i="4"/>
  <c r="H34" i="4"/>
  <c r="J34" i="4"/>
  <c r="K34" i="4"/>
  <c r="F33" i="4"/>
  <c r="H33" i="4"/>
  <c r="J33" i="4"/>
  <c r="K33" i="4"/>
  <c r="F32" i="4"/>
  <c r="H32" i="4"/>
  <c r="J32" i="4"/>
  <c r="K32" i="4"/>
  <c r="H29" i="4"/>
  <c r="F7" i="5" s="1"/>
  <c r="G8" i="6" s="1"/>
  <c r="H8" i="6" s="1"/>
  <c r="J29" i="4"/>
  <c r="G7" i="5" s="1"/>
  <c r="I8" i="6" s="1"/>
  <c r="F28" i="4"/>
  <c r="H28" i="4"/>
  <c r="J28" i="4"/>
  <c r="K28" i="4"/>
  <c r="F25" i="4"/>
  <c r="J25" i="4"/>
  <c r="G6" i="5" s="1"/>
  <c r="I7" i="6" s="1"/>
  <c r="J7" i="6" s="1"/>
  <c r="F24" i="4"/>
  <c r="H24" i="4"/>
  <c r="J24" i="4"/>
  <c r="K24" i="4"/>
  <c r="F23" i="4"/>
  <c r="H23" i="4"/>
  <c r="J23" i="4"/>
  <c r="K23" i="4"/>
  <c r="F22" i="4"/>
  <c r="H22" i="4"/>
  <c r="H25" i="4" s="1"/>
  <c r="F6" i="5" s="1"/>
  <c r="G7" i="6" s="1"/>
  <c r="H7" i="6" s="1"/>
  <c r="J22" i="4"/>
  <c r="K22" i="4"/>
  <c r="F17" i="4"/>
  <c r="H17" i="4"/>
  <c r="J17" i="4"/>
  <c r="K17" i="4"/>
  <c r="F16" i="4"/>
  <c r="H16" i="4"/>
  <c r="J16" i="4"/>
  <c r="K16" i="4"/>
  <c r="F15" i="4"/>
  <c r="H15" i="4"/>
  <c r="J15" i="4"/>
  <c r="K15" i="4"/>
  <c r="F14" i="4"/>
  <c r="H14" i="4"/>
  <c r="J14" i="4"/>
  <c r="K14" i="4"/>
  <c r="F13" i="4"/>
  <c r="H13" i="4"/>
  <c r="J13" i="4"/>
  <c r="K13" i="4"/>
  <c r="F12" i="4"/>
  <c r="H12" i="4"/>
  <c r="J12" i="4"/>
  <c r="K12" i="4"/>
  <c r="H11" i="4"/>
  <c r="J11" i="4"/>
  <c r="K11" i="4"/>
  <c r="F10" i="4"/>
  <c r="H10" i="4"/>
  <c r="J10" i="4"/>
  <c r="F9" i="4"/>
  <c r="H9" i="4"/>
  <c r="J9" i="4"/>
  <c r="J6" i="4"/>
  <c r="G4" i="5" s="1"/>
  <c r="I5" i="6" s="1"/>
  <c r="F5" i="4"/>
  <c r="F6" i="4" s="1"/>
  <c r="H5" i="4"/>
  <c r="H6" i="4" s="1"/>
  <c r="F4" i="5" s="1"/>
  <c r="G5" i="6" s="1"/>
  <c r="H5" i="6" s="1"/>
  <c r="J5" i="4"/>
  <c r="K5" i="4"/>
  <c r="F247" i="6"/>
  <c r="H247" i="6"/>
  <c r="J247" i="6"/>
  <c r="K247" i="6"/>
  <c r="F246" i="6"/>
  <c r="H246" i="6"/>
  <c r="J246" i="6"/>
  <c r="K246" i="6"/>
  <c r="F245" i="6"/>
  <c r="F267" i="6" s="1"/>
  <c r="E16" i="7" s="1"/>
  <c r="H245" i="6"/>
  <c r="J245" i="6"/>
  <c r="K245" i="6"/>
  <c r="H226" i="6"/>
  <c r="J226" i="6"/>
  <c r="H225" i="6"/>
  <c r="J225" i="6"/>
  <c r="H224" i="6"/>
  <c r="H223" i="6"/>
  <c r="H222" i="6"/>
  <c r="J222" i="6"/>
  <c r="F198" i="6"/>
  <c r="H198" i="6"/>
  <c r="J198" i="6"/>
  <c r="J219" i="6" s="1"/>
  <c r="I14" i="7" s="1"/>
  <c r="J14" i="7" s="1"/>
  <c r="K198" i="6"/>
  <c r="F197" i="6"/>
  <c r="F219" i="6" s="1"/>
  <c r="E14" i="7" s="1"/>
  <c r="H197" i="6"/>
  <c r="H219" i="6" s="1"/>
  <c r="G14" i="7" s="1"/>
  <c r="H14" i="7" s="1"/>
  <c r="J197" i="6"/>
  <c r="K197" i="6"/>
  <c r="F177" i="6"/>
  <c r="H177" i="6"/>
  <c r="J177" i="6"/>
  <c r="K177" i="6"/>
  <c r="F176" i="6"/>
  <c r="H176" i="6"/>
  <c r="J176" i="6"/>
  <c r="K176" i="6"/>
  <c r="F175" i="6"/>
  <c r="H175" i="6"/>
  <c r="J175" i="6"/>
  <c r="K175" i="6"/>
  <c r="F174" i="6"/>
  <c r="H174" i="6"/>
  <c r="J174" i="6"/>
  <c r="K174" i="6"/>
  <c r="J147" i="6"/>
  <c r="I11" i="7" s="1"/>
  <c r="J11" i="7" s="1"/>
  <c r="F147" i="6"/>
  <c r="E11" i="7" s="1"/>
  <c r="F125" i="6"/>
  <c r="H125" i="6"/>
  <c r="H147" i="6" s="1"/>
  <c r="G11" i="7" s="1"/>
  <c r="H11" i="7" s="1"/>
  <c r="J125" i="6"/>
  <c r="K125" i="6"/>
  <c r="H110" i="6"/>
  <c r="J110" i="6"/>
  <c r="H109" i="6"/>
  <c r="F77" i="6"/>
  <c r="H77" i="6"/>
  <c r="J77" i="6"/>
  <c r="K77" i="6"/>
  <c r="H57" i="6"/>
  <c r="H53" i="6"/>
  <c r="J8" i="6"/>
  <c r="J5" i="6"/>
  <c r="G78" i="6" l="1"/>
  <c r="H78" i="6" s="1"/>
  <c r="G160" i="4"/>
  <c r="H160" i="4" s="1"/>
  <c r="G530" i="4"/>
  <c r="H530" i="4" s="1"/>
  <c r="L9" i="4"/>
  <c r="H19" i="4"/>
  <c r="F5" i="5" s="1"/>
  <c r="G6" i="6" s="1"/>
  <c r="H6" i="6" s="1"/>
  <c r="H27" i="6" s="1"/>
  <c r="G6" i="7" s="1"/>
  <c r="H6" i="7" s="1"/>
  <c r="H49" i="4"/>
  <c r="F9" i="5" s="1"/>
  <c r="G30" i="6" s="1"/>
  <c r="H30" i="6" s="1"/>
  <c r="G164" i="4"/>
  <c r="H164" i="4" s="1"/>
  <c r="G534" i="4"/>
  <c r="H534" i="4" s="1"/>
  <c r="I148" i="4"/>
  <c r="J148" i="4" s="1"/>
  <c r="E149" i="4"/>
  <c r="F149" i="4" s="1"/>
  <c r="L149" i="4" s="1"/>
  <c r="L47" i="4"/>
  <c r="L53" i="4"/>
  <c r="L333" i="4"/>
  <c r="F336" i="4"/>
  <c r="I165" i="4"/>
  <c r="J165" i="4" s="1"/>
  <c r="I535" i="4"/>
  <c r="J535" i="4" s="1"/>
  <c r="I161" i="4"/>
  <c r="J161" i="4" s="1"/>
  <c r="I531" i="4"/>
  <c r="J531" i="4" s="1"/>
  <c r="L28" i="4"/>
  <c r="F29" i="4"/>
  <c r="L328" i="4"/>
  <c r="F330" i="4"/>
  <c r="G165" i="4"/>
  <c r="H165" i="4" s="1"/>
  <c r="G535" i="4"/>
  <c r="H535" i="4" s="1"/>
  <c r="J267" i="6"/>
  <c r="I16" i="7" s="1"/>
  <c r="J16" i="7" s="1"/>
  <c r="L38" i="4"/>
  <c r="L23" i="4"/>
  <c r="L127" i="4"/>
  <c r="L316" i="4"/>
  <c r="I386" i="4"/>
  <c r="J386" i="4" s="1"/>
  <c r="L386" i="4" s="1"/>
  <c r="L421" i="4"/>
  <c r="I423" i="4"/>
  <c r="J423" i="4" s="1"/>
  <c r="L423" i="4" s="1"/>
  <c r="H456" i="4"/>
  <c r="F62" i="5" s="1"/>
  <c r="G431" i="4" s="1"/>
  <c r="H431" i="4" s="1"/>
  <c r="H432" i="4" s="1"/>
  <c r="F58" i="5" s="1"/>
  <c r="H571" i="4"/>
  <c r="F82" i="5" s="1"/>
  <c r="G311" i="4" s="1"/>
  <c r="H311" i="4" s="1"/>
  <c r="L592" i="4"/>
  <c r="E533" i="4"/>
  <c r="E163" i="4"/>
  <c r="E99" i="4"/>
  <c r="E81" i="4"/>
  <c r="E63" i="4"/>
  <c r="E269" i="4"/>
  <c r="E252" i="4"/>
  <c r="E217" i="4"/>
  <c r="E200" i="4"/>
  <c r="E184" i="4"/>
  <c r="L35" i="4"/>
  <c r="L144" i="4"/>
  <c r="L357" i="4"/>
  <c r="I375" i="4"/>
  <c r="J375" i="4" s="1"/>
  <c r="L375" i="4" s="1"/>
  <c r="H412" i="4"/>
  <c r="F54" i="5" s="1"/>
  <c r="G128" i="4" s="1"/>
  <c r="H128" i="4" s="1"/>
  <c r="H129" i="4" s="1"/>
  <c r="F17" i="5" s="1"/>
  <c r="G55" i="6" s="1"/>
  <c r="H55" i="6" s="1"/>
  <c r="J456" i="4"/>
  <c r="G62" i="5" s="1"/>
  <c r="I431" i="4" s="1"/>
  <c r="J431" i="4" s="1"/>
  <c r="J432" i="4" s="1"/>
  <c r="G58" i="5" s="1"/>
  <c r="H489" i="4"/>
  <c r="F68" i="5" s="1"/>
  <c r="E488" i="4"/>
  <c r="F488" i="4" s="1"/>
  <c r="L488" i="4" s="1"/>
  <c r="H480" i="4"/>
  <c r="F67" i="5" s="1"/>
  <c r="H504" i="4"/>
  <c r="F71" i="5" s="1"/>
  <c r="G270" i="4" s="1"/>
  <c r="H270" i="4" s="1"/>
  <c r="L524" i="4"/>
  <c r="J559" i="4"/>
  <c r="G80" i="5" s="1"/>
  <c r="H565" i="4"/>
  <c r="F81" i="5" s="1"/>
  <c r="G303" i="4" s="1"/>
  <c r="H303" i="4" s="1"/>
  <c r="E103" i="4"/>
  <c r="E85" i="4"/>
  <c r="E67" i="4"/>
  <c r="E112" i="4"/>
  <c r="E94" i="4"/>
  <c r="E76" i="4"/>
  <c r="E100" i="4"/>
  <c r="E82" i="4"/>
  <c r="E64" i="4"/>
  <c r="E271" i="4"/>
  <c r="E254" i="4"/>
  <c r="E219" i="4"/>
  <c r="E202" i="4"/>
  <c r="E186" i="4"/>
  <c r="E576" i="4"/>
  <c r="E540" i="4"/>
  <c r="E558" i="4"/>
  <c r="F558" i="4" s="1"/>
  <c r="L558" i="4" s="1"/>
  <c r="H319" i="4"/>
  <c r="F37" i="5" s="1"/>
  <c r="G173" i="6" s="1"/>
  <c r="H173" i="6" s="1"/>
  <c r="H195" i="6" s="1"/>
  <c r="G13" i="7" s="1"/>
  <c r="H13" i="7" s="1"/>
  <c r="J319" i="4"/>
  <c r="G37" i="5" s="1"/>
  <c r="I173" i="6" s="1"/>
  <c r="J173" i="6" s="1"/>
  <c r="J195" i="6" s="1"/>
  <c r="I13" i="7" s="1"/>
  <c r="J13" i="7" s="1"/>
  <c r="E97" i="4"/>
  <c r="E79" i="4"/>
  <c r="E61" i="4"/>
  <c r="E101" i="4"/>
  <c r="E83" i="4"/>
  <c r="E65" i="4"/>
  <c r="E239" i="4"/>
  <c r="E171" i="4"/>
  <c r="E266" i="4"/>
  <c r="E249" i="4"/>
  <c r="E229" i="4"/>
  <c r="E214" i="4"/>
  <c r="E197" i="4"/>
  <c r="E181" i="4"/>
  <c r="E273" i="4"/>
  <c r="E256" i="4"/>
  <c r="E221" i="4"/>
  <c r="E204" i="4"/>
  <c r="E188" i="4"/>
  <c r="H124" i="4"/>
  <c r="F16" i="5" s="1"/>
  <c r="G54" i="6" s="1"/>
  <c r="H54" i="6" s="1"/>
  <c r="H155" i="4"/>
  <c r="F21" i="5" s="1"/>
  <c r="F599" i="4"/>
  <c r="L599" i="4" s="1"/>
  <c r="E98" i="4"/>
  <c r="E80" i="4"/>
  <c r="E62" i="4"/>
  <c r="E102" i="4"/>
  <c r="E84" i="4"/>
  <c r="E66" i="4"/>
  <c r="E575" i="4"/>
  <c r="E441" i="4"/>
  <c r="G531" i="4"/>
  <c r="H531" i="4" s="1"/>
  <c r="I534" i="4"/>
  <c r="J534" i="4" s="1"/>
  <c r="I358" i="4"/>
  <c r="J358" i="4" s="1"/>
  <c r="I364" i="4"/>
  <c r="J364" i="4" s="1"/>
  <c r="L415" i="4"/>
  <c r="L469" i="4"/>
  <c r="L550" i="4"/>
  <c r="L574" i="4"/>
  <c r="E529" i="4"/>
  <c r="E159" i="4"/>
  <c r="E96" i="4"/>
  <c r="E78" i="4"/>
  <c r="E60" i="4"/>
  <c r="E104" i="4"/>
  <c r="E86" i="4"/>
  <c r="E68" i="4"/>
  <c r="L33" i="4"/>
  <c r="L286" i="4"/>
  <c r="H325" i="4"/>
  <c r="F38" i="5" s="1"/>
  <c r="G221" i="6" s="1"/>
  <c r="H221" i="6" s="1"/>
  <c r="H243" i="6" s="1"/>
  <c r="G15" i="7" s="1"/>
  <c r="H15" i="7" s="1"/>
  <c r="L435" i="4"/>
  <c r="L453" i="4"/>
  <c r="J475" i="4"/>
  <c r="G66" i="5" s="1"/>
  <c r="E132" i="4"/>
  <c r="E138" i="4"/>
  <c r="E518" i="4"/>
  <c r="E459" i="4"/>
  <c r="E496" i="4"/>
  <c r="E464" i="4"/>
  <c r="E95" i="4"/>
  <c r="E77" i="4"/>
  <c r="E59" i="4"/>
  <c r="E105" i="4"/>
  <c r="E87" i="4"/>
  <c r="E69" i="4"/>
  <c r="E411" i="4"/>
  <c r="E317" i="4"/>
  <c r="L247" i="6"/>
  <c r="H267" i="6"/>
  <c r="G16" i="7" s="1"/>
  <c r="H16" i="7" s="1"/>
  <c r="L16" i="7" s="1"/>
  <c r="T16" i="7" s="1"/>
  <c r="E26" i="8" s="1"/>
  <c r="L246" i="6"/>
  <c r="L245" i="6"/>
  <c r="F16" i="7"/>
  <c r="L198" i="6"/>
  <c r="L197" i="6"/>
  <c r="L219" i="6" s="1"/>
  <c r="K14" i="7"/>
  <c r="F14" i="7"/>
  <c r="L177" i="6"/>
  <c r="L176" i="6"/>
  <c r="L175" i="6"/>
  <c r="L174" i="6"/>
  <c r="L125" i="6"/>
  <c r="L147" i="6" s="1"/>
  <c r="K11" i="7"/>
  <c r="F11" i="7"/>
  <c r="L77" i="6"/>
  <c r="L594" i="4"/>
  <c r="E86" i="5"/>
  <c r="E343" i="4" s="1"/>
  <c r="L587" i="4"/>
  <c r="I588" i="4"/>
  <c r="J588" i="4" s="1"/>
  <c r="J589" i="4" s="1"/>
  <c r="G85" i="5" s="1"/>
  <c r="I339" i="4" s="1"/>
  <c r="J339" i="4" s="1"/>
  <c r="J340" i="4" s="1"/>
  <c r="G41" i="5" s="1"/>
  <c r="I224" i="6" s="1"/>
  <c r="J224" i="6" s="1"/>
  <c r="L582" i="4"/>
  <c r="L581" i="4"/>
  <c r="L583" i="4"/>
  <c r="K318" i="4"/>
  <c r="F318" i="4"/>
  <c r="L569" i="4"/>
  <c r="L568" i="4"/>
  <c r="E570" i="4"/>
  <c r="F570" i="4" s="1"/>
  <c r="L563" i="4"/>
  <c r="E564" i="4"/>
  <c r="F564" i="4" s="1"/>
  <c r="L557" i="4"/>
  <c r="I305" i="4"/>
  <c r="J305" i="4" s="1"/>
  <c r="I299" i="4"/>
  <c r="J299" i="4" s="1"/>
  <c r="G299" i="4"/>
  <c r="H299" i="4" s="1"/>
  <c r="H306" i="4"/>
  <c r="F35" i="5" s="1"/>
  <c r="G150" i="6" s="1"/>
  <c r="H150" i="6" s="1"/>
  <c r="F559" i="4"/>
  <c r="L554" i="4"/>
  <c r="I304" i="4"/>
  <c r="J304" i="4" s="1"/>
  <c r="J306" i="4" s="1"/>
  <c r="G35" i="5" s="1"/>
  <c r="I150" i="6" s="1"/>
  <c r="J150" i="6" s="1"/>
  <c r="I298" i="4"/>
  <c r="J298" i="4" s="1"/>
  <c r="G298" i="4"/>
  <c r="H298" i="4" s="1"/>
  <c r="L551" i="4"/>
  <c r="L545" i="4"/>
  <c r="I297" i="4"/>
  <c r="J297" i="4" s="1"/>
  <c r="J313" i="4"/>
  <c r="G36" i="5" s="1"/>
  <c r="I151" i="6" s="1"/>
  <c r="J151" i="6" s="1"/>
  <c r="L544" i="4"/>
  <c r="G297" i="4"/>
  <c r="H297" i="4" s="1"/>
  <c r="H313" i="4"/>
  <c r="F36" i="5" s="1"/>
  <c r="G151" i="6" s="1"/>
  <c r="H151" i="6" s="1"/>
  <c r="E546" i="4"/>
  <c r="F546" i="4" s="1"/>
  <c r="I296" i="4"/>
  <c r="J296" i="4" s="1"/>
  <c r="L539" i="4"/>
  <c r="G296" i="4"/>
  <c r="H296" i="4" s="1"/>
  <c r="H300" i="4" s="1"/>
  <c r="F34" i="5" s="1"/>
  <c r="G149" i="6" s="1"/>
  <c r="H149" i="6" s="1"/>
  <c r="L528" i="4"/>
  <c r="L525" i="4"/>
  <c r="J282" i="4"/>
  <c r="G31" i="5" s="1"/>
  <c r="I109" i="6" s="1"/>
  <c r="J109" i="6" s="1"/>
  <c r="L523" i="4"/>
  <c r="I222" i="4"/>
  <c r="J222" i="4" s="1"/>
  <c r="I257" i="4"/>
  <c r="J257" i="4" s="1"/>
  <c r="I205" i="4"/>
  <c r="J205" i="4" s="1"/>
  <c r="I189" i="4"/>
  <c r="J189" i="4" s="1"/>
  <c r="I274" i="4"/>
  <c r="J274" i="4" s="1"/>
  <c r="G274" i="4"/>
  <c r="H274" i="4" s="1"/>
  <c r="G222" i="4"/>
  <c r="H222" i="4" s="1"/>
  <c r="G257" i="4"/>
  <c r="H257" i="4" s="1"/>
  <c r="G205" i="4"/>
  <c r="H205" i="4" s="1"/>
  <c r="G189" i="4"/>
  <c r="H189" i="4" s="1"/>
  <c r="L515" i="4"/>
  <c r="L513" i="4"/>
  <c r="L508" i="4"/>
  <c r="G187" i="4"/>
  <c r="H187" i="4" s="1"/>
  <c r="G220" i="4"/>
  <c r="H220" i="4" s="1"/>
  <c r="G255" i="4"/>
  <c r="H255" i="4" s="1"/>
  <c r="J510" i="4"/>
  <c r="G72" i="5" s="1"/>
  <c r="G203" i="4"/>
  <c r="H203" i="4" s="1"/>
  <c r="G185" i="4"/>
  <c r="H185" i="4" s="1"/>
  <c r="G253" i="4"/>
  <c r="H253" i="4" s="1"/>
  <c r="J504" i="4"/>
  <c r="G71" i="5" s="1"/>
  <c r="L501" i="4"/>
  <c r="G218" i="4"/>
  <c r="H218" i="4" s="1"/>
  <c r="G201" i="4"/>
  <c r="H201" i="4" s="1"/>
  <c r="L493" i="4"/>
  <c r="L492" i="4"/>
  <c r="L486" i="4"/>
  <c r="I487" i="4"/>
  <c r="J487" i="4" s="1"/>
  <c r="L487" i="4" s="1"/>
  <c r="L485" i="4"/>
  <c r="F489" i="4"/>
  <c r="E68" i="5" s="1"/>
  <c r="L484" i="4"/>
  <c r="G465" i="4"/>
  <c r="H465" i="4" s="1"/>
  <c r="H466" i="4" s="1"/>
  <c r="F64" i="5" s="1"/>
  <c r="G247" i="4" s="1"/>
  <c r="H247" i="4" s="1"/>
  <c r="G460" i="4"/>
  <c r="H460" i="4" s="1"/>
  <c r="H461" i="4" s="1"/>
  <c r="F63" i="5" s="1"/>
  <c r="G262" i="4" s="1"/>
  <c r="H262" i="4" s="1"/>
  <c r="J489" i="4"/>
  <c r="G68" i="5" s="1"/>
  <c r="L483" i="4"/>
  <c r="I242" i="4"/>
  <c r="J242" i="4" s="1"/>
  <c r="I223" i="4"/>
  <c r="J223" i="4" s="1"/>
  <c r="I258" i="4"/>
  <c r="J258" i="4" s="1"/>
  <c r="I232" i="4"/>
  <c r="J232" i="4" s="1"/>
  <c r="I275" i="4"/>
  <c r="J275" i="4" s="1"/>
  <c r="I174" i="4"/>
  <c r="J174" i="4" s="1"/>
  <c r="I190" i="4"/>
  <c r="J190" i="4" s="1"/>
  <c r="G242" i="4"/>
  <c r="H242" i="4" s="1"/>
  <c r="G223" i="4"/>
  <c r="H223" i="4" s="1"/>
  <c r="G275" i="4"/>
  <c r="H275" i="4" s="1"/>
  <c r="G206" i="4"/>
  <c r="H206" i="4" s="1"/>
  <c r="G232" i="4"/>
  <c r="H232" i="4" s="1"/>
  <c r="G190" i="4"/>
  <c r="H190" i="4" s="1"/>
  <c r="G258" i="4"/>
  <c r="H258" i="4" s="1"/>
  <c r="G174" i="4"/>
  <c r="H174" i="4" s="1"/>
  <c r="L478" i="4"/>
  <c r="I268" i="4"/>
  <c r="J268" i="4" s="1"/>
  <c r="I173" i="4"/>
  <c r="J173" i="4" s="1"/>
  <c r="I231" i="4"/>
  <c r="J231" i="4" s="1"/>
  <c r="I183" i="4"/>
  <c r="J183" i="4" s="1"/>
  <c r="I216" i="4"/>
  <c r="J216" i="4" s="1"/>
  <c r="I241" i="4"/>
  <c r="J241" i="4" s="1"/>
  <c r="I251" i="4"/>
  <c r="J251" i="4" s="1"/>
  <c r="I199" i="4"/>
  <c r="J199" i="4" s="1"/>
  <c r="G268" i="4"/>
  <c r="H268" i="4" s="1"/>
  <c r="G199" i="4"/>
  <c r="H199" i="4" s="1"/>
  <c r="G231" i="4"/>
  <c r="H231" i="4" s="1"/>
  <c r="G241" i="4"/>
  <c r="H241" i="4" s="1"/>
  <c r="G251" i="4"/>
  <c r="H251" i="4" s="1"/>
  <c r="G216" i="4"/>
  <c r="H216" i="4" s="1"/>
  <c r="G173" i="4"/>
  <c r="H173" i="4" s="1"/>
  <c r="G183" i="4"/>
  <c r="H183" i="4" s="1"/>
  <c r="L475" i="4"/>
  <c r="E66" i="5"/>
  <c r="L470" i="4"/>
  <c r="J471" i="4"/>
  <c r="G65" i="5" s="1"/>
  <c r="G240" i="4"/>
  <c r="H240" i="4" s="1"/>
  <c r="G267" i="4"/>
  <c r="H267" i="4" s="1"/>
  <c r="G250" i="4"/>
  <c r="H250" i="4" s="1"/>
  <c r="G215" i="4"/>
  <c r="H215" i="4" s="1"/>
  <c r="G198" i="4"/>
  <c r="H198" i="4" s="1"/>
  <c r="G172" i="4"/>
  <c r="H172" i="4" s="1"/>
  <c r="G182" i="4"/>
  <c r="H182" i="4" s="1"/>
  <c r="E65" i="5"/>
  <c r="L454" i="4"/>
  <c r="L452" i="4"/>
  <c r="L455" i="4"/>
  <c r="F456" i="4"/>
  <c r="L456" i="4" s="1"/>
  <c r="L446" i="4"/>
  <c r="L445" i="4"/>
  <c r="E447" i="4"/>
  <c r="F447" i="4" s="1"/>
  <c r="L440" i="4"/>
  <c r="L437" i="4"/>
  <c r="E59" i="5"/>
  <c r="E534" i="4" s="1"/>
  <c r="J424" i="4"/>
  <c r="G56" i="5" s="1"/>
  <c r="I154" i="4" s="1"/>
  <c r="J154" i="4" s="1"/>
  <c r="J155" i="4" s="1"/>
  <c r="G21" i="5" s="1"/>
  <c r="L416" i="4"/>
  <c r="J418" i="4"/>
  <c r="G55" i="5" s="1"/>
  <c r="I140" i="4" s="1"/>
  <c r="J140" i="4" s="1"/>
  <c r="J141" i="4" s="1"/>
  <c r="G19" i="5" s="1"/>
  <c r="I57" i="6" s="1"/>
  <c r="J57" i="6" s="1"/>
  <c r="L409" i="4"/>
  <c r="L410" i="4"/>
  <c r="J412" i="4"/>
  <c r="G54" i="5" s="1"/>
  <c r="I128" i="4" s="1"/>
  <c r="J128" i="4" s="1"/>
  <c r="J129" i="4" s="1"/>
  <c r="G17" i="5" s="1"/>
  <c r="I55" i="6" s="1"/>
  <c r="J55" i="6" s="1"/>
  <c r="L408" i="4"/>
  <c r="L403" i="4"/>
  <c r="L402" i="4"/>
  <c r="I404" i="4"/>
  <c r="J404" i="4" s="1"/>
  <c r="L397" i="4"/>
  <c r="L396" i="4"/>
  <c r="I398" i="4"/>
  <c r="J398" i="4" s="1"/>
  <c r="L391" i="4"/>
  <c r="G108" i="4"/>
  <c r="H108" i="4" s="1"/>
  <c r="G113" i="4"/>
  <c r="H113" i="4" s="1"/>
  <c r="H114" i="4" s="1"/>
  <c r="F14" i="5" s="1"/>
  <c r="G35" i="6" s="1"/>
  <c r="H35" i="6" s="1"/>
  <c r="L390" i="4"/>
  <c r="I392" i="4"/>
  <c r="J392" i="4" s="1"/>
  <c r="J387" i="4"/>
  <c r="G50" i="5" s="1"/>
  <c r="L384" i="4"/>
  <c r="G72" i="4"/>
  <c r="H72" i="4" s="1"/>
  <c r="L380" i="4"/>
  <c r="I89" i="4"/>
  <c r="J89" i="4" s="1"/>
  <c r="I107" i="4"/>
  <c r="J107" i="4" s="1"/>
  <c r="G71" i="4"/>
  <c r="H71" i="4" s="1"/>
  <c r="G107" i="4"/>
  <c r="H107" i="4" s="1"/>
  <c r="G89" i="4"/>
  <c r="H89" i="4" s="1"/>
  <c r="H109" i="4"/>
  <c r="F13" i="5" s="1"/>
  <c r="G34" i="6" s="1"/>
  <c r="H34" i="6" s="1"/>
  <c r="L381" i="4"/>
  <c r="L379" i="4"/>
  <c r="F89" i="4"/>
  <c r="L89" i="4" s="1"/>
  <c r="E71" i="4"/>
  <c r="E107" i="4"/>
  <c r="L374" i="4"/>
  <c r="G88" i="4"/>
  <c r="H88" i="4" s="1"/>
  <c r="H91" i="4" s="1"/>
  <c r="F12" i="5" s="1"/>
  <c r="G33" i="6" s="1"/>
  <c r="H33" i="6" s="1"/>
  <c r="G70" i="4"/>
  <c r="H70" i="4" s="1"/>
  <c r="H73" i="4" s="1"/>
  <c r="F11" i="5" s="1"/>
  <c r="G32" i="6" s="1"/>
  <c r="H32" i="6" s="1"/>
  <c r="J376" i="4"/>
  <c r="G48" i="5" s="1"/>
  <c r="L373" i="4"/>
  <c r="L368" i="4"/>
  <c r="G134" i="4"/>
  <c r="H134" i="4" s="1"/>
  <c r="H135" i="4" s="1"/>
  <c r="F18" i="5" s="1"/>
  <c r="G56" i="6" s="1"/>
  <c r="H56" i="6" s="1"/>
  <c r="G54" i="4"/>
  <c r="H54" i="4" s="1"/>
  <c r="H55" i="4" s="1"/>
  <c r="F10" i="5" s="1"/>
  <c r="G31" i="6" s="1"/>
  <c r="H31" i="6" s="1"/>
  <c r="J370" i="4"/>
  <c r="G47" i="5" s="1"/>
  <c r="L363" i="4"/>
  <c r="L364" i="4"/>
  <c r="J365" i="4"/>
  <c r="G46" i="5" s="1"/>
  <c r="I48" i="4" s="1"/>
  <c r="J48" i="4" s="1"/>
  <c r="J49" i="4" s="1"/>
  <c r="G9" i="5" s="1"/>
  <c r="I30" i="6" s="1"/>
  <c r="J30" i="6" s="1"/>
  <c r="L358" i="4"/>
  <c r="J359" i="4"/>
  <c r="G45" i="5" s="1"/>
  <c r="I42" i="4" s="1"/>
  <c r="J42" i="4" s="1"/>
  <c r="J43" i="4" s="1"/>
  <c r="G8" i="5" s="1"/>
  <c r="I29" i="6" s="1"/>
  <c r="J29" i="6" s="1"/>
  <c r="H43" i="4"/>
  <c r="F8" i="5" s="1"/>
  <c r="G29" i="6" s="1"/>
  <c r="H29" i="6" s="1"/>
  <c r="L352" i="4"/>
  <c r="J19" i="4"/>
  <c r="G5" i="5" s="1"/>
  <c r="I6" i="6" s="1"/>
  <c r="J6" i="6" s="1"/>
  <c r="J27" i="6" s="1"/>
  <c r="I6" i="7" s="1"/>
  <c r="J6" i="7" s="1"/>
  <c r="L353" i="4"/>
  <c r="E44" i="5"/>
  <c r="E18" i="4" s="1"/>
  <c r="L351" i="4"/>
  <c r="L336" i="4"/>
  <c r="L329" i="4"/>
  <c r="L330" i="4"/>
  <c r="E39" i="5"/>
  <c r="L323" i="4"/>
  <c r="I324" i="4"/>
  <c r="J324" i="4" s="1"/>
  <c r="L322" i="4"/>
  <c r="L318" i="4"/>
  <c r="L287" i="4"/>
  <c r="L285" i="4"/>
  <c r="L288" i="4"/>
  <c r="L280" i="4"/>
  <c r="L279" i="4"/>
  <c r="L158" i="4"/>
  <c r="L153" i="4"/>
  <c r="L147" i="4"/>
  <c r="L146" i="4"/>
  <c r="L145" i="4"/>
  <c r="L148" i="4"/>
  <c r="J150" i="4"/>
  <c r="G20" i="5" s="1"/>
  <c r="F150" i="4"/>
  <c r="L122" i="4"/>
  <c r="L58" i="4"/>
  <c r="L52" i="4"/>
  <c r="L46" i="4"/>
  <c r="L41" i="4"/>
  <c r="L40" i="4"/>
  <c r="L39" i="4"/>
  <c r="L37" i="4"/>
  <c r="L36" i="4"/>
  <c r="L34" i="4"/>
  <c r="L32" i="4"/>
  <c r="L29" i="4"/>
  <c r="L24" i="4"/>
  <c r="L25" i="4"/>
  <c r="L22" i="4"/>
  <c r="L17" i="4"/>
  <c r="L16" i="4"/>
  <c r="L15" i="4"/>
  <c r="L14" i="4"/>
  <c r="L13" i="4"/>
  <c r="L12" i="4"/>
  <c r="L11" i="4"/>
  <c r="L10" i="4"/>
  <c r="L5" i="4"/>
  <c r="L6" i="4"/>
  <c r="E85" i="5"/>
  <c r="L588" i="4"/>
  <c r="K588" i="4"/>
  <c r="H84" i="5"/>
  <c r="K570" i="4"/>
  <c r="K564" i="4"/>
  <c r="K558" i="4"/>
  <c r="E79" i="5"/>
  <c r="E75" i="5"/>
  <c r="K524" i="4"/>
  <c r="E73" i="5"/>
  <c r="K514" i="4"/>
  <c r="E72" i="5"/>
  <c r="K509" i="4"/>
  <c r="E71" i="5"/>
  <c r="K503" i="4"/>
  <c r="E69" i="5"/>
  <c r="K488" i="4"/>
  <c r="K487" i="4"/>
  <c r="K455" i="4"/>
  <c r="E56" i="5"/>
  <c r="K423" i="4"/>
  <c r="E55" i="5"/>
  <c r="K417" i="4"/>
  <c r="K410" i="4"/>
  <c r="E53" i="5"/>
  <c r="E52" i="5"/>
  <c r="E51" i="5"/>
  <c r="E50" i="5"/>
  <c r="K386" i="4"/>
  <c r="H49" i="5"/>
  <c r="E48" i="5"/>
  <c r="K375" i="4"/>
  <c r="E47" i="5"/>
  <c r="K369" i="4"/>
  <c r="E46" i="5"/>
  <c r="K364" i="4"/>
  <c r="E45" i="5"/>
  <c r="K358" i="4"/>
  <c r="E40" i="5"/>
  <c r="K335" i="4"/>
  <c r="E38" i="5"/>
  <c r="E221" i="6" s="1"/>
  <c r="E32" i="5"/>
  <c r="K149" i="4"/>
  <c r="K148" i="4"/>
  <c r="K53" i="4"/>
  <c r="K47" i="4"/>
  <c r="E7" i="5"/>
  <c r="E6" i="5"/>
  <c r="E4" i="5"/>
  <c r="L14" i="7"/>
  <c r="L11" i="7"/>
  <c r="H51" i="6" l="1"/>
  <c r="G7" i="7" s="1"/>
  <c r="H7" i="7" s="1"/>
  <c r="L267" i="6"/>
  <c r="F69" i="4"/>
  <c r="L69" i="4" s="1"/>
  <c r="K69" i="4"/>
  <c r="K464" i="4"/>
  <c r="F464" i="4"/>
  <c r="L464" i="4" s="1"/>
  <c r="K68" i="4"/>
  <c r="F68" i="4"/>
  <c r="L68" i="4" s="1"/>
  <c r="K159" i="4"/>
  <c r="F159" i="4"/>
  <c r="L159" i="4" s="1"/>
  <c r="F575" i="4"/>
  <c r="K575" i="4"/>
  <c r="F98" i="4"/>
  <c r="L98" i="4" s="1"/>
  <c r="K98" i="4"/>
  <c r="K204" i="4"/>
  <c r="F204" i="4"/>
  <c r="L204" i="4" s="1"/>
  <c r="F214" i="4"/>
  <c r="L214" i="4" s="1"/>
  <c r="K214" i="4"/>
  <c r="K65" i="4"/>
  <c r="F65" i="4"/>
  <c r="L65" i="4" s="1"/>
  <c r="K202" i="4"/>
  <c r="F202" i="4"/>
  <c r="L202" i="4" s="1"/>
  <c r="F100" i="4"/>
  <c r="L100" i="4" s="1"/>
  <c r="K100" i="4"/>
  <c r="F103" i="4"/>
  <c r="L103" i="4" s="1"/>
  <c r="K103" i="4"/>
  <c r="K217" i="4"/>
  <c r="F217" i="4"/>
  <c r="L217" i="4" s="1"/>
  <c r="F163" i="4"/>
  <c r="L163" i="4" s="1"/>
  <c r="K163" i="4"/>
  <c r="I292" i="4"/>
  <c r="J292" i="4" s="1"/>
  <c r="I79" i="6"/>
  <c r="J79" i="6" s="1"/>
  <c r="K87" i="4"/>
  <c r="F87" i="4"/>
  <c r="L87" i="4" s="1"/>
  <c r="K496" i="4"/>
  <c r="F496" i="4"/>
  <c r="F86" i="4"/>
  <c r="L86" i="4" s="1"/>
  <c r="K86" i="4"/>
  <c r="K529" i="4"/>
  <c r="F529" i="4"/>
  <c r="F66" i="4"/>
  <c r="L66" i="4" s="1"/>
  <c r="K66" i="4"/>
  <c r="F221" i="4"/>
  <c r="L221" i="4" s="1"/>
  <c r="K221" i="4"/>
  <c r="K229" i="4"/>
  <c r="F229" i="4"/>
  <c r="L229" i="4" s="1"/>
  <c r="F83" i="4"/>
  <c r="L83" i="4" s="1"/>
  <c r="K83" i="4"/>
  <c r="K219" i="4"/>
  <c r="F219" i="4"/>
  <c r="L219" i="4" s="1"/>
  <c r="F76" i="4"/>
  <c r="L76" i="4" s="1"/>
  <c r="K76" i="4"/>
  <c r="K252" i="4"/>
  <c r="F252" i="4"/>
  <c r="L252" i="4" s="1"/>
  <c r="K533" i="4"/>
  <c r="F533" i="4"/>
  <c r="L533" i="4" s="1"/>
  <c r="H4" i="5"/>
  <c r="E5" i="6"/>
  <c r="H39" i="5"/>
  <c r="E222" i="6"/>
  <c r="H171" i="6"/>
  <c r="G12" i="7" s="1"/>
  <c r="H12" i="7" s="1"/>
  <c r="K105" i="4"/>
  <c r="F105" i="4"/>
  <c r="L105" i="4" s="1"/>
  <c r="F459" i="4"/>
  <c r="L459" i="4" s="1"/>
  <c r="K459" i="4"/>
  <c r="F104" i="4"/>
  <c r="L104" i="4" s="1"/>
  <c r="K104" i="4"/>
  <c r="K84" i="4"/>
  <c r="F84" i="4"/>
  <c r="L84" i="4" s="1"/>
  <c r="F256" i="4"/>
  <c r="L256" i="4" s="1"/>
  <c r="K256" i="4"/>
  <c r="F249" i="4"/>
  <c r="L249" i="4" s="1"/>
  <c r="K249" i="4"/>
  <c r="F101" i="4"/>
  <c r="L101" i="4" s="1"/>
  <c r="K101" i="4"/>
  <c r="K254" i="4"/>
  <c r="F254" i="4"/>
  <c r="L254" i="4" s="1"/>
  <c r="F94" i="4"/>
  <c r="L94" i="4" s="1"/>
  <c r="K94" i="4"/>
  <c r="G519" i="4"/>
  <c r="H519" i="4" s="1"/>
  <c r="H520" i="4" s="1"/>
  <c r="F74" i="5" s="1"/>
  <c r="G497" i="4"/>
  <c r="H497" i="4" s="1"/>
  <c r="H498" i="4" s="1"/>
  <c r="F70" i="5" s="1"/>
  <c r="K269" i="4"/>
  <c r="F269" i="4"/>
  <c r="L269" i="4" s="1"/>
  <c r="H40" i="5"/>
  <c r="E223" i="6"/>
  <c r="E497" i="4"/>
  <c r="E519" i="4"/>
  <c r="K59" i="4"/>
  <c r="F59" i="4"/>
  <c r="L59" i="4" s="1"/>
  <c r="K518" i="4"/>
  <c r="F518" i="4"/>
  <c r="F60" i="4"/>
  <c r="L60" i="4" s="1"/>
  <c r="K60" i="4"/>
  <c r="K102" i="4"/>
  <c r="F102" i="4"/>
  <c r="L102" i="4" s="1"/>
  <c r="G292" i="4"/>
  <c r="H292" i="4" s="1"/>
  <c r="G79" i="6"/>
  <c r="H79" i="6" s="1"/>
  <c r="K273" i="4"/>
  <c r="F273" i="4"/>
  <c r="L273" i="4" s="1"/>
  <c r="K266" i="4"/>
  <c r="F266" i="4"/>
  <c r="L266" i="4" s="1"/>
  <c r="K61" i="4"/>
  <c r="F61" i="4"/>
  <c r="L61" i="4" s="1"/>
  <c r="K540" i="4"/>
  <c r="F540" i="4"/>
  <c r="F271" i="4"/>
  <c r="L271" i="4" s="1"/>
  <c r="K271" i="4"/>
  <c r="F112" i="4"/>
  <c r="L112" i="4" s="1"/>
  <c r="K112" i="4"/>
  <c r="I162" i="4"/>
  <c r="J162" i="4" s="1"/>
  <c r="I532" i="4"/>
  <c r="J532" i="4" s="1"/>
  <c r="F63" i="4"/>
  <c r="L63" i="4" s="1"/>
  <c r="K63" i="4"/>
  <c r="H7" i="5"/>
  <c r="E8" i="6"/>
  <c r="H32" i="5"/>
  <c r="E110" i="6"/>
  <c r="F534" i="4"/>
  <c r="L534" i="4" s="1"/>
  <c r="K534" i="4"/>
  <c r="J300" i="4"/>
  <c r="G34" i="5" s="1"/>
  <c r="I149" i="6" s="1"/>
  <c r="J149" i="6" s="1"/>
  <c r="J171" i="6" s="1"/>
  <c r="I12" i="7" s="1"/>
  <c r="J12" i="7" s="1"/>
  <c r="E87" i="5"/>
  <c r="F317" i="4"/>
  <c r="L317" i="4" s="1"/>
  <c r="K317" i="4"/>
  <c r="K77" i="4"/>
  <c r="F77" i="4"/>
  <c r="L77" i="4" s="1"/>
  <c r="F138" i="4"/>
  <c r="L138" i="4" s="1"/>
  <c r="K138" i="4"/>
  <c r="F78" i="4"/>
  <c r="L78" i="4" s="1"/>
  <c r="K78" i="4"/>
  <c r="K62" i="4"/>
  <c r="F62" i="4"/>
  <c r="L62" i="4" s="1"/>
  <c r="H75" i="6"/>
  <c r="G8" i="7" s="1"/>
  <c r="H8" i="7" s="1"/>
  <c r="K181" i="4"/>
  <c r="F181" i="4"/>
  <c r="L181" i="4" s="1"/>
  <c r="K171" i="4"/>
  <c r="F171" i="4"/>
  <c r="L171" i="4" s="1"/>
  <c r="F79" i="4"/>
  <c r="L79" i="4" s="1"/>
  <c r="K79" i="4"/>
  <c r="F576" i="4"/>
  <c r="L576" i="4" s="1"/>
  <c r="K576" i="4"/>
  <c r="F64" i="4"/>
  <c r="L64" i="4" s="1"/>
  <c r="K64" i="4"/>
  <c r="F67" i="4"/>
  <c r="L67" i="4" s="1"/>
  <c r="K67" i="4"/>
  <c r="F184" i="4"/>
  <c r="L184" i="4" s="1"/>
  <c r="K184" i="4"/>
  <c r="K81" i="4"/>
  <c r="F81" i="4"/>
  <c r="L81" i="4" s="1"/>
  <c r="I160" i="4"/>
  <c r="J160" i="4" s="1"/>
  <c r="I530" i="4"/>
  <c r="J530" i="4" s="1"/>
  <c r="I78" i="6"/>
  <c r="J78" i="6" s="1"/>
  <c r="H6" i="5"/>
  <c r="E7" i="6"/>
  <c r="F221" i="6"/>
  <c r="K89" i="4"/>
  <c r="I497" i="4"/>
  <c r="J497" i="4" s="1"/>
  <c r="J498" i="4" s="1"/>
  <c r="G70" i="5" s="1"/>
  <c r="I519" i="4"/>
  <c r="J519" i="4" s="1"/>
  <c r="K411" i="4"/>
  <c r="F411" i="4"/>
  <c r="F95" i="4"/>
  <c r="L95" i="4" s="1"/>
  <c r="K95" i="4"/>
  <c r="F132" i="4"/>
  <c r="K132" i="4"/>
  <c r="K96" i="4"/>
  <c r="F96" i="4"/>
  <c r="L96" i="4" s="1"/>
  <c r="K441" i="4"/>
  <c r="F441" i="4"/>
  <c r="F80" i="4"/>
  <c r="L80" i="4" s="1"/>
  <c r="K80" i="4"/>
  <c r="K188" i="4"/>
  <c r="F188" i="4"/>
  <c r="L188" i="4" s="1"/>
  <c r="F197" i="4"/>
  <c r="L197" i="4" s="1"/>
  <c r="K197" i="4"/>
  <c r="K239" i="4"/>
  <c r="F239" i="4"/>
  <c r="L239" i="4" s="1"/>
  <c r="F97" i="4"/>
  <c r="L97" i="4" s="1"/>
  <c r="K97" i="4"/>
  <c r="K186" i="4"/>
  <c r="F186" i="4"/>
  <c r="L186" i="4" s="1"/>
  <c r="F82" i="4"/>
  <c r="L82" i="4" s="1"/>
  <c r="K82" i="4"/>
  <c r="F85" i="4"/>
  <c r="L85" i="4" s="1"/>
  <c r="K85" i="4"/>
  <c r="F200" i="4"/>
  <c r="L200" i="4" s="1"/>
  <c r="K200" i="4"/>
  <c r="K99" i="4"/>
  <c r="F99" i="4"/>
  <c r="L99" i="4" s="1"/>
  <c r="G162" i="4"/>
  <c r="H162" i="4" s="1"/>
  <c r="H166" i="4" s="1"/>
  <c r="F22" i="5" s="1"/>
  <c r="G80" i="6" s="1"/>
  <c r="H80" i="6" s="1"/>
  <c r="H99" i="6" s="1"/>
  <c r="G9" i="7" s="1"/>
  <c r="H9" i="7" s="1"/>
  <c r="G532" i="4"/>
  <c r="H532" i="4" s="1"/>
  <c r="H536" i="4" s="1"/>
  <c r="F76" i="5" s="1"/>
  <c r="G291" i="4" s="1"/>
  <c r="H291" i="4" s="1"/>
  <c r="H293" i="4" s="1"/>
  <c r="F33" i="5" s="1"/>
  <c r="G111" i="6" s="1"/>
  <c r="H111" i="6" s="1"/>
  <c r="K16" i="7"/>
  <c r="H87" i="5"/>
  <c r="E347" i="4"/>
  <c r="H86" i="5"/>
  <c r="F343" i="4"/>
  <c r="K343" i="4"/>
  <c r="L589" i="4"/>
  <c r="H85" i="5"/>
  <c r="E339" i="4"/>
  <c r="L570" i="4"/>
  <c r="F571" i="4"/>
  <c r="L564" i="4"/>
  <c r="F565" i="4"/>
  <c r="L559" i="4"/>
  <c r="E80" i="5"/>
  <c r="H79" i="5"/>
  <c r="E298" i="4"/>
  <c r="E304" i="4"/>
  <c r="K546" i="4"/>
  <c r="L546" i="4"/>
  <c r="F547" i="4"/>
  <c r="H75" i="5"/>
  <c r="E281" i="4"/>
  <c r="H73" i="5"/>
  <c r="E274" i="4"/>
  <c r="E205" i="4"/>
  <c r="E189" i="4"/>
  <c r="E257" i="4"/>
  <c r="E222" i="4"/>
  <c r="L510" i="4"/>
  <c r="I203" i="4"/>
  <c r="J203" i="4" s="1"/>
  <c r="I255" i="4"/>
  <c r="J255" i="4" s="1"/>
  <c r="I220" i="4"/>
  <c r="J220" i="4" s="1"/>
  <c r="I187" i="4"/>
  <c r="J187" i="4" s="1"/>
  <c r="I272" i="4"/>
  <c r="J272" i="4" s="1"/>
  <c r="H72" i="5"/>
  <c r="E272" i="4"/>
  <c r="E220" i="4"/>
  <c r="E187" i="4"/>
  <c r="E255" i="4"/>
  <c r="E203" i="4"/>
  <c r="L504" i="4"/>
  <c r="I201" i="4"/>
  <c r="J201" i="4" s="1"/>
  <c r="I218" i="4"/>
  <c r="J218" i="4" s="1"/>
  <c r="I253" i="4"/>
  <c r="J253" i="4" s="1"/>
  <c r="I185" i="4"/>
  <c r="J185" i="4" s="1"/>
  <c r="I270" i="4"/>
  <c r="J270" i="4" s="1"/>
  <c r="H71" i="5"/>
  <c r="E270" i="4"/>
  <c r="E253" i="4"/>
  <c r="E185" i="4"/>
  <c r="E218" i="4"/>
  <c r="E201" i="4"/>
  <c r="H69" i="5"/>
  <c r="E479" i="4"/>
  <c r="G169" i="4"/>
  <c r="H169" i="4" s="1"/>
  <c r="G237" i="4"/>
  <c r="H237" i="4" s="1"/>
  <c r="G228" i="4"/>
  <c r="H228" i="4" s="1"/>
  <c r="G211" i="4"/>
  <c r="H211" i="4" s="1"/>
  <c r="G210" i="4"/>
  <c r="H210" i="4" s="1"/>
  <c r="G236" i="4"/>
  <c r="H236" i="4" s="1"/>
  <c r="G194" i="4"/>
  <c r="H194" i="4" s="1"/>
  <c r="G263" i="4"/>
  <c r="H263" i="4" s="1"/>
  <c r="G179" i="4"/>
  <c r="H179" i="4" s="1"/>
  <c r="G195" i="4"/>
  <c r="H195" i="4" s="1"/>
  <c r="G170" i="4"/>
  <c r="H170" i="4" s="1"/>
  <c r="G178" i="4"/>
  <c r="H178" i="4" s="1"/>
  <c r="I465" i="4"/>
  <c r="J465" i="4" s="1"/>
  <c r="J466" i="4" s="1"/>
  <c r="G64" i="5" s="1"/>
  <c r="I460" i="4"/>
  <c r="J460" i="4" s="1"/>
  <c r="J461" i="4" s="1"/>
  <c r="G63" i="5" s="1"/>
  <c r="G246" i="4"/>
  <c r="H246" i="4" s="1"/>
  <c r="G227" i="4"/>
  <c r="H227" i="4" s="1"/>
  <c r="H233" i="4" s="1"/>
  <c r="F27" i="5" s="1"/>
  <c r="G105" i="6" s="1"/>
  <c r="H105" i="6" s="1"/>
  <c r="L489" i="4"/>
  <c r="H175" i="4"/>
  <c r="F23" i="5" s="1"/>
  <c r="G101" i="6" s="1"/>
  <c r="H101" i="6" s="1"/>
  <c r="H68" i="5"/>
  <c r="E460" i="4"/>
  <c r="E465" i="4"/>
  <c r="H66" i="5"/>
  <c r="E268" i="4"/>
  <c r="E216" i="4"/>
  <c r="E183" i="4"/>
  <c r="E173" i="4"/>
  <c r="E251" i="4"/>
  <c r="E241" i="4"/>
  <c r="E231" i="4"/>
  <c r="E199" i="4"/>
  <c r="L471" i="4"/>
  <c r="I215" i="4"/>
  <c r="J215" i="4" s="1"/>
  <c r="I182" i="4"/>
  <c r="J182" i="4" s="1"/>
  <c r="I250" i="4"/>
  <c r="J250" i="4" s="1"/>
  <c r="I172" i="4"/>
  <c r="J172" i="4" s="1"/>
  <c r="I240" i="4"/>
  <c r="J240" i="4" s="1"/>
  <c r="I267" i="4"/>
  <c r="J267" i="4" s="1"/>
  <c r="I230" i="4"/>
  <c r="J230" i="4" s="1"/>
  <c r="I198" i="4"/>
  <c r="J198" i="4" s="1"/>
  <c r="H65" i="5"/>
  <c r="E240" i="4"/>
  <c r="E230" i="4"/>
  <c r="E182" i="4"/>
  <c r="E267" i="4"/>
  <c r="E250" i="4"/>
  <c r="E215" i="4"/>
  <c r="E198" i="4"/>
  <c r="E172" i="4"/>
  <c r="E62" i="5"/>
  <c r="E431" i="4" s="1"/>
  <c r="K447" i="4"/>
  <c r="L447" i="4"/>
  <c r="F448" i="4"/>
  <c r="H59" i="5"/>
  <c r="E164" i="4"/>
  <c r="L424" i="4"/>
  <c r="H56" i="5"/>
  <c r="E154" i="4"/>
  <c r="L418" i="4"/>
  <c r="H55" i="5"/>
  <c r="E140" i="4"/>
  <c r="K404" i="4"/>
  <c r="L404" i="4"/>
  <c r="J405" i="4"/>
  <c r="E123" i="4"/>
  <c r="K398" i="4"/>
  <c r="L398" i="4"/>
  <c r="J399" i="4"/>
  <c r="E118" i="4"/>
  <c r="K392" i="4"/>
  <c r="L392" i="4"/>
  <c r="J393" i="4"/>
  <c r="E108" i="4"/>
  <c r="E113" i="4"/>
  <c r="L387" i="4"/>
  <c r="I72" i="4"/>
  <c r="J72" i="4" s="1"/>
  <c r="I90" i="4"/>
  <c r="J90" i="4" s="1"/>
  <c r="H50" i="5"/>
  <c r="E90" i="4"/>
  <c r="E72" i="4"/>
  <c r="F107" i="4"/>
  <c r="L107" i="4" s="1"/>
  <c r="K107" i="4"/>
  <c r="K71" i="4"/>
  <c r="F71" i="4"/>
  <c r="L71" i="4" s="1"/>
  <c r="L376" i="4"/>
  <c r="I106" i="4"/>
  <c r="J106" i="4" s="1"/>
  <c r="I70" i="4"/>
  <c r="J70" i="4" s="1"/>
  <c r="J73" i="4" s="1"/>
  <c r="G11" i="5" s="1"/>
  <c r="I32" i="6" s="1"/>
  <c r="J32" i="6" s="1"/>
  <c r="I88" i="4"/>
  <c r="J88" i="4" s="1"/>
  <c r="J91" i="4" s="1"/>
  <c r="G12" i="5" s="1"/>
  <c r="I33" i="6" s="1"/>
  <c r="J33" i="6" s="1"/>
  <c r="H48" i="5"/>
  <c r="E88" i="4"/>
  <c r="E106" i="4"/>
  <c r="E70" i="4"/>
  <c r="I134" i="4"/>
  <c r="J134" i="4" s="1"/>
  <c r="J135" i="4" s="1"/>
  <c r="G18" i="5" s="1"/>
  <c r="I56" i="6" s="1"/>
  <c r="J56" i="6" s="1"/>
  <c r="I54" i="4"/>
  <c r="J54" i="4" s="1"/>
  <c r="J55" i="4" s="1"/>
  <c r="G10" i="5" s="1"/>
  <c r="I31" i="6" s="1"/>
  <c r="J31" i="6" s="1"/>
  <c r="L370" i="4"/>
  <c r="H47" i="5"/>
  <c r="E54" i="4"/>
  <c r="E134" i="4"/>
  <c r="L365" i="4"/>
  <c r="H46" i="5"/>
  <c r="E48" i="4"/>
  <c r="L359" i="4"/>
  <c r="H45" i="5"/>
  <c r="E42" i="4"/>
  <c r="F18" i="4"/>
  <c r="K18" i="4"/>
  <c r="H44" i="5"/>
  <c r="K324" i="4"/>
  <c r="L324" i="4"/>
  <c r="J325" i="4"/>
  <c r="L150" i="4"/>
  <c r="E20" i="5"/>
  <c r="H62" i="5" l="1"/>
  <c r="H259" i="4"/>
  <c r="F29" i="5" s="1"/>
  <c r="G107" i="6" s="1"/>
  <c r="H107" i="6" s="1"/>
  <c r="F7" i="6"/>
  <c r="L7" i="6" s="1"/>
  <c r="K7" i="6"/>
  <c r="F110" i="6"/>
  <c r="L110" i="6" s="1"/>
  <c r="K110" i="6"/>
  <c r="L540" i="4"/>
  <c r="F541" i="4"/>
  <c r="F519" i="4"/>
  <c r="L519" i="4" s="1"/>
  <c r="K519" i="4"/>
  <c r="G180" i="4"/>
  <c r="H180" i="4" s="1"/>
  <c r="G248" i="4"/>
  <c r="H248" i="4" s="1"/>
  <c r="G212" i="4"/>
  <c r="H212" i="4" s="1"/>
  <c r="G196" i="4"/>
  <c r="H196" i="4" s="1"/>
  <c r="H207" i="4" s="1"/>
  <c r="F25" i="5" s="1"/>
  <c r="G103" i="6" s="1"/>
  <c r="H103" i="6" s="1"/>
  <c r="G264" i="4"/>
  <c r="H264" i="4" s="1"/>
  <c r="H276" i="4"/>
  <c r="F30" i="5" s="1"/>
  <c r="G108" i="6" s="1"/>
  <c r="H108" i="6" s="1"/>
  <c r="J520" i="4"/>
  <c r="G74" i="5" s="1"/>
  <c r="F497" i="4"/>
  <c r="L497" i="4" s="1"/>
  <c r="K497" i="4"/>
  <c r="G213" i="4"/>
  <c r="H213" i="4" s="1"/>
  <c r="G238" i="4"/>
  <c r="H238" i="4" s="1"/>
  <c r="G265" i="4"/>
  <c r="H265" i="4" s="1"/>
  <c r="F319" i="4"/>
  <c r="E133" i="4"/>
  <c r="L132" i="4"/>
  <c r="I196" i="4"/>
  <c r="J196" i="4" s="1"/>
  <c r="I180" i="4"/>
  <c r="J180" i="4" s="1"/>
  <c r="I264" i="4"/>
  <c r="J264" i="4" s="1"/>
  <c r="I248" i="4"/>
  <c r="J248" i="4" s="1"/>
  <c r="I212" i="4"/>
  <c r="J212" i="4" s="1"/>
  <c r="K8" i="6"/>
  <c r="F8" i="6"/>
  <c r="L8" i="6" s="1"/>
  <c r="L518" i="4"/>
  <c r="F520" i="4"/>
  <c r="K223" i="6"/>
  <c r="F223" i="6"/>
  <c r="H191" i="4"/>
  <c r="F24" i="5" s="1"/>
  <c r="G102" i="6" s="1"/>
  <c r="H102" i="6" s="1"/>
  <c r="L441" i="4"/>
  <c r="F442" i="4"/>
  <c r="J536" i="4"/>
  <c r="G76" i="5" s="1"/>
  <c r="I291" i="4" s="1"/>
  <c r="J291" i="4" s="1"/>
  <c r="J293" i="4" s="1"/>
  <c r="G33" i="5" s="1"/>
  <c r="I111" i="6" s="1"/>
  <c r="J111" i="6" s="1"/>
  <c r="F222" i="6"/>
  <c r="L222" i="6" s="1"/>
  <c r="K222" i="6"/>
  <c r="F498" i="4"/>
  <c r="L496" i="4"/>
  <c r="H123" i="6"/>
  <c r="G10" i="7" s="1"/>
  <c r="H10" i="7" s="1"/>
  <c r="G5" i="7" s="1"/>
  <c r="H5" i="7" s="1"/>
  <c r="H243" i="4"/>
  <c r="F28" i="5" s="1"/>
  <c r="G106" i="6" s="1"/>
  <c r="H106" i="6" s="1"/>
  <c r="H224" i="4"/>
  <c r="F26" i="5" s="1"/>
  <c r="G104" i="6" s="1"/>
  <c r="H104" i="6" s="1"/>
  <c r="J166" i="4"/>
  <c r="G22" i="5" s="1"/>
  <c r="I80" i="6" s="1"/>
  <c r="J80" i="6" s="1"/>
  <c r="J99" i="6" s="1"/>
  <c r="I9" i="7" s="1"/>
  <c r="J9" i="7" s="1"/>
  <c r="H20" i="5"/>
  <c r="E160" i="4"/>
  <c r="E78" i="6"/>
  <c r="E530" i="4"/>
  <c r="L411" i="4"/>
  <c r="F412" i="4"/>
  <c r="K5" i="6"/>
  <c r="F5" i="6"/>
  <c r="L529" i="4"/>
  <c r="F578" i="4"/>
  <c r="L575" i="4"/>
  <c r="K347" i="4"/>
  <c r="F347" i="4"/>
  <c r="F344" i="4"/>
  <c r="L343" i="4"/>
  <c r="K339" i="4"/>
  <c r="F339" i="4"/>
  <c r="L571" i="4"/>
  <c r="E82" i="5"/>
  <c r="L565" i="4"/>
  <c r="E81" i="5"/>
  <c r="E305" i="4"/>
  <c r="E299" i="4"/>
  <c r="H80" i="5"/>
  <c r="F304" i="4"/>
  <c r="K304" i="4"/>
  <c r="F298" i="4"/>
  <c r="L298" i="4" s="1"/>
  <c r="K298" i="4"/>
  <c r="L547" i="4"/>
  <c r="E78" i="5"/>
  <c r="F281" i="4"/>
  <c r="K281" i="4"/>
  <c r="K222" i="4"/>
  <c r="F222" i="4"/>
  <c r="L222" i="4" s="1"/>
  <c r="F257" i="4"/>
  <c r="L257" i="4" s="1"/>
  <c r="K257" i="4"/>
  <c r="F189" i="4"/>
  <c r="L189" i="4" s="1"/>
  <c r="K189" i="4"/>
  <c r="K205" i="4"/>
  <c r="F205" i="4"/>
  <c r="L205" i="4" s="1"/>
  <c r="F274" i="4"/>
  <c r="L274" i="4" s="1"/>
  <c r="K274" i="4"/>
  <c r="K203" i="4"/>
  <c r="F203" i="4"/>
  <c r="L203" i="4" s="1"/>
  <c r="F255" i="4"/>
  <c r="L255" i="4" s="1"/>
  <c r="K255" i="4"/>
  <c r="F187" i="4"/>
  <c r="L187" i="4" s="1"/>
  <c r="K187" i="4"/>
  <c r="F220" i="4"/>
  <c r="L220" i="4" s="1"/>
  <c r="K220" i="4"/>
  <c r="K272" i="4"/>
  <c r="F272" i="4"/>
  <c r="L272" i="4" s="1"/>
  <c r="F201" i="4"/>
  <c r="L201" i="4" s="1"/>
  <c r="K201" i="4"/>
  <c r="F218" i="4"/>
  <c r="L218" i="4" s="1"/>
  <c r="K218" i="4"/>
  <c r="F253" i="4"/>
  <c r="L253" i="4" s="1"/>
  <c r="K253" i="4"/>
  <c r="F270" i="4"/>
  <c r="L270" i="4" s="1"/>
  <c r="K270" i="4"/>
  <c r="F185" i="4"/>
  <c r="L185" i="4" s="1"/>
  <c r="K185" i="4"/>
  <c r="F479" i="4"/>
  <c r="K479" i="4"/>
  <c r="I262" i="4"/>
  <c r="J262" i="4" s="1"/>
  <c r="I169" i="4"/>
  <c r="J169" i="4" s="1"/>
  <c r="I236" i="4"/>
  <c r="J236" i="4" s="1"/>
  <c r="I178" i="4"/>
  <c r="J178" i="4" s="1"/>
  <c r="I194" i="4"/>
  <c r="J194" i="4" s="1"/>
  <c r="I210" i="4"/>
  <c r="J210" i="4" s="1"/>
  <c r="I246" i="4"/>
  <c r="J246" i="4" s="1"/>
  <c r="I227" i="4"/>
  <c r="J227" i="4" s="1"/>
  <c r="J233" i="4" s="1"/>
  <c r="G27" i="5" s="1"/>
  <c r="I105" i="6" s="1"/>
  <c r="J105" i="6" s="1"/>
  <c r="I247" i="4"/>
  <c r="J247" i="4" s="1"/>
  <c r="I228" i="4"/>
  <c r="J228" i="4" s="1"/>
  <c r="I195" i="4"/>
  <c r="J195" i="4" s="1"/>
  <c r="I237" i="4"/>
  <c r="J237" i="4" s="1"/>
  <c r="I170" i="4"/>
  <c r="J170" i="4" s="1"/>
  <c r="I179" i="4"/>
  <c r="J179" i="4" s="1"/>
  <c r="I263" i="4"/>
  <c r="J263" i="4" s="1"/>
  <c r="I211" i="4"/>
  <c r="J211" i="4" s="1"/>
  <c r="J191" i="4"/>
  <c r="G24" i="5" s="1"/>
  <c r="I102" i="6" s="1"/>
  <c r="J102" i="6" s="1"/>
  <c r="F465" i="4"/>
  <c r="K465" i="4"/>
  <c r="K460" i="4"/>
  <c r="F460" i="4"/>
  <c r="K251" i="4"/>
  <c r="F251" i="4"/>
  <c r="L251" i="4" s="1"/>
  <c r="F199" i="4"/>
  <c r="L199" i="4" s="1"/>
  <c r="K199" i="4"/>
  <c r="F173" i="4"/>
  <c r="L173" i="4" s="1"/>
  <c r="K173" i="4"/>
  <c r="F183" i="4"/>
  <c r="L183" i="4" s="1"/>
  <c r="K183" i="4"/>
  <c r="F241" i="4"/>
  <c r="L241" i="4" s="1"/>
  <c r="K241" i="4"/>
  <c r="F216" i="4"/>
  <c r="L216" i="4" s="1"/>
  <c r="K216" i="4"/>
  <c r="F231" i="4"/>
  <c r="L231" i="4" s="1"/>
  <c r="K231" i="4"/>
  <c r="F268" i="4"/>
  <c r="L268" i="4" s="1"/>
  <c r="K268" i="4"/>
  <c r="F172" i="4"/>
  <c r="L172" i="4" s="1"/>
  <c r="K172" i="4"/>
  <c r="K182" i="4"/>
  <c r="F182" i="4"/>
  <c r="L182" i="4" s="1"/>
  <c r="F198" i="4"/>
  <c r="L198" i="4" s="1"/>
  <c r="K198" i="4"/>
  <c r="F215" i="4"/>
  <c r="L215" i="4" s="1"/>
  <c r="K215" i="4"/>
  <c r="F250" i="4"/>
  <c r="L250" i="4" s="1"/>
  <c r="K250" i="4"/>
  <c r="F267" i="4"/>
  <c r="L267" i="4" s="1"/>
  <c r="K267" i="4"/>
  <c r="K240" i="4"/>
  <c r="F240" i="4"/>
  <c r="L240" i="4" s="1"/>
  <c r="K230" i="4"/>
  <c r="F230" i="4"/>
  <c r="L230" i="4" s="1"/>
  <c r="F431" i="4"/>
  <c r="K431" i="4"/>
  <c r="L448" i="4"/>
  <c r="E61" i="5"/>
  <c r="K164" i="4"/>
  <c r="F164" i="4"/>
  <c r="L164" i="4" s="1"/>
  <c r="K154" i="4"/>
  <c r="F154" i="4"/>
  <c r="F140" i="4"/>
  <c r="K140" i="4"/>
  <c r="G53" i="5"/>
  <c r="L405" i="4"/>
  <c r="F123" i="4"/>
  <c r="G52" i="5"/>
  <c r="L399" i="4"/>
  <c r="F118" i="4"/>
  <c r="G51" i="5"/>
  <c r="L393" i="4"/>
  <c r="F113" i="4"/>
  <c r="F108" i="4"/>
  <c r="K90" i="4"/>
  <c r="F90" i="4"/>
  <c r="L90" i="4" s="1"/>
  <c r="F72" i="4"/>
  <c r="L72" i="4" s="1"/>
  <c r="K72" i="4"/>
  <c r="F106" i="4"/>
  <c r="K106" i="4"/>
  <c r="K70" i="4"/>
  <c r="F70" i="4"/>
  <c r="F88" i="4"/>
  <c r="K88" i="4"/>
  <c r="K134" i="4"/>
  <c r="F134" i="4"/>
  <c r="F54" i="4"/>
  <c r="K54" i="4"/>
  <c r="K48" i="4"/>
  <c r="F48" i="4"/>
  <c r="F42" i="4"/>
  <c r="K42" i="4"/>
  <c r="F19" i="4"/>
  <c r="L18" i="4"/>
  <c r="G38" i="5"/>
  <c r="L325" i="4"/>
  <c r="H27" i="7" l="1"/>
  <c r="E8" i="8"/>
  <c r="E83" i="5"/>
  <c r="L578" i="4"/>
  <c r="E54" i="5"/>
  <c r="L412" i="4"/>
  <c r="E70" i="5"/>
  <c r="L498" i="4"/>
  <c r="K530" i="4"/>
  <c r="F530" i="4"/>
  <c r="L223" i="6"/>
  <c r="F133" i="4"/>
  <c r="L133" i="4" s="1"/>
  <c r="K133" i="4"/>
  <c r="E77" i="5"/>
  <c r="L541" i="4"/>
  <c r="L5" i="6"/>
  <c r="K160" i="4"/>
  <c r="F160" i="4"/>
  <c r="L160" i="4" s="1"/>
  <c r="L520" i="4"/>
  <c r="E74" i="5"/>
  <c r="L319" i="4"/>
  <c r="E37" i="5"/>
  <c r="I265" i="4"/>
  <c r="J265" i="4" s="1"/>
  <c r="I238" i="4"/>
  <c r="J238" i="4" s="1"/>
  <c r="I213" i="4"/>
  <c r="J213" i="4" s="1"/>
  <c r="J224" i="4" s="1"/>
  <c r="G26" i="5" s="1"/>
  <c r="I104" i="6" s="1"/>
  <c r="J104" i="6" s="1"/>
  <c r="F78" i="6"/>
  <c r="K78" i="6"/>
  <c r="H38" i="5"/>
  <c r="I221" i="6"/>
  <c r="J259" i="4"/>
  <c r="G29" i="5" s="1"/>
  <c r="I107" i="6" s="1"/>
  <c r="J107" i="6" s="1"/>
  <c r="J276" i="4"/>
  <c r="G30" i="5" s="1"/>
  <c r="I108" i="6" s="1"/>
  <c r="J108" i="6" s="1"/>
  <c r="E60" i="5"/>
  <c r="L442" i="4"/>
  <c r="F348" i="4"/>
  <c r="L347" i="4"/>
  <c r="E42" i="5"/>
  <c r="L344" i="4"/>
  <c r="F340" i="4"/>
  <c r="L339" i="4"/>
  <c r="H82" i="5"/>
  <c r="E311" i="4"/>
  <c r="H81" i="5"/>
  <c r="E303" i="4"/>
  <c r="F299" i="4"/>
  <c r="L299" i="4" s="1"/>
  <c r="K299" i="4"/>
  <c r="F305" i="4"/>
  <c r="L305" i="4" s="1"/>
  <c r="K305" i="4"/>
  <c r="L304" i="4"/>
  <c r="H78" i="5"/>
  <c r="E297" i="4"/>
  <c r="E309" i="4"/>
  <c r="L281" i="4"/>
  <c r="F282" i="4"/>
  <c r="F480" i="4"/>
  <c r="L479" i="4"/>
  <c r="J207" i="4"/>
  <c r="G25" i="5" s="1"/>
  <c r="I103" i="6" s="1"/>
  <c r="J103" i="6" s="1"/>
  <c r="J243" i="4"/>
  <c r="G28" i="5" s="1"/>
  <c r="I106" i="6" s="1"/>
  <c r="J106" i="6" s="1"/>
  <c r="J175" i="4"/>
  <c r="G23" i="5" s="1"/>
  <c r="I101" i="6" s="1"/>
  <c r="J101" i="6" s="1"/>
  <c r="F461" i="4"/>
  <c r="L460" i="4"/>
  <c r="F466" i="4"/>
  <c r="L465" i="4"/>
  <c r="F432" i="4"/>
  <c r="L431" i="4"/>
  <c r="E427" i="4"/>
  <c r="H61" i="5"/>
  <c r="F155" i="4"/>
  <c r="L154" i="4"/>
  <c r="F141" i="4"/>
  <c r="L140" i="4"/>
  <c r="I123" i="4"/>
  <c r="H53" i="5"/>
  <c r="F124" i="4"/>
  <c r="I118" i="4"/>
  <c r="H52" i="5"/>
  <c r="F119" i="4"/>
  <c r="I108" i="4"/>
  <c r="I113" i="4"/>
  <c r="H51" i="5"/>
  <c r="F114" i="4"/>
  <c r="F73" i="4"/>
  <c r="L70" i="4"/>
  <c r="F91" i="4"/>
  <c r="L88" i="4"/>
  <c r="F109" i="4"/>
  <c r="L106" i="4"/>
  <c r="F55" i="4"/>
  <c r="L54" i="4"/>
  <c r="L134" i="4"/>
  <c r="F135" i="4"/>
  <c r="F49" i="4"/>
  <c r="L48" i="4"/>
  <c r="F43" i="4"/>
  <c r="L42" i="4"/>
  <c r="E5" i="5"/>
  <c r="L19" i="4"/>
  <c r="J123" i="6" l="1"/>
  <c r="I10" i="7" s="1"/>
  <c r="J10" i="7" s="1"/>
  <c r="H37" i="5"/>
  <c r="E173" i="6"/>
  <c r="E310" i="4"/>
  <c r="E296" i="4"/>
  <c r="H77" i="5"/>
  <c r="H83" i="5"/>
  <c r="E312" i="4"/>
  <c r="H54" i="5"/>
  <c r="E128" i="4"/>
  <c r="E165" i="4"/>
  <c r="E535" i="4"/>
  <c r="H60" i="5"/>
  <c r="L78" i="6"/>
  <c r="H74" i="5"/>
  <c r="E265" i="4"/>
  <c r="E213" i="4"/>
  <c r="E238" i="4"/>
  <c r="L530" i="4"/>
  <c r="H5" i="5"/>
  <c r="E6" i="6"/>
  <c r="H42" i="5"/>
  <c r="E225" i="6"/>
  <c r="E9" i="8"/>
  <c r="E10" i="8" s="1"/>
  <c r="E17" i="8"/>
  <c r="E15" i="8"/>
  <c r="E14" i="8"/>
  <c r="E16" i="8" s="1"/>
  <c r="J221" i="6"/>
  <c r="K221" i="6"/>
  <c r="E264" i="4"/>
  <c r="E196" i="4"/>
  <c r="E212" i="4"/>
  <c r="E248" i="4"/>
  <c r="H70" i="5"/>
  <c r="E180" i="4"/>
  <c r="L348" i="4"/>
  <c r="E43" i="5"/>
  <c r="E41" i="5"/>
  <c r="L340" i="4"/>
  <c r="K311" i="4"/>
  <c r="F311" i="4"/>
  <c r="L311" i="4" s="1"/>
  <c r="F303" i="4"/>
  <c r="K303" i="4"/>
  <c r="K309" i="4"/>
  <c r="F309" i="4"/>
  <c r="F297" i="4"/>
  <c r="K297" i="4"/>
  <c r="L282" i="4"/>
  <c r="E31" i="5"/>
  <c r="E67" i="5"/>
  <c r="L480" i="4"/>
  <c r="L466" i="4"/>
  <c r="E64" i="5"/>
  <c r="L461" i="4"/>
  <c r="E63" i="5"/>
  <c r="L432" i="4"/>
  <c r="E58" i="5"/>
  <c r="E532" i="4" s="1"/>
  <c r="F427" i="4"/>
  <c r="K427" i="4"/>
  <c r="L155" i="4"/>
  <c r="E21" i="5"/>
  <c r="E79" i="6" s="1"/>
  <c r="L141" i="4"/>
  <c r="E19" i="5"/>
  <c r="J123" i="4"/>
  <c r="K123" i="4"/>
  <c r="E16" i="5"/>
  <c r="E54" i="6" s="1"/>
  <c r="J118" i="4"/>
  <c r="K118" i="4"/>
  <c r="E15" i="5"/>
  <c r="E53" i="6" s="1"/>
  <c r="J113" i="4"/>
  <c r="K113" i="4"/>
  <c r="J108" i="4"/>
  <c r="K108" i="4"/>
  <c r="E14" i="5"/>
  <c r="E35" i="6" s="1"/>
  <c r="E12" i="5"/>
  <c r="L91" i="4"/>
  <c r="E13" i="5"/>
  <c r="E34" i="6" s="1"/>
  <c r="L73" i="4"/>
  <c r="E11" i="5"/>
  <c r="L135" i="4"/>
  <c r="E18" i="5"/>
  <c r="E10" i="5"/>
  <c r="L55" i="4"/>
  <c r="L49" i="4"/>
  <c r="E9" i="5"/>
  <c r="E8" i="5"/>
  <c r="L43" i="4"/>
  <c r="H31" i="5" l="1"/>
  <c r="E109" i="6"/>
  <c r="H43" i="5"/>
  <c r="E226" i="6"/>
  <c r="K128" i="4"/>
  <c r="F128" i="4"/>
  <c r="F196" i="4"/>
  <c r="L196" i="4" s="1"/>
  <c r="K196" i="4"/>
  <c r="H18" i="5"/>
  <c r="E56" i="6"/>
  <c r="H9" i="5"/>
  <c r="E30" i="6"/>
  <c r="F54" i="6"/>
  <c r="H41" i="5"/>
  <c r="E224" i="6"/>
  <c r="K248" i="4"/>
  <c r="F248" i="4"/>
  <c r="L248" i="4" s="1"/>
  <c r="K6" i="6"/>
  <c r="F6" i="6"/>
  <c r="F265" i="4"/>
  <c r="L265" i="4" s="1"/>
  <c r="K265" i="4"/>
  <c r="K165" i="4"/>
  <c r="F165" i="4"/>
  <c r="L165" i="4" s="1"/>
  <c r="K296" i="4"/>
  <c r="F296" i="4"/>
  <c r="L296" i="4" s="1"/>
  <c r="F34" i="6"/>
  <c r="F212" i="4"/>
  <c r="L212" i="4" s="1"/>
  <c r="K212" i="4"/>
  <c r="H10" i="5"/>
  <c r="E31" i="6"/>
  <c r="K79" i="6"/>
  <c r="F79" i="6"/>
  <c r="F310" i="4"/>
  <c r="L310" i="4" s="1"/>
  <c r="K310" i="4"/>
  <c r="H12" i="5"/>
  <c r="E33" i="6"/>
  <c r="K264" i="4"/>
  <c r="F264" i="4"/>
  <c r="L264" i="4" s="1"/>
  <c r="E19" i="8"/>
  <c r="E13" i="8"/>
  <c r="E12" i="8"/>
  <c r="E20" i="8"/>
  <c r="F312" i="4"/>
  <c r="L312" i="4" s="1"/>
  <c r="K312" i="4"/>
  <c r="K173" i="6"/>
  <c r="F173" i="6"/>
  <c r="H8" i="5"/>
  <c r="E29" i="6"/>
  <c r="F35" i="6"/>
  <c r="K180" i="4"/>
  <c r="F180" i="4"/>
  <c r="L180" i="4" s="1"/>
  <c r="K225" i="6"/>
  <c r="F225" i="6"/>
  <c r="L225" i="6" s="1"/>
  <c r="F238" i="4"/>
  <c r="L238" i="4" s="1"/>
  <c r="K238" i="4"/>
  <c r="F53" i="6"/>
  <c r="H11" i="5"/>
  <c r="E32" i="6"/>
  <c r="H19" i="5"/>
  <c r="E57" i="6"/>
  <c r="F532" i="4"/>
  <c r="L532" i="4" s="1"/>
  <c r="K532" i="4"/>
  <c r="J243" i="6"/>
  <c r="I15" i="7" s="1"/>
  <c r="J15" i="7" s="1"/>
  <c r="L221" i="6"/>
  <c r="F213" i="4"/>
  <c r="L213" i="4" s="1"/>
  <c r="K213" i="4"/>
  <c r="F535" i="4"/>
  <c r="L535" i="4" s="1"/>
  <c r="K535" i="4"/>
  <c r="L303" i="4"/>
  <c r="F306" i="4"/>
  <c r="L297" i="4"/>
  <c r="F300" i="4"/>
  <c r="L309" i="4"/>
  <c r="F313" i="4"/>
  <c r="E258" i="4"/>
  <c r="E174" i="4"/>
  <c r="H67" i="5"/>
  <c r="E223" i="4"/>
  <c r="E275" i="4"/>
  <c r="E190" i="4"/>
  <c r="E242" i="4"/>
  <c r="E206" i="4"/>
  <c r="E232" i="4"/>
  <c r="E194" i="4"/>
  <c r="E227" i="4"/>
  <c r="E178" i="4"/>
  <c r="H63" i="5"/>
  <c r="E262" i="4"/>
  <c r="E169" i="4"/>
  <c r="E246" i="4"/>
  <c r="E210" i="4"/>
  <c r="E236" i="4"/>
  <c r="E263" i="4"/>
  <c r="E247" i="4"/>
  <c r="E237" i="4"/>
  <c r="E211" i="4"/>
  <c r="E195" i="4"/>
  <c r="H64" i="5"/>
  <c r="E179" i="4"/>
  <c r="E170" i="4"/>
  <c r="E228" i="4"/>
  <c r="E162" i="4"/>
  <c r="H58" i="5"/>
  <c r="F428" i="4"/>
  <c r="L427" i="4"/>
  <c r="E292" i="4"/>
  <c r="H21" i="5"/>
  <c r="J124" i="4"/>
  <c r="L123" i="4"/>
  <c r="J119" i="4"/>
  <c r="L118" i="4"/>
  <c r="J109" i="4"/>
  <c r="L108" i="4"/>
  <c r="J114" i="4"/>
  <c r="L113" i="4"/>
  <c r="F57" i="6" l="1"/>
  <c r="L57" i="6" s="1"/>
  <c r="K57" i="6"/>
  <c r="K30" i="6"/>
  <c r="F30" i="6"/>
  <c r="L30" i="6" s="1"/>
  <c r="L128" i="4"/>
  <c r="F129" i="4"/>
  <c r="L79" i="6"/>
  <c r="K32" i="6"/>
  <c r="F32" i="6"/>
  <c r="K29" i="6"/>
  <c r="F29" i="6"/>
  <c r="L29" i="6" s="1"/>
  <c r="F224" i="6"/>
  <c r="K224" i="6"/>
  <c r="K56" i="6"/>
  <c r="F56" i="6"/>
  <c r="L56" i="6" s="1"/>
  <c r="K226" i="6"/>
  <c r="F226" i="6"/>
  <c r="L226" i="6" s="1"/>
  <c r="K33" i="6"/>
  <c r="F33" i="6"/>
  <c r="L33" i="6" s="1"/>
  <c r="L173" i="6"/>
  <c r="L195" i="6" s="1"/>
  <c r="F195" i="6"/>
  <c r="E13" i="7" s="1"/>
  <c r="F31" i="6"/>
  <c r="L31" i="6" s="1"/>
  <c r="K31" i="6"/>
  <c r="L6" i="6"/>
  <c r="L27" i="6" s="1"/>
  <c r="F27" i="6"/>
  <c r="E6" i="7" s="1"/>
  <c r="F109" i="6"/>
  <c r="L109" i="6" s="1"/>
  <c r="K109" i="6"/>
  <c r="L306" i="4"/>
  <c r="E35" i="5"/>
  <c r="L313" i="4"/>
  <c r="E36" i="5"/>
  <c r="E34" i="5"/>
  <c r="L300" i="4"/>
  <c r="F232" i="4"/>
  <c r="L232" i="4" s="1"/>
  <c r="K232" i="4"/>
  <c r="K206" i="4"/>
  <c r="F206" i="4"/>
  <c r="L206" i="4" s="1"/>
  <c r="K190" i="4"/>
  <c r="F190" i="4"/>
  <c r="L190" i="4" s="1"/>
  <c r="K242" i="4"/>
  <c r="F242" i="4"/>
  <c r="L242" i="4" s="1"/>
  <c r="K275" i="4"/>
  <c r="F275" i="4"/>
  <c r="L275" i="4" s="1"/>
  <c r="F223" i="4"/>
  <c r="L223" i="4" s="1"/>
  <c r="K223" i="4"/>
  <c r="K174" i="4"/>
  <c r="F174" i="4"/>
  <c r="L174" i="4" s="1"/>
  <c r="K258" i="4"/>
  <c r="F258" i="4"/>
  <c r="L258" i="4" s="1"/>
  <c r="K247" i="4"/>
  <c r="F247" i="4"/>
  <c r="L247" i="4" s="1"/>
  <c r="F237" i="4"/>
  <c r="L237" i="4" s="1"/>
  <c r="K237" i="4"/>
  <c r="F246" i="4"/>
  <c r="K246" i="4"/>
  <c r="K236" i="4"/>
  <c r="F236" i="4"/>
  <c r="F228" i="4"/>
  <c r="L228" i="4" s="1"/>
  <c r="K228" i="4"/>
  <c r="F170" i="4"/>
  <c r="L170" i="4" s="1"/>
  <c r="K170" i="4"/>
  <c r="F263" i="4"/>
  <c r="L263" i="4" s="1"/>
  <c r="K263" i="4"/>
  <c r="F210" i="4"/>
  <c r="K210" i="4"/>
  <c r="F169" i="4"/>
  <c r="K169" i="4"/>
  <c r="F262" i="4"/>
  <c r="K262" i="4"/>
  <c r="F179" i="4"/>
  <c r="L179" i="4" s="1"/>
  <c r="K179" i="4"/>
  <c r="F178" i="4"/>
  <c r="K178" i="4"/>
  <c r="F195" i="4"/>
  <c r="L195" i="4" s="1"/>
  <c r="K195" i="4"/>
  <c r="F227" i="4"/>
  <c r="K227" i="4"/>
  <c r="F211" i="4"/>
  <c r="L211" i="4" s="1"/>
  <c r="K211" i="4"/>
  <c r="F194" i="4"/>
  <c r="K194" i="4"/>
  <c r="F162" i="4"/>
  <c r="L162" i="4" s="1"/>
  <c r="K162" i="4"/>
  <c r="E57" i="5"/>
  <c r="E531" i="4" s="1"/>
  <c r="L428" i="4"/>
  <c r="K292" i="4"/>
  <c r="F292" i="4"/>
  <c r="G16" i="5"/>
  <c r="L124" i="4"/>
  <c r="G15" i="5"/>
  <c r="L119" i="4"/>
  <c r="G14" i="5"/>
  <c r="L114" i="4"/>
  <c r="G13" i="5"/>
  <c r="L109" i="4"/>
  <c r="F531" i="4" l="1"/>
  <c r="K531" i="4"/>
  <c r="H16" i="5"/>
  <c r="I54" i="6"/>
  <c r="F51" i="6"/>
  <c r="E7" i="7" s="1"/>
  <c r="L32" i="6"/>
  <c r="H34" i="5"/>
  <c r="E149" i="6"/>
  <c r="H15" i="5"/>
  <c r="I53" i="6"/>
  <c r="H13" i="5"/>
  <c r="I34" i="6"/>
  <c r="H36" i="5"/>
  <c r="E151" i="6"/>
  <c r="F13" i="7"/>
  <c r="L13" i="7" s="1"/>
  <c r="K13" i="7"/>
  <c r="L224" i="6"/>
  <c r="L243" i="6" s="1"/>
  <c r="F243" i="6"/>
  <c r="E15" i="7" s="1"/>
  <c r="H14" i="5"/>
  <c r="I35" i="6"/>
  <c r="H35" i="5"/>
  <c r="E150" i="6"/>
  <c r="F6" i="7"/>
  <c r="K6" i="7"/>
  <c r="L129" i="4"/>
  <c r="E17" i="5"/>
  <c r="L236" i="4"/>
  <c r="F243" i="4"/>
  <c r="L178" i="4"/>
  <c r="F191" i="4"/>
  <c r="F276" i="4"/>
  <c r="L262" i="4"/>
  <c r="F175" i="4"/>
  <c r="L169" i="4"/>
  <c r="L246" i="4"/>
  <c r="F259" i="4"/>
  <c r="F207" i="4"/>
  <c r="L194" i="4"/>
  <c r="F224" i="4"/>
  <c r="L210" i="4"/>
  <c r="L227" i="4"/>
  <c r="F233" i="4"/>
  <c r="H57" i="5"/>
  <c r="E161" i="4"/>
  <c r="L292" i="4"/>
  <c r="F150" i="6" l="1"/>
  <c r="L150" i="6" s="1"/>
  <c r="K150" i="6"/>
  <c r="F15" i="7"/>
  <c r="L15" i="7" s="1"/>
  <c r="K15" i="7"/>
  <c r="J34" i="6"/>
  <c r="K34" i="6"/>
  <c r="F7" i="7"/>
  <c r="H17" i="5"/>
  <c r="E55" i="6"/>
  <c r="J35" i="6"/>
  <c r="L35" i="6" s="1"/>
  <c r="K35" i="6"/>
  <c r="J53" i="6"/>
  <c r="K53" i="6"/>
  <c r="J54" i="6"/>
  <c r="L54" i="6" s="1"/>
  <c r="K54" i="6"/>
  <c r="K151" i="6"/>
  <c r="F151" i="6"/>
  <c r="L151" i="6" s="1"/>
  <c r="K149" i="6"/>
  <c r="F149" i="6"/>
  <c r="L6" i="7"/>
  <c r="L531" i="4"/>
  <c r="F536" i="4"/>
  <c r="E25" i="5"/>
  <c r="L207" i="4"/>
  <c r="E23" i="5"/>
  <c r="L175" i="4"/>
  <c r="E29" i="5"/>
  <c r="L259" i="4"/>
  <c r="L276" i="4"/>
  <c r="E30" i="5"/>
  <c r="L191" i="4"/>
  <c r="E24" i="5"/>
  <c r="E27" i="5"/>
  <c r="L233" i="4"/>
  <c r="L243" i="4"/>
  <c r="E28" i="5"/>
  <c r="E26" i="5"/>
  <c r="L224" i="4"/>
  <c r="F161" i="4"/>
  <c r="K161" i="4"/>
  <c r="E76" i="5" l="1"/>
  <c r="L536" i="4"/>
  <c r="H27" i="5"/>
  <c r="E105" i="6"/>
  <c r="J51" i="6"/>
  <c r="I7" i="7" s="1"/>
  <c r="L34" i="6"/>
  <c r="L51" i="6" s="1"/>
  <c r="H30" i="5"/>
  <c r="E108" i="6"/>
  <c r="H29" i="5"/>
  <c r="E107" i="6"/>
  <c r="H24" i="5"/>
  <c r="E102" i="6"/>
  <c r="H26" i="5"/>
  <c r="E104" i="6"/>
  <c r="H23" i="5"/>
  <c r="E101" i="6"/>
  <c r="F55" i="6"/>
  <c r="K55" i="6"/>
  <c r="H28" i="5"/>
  <c r="E106" i="6"/>
  <c r="H25" i="5"/>
  <c r="E103" i="6"/>
  <c r="F171" i="6"/>
  <c r="E12" i="7" s="1"/>
  <c r="L149" i="6"/>
  <c r="L171" i="6" s="1"/>
  <c r="J75" i="6"/>
  <c r="I8" i="7" s="1"/>
  <c r="J8" i="7" s="1"/>
  <c r="L53" i="6"/>
  <c r="F166" i="4"/>
  <c r="L161" i="4"/>
  <c r="F101" i="6" l="1"/>
  <c r="K101" i="6"/>
  <c r="K105" i="6"/>
  <c r="F105" i="6"/>
  <c r="L105" i="6" s="1"/>
  <c r="J7" i="7"/>
  <c r="K7" i="7"/>
  <c r="F103" i="6"/>
  <c r="L103" i="6" s="1"/>
  <c r="K103" i="6"/>
  <c r="K107" i="6"/>
  <c r="F107" i="6"/>
  <c r="L107" i="6" s="1"/>
  <c r="K12" i="7"/>
  <c r="F12" i="7"/>
  <c r="L12" i="7" s="1"/>
  <c r="L55" i="6"/>
  <c r="F75" i="6"/>
  <c r="E8" i="7" s="1"/>
  <c r="L75" i="6"/>
  <c r="F106" i="6"/>
  <c r="L106" i="6" s="1"/>
  <c r="K106" i="6"/>
  <c r="K104" i="6"/>
  <c r="F104" i="6"/>
  <c r="L104" i="6" s="1"/>
  <c r="F108" i="6"/>
  <c r="L108" i="6" s="1"/>
  <c r="K108" i="6"/>
  <c r="K102" i="6"/>
  <c r="F102" i="6"/>
  <c r="L102" i="6" s="1"/>
  <c r="H76" i="5"/>
  <c r="E291" i="4"/>
  <c r="E22" i="5"/>
  <c r="L166" i="4"/>
  <c r="H22" i="5" l="1"/>
  <c r="E80" i="6"/>
  <c r="I5" i="7"/>
  <c r="J5" i="7" s="1"/>
  <c r="L7" i="7"/>
  <c r="K8" i="7"/>
  <c r="F8" i="7"/>
  <c r="K291" i="4"/>
  <c r="F291" i="4"/>
  <c r="L101" i="6"/>
  <c r="L8" i="7" l="1"/>
  <c r="J27" i="7"/>
  <c r="E11" i="8"/>
  <c r="F80" i="6"/>
  <c r="K80" i="6"/>
  <c r="L291" i="4"/>
  <c r="F293" i="4"/>
  <c r="L293" i="4" l="1"/>
  <c r="E33" i="5"/>
  <c r="L80" i="6"/>
  <c r="L99" i="6" s="1"/>
  <c r="F99" i="6"/>
  <c r="E9" i="7" s="1"/>
  <c r="K9" i="7" l="1"/>
  <c r="F9" i="7"/>
  <c r="H33" i="5"/>
  <c r="E111" i="6"/>
  <c r="K111" i="6" l="1"/>
  <c r="F111" i="6"/>
  <c r="L9" i="7"/>
  <c r="L111" i="6" l="1"/>
  <c r="L123" i="6" s="1"/>
  <c r="F123" i="6"/>
  <c r="E10" i="7" s="1"/>
  <c r="F10" i="7" l="1"/>
  <c r="K10" i="7"/>
  <c r="L10" i="7" l="1"/>
  <c r="E5" i="7"/>
  <c r="F5" i="7" l="1"/>
  <c r="K5" i="7"/>
  <c r="E4" i="8" l="1"/>
  <c r="E7" i="8" s="1"/>
  <c r="F27" i="7"/>
  <c r="L5" i="7"/>
  <c r="L27" i="7" s="1"/>
  <c r="E18" i="8" l="1"/>
  <c r="E21" i="8"/>
  <c r="E22" i="8" l="1"/>
  <c r="E23" i="8" l="1"/>
  <c r="E24" i="8" l="1"/>
  <c r="E27" i="8" s="1"/>
  <c r="E28" i="8" s="1"/>
  <c r="E29" i="8" s="1"/>
  <c r="E30" i="8" s="1"/>
</calcChain>
</file>

<file path=xl/sharedStrings.xml><?xml version="1.0" encoding="utf-8"?>
<sst xmlns="http://schemas.openxmlformats.org/spreadsheetml/2006/main" count="9767" uniqueCount="1446">
  <si>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</si>
  <si>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</si>
  <si>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</si>
  <si>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</si>
  <si>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</si>
  <si>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</si>
  <si>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</si>
  <si>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</si>
  <si>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</si>
  <si>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</si>
  <si>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</si>
  <si>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</si>
  <si>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</si>
  <si>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</si>
  <si>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</si>
  <si>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</si>
  <si>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</si>
  <si>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</si>
  <si>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</si>
  <si>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</si>
  <si>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</si>
  <si>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</si>
  <si>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</si>
  <si>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</si>
  <si>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</si>
  <si>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</si>
  <si>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</si>
  <si>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</si>
  <si>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</si>
  <si>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</si>
  <si>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</si>
  <si>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</si>
  <si>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</si>
  <si>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</si>
  <si>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</si>
  <si>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</si>
  <si>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</si>
  <si>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</si>
  <si>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</si>
  <si>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</si>
  <si>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</si>
  <si>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</si>
  <si>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</si>
  <si>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</si>
  <si>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</si>
  <si>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</si>
  <si>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</si>
  <si>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</si>
  <si>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</si>
  <si>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</si>
  <si>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체육교육관 헬스케어동 한국어학당 공간구축공사</t>
  </si>
  <si>
    <t/>
  </si>
  <si>
    <t>01</t>
  </si>
  <si>
    <t>0101  가  설  공  사</t>
  </si>
  <si>
    <t>0101</t>
  </si>
  <si>
    <t>건축물 현장정리</t>
  </si>
  <si>
    <t>개보수</t>
  </si>
  <si>
    <t>M2</t>
  </si>
  <si>
    <t>577F314002009C656E7866FC0CF37D</t>
  </si>
  <si>
    <t>T</t>
  </si>
  <si>
    <t>F</t>
  </si>
  <si>
    <t>0101577F314002009C656E7866FC0CF37D</t>
  </si>
  <si>
    <t>강관 조립말비계(이동식)설치 및 해체</t>
  </si>
  <si>
    <t>높이 2m, 3개월</t>
  </si>
  <si>
    <t>대</t>
  </si>
  <si>
    <t>577F31405A009D57E8AB46EA69AC4B</t>
  </si>
  <si>
    <t>0101577F31405A009D57E8AB46EA69AC4B</t>
  </si>
  <si>
    <t>건축물보양</t>
  </si>
  <si>
    <t>보양지 붙이기</t>
  </si>
  <si>
    <t>577F314002009F371D57A82F0F1094</t>
  </si>
  <si>
    <t>0101577F314002009F371D57A82F0F1094</t>
  </si>
  <si>
    <t>준공청소</t>
  </si>
  <si>
    <t>577F3140020099AED3F3EB6611D158</t>
  </si>
  <si>
    <t>0101577F3140020099AED3F3EB6611D158</t>
  </si>
  <si>
    <t>[ 합           계 ]</t>
  </si>
  <si>
    <t>TOTAL</t>
  </si>
  <si>
    <t>0102  경량 철골 공사</t>
  </si>
  <si>
    <t>0102</t>
  </si>
  <si>
    <t>경량천장철골틀 설치</t>
  </si>
  <si>
    <t>M-BAR H:1m이하,인서트무</t>
  </si>
  <si>
    <t>577F8148C2009BD0098209C268119B</t>
  </si>
  <si>
    <t>0102577F8148C2009BD0098209C268119B</t>
  </si>
  <si>
    <t>천정텍스 설치</t>
  </si>
  <si>
    <t>300*600*9.5T, 석고계텍스</t>
  </si>
  <si>
    <t>577FD14046009054615EA4A2825D9D</t>
  </si>
  <si>
    <t>0102577FD14046009054615EA4A2825D9D</t>
  </si>
  <si>
    <t>AL몰딩 설치</t>
  </si>
  <si>
    <t>L형, 19*19*1.0mm</t>
  </si>
  <si>
    <t>M</t>
  </si>
  <si>
    <t>577FD140E600965895107923C311C4</t>
  </si>
  <si>
    <t>0102577FD140E600965895107923C311C4</t>
  </si>
  <si>
    <t>메탈스터드(C-100)</t>
  </si>
  <si>
    <t>일반석고9.5T 2겹양면+GW50t(크린매트)</t>
  </si>
  <si>
    <t>577F8148A7009D754819769EAE4034</t>
  </si>
  <si>
    <t>0102577F8148A7009D754819769EAE4034</t>
  </si>
  <si>
    <t>차음석고12.5T 2겹양면+GW50t(크린매트)</t>
  </si>
  <si>
    <t>577F8148A7009D754819769EAE4035</t>
  </si>
  <si>
    <t>0102577F8148A7009D754819769EAE4035</t>
  </si>
  <si>
    <t>차음석고12.5T 1겹양면+GW50t(크린매트)</t>
  </si>
  <si>
    <t>577F8148A7009D754819769EAE4036</t>
  </si>
  <si>
    <t>0102577F8148A7009D754819769EAE4036</t>
  </si>
  <si>
    <t>석고판 설치(나사고정) - 바탕용</t>
  </si>
  <si>
    <t>벽, 1겹 붙임, 차음석고 12.5mm</t>
  </si>
  <si>
    <t>577FD1404600932B924FDB98ED159E</t>
  </si>
  <si>
    <t>0102577FD1404600932B924FDB98ED159E</t>
  </si>
  <si>
    <t>0103  목    공    사</t>
  </si>
  <si>
    <t>0103</t>
  </si>
  <si>
    <t>벽체틀 설치</t>
  </si>
  <si>
    <t>미송각재,30*30, @450</t>
  </si>
  <si>
    <t>577FB143890099712649C77C7C377E</t>
  </si>
  <si>
    <t>0103577FB143890099712649C77C7C377E</t>
  </si>
  <si>
    <t>벽체합판 설치</t>
  </si>
  <si>
    <t>합판 12T</t>
  </si>
  <si>
    <t>577FD140460095D9CF86735103F4BA</t>
  </si>
  <si>
    <t>0103577FD140460095D9CF86735103F4BA</t>
  </si>
  <si>
    <t>아트보드 설치</t>
  </si>
  <si>
    <t>9T, 방염</t>
  </si>
  <si>
    <t>577FD140460095D9CC327560B9C41E</t>
  </si>
  <si>
    <t>0103577FD140460095D9CC327560B9C41E</t>
  </si>
  <si>
    <t>몰딩 설치</t>
  </si>
  <si>
    <t>W=100mm, MDF9t</t>
  </si>
  <si>
    <t>577FD140E60096589513CD22DB842B</t>
  </si>
  <si>
    <t>0103577FD140E60096589513CD22DB842B</t>
  </si>
  <si>
    <t>걸레받이 설치 - 중밀도섬유판</t>
  </si>
  <si>
    <t>T=9, H=100</t>
  </si>
  <si>
    <t>577FD14062009B1578C4DCF565C186</t>
  </si>
  <si>
    <t>0103577FD14062009B1578C4DCF565C186</t>
  </si>
  <si>
    <t>0104  금  속  공  사</t>
  </si>
  <si>
    <t>0104</t>
  </si>
  <si>
    <t>일반구조용각형강관</t>
  </si>
  <si>
    <t>일반구조용각형강관, 각형강관, 100*50*2.3mm</t>
  </si>
  <si>
    <t>5020D143E7009AD0DE772C185AD985F7433403</t>
  </si>
  <si>
    <t>01045020D143E7009AD0DE772C185AD985F7433403</t>
  </si>
  <si>
    <t>잡철물 제작 및 설치</t>
  </si>
  <si>
    <t>현장제작 설치, 일반철재</t>
  </si>
  <si>
    <t>kg</t>
  </si>
  <si>
    <t>577F814884009D4B2C9F53F6A5D06D</t>
  </si>
  <si>
    <t>0104577F814884009D4B2C9F53F6A5D06D</t>
  </si>
  <si>
    <t>앵커 볼트 설치</t>
  </si>
  <si>
    <t>M10×150</t>
  </si>
  <si>
    <t>개소</t>
  </si>
  <si>
    <t>577F7149D9009AE302ED3B82C443EF</t>
  </si>
  <si>
    <t>0104577F7149D9009AE302ED3B82C443EF</t>
  </si>
  <si>
    <t>ㄱ형강 설치(현장제작)</t>
  </si>
  <si>
    <t>ㄱ형강,등변,50*50*4t. 방청페인트</t>
  </si>
  <si>
    <t>577F5145B90097C1978E4F75A1EC67</t>
  </si>
  <si>
    <t>0104577F5145B90097C1978E4F75A1EC67</t>
  </si>
  <si>
    <t>0105  창  호  공  사</t>
  </si>
  <si>
    <t>0105</t>
  </si>
  <si>
    <t>SSD1</t>
  </si>
  <si>
    <t>6855*3000</t>
  </si>
  <si>
    <t>577FE146FB00945DFB817F31C2C282</t>
  </si>
  <si>
    <t>0105577FE146FB00945DFB817F31C2C282</t>
  </si>
  <si>
    <t>SSD2</t>
  </si>
  <si>
    <t>10920*3000</t>
  </si>
  <si>
    <t>577FE146FB00945DFB817F31C2C285</t>
  </si>
  <si>
    <t>0105577FE146FB00945DFB817F31C2C285</t>
  </si>
  <si>
    <t>SSD3</t>
  </si>
  <si>
    <t>14280*3000</t>
  </si>
  <si>
    <t>577FE146FB00945DFB817F31C2C284</t>
  </si>
  <si>
    <t>0105577FE146FB00945DFB817F31C2C284</t>
  </si>
  <si>
    <t>SSD4</t>
  </si>
  <si>
    <t>13516*3000</t>
  </si>
  <si>
    <t>577FE146FB00945DFB817F31C2C287</t>
  </si>
  <si>
    <t>0105577FE146FB00945DFB817F31C2C287</t>
  </si>
  <si>
    <t>SSD5</t>
  </si>
  <si>
    <t>5640*3000</t>
  </si>
  <si>
    <t>577FE146FB00945DFB817F31C2C286</t>
  </si>
  <si>
    <t>0105577FE146FB00945DFB817F31C2C286</t>
  </si>
  <si>
    <t>SSD6</t>
  </si>
  <si>
    <t>5590*3000</t>
  </si>
  <si>
    <t>577FE146FB00945DFB817F31C2C289</t>
  </si>
  <si>
    <t>0105577FE146FB00945DFB817F31C2C289</t>
  </si>
  <si>
    <t>SSD7</t>
  </si>
  <si>
    <t>7867*3000</t>
  </si>
  <si>
    <t>577FE146FB00945DFB817F31C2C288</t>
  </si>
  <si>
    <t>0105577FE146FB00945DFB817F31C2C288</t>
  </si>
  <si>
    <t>SSD8</t>
  </si>
  <si>
    <t>9889*3000</t>
  </si>
  <si>
    <t>577FE146FB00945DFB817F31C2C3A9</t>
  </si>
  <si>
    <t>0105577FE146FB00945DFB817F31C2C3A9</t>
  </si>
  <si>
    <t>PD01</t>
  </si>
  <si>
    <t>1000*2100</t>
  </si>
  <si>
    <t>577FE146FB00960B57AAE7E70BB13E</t>
  </si>
  <si>
    <t>0105577FE146FB00960B57AAE7E70BB13E</t>
  </si>
  <si>
    <t>창호주위 발포우레탄 충전</t>
  </si>
  <si>
    <t>발포우레탄, ㅁ80*50</t>
  </si>
  <si>
    <t>577FE1468000929B634487D3386AC3</t>
  </si>
  <si>
    <t>0105577FE1468000929B634487D3386AC3</t>
  </si>
  <si>
    <t>자동문 잠금장치 설치</t>
  </si>
  <si>
    <t>577F5145B90097C1978E4F75A1EC62</t>
  </si>
  <si>
    <t>0105577F5145B90097C1978E4F75A1EC62</t>
  </si>
  <si>
    <t>0106  유  리  공  사</t>
  </si>
  <si>
    <t>0106</t>
  </si>
  <si>
    <t>벽면 거울 설치</t>
  </si>
  <si>
    <t>자재+시공포함</t>
  </si>
  <si>
    <t>식</t>
  </si>
  <si>
    <t>견적가</t>
  </si>
  <si>
    <t>56C89146D9009498D4FD1373C5A9722ABC095C</t>
  </si>
  <si>
    <t>010656C89146D9009498D4FD1373C5A9722ABC095C</t>
  </si>
  <si>
    <t>0107  도  장  공  사</t>
  </si>
  <si>
    <t>0107</t>
  </si>
  <si>
    <t>바탕만들기+친환경수성페인트 롤러칠(재료비 포함)</t>
  </si>
  <si>
    <t>내부, 2회 1급, 석고보드면 줄퍼티</t>
  </si>
  <si>
    <t>577FC14234009E85BE1A044DB2495D</t>
  </si>
  <si>
    <t>0107577FC14234009E85BE1A044DB2495D</t>
  </si>
  <si>
    <t>내부, 2회 1급, 목재면</t>
  </si>
  <si>
    <t>577FC14234009E85BE1A044DB2495C</t>
  </si>
  <si>
    <t>0107577FC14234009E85BE1A044DB2495C</t>
  </si>
  <si>
    <t>바탕만들기+걸레받이용 페인트칠(재료비 포함)</t>
  </si>
  <si>
    <t>붓칠 2회, G.B.면(줄퍼티), H:100</t>
  </si>
  <si>
    <t>577FC1422A009BF63DB5490F09865E</t>
  </si>
  <si>
    <t>0107577FC1422A009BF63DB5490F09865E</t>
  </si>
  <si>
    <t>0108  수  장  공  사</t>
  </si>
  <si>
    <t>0108</t>
  </si>
  <si>
    <t>차음시트 붙임</t>
  </si>
  <si>
    <t>벽, 2T</t>
  </si>
  <si>
    <t>577FD1405000963885D295D7ECCC52</t>
  </si>
  <si>
    <t>0108577FD1405000963885D295D7ECCC52</t>
  </si>
  <si>
    <t>인테리어필름</t>
  </si>
  <si>
    <t>0.42×1220mm CW(방염마이우드), 시공비포함</t>
  </si>
  <si>
    <t>505C114A4300980125B05FC65DADB403D5C532</t>
  </si>
  <si>
    <t>0108505C114A4300980125B05FC65DADB403D5C532</t>
  </si>
  <si>
    <t>블라인드</t>
  </si>
  <si>
    <t>롤스크린, 암막방염</t>
  </si>
  <si>
    <t>50311145C5009472FDE8F61942C451DD53BEA3</t>
  </si>
  <si>
    <t>010850311145C5009472FDE8F61942C451DD53BEA3</t>
  </si>
  <si>
    <t>애칭시트</t>
  </si>
  <si>
    <t>자재+시공비</t>
  </si>
  <si>
    <t>56C89146D9009498D4FD1373C5A9722ABC0950</t>
  </si>
  <si>
    <t>010856C89146D9009498D4FD1373C5A9722ABC0950</t>
  </si>
  <si>
    <t>그라데이션 시트</t>
  </si>
  <si>
    <t>56C89146D9009498D4FD1373C5A9722ABC0953</t>
  </si>
  <si>
    <t>010856C89146D9009498D4FD1373C5A9722ABC0953</t>
  </si>
  <si>
    <t>0109  기  타  공  사</t>
  </si>
  <si>
    <t>0109</t>
  </si>
  <si>
    <t>코팅 에코블럭</t>
  </si>
  <si>
    <t>25t*50cm*50cm</t>
  </si>
  <si>
    <t>EA</t>
  </si>
  <si>
    <t>56C89146D9009498D4FD1373C5A9722ABC084F</t>
  </si>
  <si>
    <t>010956C89146D9009498D4FD1373C5A9722ABC084F</t>
  </si>
  <si>
    <t>헬스 기구 이전</t>
  </si>
  <si>
    <t>56C89146D9009498D4FD1373C5A9722ABC084C</t>
  </si>
  <si>
    <t>010956C89146D9009498D4FD1373C5A9722ABC084C</t>
  </si>
  <si>
    <t>0110  철  거  공  사</t>
  </si>
  <si>
    <t>0110</t>
  </si>
  <si>
    <t>경량천장철골틀 해체</t>
  </si>
  <si>
    <t>577E31499E00953E304D97DC965019</t>
  </si>
  <si>
    <t>0110577E31499E00953E304D97DC965019</t>
  </si>
  <si>
    <t>흡음텍스 해체</t>
  </si>
  <si>
    <t>해체재 재사용</t>
  </si>
  <si>
    <t>577E31499E00953E304D96356DB762</t>
  </si>
  <si>
    <t>0110577E31499E00953E304D96356DB762</t>
  </si>
  <si>
    <t>스텐재료분리대 철거</t>
  </si>
  <si>
    <t>설치품의 50%</t>
  </si>
  <si>
    <t>577FD14062009C3C05C32141DACF30</t>
  </si>
  <si>
    <t>0110577FD14062009C3C05C32141DACF30</t>
  </si>
  <si>
    <t>거울 해체</t>
  </si>
  <si>
    <t>벽</t>
  </si>
  <si>
    <t>577E31499E00953E304D925A9DE7A6</t>
  </si>
  <si>
    <t>0110577E31499E00953E304D925A9DE7A6</t>
  </si>
  <si>
    <t>고무타일 해체</t>
  </si>
  <si>
    <t>577E31499E00953E304D9C5ED1D867</t>
  </si>
  <si>
    <t>0110577E31499E00953E304D9C5ED1D867</t>
  </si>
  <si>
    <t>콤비롤블라인드 해체</t>
  </si>
  <si>
    <t>천장</t>
  </si>
  <si>
    <t>577E31499E00953E304D93618FBFF7</t>
  </si>
  <si>
    <t>0110577E31499E00953E304D93618FBFF7</t>
  </si>
  <si>
    <t>0111  폐기물 처리비</t>
  </si>
  <si>
    <t>0111</t>
  </si>
  <si>
    <t>6</t>
  </si>
  <si>
    <t>혼합건설폐기물</t>
  </si>
  <si>
    <t>불연성 건설폐기물에 가연성 5% 이하 혼합</t>
  </si>
  <si>
    <t>TON</t>
  </si>
  <si>
    <t>57327146AA0099217BCE7C93819279E539167F</t>
  </si>
  <si>
    <t>011157327146AA0099217BCE7C93819279E539167F</t>
  </si>
  <si>
    <t>그 밖의 건설폐기물에 가연성 5% 이하 혼합</t>
  </si>
  <si>
    <t>57327146AA0099217BCE7C93819279E5387350</t>
  </si>
  <si>
    <t>011157327146AA0099217BCE7C93819279E5387350</t>
  </si>
  <si>
    <t>혼합건설폐기물 상차비 및 운반비</t>
  </si>
  <si>
    <t>16톤 암롤트럭, 30km</t>
  </si>
  <si>
    <t>57327146AA0099217BCE7C9381931EA2BE56FB</t>
  </si>
  <si>
    <t>011157327146AA0099217BCE7C9381931EA2BE56FB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</si>
  <si>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</si>
  <si>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</si>
  <si>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</si>
  <si>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</si>
  <si>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</si>
  <si>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</si>
  <si>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</si>
  <si>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</si>
  <si>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</si>
  <si>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</si>
  <si>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</si>
  <si>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</si>
  <si>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</si>
  <si>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</si>
  <si>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</si>
  <si>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</si>
  <si>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</si>
  <si>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</si>
  <si>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</si>
  <si>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</si>
  <si>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</si>
  <si>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건축물 현장정리  개보수  M2     ( 호표 1 )</t>
  </si>
  <si>
    <t>호표 1</t>
  </si>
  <si>
    <t>보통인부</t>
  </si>
  <si>
    <t>일반공사 직종</t>
  </si>
  <si>
    <t>인</t>
  </si>
  <si>
    <t>57A5614386009B6C7DDD92AB9F90B45D6C2A90</t>
  </si>
  <si>
    <t>577F314002009C656E7866FC0CF37D57A5614386009B6C7DDD92AB9F90B45D6C2A90</t>
  </si>
  <si>
    <t xml:space="preserve"> [ 합          계 ]</t>
  </si>
  <si>
    <t>강관 조립말비계(이동식)설치 및 해체  높이 2m, 3개월  대     ( 호표 2 )</t>
  </si>
  <si>
    <t>호표 2</t>
  </si>
  <si>
    <t>비계안정장치</t>
  </si>
  <si>
    <t>비계안정장치, 비계기본틀, 기둥, 1.2*1.7m</t>
  </si>
  <si>
    <t>개</t>
  </si>
  <si>
    <t>505C114A43009778A7237EAC1754A8878F3917</t>
  </si>
  <si>
    <t>577F31405A009D57E8AB46EA69AC4B505C114A43009778A7237EAC1754A8878F3917</t>
  </si>
  <si>
    <t>비계안정장치, 가새, 1.2*1.9m</t>
  </si>
  <si>
    <t>505C114A43009778A7237EAC1754A8878F3919</t>
  </si>
  <si>
    <t>577F31405A009D57E8AB46EA69AC4B505C114A43009778A7237EAC1754A8878F3919</t>
  </si>
  <si>
    <t>비계안정장치, 수평띠장, 1829mm</t>
  </si>
  <si>
    <t>505C114A43009778A7237EAC1754A8878F365E</t>
  </si>
  <si>
    <t>577F31405A009D57E8AB46EA69AC4B505C114A43009778A7237EAC1754A8878F365E</t>
  </si>
  <si>
    <t>비계안정장치, 손잡이기둥</t>
  </si>
  <si>
    <t>505C114A43009778A7237EAC1754A8878F3659</t>
  </si>
  <si>
    <t>577F31405A009D57E8AB46EA69AC4B505C114A43009778A7237EAC1754A8878F3659</t>
  </si>
  <si>
    <t>비계안정장치, 손잡이, 1229mm</t>
  </si>
  <si>
    <t>505C114A43009778A7237EAC1754A8878F365F</t>
  </si>
  <si>
    <t>577F31405A009D57E8AB46EA69AC4B505C114A43009778A7237EAC1754A8878F365F</t>
  </si>
  <si>
    <t>비계안정장치, 손잡이, 1829mm</t>
  </si>
  <si>
    <t>505C114A43009778A7237EAC1754A8878F3658</t>
  </si>
  <si>
    <t>577F31405A009D57E8AB46EA69AC4B505C114A43009778A7237EAC1754A8878F3658</t>
  </si>
  <si>
    <t>비계안정장치, 바퀴</t>
  </si>
  <si>
    <t>505C114A43009778A7237EAC1754A8878F365A</t>
  </si>
  <si>
    <t>577F31405A009D57E8AB46EA69AC4B505C114A43009778A7237EAC1754A8878F365A</t>
  </si>
  <si>
    <t>비계안정장치, 쟈키</t>
  </si>
  <si>
    <t>505C114A43009778A7237EAC1754A8878F365B</t>
  </si>
  <si>
    <t>577F31405A009D57E8AB46EA69AC4B505C114A43009778A7237EAC1754A8878F365B</t>
  </si>
  <si>
    <t>비계안정장치, 계단식발판, 볼록철판, 0.4×1829mm</t>
  </si>
  <si>
    <t>장</t>
  </si>
  <si>
    <t>505C114A43009778A7237EAC15ABB1D5F1C86C</t>
  </si>
  <si>
    <t>577F31405A009D57E8AB46EA69AC4B505C114A43009778A7237EAC15ABB1D5F1C86C</t>
  </si>
  <si>
    <t>높이 2m, 노무비</t>
  </si>
  <si>
    <t>577F31405A009D57E8AB46EB709E02</t>
  </si>
  <si>
    <t>577F31405A009D57E8AB46EA69AC4B577F31405A009D57E8AB46EB709E02</t>
  </si>
  <si>
    <t>건축물보양  보양지 붙이기  M2     ( 호표 3 )</t>
  </si>
  <si>
    <t>호표 3</t>
  </si>
  <si>
    <t>공통자재</t>
  </si>
  <si>
    <t>하드롱지</t>
  </si>
  <si>
    <t>5043E148E9009C9BFE717E349597E5D17D855E</t>
  </si>
  <si>
    <t>577F314002009F371D57A82F0F10945043E148E9009C9BFE717E349597E5D17D855E</t>
  </si>
  <si>
    <t>합성풀</t>
  </si>
  <si>
    <t>합성풀, 건설용</t>
  </si>
  <si>
    <t>505C0149C20095C67D140B78247AFDE14AF04A</t>
  </si>
  <si>
    <t>577F314002009F371D57A82F0F1094505C0149C20095C67D140B78247AFDE14AF04A</t>
  </si>
  <si>
    <t>577F314002009F371D57A82F0F109457A5614386009B6C7DDD92AB9F90B45D6C2A90</t>
  </si>
  <si>
    <t>준공청소    M2     ( 호표 4 )</t>
  </si>
  <si>
    <t>호표 4</t>
  </si>
  <si>
    <t>577F3140020099AED3F3EB6611D15857A5614386009B6C7DDD92AB9F90B45D6C2A90</t>
  </si>
  <si>
    <t>경량천장철골틀 설치  M-BAR H:1m이하,인서트무  M2     ( 호표 5 )</t>
  </si>
  <si>
    <t>호표 5</t>
  </si>
  <si>
    <t>경량철골천장틀</t>
  </si>
  <si>
    <t>경량철골천장틀, 달대볼트, 상6*500mm</t>
  </si>
  <si>
    <t>505C114A430098012657C0FA7A73679825FA9D</t>
  </si>
  <si>
    <t>577F8148C2009BD0098209C268119B505C114A430098012657C0FA7A73679825FA9D</t>
  </si>
  <si>
    <t>경량철골천장틀, 캐링찬넬, 38*12*1.2mm</t>
  </si>
  <si>
    <t>505C114A430098012657C0FA7A73679825F9F5</t>
  </si>
  <si>
    <t>577F8148C2009BD0098209C268119B505C114A430098012657C0FA7A73679825F9F5</t>
  </si>
  <si>
    <t>경량철골천장틀, 마이너찬넬, 19*10*1.2mm</t>
  </si>
  <si>
    <t>505C114A430098012657C0FA7A73679825F9F4</t>
  </si>
  <si>
    <t>577F8148C2009BD0098209C268119B505C114A430098012657C0FA7A73679825F9F4</t>
  </si>
  <si>
    <t>경량철골천장틀, 행가및핀, 110*23*18*2.3mm</t>
  </si>
  <si>
    <t>조</t>
  </si>
  <si>
    <t>505C114A430098012657C0FA7A73679825F9F7</t>
  </si>
  <si>
    <t>577F8148C2009BD0098209C268119B505C114A430098012657C0FA7A73679825F9F7</t>
  </si>
  <si>
    <t>경량철골천장틀, 찬넬크립, 37*30*10*1.2mm</t>
  </si>
  <si>
    <t>505C114A430098012657C0FA7A73679825F9F6</t>
  </si>
  <si>
    <t>577F8148C2009BD0098209C268119B505C114A430098012657C0FA7A73679825F9F6</t>
  </si>
  <si>
    <t>경량철골천장틀, 캐링조인트, 90*40*13*0.5mm</t>
  </si>
  <si>
    <t>505C114A430098012657C0FA7A73679825F9F1</t>
  </si>
  <si>
    <t>577F8148C2009BD0098209C268119B505C114A430098012657C0FA7A73679825F9F1</t>
  </si>
  <si>
    <t>경량철골천장틀, M-BAR더블, 50*19*0.5mm</t>
  </si>
  <si>
    <t>505C114A430098012657C0FA7A73679825FD6B</t>
  </si>
  <si>
    <t>577F8148C2009BD0098209C268119B505C114A430098012657C0FA7A73679825FD6B</t>
  </si>
  <si>
    <t>경량철골천장틀, BAR크립, 더블</t>
  </si>
  <si>
    <t>505C114A430098012657C0FA7A73679825F9F0</t>
  </si>
  <si>
    <t>577F8148C2009BD0098209C268119B505C114A430098012657C0FA7A73679825F9F0</t>
  </si>
  <si>
    <t>경량철골천장틀, BAR조인트, 더블</t>
  </si>
  <si>
    <t>505C114A430098012657C0FA7A73679825F9F2</t>
  </si>
  <si>
    <t>577F8148C2009BD0098209C268119B505C114A430098012657C0FA7A73679825F9F2</t>
  </si>
  <si>
    <t>경량철골천장틀, 피스, 3×16mm</t>
  </si>
  <si>
    <t>십자작은나사 철판용</t>
  </si>
  <si>
    <t>505C114A430098012657C0FA7A73679825F621</t>
  </si>
  <si>
    <t>577F8148C2009BD0098209C268119B505C114A430098012657C0FA7A73679825F621</t>
  </si>
  <si>
    <t>BAR 간격 300mm</t>
  </si>
  <si>
    <t>호표 128</t>
  </si>
  <si>
    <t>577F8148C2009BD0098209C268119E</t>
  </si>
  <si>
    <t>577F8148C2009BD0098209C268119B577F8148C2009BD0098209C268119E</t>
  </si>
  <si>
    <t>천정텍스 설치  300*600*9.5T, 석고계텍스  M2     ( 호표 6 )</t>
  </si>
  <si>
    <t>호표 6</t>
  </si>
  <si>
    <t>불연천장재</t>
  </si>
  <si>
    <t>불연천장재, 석고텍스, 9mm</t>
  </si>
  <si>
    <t>505C114A430098012657C602615ED1789DDF7A</t>
  </si>
  <si>
    <t>577FD14046009054615EA4A2825D9D505C114A430098012657C602615ED1789DDF7A</t>
  </si>
  <si>
    <t>잡재료</t>
  </si>
  <si>
    <t>주재료비의 3%</t>
  </si>
  <si>
    <t>5660F1484A0094DA8E3FE3DCF70E001</t>
  </si>
  <si>
    <t>577FD14046009054615EA4A2825D9D5660F1484A0094DA8E3FE3DCF70E001</t>
  </si>
  <si>
    <t>흡음텍스 설치</t>
  </si>
  <si>
    <t>577FD14046009054615EA4A2825D9E</t>
  </si>
  <si>
    <t>577FD14046009054615EA4A2825D9D577FD14046009054615EA4A2825D9E</t>
  </si>
  <si>
    <t>AL몰딩 설치  L형, 19*19*1.0mm  M     ( 호표 7 )</t>
  </si>
  <si>
    <t>호표 7</t>
  </si>
  <si>
    <t>경량철골천장틀, 몰딩(알루미늄), L형, 19*19*1.0mm</t>
  </si>
  <si>
    <t>505C114A430098012657C0FA7A73679825F7C6</t>
  </si>
  <si>
    <t>577FD140E600965895107923C311C4505C114A430098012657C0FA7A73679825F7C6</t>
  </si>
  <si>
    <t>재료비의 5%</t>
  </si>
  <si>
    <t>577FD140E600965895107923C311C45660F1484A0094DA8E3FE3DCF70E001</t>
  </si>
  <si>
    <t>577FD140E60094AA3949A5EB3C778F</t>
  </si>
  <si>
    <t>577FD140E600965895107923C311C4577FD140E60094AA3949A5EB3C778F</t>
  </si>
  <si>
    <t>메탈스터드(C-100)  일반석고9.5T 2겹양면+GW50t(크린매트)  M2     ( 호표 8 )</t>
  </si>
  <si>
    <t>호표 8</t>
  </si>
  <si>
    <t>석고보드</t>
  </si>
  <si>
    <t>석고보드, 평보드, 9.5*900*1800mm(㎡)</t>
  </si>
  <si>
    <t>505C114A4300980125B0531221A1D00A37C561</t>
  </si>
  <si>
    <t>577F8148A7009D754819769EAE4034505C114A4300980125B0531221A1D00A37C561</t>
  </si>
  <si>
    <t>METAL C-RUNNER</t>
  </si>
  <si>
    <t>㉿ 0.8T, 102*40</t>
  </si>
  <si>
    <t>505C114A430098012657C0FA7A73679824DA22</t>
  </si>
  <si>
    <t>577F8148A7009D754819769EAE4034505C114A430098012657C0FA7A73679824DA22</t>
  </si>
  <si>
    <t>METAL C-STUD</t>
  </si>
  <si>
    <t>㉿ 0.8T, 100*45</t>
  </si>
  <si>
    <t>505C114A430098012657C0FA7A73679824D876</t>
  </si>
  <si>
    <t>577F8148A7009D754819769EAE4034505C114A430098012657C0FA7A73679824D876</t>
  </si>
  <si>
    <t>STUD-SPACER</t>
  </si>
  <si>
    <t>SP-65,75</t>
  </si>
  <si>
    <t>505C114A430098012657C0FA7A73679824D918</t>
  </si>
  <si>
    <t>577F8148A7009D754819769EAE4034505C114A430098012657C0FA7A73679824D918</t>
  </si>
  <si>
    <t>CORNER BEAD</t>
  </si>
  <si>
    <t>40*40*0.5t</t>
  </si>
  <si>
    <t>505C114A430098012657C0FA7A73679824D919</t>
  </si>
  <si>
    <t>577F8148A7009D754819769EAE4034505C114A430098012657C0FA7A73679824D919</t>
  </si>
  <si>
    <t>힐티앵커</t>
  </si>
  <si>
    <t>NK-27</t>
  </si>
  <si>
    <t>505C114A430098012657C0FA7A73679824DCE9</t>
  </si>
  <si>
    <t>577F8148A7009D754819769EAE4034505C114A430098012657C0FA7A73679824DCE9</t>
  </si>
  <si>
    <t>Metal Screw</t>
  </si>
  <si>
    <t>D4.2*13</t>
  </si>
  <si>
    <t>505C114A430098012657C0FA7A73679824DCE6</t>
  </si>
  <si>
    <t>577F8148A7009D754819769EAE4034505C114A430098012657C0FA7A73679824DCE6</t>
  </si>
  <si>
    <t>집성스큐류</t>
  </si>
  <si>
    <t>D4*32</t>
  </si>
  <si>
    <t>505C114A430098012657C0FA7A73679824DCE7</t>
  </si>
  <si>
    <t>577F8148A7009D754819769EAE4034505C114A430098012657C0FA7A73679824DCE7</t>
  </si>
  <si>
    <t>D4*44</t>
  </si>
  <si>
    <t>505C114A430098012657C0FA7A73679824DFA3</t>
  </si>
  <si>
    <t>577F8148A7009D754819769EAE4034505C114A430098012657C0FA7A73679824DFA3</t>
  </si>
  <si>
    <t>섬유단열재</t>
  </si>
  <si>
    <t>섬유단열재, 밀도24kg/㎥, 50mm, 유리면크린매트</t>
  </si>
  <si>
    <t>505C114A43009ACCBA22B15F74B00088F58ED7</t>
  </si>
  <si>
    <t>577F8148A7009D754819769EAE4034505C114A43009ACCBA22B15F74B00088F58ED7</t>
  </si>
  <si>
    <t>보온핀</t>
  </si>
  <si>
    <t>50T</t>
  </si>
  <si>
    <t>505C114A430098012657C0FA7A73679824DFA2</t>
  </si>
  <si>
    <t>577F8148A7009D754819769EAE4034505C114A430098012657C0FA7A73679824DFA2</t>
  </si>
  <si>
    <t>조인트테이프</t>
  </si>
  <si>
    <t>7.5CM</t>
  </si>
  <si>
    <t>505C114A430098012657C0FA7A73679824DFA1</t>
  </si>
  <si>
    <t>577F8148A7009D754819769EAE4034505C114A430098012657C0FA7A73679824DFA1</t>
  </si>
  <si>
    <t>경량벽체철골틀 설치</t>
  </si>
  <si>
    <t>577F8148A7009D754819769EAE4388</t>
  </si>
  <si>
    <t>577F8148A7009D754819769EAE4034577F8148A7009D754819769EAE4388</t>
  </si>
  <si>
    <t>단열재 격자넣기</t>
  </si>
  <si>
    <t>50mm 이하, 벽</t>
  </si>
  <si>
    <t>577FD1403500985F129E53733676F5</t>
  </si>
  <si>
    <t>577F8148A7009D754819769EAE4034577FD1403500985F129E53733676F5</t>
  </si>
  <si>
    <t>벽, 2겹 붙임</t>
  </si>
  <si>
    <t>577FD1404600932B924FDB98ED16A6</t>
  </si>
  <si>
    <t>577F8148A7009D754819769EAE4034577FD1404600932B924FDB98ED16A6</t>
  </si>
  <si>
    <t>메탈스터드(C-100)  차음석고12.5T 2겹양면+GW50t(크린매트)  M2     ( 호표 9 )</t>
  </si>
  <si>
    <t>호표 9</t>
  </si>
  <si>
    <t>차음석고보드, 12.5T×900×1800㎜</t>
  </si>
  <si>
    <t>505C114A4300980125B053111C7F5973CC4858</t>
  </si>
  <si>
    <t>577F8148A7009D754819769EAE4035505C114A4300980125B053111C7F5973CC4858</t>
  </si>
  <si>
    <t>577F8148A7009D754819769EAE4035505C114A430098012657C0FA7A73679824DA22</t>
  </si>
  <si>
    <t>577F8148A7009D754819769EAE4035505C114A430098012657C0FA7A73679824D876</t>
  </si>
  <si>
    <t>577F8148A7009D754819769EAE4035505C114A430098012657C0FA7A73679824D918</t>
  </si>
  <si>
    <t>577F8148A7009D754819769EAE4035505C114A430098012657C0FA7A73679824D919</t>
  </si>
  <si>
    <t>577F8148A7009D754819769EAE4035505C114A430098012657C0FA7A73679824DCE9</t>
  </si>
  <si>
    <t>577F8148A7009D754819769EAE4035505C114A430098012657C0FA7A73679824DCE6</t>
  </si>
  <si>
    <t>577F8148A7009D754819769EAE4035505C114A430098012657C0FA7A73679824DCE7</t>
  </si>
  <si>
    <t>577F8148A7009D754819769EAE4035505C114A430098012657C0FA7A73679824DFA3</t>
  </si>
  <si>
    <t>577F8148A7009D754819769EAE4035505C114A43009ACCBA22B15F74B00088F58ED7</t>
  </si>
  <si>
    <t>577F8148A7009D754819769EAE4035505C114A430098012657C0FA7A73679824DFA2</t>
  </si>
  <si>
    <t>577F8148A7009D754819769EAE4035505C114A430098012657C0FA7A73679824DFA1</t>
  </si>
  <si>
    <t>577F8148A7009D754819769EAE4035577F8148A7009D754819769EAE4388</t>
  </si>
  <si>
    <t>577F8148A7009D754819769EAE4035577FD1403500985F129E53733676F5</t>
  </si>
  <si>
    <t>577F8148A7009D754819769EAE4035577FD1404600932B924FDB98ED16A6</t>
  </si>
  <si>
    <t>메탈스터드(C-100)  차음석고12.5T 1겹양면+GW50t(크린매트)  M2     ( 호표 10 )</t>
  </si>
  <si>
    <t>호표 10</t>
  </si>
  <si>
    <t>577F8148A7009D754819769EAE4036505C114A4300980125B053111C7F5973CC4858</t>
  </si>
  <si>
    <t>577F8148A7009D754819769EAE4036505C114A430098012657C0FA7A73679824DA22</t>
  </si>
  <si>
    <t>577F8148A7009D754819769EAE4036505C114A430098012657C0FA7A73679824D876</t>
  </si>
  <si>
    <t>577F8148A7009D754819769EAE4036505C114A430098012657C0FA7A73679824D918</t>
  </si>
  <si>
    <t>577F8148A7009D754819769EAE4036505C114A430098012657C0FA7A73679824D919</t>
  </si>
  <si>
    <t>577F8148A7009D754819769EAE4036505C114A430098012657C0FA7A73679824DCE9</t>
  </si>
  <si>
    <t>577F8148A7009D754819769EAE4036505C114A430098012657C0FA7A73679824DCE6</t>
  </si>
  <si>
    <t>577F8148A7009D754819769EAE4036505C114A430098012657C0FA7A73679824DCE7</t>
  </si>
  <si>
    <t>577F8148A7009D754819769EAE4036505C114A430098012657C0FA7A73679824DFA3</t>
  </si>
  <si>
    <t>577F8148A7009D754819769EAE4036505C114A43009ACCBA22B15F74B00088F58ED7</t>
  </si>
  <si>
    <t>577F8148A7009D754819769EAE4036505C114A430098012657C0FA7A73679824DFA2</t>
  </si>
  <si>
    <t>577F8148A7009D754819769EAE4036505C114A430098012657C0FA7A73679824DFA1</t>
  </si>
  <si>
    <t>577F8148A7009D754819769EAE4036577F8148A7009D754819769EAE4388</t>
  </si>
  <si>
    <t>577F8148A7009D754819769EAE4036577FD1403500985F129E53733676F5</t>
  </si>
  <si>
    <t>벽, 1겹 붙임</t>
  </si>
  <si>
    <t>577FD1404600932B924FDB98ED159F</t>
  </si>
  <si>
    <t>577F8148A7009D754819769EAE4036577FD1404600932B924FDB98ED159F</t>
  </si>
  <si>
    <t>석고판 설치(나사고정) - 바탕용  벽, 1겹 붙임, 차음석고 12.5mm  M2     ( 호표 11 )</t>
  </si>
  <si>
    <t>호표 11</t>
  </si>
  <si>
    <t>577FD1404600932B924FDB98ED159E505C114A4300980125B053111C7F5973CC4858</t>
  </si>
  <si>
    <t>577FD1404600932B924FDB98ED159E577FD1404600932B924FDB98ED159F</t>
  </si>
  <si>
    <t>벽체틀 설치  미송각재,30*30, @450  M2     ( 호표 12 )</t>
  </si>
  <si>
    <t>호표 12</t>
  </si>
  <si>
    <t>각재</t>
  </si>
  <si>
    <t>각재, 미송</t>
  </si>
  <si>
    <t>재</t>
  </si>
  <si>
    <t>505C114A43009EABEC1B8705AC9138A90EC3A4</t>
  </si>
  <si>
    <t>577FB143890099712649C77C7C377E505C114A43009EABEC1B8705AC9138A90EC3A4</t>
  </si>
  <si>
    <t>자재 별도</t>
  </si>
  <si>
    <t>577FB143890099701F5AC4AF302BA3</t>
  </si>
  <si>
    <t>577FB143890099712649C77C7C377E577FB143890099701F5AC4AF302BA3</t>
  </si>
  <si>
    <t>벽체합판 설치  합판 12T  M2     ( 호표 13 )</t>
  </si>
  <si>
    <t>호표 13</t>
  </si>
  <si>
    <t>보통합판</t>
  </si>
  <si>
    <t>보통합판, 1급, 12*1220*2440mm</t>
  </si>
  <si>
    <t>5078F1438F00924C4B9DE4E0B4FB484828830D</t>
  </si>
  <si>
    <t>577FD140460095D9CF86735103F4BA5078F1438F00924C4B9DE4E0B4FB484828830D</t>
  </si>
  <si>
    <t>합판 별도</t>
  </si>
  <si>
    <t>577FD140460095D9CF86735103F4BB</t>
  </si>
  <si>
    <t>577FD140460095D9CF86735103F4BA577FD140460095D9CF86735103F4BB</t>
  </si>
  <si>
    <t>아트보드 설치  9T, 방염  M2     ( 호표 14 )</t>
  </si>
  <si>
    <t>호표 14</t>
  </si>
  <si>
    <t>아트보드</t>
  </si>
  <si>
    <t>220K, 1200×2400×9T, 방염</t>
  </si>
  <si>
    <t>505C114A4300980125B05FC65DADB403D5C533</t>
  </si>
  <si>
    <t>577FD140460095D9CC327560B9C41E505C114A4300980125B05FC65DADB403D5C533</t>
  </si>
  <si>
    <t>수장합판 설치</t>
  </si>
  <si>
    <t>접착붙임(합판 별도)</t>
  </si>
  <si>
    <t>577FD140460095D9CC327560B9C41F</t>
  </si>
  <si>
    <t>577FD140460095D9CC327560B9C41E577FD140460095D9CC327560B9C41F</t>
  </si>
  <si>
    <t>몰딩 설치  W=100mm, MDF9t  M     ( 호표 15 )</t>
  </si>
  <si>
    <t>호표 15</t>
  </si>
  <si>
    <t>중밀도섬유판</t>
  </si>
  <si>
    <t>중밀도섬유판, 9.0*1220*2440mm</t>
  </si>
  <si>
    <t>5078F1438F00924C4B9DE6928BAB4D7794E4D3</t>
  </si>
  <si>
    <t>577FD140E60096589513CD22DB842B5078F1438F00924C4B9DE6928BAB4D7794E4D3</t>
  </si>
  <si>
    <t>주재료비의 5%</t>
  </si>
  <si>
    <t>577FD140E60096589513CD22DB842B5660F1484A0094DA8E3FE3DCF70E001</t>
  </si>
  <si>
    <t>577FD140E60096589513CD22DB842B577FD140E60094AA3949A5EB3C778F</t>
  </si>
  <si>
    <t>걸레받이 설치 - 중밀도섬유판  T=9, H=100  M     ( 호표 16 )</t>
  </si>
  <si>
    <t>호표 16</t>
  </si>
  <si>
    <t>577FD14062009B1578C4DCF565C1865078F1438F00924C4B9DE6928BAB4D7794E4D3</t>
  </si>
  <si>
    <t>고무접착제</t>
  </si>
  <si>
    <t>고무접착제, 건설용고무풀</t>
  </si>
  <si>
    <t>505C0149C20095C67D140ECC226888C3D74ADF</t>
  </si>
  <si>
    <t>577FD14062009B1578C4DCF565C186505C0149C20095C67D140ECC226888C3D74ADF</t>
  </si>
  <si>
    <t>걸레받이 설치</t>
  </si>
  <si>
    <t>중밀도섬유판, H=75~120mm 기준</t>
  </si>
  <si>
    <t>577FD14062009B172974E45D3C4499</t>
  </si>
  <si>
    <t>577FD14062009B1578C4DCF565C186577FD14062009B172974E45D3C4499</t>
  </si>
  <si>
    <t>잡철물 제작 및 설치  현장제작 설치, 일반철재  kg     ( 호표 17 )</t>
  </si>
  <si>
    <t>호표 17</t>
  </si>
  <si>
    <t>철공</t>
  </si>
  <si>
    <t>57A5614386009B6C7DDD92AB9F90B45D6C2A9B</t>
  </si>
  <si>
    <t>577F814884009D4B2C9F53F6A5D06D57A5614386009B6C7DDD92AB9F90B45D6C2A9B</t>
  </si>
  <si>
    <t>용접공</t>
  </si>
  <si>
    <t>57A5614386009B6C7DDD92AB9F90B45D6C2BBB</t>
  </si>
  <si>
    <t>577F814884009D4B2C9F53F6A5D06D57A5614386009B6C7DDD92AB9F90B45D6C2BBB</t>
  </si>
  <si>
    <t>특별인부</t>
  </si>
  <si>
    <t>57A5614386009B6C7DDD92AB9F90B45D6C2A91</t>
  </si>
  <si>
    <t>577F814884009D4B2C9F53F6A5D06D57A5614386009B6C7DDD92AB9F90B45D6C2A91</t>
  </si>
  <si>
    <t>577F814884009D4B2C9F53F6A5D06D57A5614386009B6C7DDD92AB9F90B45D6C2A90</t>
  </si>
  <si>
    <t>공구손료</t>
  </si>
  <si>
    <t>인력품의 5%</t>
  </si>
  <si>
    <t>577F814884009D4B2C9F53F6A5D06D5660F1484A0094DA8E3FE3DCF70E001</t>
  </si>
  <si>
    <t>인력품의 3%</t>
  </si>
  <si>
    <t>5660F1484A0094DA8E3FE3DCF70D002</t>
  </si>
  <si>
    <t>577F814884009D4B2C9F53F6A5D06D5660F1484A0094DA8E3FE3DCF70D002</t>
  </si>
  <si>
    <t>앵커 볼트 설치  M10×150  개소     ( 호표 18 )</t>
  </si>
  <si>
    <t>호표 18</t>
  </si>
  <si>
    <t>앵커볼트</t>
  </si>
  <si>
    <t>앵커볼트, M10*150mm</t>
  </si>
  <si>
    <t>505C0149FF009F8C847F5E0678BDE4794A7FF7</t>
  </si>
  <si>
    <t>577F7149D9009AE302ED3B82C443EF505C0149FF009F8C847F5E0678BDE4794A7FF7</t>
  </si>
  <si>
    <t>∮16 이하</t>
  </si>
  <si>
    <t>577F7149D9009AE302ED3B82C443EB</t>
  </si>
  <si>
    <t>577F7149D9009AE302ED3B82C443EF577F7149D9009AE302ED3B82C443EB</t>
  </si>
  <si>
    <t>ㄱ형강 설치(현장제작)  ㄱ형강,등변,50*50*4t. 방청페인트  M     ( 호표 19 )</t>
  </si>
  <si>
    <t>호표 19</t>
  </si>
  <si>
    <t>ㄱ형강</t>
  </si>
  <si>
    <t>ㄱ형강, 등변, 50*50*4mm</t>
  </si>
  <si>
    <t>505C114A43009EA9386EF786232B7C322664D7</t>
  </si>
  <si>
    <t>577F5145B90097C1978E4F75A1EC67505C114A43009EA9386EF786232B7C322664D7</t>
  </si>
  <si>
    <t>일반봉강</t>
  </si>
  <si>
    <t>일반봉강, SS400, ∮9mm</t>
  </si>
  <si>
    <t>505C114A43009EA93B2345663E2B0165710A15</t>
  </si>
  <si>
    <t>577F5145B90097C1978E4F75A1EC67505C114A43009EA93B2345663E2B0165710A15</t>
  </si>
  <si>
    <t>577F5145B90097C1978E4F75A1EC67577F814884009D4B2C9F53F6A5D06D</t>
  </si>
  <si>
    <t>녹막이페인트 붓칠(재료비 미포함)</t>
  </si>
  <si>
    <t>철재면, 1회 2종</t>
  </si>
  <si>
    <t>577FC14218009220CD7504C09ED362</t>
  </si>
  <si>
    <t>577F5145B90097C1978E4F75A1EC67577FC14218009220CD7504C09ED362</t>
  </si>
  <si>
    <t>유성페인트 붓칠(재료비 미포함)</t>
  </si>
  <si>
    <t>철재면, 2회 1급</t>
  </si>
  <si>
    <t>577FC1422A0099C82203040665B58D</t>
  </si>
  <si>
    <t>577F5145B90097C1978E4F75A1EC67577FC1422A0099C82203040665B58D</t>
  </si>
  <si>
    <t>철강설</t>
  </si>
  <si>
    <t>철강설, 고철, 작업설부산물</t>
  </si>
  <si>
    <t>수집상차도</t>
  </si>
  <si>
    <t>5078F1438F0099FC4632D6427029DCBCB9711F</t>
  </si>
  <si>
    <t>577F5145B90097C1978E4F75A1EC675078F1438F0099FC4632D6427029DCBCB9711F</t>
  </si>
  <si>
    <t>녹막이 페인트칠 재료비(20년 품셈기준)</t>
  </si>
  <si>
    <t>철재면, 1회, 2종</t>
  </si>
  <si>
    <t>577FC14218009220CD747E150B8A30</t>
  </si>
  <si>
    <t>577F5145B90097C1978E4F75A1EC67577FC14218009220CD747E150B8A30</t>
  </si>
  <si>
    <t>유성페인트 붓칠 재료비(20년 품셈기준)</t>
  </si>
  <si>
    <t>철재면, 2회, 1급</t>
  </si>
  <si>
    <t>577FC1422A0099C8220304028836FB</t>
  </si>
  <si>
    <t>577F5145B90097C1978E4F75A1EC67577FC1422A0099C8220304028836FB</t>
  </si>
  <si>
    <t>SSD1  6855*3000  개소     ( 호표 20 )</t>
  </si>
  <si>
    <t>호표 20</t>
  </si>
  <si>
    <t>스텐후레임</t>
  </si>
  <si>
    <t>ㅁ50*100,Mirror 1.2t</t>
  </si>
  <si>
    <t>577F814884009B9CA9EAF3AE3E7F35</t>
  </si>
  <si>
    <t>577FE146FB00945DFB817F31C2C282577F814884009B9CA9EAF3AE3E7F35</t>
  </si>
  <si>
    <t>ㅁ100*100,Mirror 1.2t</t>
  </si>
  <si>
    <t>577F814884009B9CA9EAF3AE3E7F36</t>
  </si>
  <si>
    <t>577FE146FB00945DFB817F31C2C282577F814884009B9CA9EAF3AE3E7F36</t>
  </si>
  <si>
    <t>강화유리</t>
  </si>
  <si>
    <t>강화유리, 투명, 8mm</t>
  </si>
  <si>
    <t>505C114A43009927244DE48B5C9027D269ECA2</t>
  </si>
  <si>
    <t>577FE146FB00945DFB817F31C2C282505C114A43009927244DE48B5C9027D269ECA2</t>
  </si>
  <si>
    <t>창호유리설치 / 판유리</t>
  </si>
  <si>
    <t>유리두께 9mm 이하</t>
  </si>
  <si>
    <t>577FE14692009D1F0D05B1CA354A64</t>
  </si>
  <si>
    <t>577FE146FB00945DFB817F31C2C282577FE14692009D1F0D05B1CA354A64</t>
  </si>
  <si>
    <t>유리주위 코킹</t>
  </si>
  <si>
    <t>5*5, 실리콘</t>
  </si>
  <si>
    <t>577FA14D550099E4C26B06D9112AAC</t>
  </si>
  <si>
    <t>577FE146FB00945DFB817F31C2C282577FA14D550099E4C26B06D9112AAC</t>
  </si>
  <si>
    <t>수밀코킹(실리콘)</t>
  </si>
  <si>
    <t>10㎜*10㎜</t>
  </si>
  <si>
    <t>577FA14D550099E6F2124EBB35E9C3</t>
  </si>
  <si>
    <t>577FE146FB00945DFB817F31C2C282577FA14D550099E6F2124EBB35E9C3</t>
  </si>
  <si>
    <t>SSD2  10920*3000  개소     ( 호표 21 )</t>
  </si>
  <si>
    <t>호표 21</t>
  </si>
  <si>
    <t>577FE146FB00945DFB817F31C2C285577F814884009B9CA9EAF3AE3E7F35</t>
  </si>
  <si>
    <t>577FE146FB00945DFB817F31C2C285577F814884009B9CA9EAF3AE3E7F36</t>
  </si>
  <si>
    <t>ㅁ100*120,Mirror 1.2t</t>
  </si>
  <si>
    <t>577F814884009B9CA9EAF3AE3E7F37</t>
  </si>
  <si>
    <t>577FE146FB00945DFB817F31C2C285577F814884009B9CA9EAF3AE3E7F37</t>
  </si>
  <si>
    <t>577FE146FB00945DFB817F31C2C285505C114A43009927244DE48B5C9027D269ECA2</t>
  </si>
  <si>
    <t>577FE146FB00945DFB817F31C2C285577FE14692009D1F0D05B1CA354A64</t>
  </si>
  <si>
    <t>577FE146FB00945DFB817F31C2C285577FA14D550099E4C26B06D9112AAC</t>
  </si>
  <si>
    <t>유리문</t>
  </si>
  <si>
    <t>유리문, 12*900*2100mm, 투명, 세이프강화도어(고급형)</t>
  </si>
  <si>
    <t>505C114A43009927267AD708F3524DA3B82118</t>
  </si>
  <si>
    <t>577FE146FB00945DFB817F31C2C285505C114A43009927267AD708F3524DA3B82118</t>
  </si>
  <si>
    <t>강재창호 설치 / 여닫이</t>
  </si>
  <si>
    <t>창호면적 m2, 1.0 ~ 3.0 이하</t>
  </si>
  <si>
    <t>577FE146FB00945DFB817F31C2C281</t>
  </si>
  <si>
    <t>577FE146FB00945DFB817F31C2C285577FE146FB00945DFB817F31C2C281</t>
  </si>
  <si>
    <t>플로어힌지</t>
  </si>
  <si>
    <t>플로어힌지, KS3호, 105kg, 강화유리문(K-8300)</t>
  </si>
  <si>
    <t>505C0149FF009F8F52B518ACF967EDA90AFCFD</t>
  </si>
  <si>
    <t>577FE146FB00945DFB817F31C2C285505C0149FF009F8F52B518ACF967EDA90AFCFD</t>
  </si>
  <si>
    <t>플로어힌지 설치</t>
  </si>
  <si>
    <t>재료비 별도</t>
  </si>
  <si>
    <t>577FE14680009449DD17377660C81C</t>
  </si>
  <si>
    <t>577FE146FB00945DFB817F31C2C285577FE14680009449DD17377660C81C</t>
  </si>
  <si>
    <t>도어핸들</t>
  </si>
  <si>
    <t>도어핸들, R60, 스테인리스</t>
  </si>
  <si>
    <t>505C0149FF009F8F5E6625B128F07A463C001F</t>
  </si>
  <si>
    <t>577FE146FB00945DFB817F31C2C285505C0149FF009F8F5E6625B128F07A463C001F</t>
  </si>
  <si>
    <t>도어록 설치 / 일반도어록 강재창호</t>
  </si>
  <si>
    <t>577FE1468000971F6BB939A8D8BD3E</t>
  </si>
  <si>
    <t>577FE146FB00945DFB817F31C2C285577FE1468000971F6BB939A8D8BD3E</t>
  </si>
  <si>
    <t>577FE146FB00945DFB817F31C2C285577FA14D550099E6F2124EBB35E9C3</t>
  </si>
  <si>
    <t>SSD3  14280*3000  개소     ( 호표 22 )</t>
  </si>
  <si>
    <t>호표 22</t>
  </si>
  <si>
    <t>577FE146FB00945DFB817F31C2C284577F814884009B9CA9EAF3AE3E7F35</t>
  </si>
  <si>
    <t>577FE146FB00945DFB817F31C2C284577F814884009B9CA9EAF3AE3E7F36</t>
  </si>
  <si>
    <t>577FE146FB00945DFB817F31C2C284577F814884009B9CA9EAF3AE3E7F37</t>
  </si>
  <si>
    <t>577FE146FB00945DFB817F31C2C284505C114A43009927244DE48B5C9027D269ECA2</t>
  </si>
  <si>
    <t>577FE146FB00945DFB817F31C2C284577FE14692009D1F0D05B1CA354A64</t>
  </si>
  <si>
    <t>577FE146FB00945DFB817F31C2C284577FA14D550099E4C26B06D9112AAC</t>
  </si>
  <si>
    <t>577FE146FB00945DFB817F31C2C284505C114A43009927267AD708F3524DA3B82118</t>
  </si>
  <si>
    <t>577FE146FB00945DFB817F31C2C284577FE146FB00945DFB817F31C2C281</t>
  </si>
  <si>
    <t>577FE146FB00945DFB817F31C2C284505C0149FF009F8F52B518ACF967EDA90AFCFD</t>
  </si>
  <si>
    <t>577FE146FB00945DFB817F31C2C284577FE14680009449DD17377660C81C</t>
  </si>
  <si>
    <t>577FE146FB00945DFB817F31C2C284505C0149FF009F8F5E6625B128F07A463C001F</t>
  </si>
  <si>
    <t>577FE146FB00945DFB817F31C2C284577FE1468000971F6BB939A8D8BD3E</t>
  </si>
  <si>
    <t>577FE146FB00945DFB817F31C2C284577FA14D550099E6F2124EBB35E9C3</t>
  </si>
  <si>
    <t>SSD4  13516*3000  개소     ( 호표 23 )</t>
  </si>
  <si>
    <t>호표 23</t>
  </si>
  <si>
    <t>577FE146FB00945DFB817F31C2C287577F814884009B9CA9EAF3AE3E7F35</t>
  </si>
  <si>
    <t>577FE146FB00945DFB817F31C2C287577F814884009B9CA9EAF3AE3E7F36</t>
  </si>
  <si>
    <t>577FE146FB00945DFB817F31C2C287577F814884009B9CA9EAF3AE3E7F37</t>
  </si>
  <si>
    <t>ㅁ100*180,Mirror 1.2t</t>
  </si>
  <si>
    <t>577F814884009B9CA9EAF3AE3E7F30</t>
  </si>
  <si>
    <t>577FE146FB00945DFB817F31C2C287577F814884009B9CA9EAF3AE3E7F30</t>
  </si>
  <si>
    <t>577FE146FB00945DFB817F31C2C287505C114A43009927244DE48B5C9027D269ECA2</t>
  </si>
  <si>
    <t>577FE146FB00945DFB817F31C2C287577FE14692009D1F0D05B1CA354A64</t>
  </si>
  <si>
    <t>577FE146FB00945DFB817F31C2C287577FA14D550099E4C26B06D9112AAC</t>
  </si>
  <si>
    <t>577FE146FB00945DFB817F31C2C287505C114A43009927267AD708F3524DA3B82118</t>
  </si>
  <si>
    <t>577FE146FB00945DFB817F31C2C287577FE146FB00945DFB817F31C2C281</t>
  </si>
  <si>
    <t>577FE146FB00945DFB817F31C2C287505C0149FF009F8F52B518ACF967EDA90AFCFD</t>
  </si>
  <si>
    <t>577FE146FB00945DFB817F31C2C287577FE14680009449DD17377660C81C</t>
  </si>
  <si>
    <t>577FE146FB00945DFB817F31C2C287505C0149FF009F8F5E6625B128F07A463C001F</t>
  </si>
  <si>
    <t>577FE146FB00945DFB817F31C2C287577FE1468000971F6BB939A8D8BD3E</t>
  </si>
  <si>
    <t>577FE146FB00945DFB817F31C2C287577FA14D550099E6F2124EBB35E9C3</t>
  </si>
  <si>
    <t>SSD5  5640*3000  개소     ( 호표 24 )</t>
  </si>
  <si>
    <t>호표 24</t>
  </si>
  <si>
    <t>577FE146FB00945DFB817F31C2C286577F814884009B9CA9EAF3AE3E7F35</t>
  </si>
  <si>
    <t>577FE146FB00945DFB817F31C2C286577F814884009B9CA9EAF3AE3E7F36</t>
  </si>
  <si>
    <t>577FE146FB00945DFB817F31C2C286505C114A43009927244DE48B5C9027D269ECA2</t>
  </si>
  <si>
    <t>577FE146FB00945DFB817F31C2C286577FE14692009D1F0D05B1CA354A64</t>
  </si>
  <si>
    <t>577FE146FB00945DFB817F31C2C286577FA14D550099E4C26B06D9112AAC</t>
  </si>
  <si>
    <t>577FE146FB00945DFB817F31C2C286577FA14D550099E6F2124EBB35E9C3</t>
  </si>
  <si>
    <t>SSD6  5590*3000  개소     ( 호표 25 )</t>
  </si>
  <si>
    <t>호표 25</t>
  </si>
  <si>
    <t>577FE146FB00945DFB817F31C2C289577F814884009B9CA9EAF3AE3E7F35</t>
  </si>
  <si>
    <t>577FE146FB00945DFB817F31C2C289577F814884009B9CA9EAF3AE3E7F36</t>
  </si>
  <si>
    <t>577FE146FB00945DFB817F31C2C289577F814884009B9CA9EAF3AE3E7F30</t>
  </si>
  <si>
    <t>577FE146FB00945DFB817F31C2C289505C114A43009927244DE48B5C9027D269ECA2</t>
  </si>
  <si>
    <t>577FE146FB00945DFB817F31C2C289577FE14692009D1F0D05B1CA354A64</t>
  </si>
  <si>
    <t>577FE146FB00945DFB817F31C2C289577FA14D550099E4C26B06D9112AAC</t>
  </si>
  <si>
    <t>577FE146FB00945DFB817F31C2C289577FA14D550099E6F2124EBB35E9C3</t>
  </si>
  <si>
    <t>SSD7  7867*3000  개소     ( 호표 26 )</t>
  </si>
  <si>
    <t>호표 26</t>
  </si>
  <si>
    <t>577FE146FB00945DFB817F31C2C288577F814884009B9CA9EAF3AE3E7F35</t>
  </si>
  <si>
    <t>577FE146FB00945DFB817F31C2C288577F814884009B9CA9EAF3AE3E7F36</t>
  </si>
  <si>
    <t>577FE146FB00945DFB817F31C2C288577F814884009B9CA9EAF3AE3E7F37</t>
  </si>
  <si>
    <t>577FE146FB00945DFB817F31C2C288505C114A43009927244DE48B5C9027D269ECA2</t>
  </si>
  <si>
    <t>577FE146FB00945DFB817F31C2C288577FE14692009D1F0D05B1CA354A64</t>
  </si>
  <si>
    <t>577FE146FB00945DFB817F31C2C288577FA14D550099E4C26B06D9112AAC</t>
  </si>
  <si>
    <t>577FE146FB00945DFB817F31C2C288505C114A43009927267AD708F3524DA3B82118</t>
  </si>
  <si>
    <t>577FE146FB00945DFB817F31C2C288577FE146FB00945DFB817F31C2C281</t>
  </si>
  <si>
    <t>577FE146FB00945DFB817F31C2C288505C0149FF009F8F52B518ACF967EDA90AFCFD</t>
  </si>
  <si>
    <t>577FE146FB00945DFB817F31C2C288577FE14680009449DD17377660C81C</t>
  </si>
  <si>
    <t>577FE146FB00945DFB817F31C2C288505C0149FF009F8F5E6625B128F07A463C001F</t>
  </si>
  <si>
    <t>577FE146FB00945DFB817F31C2C288577FE1468000971F6BB939A8D8BD3E</t>
  </si>
  <si>
    <t>577FE146FB00945DFB817F31C2C288577FA14D550099E6F2124EBB35E9C3</t>
  </si>
  <si>
    <t>SSD8  9889*3000  개소     ( 호표 27 )</t>
  </si>
  <si>
    <t>호표 27</t>
  </si>
  <si>
    <t>577FE146FB00945DFB817F31C2C3A9577F814884009B9CA9EAF3AE3E7F35</t>
  </si>
  <si>
    <t>577FE146FB00945DFB817F31C2C3A9577F814884009B9CA9EAF3AE3E7F36</t>
  </si>
  <si>
    <t>577FE146FB00945DFB817F31C2C3A9577F814884009B9CA9EAF3AE3E7F37</t>
  </si>
  <si>
    <t>577FE146FB00945DFB817F31C2C3A9577F814884009B9CA9EAF3AE3E7F30</t>
  </si>
  <si>
    <t>577FE146FB00945DFB817F31C2C3A9505C114A43009927244DE48B5C9027D269ECA2</t>
  </si>
  <si>
    <t>577FE146FB00945DFB817F31C2C3A9577FE14692009D1F0D05B1CA354A64</t>
  </si>
  <si>
    <t>577FE146FB00945DFB817F31C2C3A9577FA14D550099E4C26B06D9112AAC</t>
  </si>
  <si>
    <t>577FE146FB00945DFB817F31C2C3A9505C114A43009927267AD708F3524DA3B82118</t>
  </si>
  <si>
    <t>577FE146FB00945DFB817F31C2C3A9577FE146FB00945DFB817F31C2C281</t>
  </si>
  <si>
    <t>577FE146FB00945DFB817F31C2C3A9505C0149FF009F8F52B518ACF967EDA90AFCFD</t>
  </si>
  <si>
    <t>577FE146FB00945DFB817F31C2C3A9577FE14680009449DD17377660C81C</t>
  </si>
  <si>
    <t>577FE146FB00945DFB817F31C2C3A9505C0149FF009F8F5E6625B128F07A463C001F</t>
  </si>
  <si>
    <t>577FE146FB00945DFB817F31C2C3A9577FE1468000971F6BB939A8D8BD3E</t>
  </si>
  <si>
    <t>577FE146FB00945DFB817F31C2C3A9577FA14D550099E6F2124EBB35E9C3</t>
  </si>
  <si>
    <t>PD01  1000*2100  개소     ( 호표 28 )</t>
  </si>
  <si>
    <t>호표 28</t>
  </si>
  <si>
    <t>ABS 진공성형도어</t>
  </si>
  <si>
    <t>600~1000×2100(문틀140이하)문틀+문짝(설치비,철물포함,코킹,유리별도)</t>
  </si>
  <si>
    <t>시공도</t>
  </si>
  <si>
    <t>505C114A43009927255A791DC7ACC08B0CC72D</t>
  </si>
  <si>
    <t>577FE146FB00960B57AAE7E70BB13E505C114A43009927255A791DC7ACC08B0CC72D</t>
  </si>
  <si>
    <t>도어핸들, 원통레버형(Lever Lock)</t>
  </si>
  <si>
    <t>505C0149FF009F8F5E6625B12ABEF1FB7F58D7</t>
  </si>
  <si>
    <t>577FE146FB00960B57AAE7E70BB13E505C0149FF009F8F5E6625B12ABEF1FB7F58D7</t>
  </si>
  <si>
    <t>도어록 설치 / 일반도어록 목재창호</t>
  </si>
  <si>
    <t>577FE1468000971F6BB93A4F428FDB</t>
  </si>
  <si>
    <t>577FE146FB00960B57AAE7E70BB13E577FE1468000971F6BB93A4F428FDB</t>
  </si>
  <si>
    <t>창호주위 발포우레탄 충전  발포우레탄, ㅁ80*50  M     ( 호표 29 )</t>
  </si>
  <si>
    <t>호표 29</t>
  </si>
  <si>
    <t>발포우레탄</t>
  </si>
  <si>
    <t>KG</t>
  </si>
  <si>
    <t>505C114A43009ACCBA235B9E8D0FE2054402B5</t>
  </si>
  <si>
    <t>577FE1468000929B634487D3386AC3505C114A43009ACCBA235B9E8D0FE2054402B5</t>
  </si>
  <si>
    <t>미장공</t>
  </si>
  <si>
    <t>57A5614386009B6C7DDD92AB9F90B45D6C28E3</t>
  </si>
  <si>
    <t>577FE1468000929B634487D3386AC357A5614386009B6C7DDD92AB9F90B45D6C28E3</t>
  </si>
  <si>
    <t>577FE1468000929B634487D3386AC357A5614386009B6C7DDD92AB9F90B45D6C2A90</t>
  </si>
  <si>
    <t>자동문 잠금장치 설치    개소     ( 호표 30 )</t>
  </si>
  <si>
    <t>호표 30</t>
  </si>
  <si>
    <t>ㄱ형강,등변,40*40*5t. 방청페인트</t>
  </si>
  <si>
    <t>577F5145B90097C1978E4F75A1EC64</t>
  </si>
  <si>
    <t>577F5145B90097C1978E4F75A1EC62577F5145B90097C1978E4F75A1EC64</t>
  </si>
  <si>
    <t>577F5145B90097C1978E4F75A1EC62577F7149D9009AE302ED3B82C443EF</t>
  </si>
  <si>
    <t>바탕만들기+친환경수성페인트 롤러칠(재료비 포함)  내부, 2회 1급, 석고보드면 줄퍼티  M2     ( 호표 31 )</t>
  </si>
  <si>
    <t>호표 31</t>
  </si>
  <si>
    <t>석고보드면 바탕만들기 재료비</t>
  </si>
  <si>
    <t>줄퍼티(20년 품셈 기준)</t>
  </si>
  <si>
    <t>577FC1433D009A3F27B3253759E709</t>
  </si>
  <si>
    <t>577FC14234009E85BE1A044DB2495D577FC1433D009A3F27B3253759E709</t>
  </si>
  <si>
    <t>석고보드면 바탕만들기</t>
  </si>
  <si>
    <t>줄퍼티 노무비</t>
  </si>
  <si>
    <t>577FC1433D009A3F27B32536B3006F</t>
  </si>
  <si>
    <t>577FC14234009E85BE1A044DB2495D577FC1433D009A3F27B32536B3006F</t>
  </si>
  <si>
    <t>수성페인트 롤러칠 재료비(20년 품셈기준)</t>
  </si>
  <si>
    <t>내부, 2회, 1급, 합성수지에멀션페인트</t>
  </si>
  <si>
    <t>577FC14234009E85BE1A071F61A1F1</t>
  </si>
  <si>
    <t>577FC14234009E85BE1A044DB2495D577FC14234009E85BE1A071F61A1F1</t>
  </si>
  <si>
    <t>수성페인트 롤러칠</t>
  </si>
  <si>
    <t>2회 노무비</t>
  </si>
  <si>
    <t>577FC14234009E85BE1A071F636CB1</t>
  </si>
  <si>
    <t>577FC14234009E85BE1A044DB2495D577FC14234009E85BE1A071F636CB1</t>
  </si>
  <si>
    <t>바탕만들기+친환경수성페인트 롤러칠(재료비 포함)  내부, 2회 1급, 목재면  M2     ( 호표 32 )</t>
  </si>
  <si>
    <t>호표 32</t>
  </si>
  <si>
    <t>목재면 바탕만들기</t>
  </si>
  <si>
    <t>퍼티 및 연마 노무비</t>
  </si>
  <si>
    <t>577FC1433D009A3F27B320B479A348</t>
  </si>
  <si>
    <t>577FC14234009E85BE1A044DB2495C577FC1433D009A3F27B320B479A348</t>
  </si>
  <si>
    <t>577FC14234009E85BE1A044DB2495C577FC14234009E85BE1A071F61A1F1</t>
  </si>
  <si>
    <t>577FC14234009E85BE1A044DB2495C577FC14234009E85BE1A071F636CB1</t>
  </si>
  <si>
    <t>바탕만들기+걸레받이용 페인트칠(재료비 포함)  붓칠 2회, G.B.면(줄퍼티), H:100  M     ( 호표 33 )</t>
  </si>
  <si>
    <t>호표 33</t>
  </si>
  <si>
    <t>577FC1422A009BF63DB5490F09865E577FC1433D009A3F27B32536B3006F</t>
  </si>
  <si>
    <t>577FC1422A009BF63DB5490F09865E577FC1433D009A3F27B3253759E709</t>
  </si>
  <si>
    <t>걸레받이용 페인트칠</t>
  </si>
  <si>
    <t>붓칠 2회 노무비</t>
  </si>
  <si>
    <t>577FC1422A009BF63DB5490D5B28C7</t>
  </si>
  <si>
    <t>577FC1422A009BF63DB5490F09865E577FC1422A009BF63DB5490D5B28C7</t>
  </si>
  <si>
    <t>걸레받이용 페인트칠 재료비(20년 품셈기준)</t>
  </si>
  <si>
    <t>붓칠, 2회</t>
  </si>
  <si>
    <t>577FC1422A009BF63DB5490CB4BF9C</t>
  </si>
  <si>
    <t>577FC1422A009BF63DB5490F09865E577FC1422A009BF63DB5490CB4BF9C</t>
  </si>
  <si>
    <t>차음시트 붙임  벽, 2T  M2     ( 호표 34 )</t>
  </si>
  <si>
    <t>호표 34</t>
  </si>
  <si>
    <t>차음시트</t>
  </si>
  <si>
    <t>2T</t>
  </si>
  <si>
    <t>505C114A4300980125B05FC65DADB403D5C42E</t>
  </si>
  <si>
    <t>577FD1405000963885D295D7ECCC52505C114A4300980125B05FC65DADB403D5C42E</t>
  </si>
  <si>
    <t>초산비닐계접착제</t>
  </si>
  <si>
    <t>초산비닐계접착제, 일반목공용</t>
  </si>
  <si>
    <t>505C0149C20095C67D140B78247AFDE14AF6DE</t>
  </si>
  <si>
    <t>577FD1405000963885D295D7ECCC52505C0149C20095C67D140B78247AFDE14AF6DE</t>
  </si>
  <si>
    <t>도배바름</t>
  </si>
  <si>
    <t>합판·석고보드면, 벽</t>
  </si>
  <si>
    <t>577FD1405000963886F8984FC6A5C2</t>
  </si>
  <si>
    <t>577FD1405000963885D295D7ECCC52577FD1405000963886F8984FC6A5C2</t>
  </si>
  <si>
    <t>경량천장철골틀 해체    M2     ( 호표 35 )</t>
  </si>
  <si>
    <t>호표 35</t>
  </si>
  <si>
    <t>내장공</t>
  </si>
  <si>
    <t>57A5614386009B6C7DDD92AB9F90B45D6C298B</t>
  </si>
  <si>
    <t>577E31499E00953E304D97DC96501957A5614386009B6C7DDD92AB9F90B45D6C298B</t>
  </si>
  <si>
    <t>577E31499E00953E304D97DC96501957A5614386009B6C7DDD92AB9F90B45D6C2A90</t>
  </si>
  <si>
    <t>인력품의 2%</t>
  </si>
  <si>
    <t>577E31499E00953E304D97DC9650195660F1484A0094DA8E3FE3DCF70E001</t>
  </si>
  <si>
    <t>흡음텍스 해체  해체재 재사용  M2     ( 호표 36 )</t>
  </si>
  <si>
    <t>호표 36</t>
  </si>
  <si>
    <t>577E31499E00953E304D96356DB76257A5614386009B6C7DDD92AB9F90B45D6C298B</t>
  </si>
  <si>
    <t>577E31499E00953E304D96356DB76257A5614386009B6C7DDD92AB9F90B45D6C2A90</t>
  </si>
  <si>
    <t>스텐재료분리대 철거  설치품의 50%  M     ( 호표 37 )</t>
  </si>
  <si>
    <t>호표 37</t>
  </si>
  <si>
    <t>577FD14062009C3C05C32141DACF3057A5614386009B6C7DDD92AB9F90B45D6C298B</t>
  </si>
  <si>
    <t>577FD14062009C3C05C32141DACF3057A5614386009B6C7DDD92AB9F90B45D6C2A90</t>
  </si>
  <si>
    <t>577FD14062009C3C05C32141DACF305660F1484A0094DA8E3FE3DCF70E001</t>
  </si>
  <si>
    <t>거울 해체  벽  M2     ( 호표 38 )</t>
  </si>
  <si>
    <t>호표 38</t>
  </si>
  <si>
    <t>석고판 해체</t>
  </si>
  <si>
    <t>577E31499E00953E304D925A9DE7A5</t>
  </si>
  <si>
    <t>577E31499E00953E304D925A9DE7A6577E31499E00953E304D925A9DE7A5</t>
  </si>
  <si>
    <t>고무타일 해체    M2     ( 호표 39 )</t>
  </si>
  <si>
    <t>호표 39</t>
  </si>
  <si>
    <t>PVC계바닥재 해체</t>
  </si>
  <si>
    <t>577E31499E00953E304D9C5ED1D865</t>
  </si>
  <si>
    <t>577E31499E00953E304D9C5ED1D867577E31499E00953E304D9C5ED1D865</t>
  </si>
  <si>
    <t>콤비롤블라인드 해체  천장  M2     ( 호표 40 )</t>
  </si>
  <si>
    <t>호표 40</t>
  </si>
  <si>
    <t>도배 해체</t>
  </si>
  <si>
    <t>577E31499E00953E304D93618FBFF6</t>
  </si>
  <si>
    <t>577E31499E00953E304D93618FBFF7577E31499E00953E304D93618FBFF6</t>
  </si>
  <si>
    <t>강관 조립말비계(이동식)설치 및 해체  높이 2m, 노무비  대     ( 호표 41 )</t>
  </si>
  <si>
    <t>호표 41</t>
  </si>
  <si>
    <t>비계공</t>
  </si>
  <si>
    <t>57A5614386009B6C7DDD92AB9F90B45D6C2A94</t>
  </si>
  <si>
    <t>577F31405A009D57E8AB46EB709E0257A5614386009B6C7DDD92AB9F90B45D6C2A94</t>
  </si>
  <si>
    <t>577F31405A009D57E8AB46EB709E0257A5614386009B6C7DDD92AB9F90B45D6C2A90</t>
  </si>
  <si>
    <t>경량천장철골틀 설치  BAR 간격 300mm  M2     ( 호표 42 )</t>
  </si>
  <si>
    <t>호표 42</t>
  </si>
  <si>
    <t>577F8148C2009BD0098209C268119E57A5614386009B6C7DDD92AB9F90B45D6C298B</t>
  </si>
  <si>
    <t>577F8148C2009BD0098209C268119E57A5614386009B6C7DDD92AB9F90B45D6C2A90</t>
  </si>
  <si>
    <t>인력품의 6%</t>
  </si>
  <si>
    <t>577F8148C2009BD0098209C268119E5660F1484A0094DA8E3FE3DCF70E001</t>
  </si>
  <si>
    <t>흡음텍스 설치    M2     ( 호표 43 )</t>
  </si>
  <si>
    <t>호표 43</t>
  </si>
  <si>
    <t>577FD14046009054615EA4A2825D9E57A5614386009B6C7DDD92AB9F90B45D6C298B</t>
  </si>
  <si>
    <t>577FD14046009054615EA4A2825D9E57A5614386009B6C7DDD92AB9F90B45D6C2A90</t>
  </si>
  <si>
    <t>577FD14046009054615EA4A2825D9E5660F1484A0094DA8E3FE3DCF70E001</t>
  </si>
  <si>
    <t>몰딩 설치    M     ( 호표 44 )</t>
  </si>
  <si>
    <t>호표 44</t>
  </si>
  <si>
    <t>577FD140E60094AA3949A5EB3C778F57A5614386009B6C7DDD92AB9F90B45D6C298B</t>
  </si>
  <si>
    <t>인력품의 4%</t>
  </si>
  <si>
    <t>577FD140E60094AA3949A5EB3C778F5660F1484A0094DA8E3FE3DCF70E001</t>
  </si>
  <si>
    <t>경량벽체철골틀 설치    M2     ( 호표 45 )</t>
  </si>
  <si>
    <t>호표 45</t>
  </si>
  <si>
    <t>577F8148A7009D754819769EAE438857A5614386009B6C7DDD92AB9F90B45D6C298B</t>
  </si>
  <si>
    <t>577F8148A7009D754819769EAE438857A5614386009B6C7DDD92AB9F90B45D6C2A90</t>
  </si>
  <si>
    <t>577F8148A7009D754819769EAE43885660F1484A0094DA8E3FE3DCF70E001</t>
  </si>
  <si>
    <t>단열재 격자넣기  50mm 이하, 벽  M2     ( 호표 46 )</t>
  </si>
  <si>
    <t>호표 46</t>
  </si>
  <si>
    <t>577FD1403500985F129E53733676F557A5614386009B6C7DDD92AB9F90B45D6C298B</t>
  </si>
  <si>
    <t>577FD1403500985F129E53733676F557A5614386009B6C7DDD92AB9F90B45D6C2A90</t>
  </si>
  <si>
    <t>석고판 설치(나사고정) - 바탕용  벽, 2겹 붙임  M2     ( 호표 47 )</t>
  </si>
  <si>
    <t>호표 47</t>
  </si>
  <si>
    <t>577FD1404600932B924FDB98ED16A657A5614386009B6C7DDD92AB9F90B45D6C298B</t>
  </si>
  <si>
    <t>577FD1404600932B924FDB98ED16A657A5614386009B6C7DDD92AB9F90B45D6C2A90</t>
  </si>
  <si>
    <t>인력품의 1%</t>
  </si>
  <si>
    <t>577FD1404600932B924FDB98ED16A65660F1484A0094DA8E3FE3DCF70E001</t>
  </si>
  <si>
    <t>석고판 설치(나사고정) - 바탕용  벽, 1겹 붙임  M2     ( 호표 48 )</t>
  </si>
  <si>
    <t>호표 48</t>
  </si>
  <si>
    <t>577FD1404600932B924FDB98ED159F57A5614386009B6C7DDD92AB9F90B45D6C298B</t>
  </si>
  <si>
    <t>577FD1404600932B924FDB98ED159F57A5614386009B6C7DDD92AB9F90B45D6C2A90</t>
  </si>
  <si>
    <t>577FD1404600932B924FDB98ED159F5660F1484A0094DA8E3FE3DCF70E001</t>
  </si>
  <si>
    <t>벽체틀 설치  자재 별도  M2     ( 호표 49 )</t>
  </si>
  <si>
    <t>호표 49</t>
  </si>
  <si>
    <t>건축목공</t>
  </si>
  <si>
    <t>57A5614386009B6C7DDD92AB9F90B45D6C28E7</t>
  </si>
  <si>
    <t>577FB143890099701F5AC4AF302BA357A5614386009B6C7DDD92AB9F90B45D6C28E7</t>
  </si>
  <si>
    <t>577FB143890099701F5AC4AF302BA357A5614386009B6C7DDD92AB9F90B45D6C2A90</t>
  </si>
  <si>
    <t>577FB143890099701F5AC4AF302BA35660F1484A0094DA8E3FE3DCF70E001</t>
  </si>
  <si>
    <t>벽체합판 설치  합판 별도  M2     ( 호표 50 )</t>
  </si>
  <si>
    <t>호표 50</t>
  </si>
  <si>
    <t>577FD140460095D9CF86735103F4BB57A5614386009B6C7DDD92AB9F90B45D6C28E7</t>
  </si>
  <si>
    <t>577FD140460095D9CF86735103F4BB57A5614386009B6C7DDD92AB9F90B45D6C2A90</t>
  </si>
  <si>
    <t>577FD140460095D9CF86735103F4BB5660F1484A0094DA8E3FE3DCF70E001</t>
  </si>
  <si>
    <t>수장합판 설치  접착붙임(합판 별도)  M2     ( 호표 51 )</t>
  </si>
  <si>
    <t>호표 51</t>
  </si>
  <si>
    <t>577FD140460095D9CC327560B9C41F57A5614386009B6C7DDD92AB9F90B45D6C28E7</t>
  </si>
  <si>
    <t>577FD140460095D9CC327560B9C41F57A5614386009B6C7DDD92AB9F90B45D6C2A90</t>
  </si>
  <si>
    <t>577FD140460095D9CC327560B9C41F5660F1484A0094DA8E3FE3DCF70E001</t>
  </si>
  <si>
    <t>577FD140460095D9CC327560B9C41F505C0149C20095C67D140B78247AFDE14AF6DE</t>
  </si>
  <si>
    <t>걸레받이 설치  중밀도섬유판, H=75~120mm 기준  M     ( 호표 52 )</t>
  </si>
  <si>
    <t>호표 52</t>
  </si>
  <si>
    <t>577FD14062009B172974E45D3C449957A5614386009B6C7DDD92AB9F90B45D6C298B</t>
  </si>
  <si>
    <t>577FD14062009B172974E45D3C449957A5614386009B6C7DDD92AB9F90B45D6C2A90</t>
  </si>
  <si>
    <t>577FD14062009B172974E45D3C44995660F1484A0094DA8E3FE3DCF70E001</t>
  </si>
  <si>
    <t>앵커 볼트 설치  ∮16 이하  개     ( 호표 53 )</t>
  </si>
  <si>
    <t>호표 53</t>
  </si>
  <si>
    <t>철골공</t>
  </si>
  <si>
    <t>57A5614386009B6C7DDD92AB9F90B45D6C2BB8</t>
  </si>
  <si>
    <t>577F7149D9009AE302ED3B82C443EB57A5614386009B6C7DDD92AB9F90B45D6C2BB8</t>
  </si>
  <si>
    <t>577F7149D9009AE302ED3B82C443EB57A5614386009B6C7DDD92AB9F90B45D6C2A91</t>
  </si>
  <si>
    <t>577F7149D9009AE302ED3B82C443EB5660F1484A0094DA8E3FE3DCF70E001</t>
  </si>
  <si>
    <t>녹막이페인트 붓칠(재료비 미포함)  철재면, 1회 2종  M2     ( 호표 54 )</t>
  </si>
  <si>
    <t>호표 54</t>
  </si>
  <si>
    <t>녹막이 페인트칠</t>
  </si>
  <si>
    <t>철재면 1회 노무비</t>
  </si>
  <si>
    <t>577FC14218009220CD747F3C13A5E5</t>
  </si>
  <si>
    <t>577FC14218009220CD7504C09ED362577FC14218009220CD747F3C13A5E5</t>
  </si>
  <si>
    <t>유성페인트 붓칠(재료비 미포함)  철재면, 2회 1급  M2     ( 호표 55 )</t>
  </si>
  <si>
    <t>호표 55</t>
  </si>
  <si>
    <t>유성페인트 붓칠</t>
  </si>
  <si>
    <t>철재면 2회 노무비</t>
  </si>
  <si>
    <t>577FC1422A0099C8220304028AE6C3</t>
  </si>
  <si>
    <t>577FC1422A0099C82203040665B58D577FC1422A0099C8220304028AE6C3</t>
  </si>
  <si>
    <t>녹막이 페인트칠 재료비(20년 품셈기준)  철재면, 1회, 2종  M2     ( 호표 56 )</t>
  </si>
  <si>
    <t>호표 56</t>
  </si>
  <si>
    <t>방청페인트</t>
  </si>
  <si>
    <t>방청페인트, KSM6030-1종2류, 광명단페인트</t>
  </si>
  <si>
    <t>L</t>
  </si>
  <si>
    <t>505C0149C2009421FA57268D79F1C4BAE7D326</t>
  </si>
  <si>
    <t>577FC14218009220CD747E150B8A30505C0149C2009421FA57268D79F1C4BAE7D326</t>
  </si>
  <si>
    <t>시너</t>
  </si>
  <si>
    <t>시너, KSM6060, 2종</t>
  </si>
  <si>
    <t>505C0149C2009421F78AF6DFF6FFED8A726113</t>
  </si>
  <si>
    <t>577FC14218009220CD747E150B8A30505C0149C2009421F78AF6DFF6FFED8A726113</t>
  </si>
  <si>
    <t>유성페인트 붓칠 재료비(20년 품셈기준)  철재면, 2회, 1급  M2     ( 호표 57 )</t>
  </si>
  <si>
    <t>호표 57</t>
  </si>
  <si>
    <t>조합페인트</t>
  </si>
  <si>
    <t>조합페인트, KSM6020-1종1급, 백색</t>
  </si>
  <si>
    <t>505C0149C2009421FA572216CDCD72A3FCD5FC</t>
  </si>
  <si>
    <t>577FC1422A0099C8220304028836FB505C0149C2009421FA572216CDCD72A3FCD5FC</t>
  </si>
  <si>
    <t>시너, KSM6060, 1종</t>
  </si>
  <si>
    <t>505C0149C2009421F78AF6DFF6FFED8A726112</t>
  </si>
  <si>
    <t>577FC1422A0099C8220304028836FB505C0149C2009421F78AF6DFF6FFED8A726112</t>
  </si>
  <si>
    <t>녹막이 페인트칠  철재면 1회 노무비  M2     ( 호표 58 )</t>
  </si>
  <si>
    <t>호표 58</t>
  </si>
  <si>
    <t>도장공</t>
  </si>
  <si>
    <t>57A5614386009B6C7DDD92AB9F90B45D6C28ED</t>
  </si>
  <si>
    <t>577FC14218009220CD747F3C13A5E557A5614386009B6C7DDD92AB9F90B45D6C28ED</t>
  </si>
  <si>
    <t>577FC14218009220CD747F3C13A5E557A5614386009B6C7DDD92AB9F90B45D6C2A90</t>
  </si>
  <si>
    <t>공구손료 및 잡재료비</t>
  </si>
  <si>
    <t>577FC14218009220CD747F3C13A5E55660F1484A0094DA8E3FE3DCF70E001</t>
  </si>
  <si>
    <t>유성페인트 붓칠  철재면 2회 노무비  M2     ( 호표 59 )</t>
  </si>
  <si>
    <t>호표 59</t>
  </si>
  <si>
    <t>577FC1422A0099C8220304028AE6C357A5614386009B6C7DDD92AB9F90B45D6C28ED</t>
  </si>
  <si>
    <t>577FC1422A0099C8220304028AE6C357A5614386009B6C7DDD92AB9F90B45D6C2A90</t>
  </si>
  <si>
    <t>577FC1422A0099C8220304028AE6C35660F1484A0094DA8E3FE3DCF70E001</t>
  </si>
  <si>
    <t>스텐후레임  ㅁ50*100,Mirror 1.2t  M     ( 호표 60 )</t>
  </si>
  <si>
    <t>호표 60</t>
  </si>
  <si>
    <t>스테인리스강판(칼라)</t>
  </si>
  <si>
    <t>Mirror 1.2t</t>
  </si>
  <si>
    <t>505C114A43009EAAC62FD72CF193BA10AB6945</t>
  </si>
  <si>
    <t>577F814884009B9CA9EAF3AE3E7F35505C114A43009EAAC62FD72CF193BA10AB6945</t>
  </si>
  <si>
    <t>현장제작 설치, 경량철재</t>
  </si>
  <si>
    <t>577F814884009D4B2C9F51C8A94FE4</t>
  </si>
  <si>
    <t>577F814884009B9CA9EAF3AE3E7F35577F814884009D4B2C9F51C8A94FE4</t>
  </si>
  <si>
    <t>스텐후레임  ㅁ100*100,Mirror 1.2t  M     ( 호표 61 )</t>
  </si>
  <si>
    <t>호표 61</t>
  </si>
  <si>
    <t>577F814884009B9CA9EAF3AE3E7F36505C114A43009EAAC62FD72CF193BA10AB6945</t>
  </si>
  <si>
    <t>577F814884009B9CA9EAF3AE3E7F36577F814884009D4B2C9F51C8A94FE4</t>
  </si>
  <si>
    <t>창호유리설치 / 판유리  유리두께 9mm 이하  M2     ( 호표 62 )</t>
  </si>
  <si>
    <t>호표 62</t>
  </si>
  <si>
    <t>유리공</t>
  </si>
  <si>
    <t>57A5614386009B6C7DDD92AB9F90B45D6C28E1</t>
  </si>
  <si>
    <t>577FE14692009D1F0D05B1CA354A6457A5614386009B6C7DDD92AB9F90B45D6C28E1</t>
  </si>
  <si>
    <t>577FE14692009D1F0D05B1CA354A6457A5614386009B6C7DDD92AB9F90B45D6C2A90</t>
  </si>
  <si>
    <t>유리주위 코킹  5*5, 실리콘  M     ( 호표 63 )</t>
  </si>
  <si>
    <t>호표 63</t>
  </si>
  <si>
    <t>실링재</t>
  </si>
  <si>
    <t>실링재, 실리콘, 비초산, 유리용, 창호주위</t>
  </si>
  <si>
    <t>505C0149C2009421F891E311BCC125F78AF6DB</t>
  </si>
  <si>
    <t>577FA14D550099E4C26B06D9112AAC505C0149C2009421F891E311BCC125F78AF6DB</t>
  </si>
  <si>
    <t>수밀코킹(실리콘)  10㎜*10㎜  M     ( 호표 64 )</t>
  </si>
  <si>
    <t>호표 64</t>
  </si>
  <si>
    <t>실링재, 실리콘, 비초산, 건축외장용, 비오염</t>
  </si>
  <si>
    <t>505C0149C2009421F891E311BCC125F78AF159</t>
  </si>
  <si>
    <t>577FA14D550099E6F2124EBB35E9C3505C0149C2009421F891E311BCC125F78AF159</t>
  </si>
  <si>
    <t>수밀코킹</t>
  </si>
  <si>
    <t>577FA14D55009B93451B63629413AD</t>
  </si>
  <si>
    <t>577FA14D550099E6F2124EBB35E9C3577FA14D55009B93451B63629413AD</t>
  </si>
  <si>
    <t>잡철물 제작 및 설치  현장제작 설치, 경량철재  kg     ( 호표 65 )</t>
  </si>
  <si>
    <t>호표 65</t>
  </si>
  <si>
    <t>577F814884009D4B2C9F51C8A94FE457A5614386009B6C7DDD92AB9F90B45D6C2A9B</t>
  </si>
  <si>
    <t>577F814884009D4B2C9F51C8A94FE457A5614386009B6C7DDD92AB9F90B45D6C2BBB</t>
  </si>
  <si>
    <t>577F814884009D4B2C9F51C8A94FE457A5614386009B6C7DDD92AB9F90B45D6C2A91</t>
  </si>
  <si>
    <t>577F814884009D4B2C9F51C8A94FE457A5614386009B6C7DDD92AB9F90B45D6C2A90</t>
  </si>
  <si>
    <t>577F814884009D4B2C9F51C8A94FE45660F1484A0094DA8E3FE3DCF70E001</t>
  </si>
  <si>
    <t>577F814884009D4B2C9F51C8A94FE45660F1484A0094DA8E3FE3DCF70D002</t>
  </si>
  <si>
    <t>수밀코킹  재료비 별도  M     ( 호표 66 )</t>
  </si>
  <si>
    <t>호표 66</t>
  </si>
  <si>
    <t>코킹공</t>
  </si>
  <si>
    <t>기타 직종</t>
  </si>
  <si>
    <t>57A5614386009B6C7DDD9606CE813C0282EAEF</t>
  </si>
  <si>
    <t>577FA14D55009B93451B63629413AD57A5614386009B6C7DDD9606CE813C0282EAEF</t>
  </si>
  <si>
    <t>스텐후레임  ㅁ100*120,Mirror 1.2t  M     ( 호표 67 )</t>
  </si>
  <si>
    <t>호표 67</t>
  </si>
  <si>
    <t>577F814884009B9CA9EAF3AE3E7F37505C114A43009EAAC62FD72CF193BA10AB6945</t>
  </si>
  <si>
    <t>577F814884009B9CA9EAF3AE3E7F37577F814884009D4B2C9F51C8A94FE4</t>
  </si>
  <si>
    <t>강재창호 설치 / 여닫이  창호면적 m2, 1.0 ~ 3.0 이하  개소     ( 호표 68 )</t>
  </si>
  <si>
    <t>호표 68</t>
  </si>
  <si>
    <t>창호공</t>
  </si>
  <si>
    <t>57A5614386009B6C7DDD92AB9F90B45D6C28E0</t>
  </si>
  <si>
    <t>577FE146FB00945DFB817F31C2C28157A5614386009B6C7DDD92AB9F90B45D6C28E0</t>
  </si>
  <si>
    <t>577FE146FB00945DFB817F31C2C28157A5614386009B6C7DDD92AB9F90B45D6C2A90</t>
  </si>
  <si>
    <t>577FE146FB00945DFB817F31C2C2815660F1484A0094DA8E3FE3DCF70E001</t>
  </si>
  <si>
    <t>플로어힌지 설치  재료비 별도  개소     ( 호표 69 )</t>
  </si>
  <si>
    <t>호표 69</t>
  </si>
  <si>
    <t>577FE14680009449DD17377660C81C57A5614386009B6C7DDD92AB9F90B45D6C28E0</t>
  </si>
  <si>
    <t>577FE14680009449DD17377660C81C57A5614386009B6C7DDD92AB9F90B45D6C2A90</t>
  </si>
  <si>
    <t>577FE14680009449DD17377660C81C5660F1484A0094DA8E3FE3DCF70E001</t>
  </si>
  <si>
    <t>도어록 설치 / 일반도어록 강재창호  재료비 별도  개소     ( 호표 70 )</t>
  </si>
  <si>
    <t>호표 70</t>
  </si>
  <si>
    <t>577FE1468000971F6BB939A8D8BD3E57A5614386009B6C7DDD92AB9F90B45D6C28E0</t>
  </si>
  <si>
    <t>577FE1468000971F6BB939A8D8BD3E5660F1484A0094DA8E3FE3DCF70E001</t>
  </si>
  <si>
    <t>스텐후레임  ㅁ100*180,Mirror 1.2t  M     ( 호표 71 )</t>
  </si>
  <si>
    <t>호표 71</t>
  </si>
  <si>
    <t>577F814884009B9CA9EAF3AE3E7F30505C114A43009EAAC62FD72CF193BA10AB6945</t>
  </si>
  <si>
    <t>577F814884009B9CA9EAF3AE3E7F30577F814884009D4B2C9F51C8A94FE4</t>
  </si>
  <si>
    <t>도어록 설치 / 일반도어록 목재창호  재료비 별도  개소     ( 호표 72 )</t>
  </si>
  <si>
    <t>호표 72</t>
  </si>
  <si>
    <t>577FE1468000971F6BB93A4F428FDB57A5614386009B6C7DDD92AB9F90B45D6C28E0</t>
  </si>
  <si>
    <t>577FE1468000971F6BB93A4F428FDB5660F1484A0094DA8E3FE3DCF70E001</t>
  </si>
  <si>
    <t>ㄱ형강 설치(현장제작)  ㄱ형강,등변,40*40*5t. 방청페인트  M     ( 호표 73 )</t>
  </si>
  <si>
    <t>호표 73</t>
  </si>
  <si>
    <t>ㄱ형강, 등변, 40*40*5mm</t>
  </si>
  <si>
    <t>505C114A43009EA9386EF786232B7C322664D9</t>
  </si>
  <si>
    <t>577F5145B90097C1978E4F75A1EC64505C114A43009EA9386EF786232B7C322664D9</t>
  </si>
  <si>
    <t>577F5145B90097C1978E4F75A1EC64505C114A43009EA93B2345663E2B0165710A15</t>
  </si>
  <si>
    <t>577F5145B90097C1978E4F75A1EC64577F814884009D4B2C9F53F6A5D06D</t>
  </si>
  <si>
    <t>577F5145B90097C1978E4F75A1EC64577FC14218009220CD7504C09ED362</t>
  </si>
  <si>
    <t>577F5145B90097C1978E4F75A1EC64577FC1422A0099C82203040665B58D</t>
  </si>
  <si>
    <t>577F5145B90097C1978E4F75A1EC645078F1438F0099FC4632D6427029DCBCB9711F</t>
  </si>
  <si>
    <t>577F5145B90097C1978E4F75A1EC64577FC14218009220CD747E150B8A30</t>
  </si>
  <si>
    <t>577F5145B90097C1978E4F75A1EC64577FC1422A0099C8220304028836FB</t>
  </si>
  <si>
    <t>석고보드면 바탕만들기 재료비  줄퍼티(20년 품셈 기준)  M2     ( 호표 74 )</t>
  </si>
  <si>
    <t>호표 74</t>
  </si>
  <si>
    <t>휠러</t>
  </si>
  <si>
    <t>505C0149C20095C67D140FD78FCB8863ACD4BA</t>
  </si>
  <si>
    <t>577FC1433D009A3F27B3253759E709505C0149C20095C67D140FD78FCB8863ACD4BA</t>
  </si>
  <si>
    <t>퍼티</t>
  </si>
  <si>
    <t>퍼티, 319퍼티, 백색</t>
  </si>
  <si>
    <t>1L=1.55kg</t>
  </si>
  <si>
    <t>505C0149C20095C67D140FD78FCB8863ADFD0E</t>
  </si>
  <si>
    <t>577FC1433D009A3F27B3253759E709505C0149C20095C67D140FD78FCB8863ADFD0E</t>
  </si>
  <si>
    <t>석고보드면 바탕만들기  줄퍼티 노무비  M2     ( 호표 75 )</t>
  </si>
  <si>
    <t>호표 75</t>
  </si>
  <si>
    <t>577FC1433D009A3F27B32536B3006F57A5614386009B6C7DDD92AB9F90B45D6C28ED</t>
  </si>
  <si>
    <t>577FC1433D009A3F27B32536B3006F57A5614386009B6C7DDD92AB9F90B45D6C2A90</t>
  </si>
  <si>
    <t>577FC1433D009A3F27B32536B3006F5660F1484A0094DA8E3FE3DCF70E001</t>
  </si>
  <si>
    <t>수성페인트 롤러칠 재료비(20년 품셈기준)  내부, 2회, 1급, 합성수지에멀션페인트  M2     ( 호표 76 )</t>
  </si>
  <si>
    <t>호표 76</t>
  </si>
  <si>
    <t>수성페인트</t>
  </si>
  <si>
    <t>수성페인트, KSM6010-2종1급, 백색</t>
  </si>
  <si>
    <t>505C0149C2009421FA5E566688E3065AF29AD8</t>
  </si>
  <si>
    <t>577FC14234009E85BE1A071F61A1F1505C0149C2009421FA5E566688E3065AF29AD8</t>
  </si>
  <si>
    <t>수성페인트 롤러칠  2회 노무비  M2     ( 호표 77 )</t>
  </si>
  <si>
    <t>호표 77</t>
  </si>
  <si>
    <t>577FC14234009E85BE1A071F636CB157A5614386009B6C7DDD92AB9F90B45D6C28ED</t>
  </si>
  <si>
    <t>577FC14234009E85BE1A071F636CB157A5614386009B6C7DDD92AB9F90B45D6C2A90</t>
  </si>
  <si>
    <t>577FC14234009E85BE1A071F636CB15660F1484A0094DA8E3FE3DCF70E001</t>
  </si>
  <si>
    <t>목재면 바탕만들기  퍼티 및 연마 노무비  M2     ( 호표 78 )</t>
  </si>
  <si>
    <t>호표 78</t>
  </si>
  <si>
    <t>577FC1433D009A3F27B320B479A34857A5614386009B6C7DDD92AB9F90B45D6C28ED</t>
  </si>
  <si>
    <t>577FC1433D009A3F27B320B479A34857A5614386009B6C7DDD92AB9F90B45D6C2A90</t>
  </si>
  <si>
    <t>577FC1433D009A3F27B320B479A3485660F1484A0094DA8E3FE3DCF70E001</t>
  </si>
  <si>
    <t>걸레받이용 페인트칠  붓칠 2회 노무비  M2     ( 호표 79 )</t>
  </si>
  <si>
    <t>호표 79</t>
  </si>
  <si>
    <t>577FC1422A009BF63DB5490D5B28C757A5614386009B6C7DDD92AB9F90B45D6C28ED</t>
  </si>
  <si>
    <t>577FC1422A009BF63DB5490D5B28C757A5614386009B6C7DDD92AB9F90B45D6C2A90</t>
  </si>
  <si>
    <t>577FC1422A009BF63DB5490D5B28C75660F1484A0094DA8E3FE3DCF70E001</t>
  </si>
  <si>
    <t>걸레받이용 페인트칠 재료비(20년 품셈기준)  붓칠, 2회  M2     ( 호표 80 )</t>
  </si>
  <si>
    <t>호표 80</t>
  </si>
  <si>
    <t>아크릴수지페인트</t>
  </si>
  <si>
    <t>아크릴수지페인트, KSM6020-2종1급, 흑색</t>
  </si>
  <si>
    <t>505C0149C2009421FA5E5C8F0C7F13C3B76FE0</t>
  </si>
  <si>
    <t>577FC1422A009BF63DB5490CB4BF9C505C0149C2009421FA5E5C8F0C7F13C3B76FE0</t>
  </si>
  <si>
    <t>577FC1422A009BF63DB5490CB4BF9C505C0149C2009421F78AF6DFF6FFED8A726112</t>
  </si>
  <si>
    <t>577FC1422A009BF63DB5490CB4BF9C505C0149C20095C67D140FD78FCB8863ADFD0E</t>
  </si>
  <si>
    <t>연마지</t>
  </si>
  <si>
    <t>연마지, #120~180, 230*280mm</t>
  </si>
  <si>
    <t>505C0149FF0090090C6E0997E0E8D25D2233A5</t>
  </si>
  <si>
    <t>577FC1422A009BF63DB5490CB4BF9C505C0149FF0090090C6E0997E0E8D25D2233A5</t>
  </si>
  <si>
    <t>도배바름  합판·석고보드면, 벽  M2     ( 호표 81 )</t>
  </si>
  <si>
    <t>호표 81</t>
  </si>
  <si>
    <t>도배공</t>
  </si>
  <si>
    <t>57A5614386009B6C7DDD92AB9F90B45D6C298A</t>
  </si>
  <si>
    <t>577FD1405000963886F8984FC6A5C257A5614386009B6C7DDD92AB9F90B45D6C298A</t>
  </si>
  <si>
    <t>577FD1405000963886F8984FC6A5C257A5614386009B6C7DDD92AB9F90B45D6C2A90</t>
  </si>
  <si>
    <t>석고판 해체  벽  M2     ( 호표 82 )</t>
  </si>
  <si>
    <t>호표 82</t>
  </si>
  <si>
    <t>577E31499E00953E304D925A9DE7A557A5614386009B6C7DDD92AB9F90B45D6C298B</t>
  </si>
  <si>
    <t>577E31499E00953E304D925A9DE7A557A5614386009B6C7DDD92AB9F90B45D6C2A90</t>
  </si>
  <si>
    <t>577E31499E00953E304D925A9DE7A55660F1484A0094DA8E3FE3DCF70E001</t>
  </si>
  <si>
    <t>PVC계바닥재 해체    M2     ( 호표 83 )</t>
  </si>
  <si>
    <t>호표 83</t>
  </si>
  <si>
    <t>577E31499E00953E304D9C5ED1D86557A5614386009B6C7DDD92AB9F90B45D6C298B</t>
  </si>
  <si>
    <t>577E31499E00953E304D9C5ED1D86557A5614386009B6C7DDD92AB9F90B45D6C2A90</t>
  </si>
  <si>
    <t>도배 해체  천장  M2     ( 호표 84 )</t>
  </si>
  <si>
    <t>호표 84</t>
  </si>
  <si>
    <t>577E31499E00953E304D93618FBFF657A5614386009B6C7DDD92AB9F90B45D6C298A</t>
  </si>
  <si>
    <t>577E31499E00953E304D93618FBFF657A5614386009B6C7DDD92AB9F90B45D6C2A90</t>
  </si>
  <si>
    <t>단 가 대 비 표</t>
  </si>
  <si>
    <t>규격</t>
  </si>
  <si>
    <t>가격정보</t>
  </si>
  <si>
    <t>PAGE</t>
  </si>
  <si>
    <t>거래가격</t>
  </si>
  <si>
    <t>유통물가</t>
  </si>
  <si>
    <t>물가정보</t>
  </si>
  <si>
    <t>조사가격</t>
  </si>
  <si>
    <t>적용단가</t>
  </si>
  <si>
    <t>품목구분</t>
  </si>
  <si>
    <t>노임구분</t>
  </si>
  <si>
    <t>소수점처리</t>
  </si>
  <si>
    <t>667</t>
  </si>
  <si>
    <t>407</t>
  </si>
  <si>
    <t>자재 1</t>
  </si>
  <si>
    <t>668</t>
  </si>
  <si>
    <t>409</t>
  </si>
  <si>
    <t>자재 2</t>
  </si>
  <si>
    <t>1472</t>
  </si>
  <si>
    <t>1198</t>
  </si>
  <si>
    <t>자재 3</t>
  </si>
  <si>
    <t>자재 4</t>
  </si>
  <si>
    <t>55</t>
  </si>
  <si>
    <t>21</t>
  </si>
  <si>
    <t>자재 5</t>
  </si>
  <si>
    <t>자재 6</t>
  </si>
  <si>
    <t>50</t>
  </si>
  <si>
    <t>자재 7</t>
  </si>
  <si>
    <t>34</t>
  </si>
  <si>
    <t>74</t>
  </si>
  <si>
    <t>37</t>
  </si>
  <si>
    <t>자재 8</t>
  </si>
  <si>
    <t>147</t>
  </si>
  <si>
    <t>73</t>
  </si>
  <si>
    <t>자재 9</t>
  </si>
  <si>
    <t>648</t>
  </si>
  <si>
    <t>698</t>
  </si>
  <si>
    <t>391</t>
  </si>
  <si>
    <t>자재 10</t>
  </si>
  <si>
    <t>물가자료88</t>
  </si>
  <si>
    <t>자재 11</t>
  </si>
  <si>
    <t>828</t>
  </si>
  <si>
    <t>자재 12</t>
  </si>
  <si>
    <t>413(2604)</t>
  </si>
  <si>
    <t>물가자료685(260</t>
  </si>
  <si>
    <t>자재 13</t>
  </si>
  <si>
    <t>1160</t>
  </si>
  <si>
    <t>자재 14</t>
  </si>
  <si>
    <t>671</t>
  </si>
  <si>
    <t>408</t>
  </si>
  <si>
    <t>자재 15</t>
  </si>
  <si>
    <t>자재 16</t>
  </si>
  <si>
    <t>675</t>
  </si>
  <si>
    <t>자재 17</t>
  </si>
  <si>
    <t>420</t>
  </si>
  <si>
    <t>자재 18</t>
  </si>
  <si>
    <t>90</t>
  </si>
  <si>
    <t>자재 19</t>
  </si>
  <si>
    <t>자재 20</t>
  </si>
  <si>
    <t>자재 21</t>
  </si>
  <si>
    <t>673(2605)</t>
  </si>
  <si>
    <t>420(2604)</t>
  </si>
  <si>
    <t>641(2603)</t>
  </si>
  <si>
    <t>자재 22</t>
  </si>
  <si>
    <t>자재 23</t>
  </si>
  <si>
    <t>자재 24</t>
  </si>
  <si>
    <t>자재 25</t>
  </si>
  <si>
    <t>자재 26</t>
  </si>
  <si>
    <t>673</t>
  </si>
  <si>
    <t>641</t>
  </si>
  <si>
    <t>자재 27</t>
  </si>
  <si>
    <t>99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</si>
  <si>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</si>
  <si>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</si>
  <si>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</si>
  <si>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</si>
  <si>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</si>
  <si>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</si>
  <si>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</si>
  <si>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</si>
  <si>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</si>
  <si>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</si>
  <si>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</si>
  <si>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</si>
  <si>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597(2107)</t>
  </si>
  <si>
    <t>641(2207)</t>
  </si>
  <si>
    <t>자재 40</t>
  </si>
  <si>
    <t>662</t>
  </si>
  <si>
    <t>463</t>
  </si>
  <si>
    <t>자재 41</t>
  </si>
  <si>
    <t>자재 42</t>
  </si>
  <si>
    <t>167</t>
  </si>
  <si>
    <t>자재 43</t>
  </si>
  <si>
    <t>자재 44</t>
  </si>
  <si>
    <t>자재 45</t>
  </si>
  <si>
    <t>자재 46</t>
  </si>
  <si>
    <t>자재 47</t>
  </si>
  <si>
    <t>자재 48</t>
  </si>
  <si>
    <t>자재 49</t>
  </si>
  <si>
    <t>172</t>
  </si>
  <si>
    <t>자재 50</t>
  </si>
  <si>
    <t>53</t>
  </si>
  <si>
    <t>자재 51</t>
  </si>
  <si>
    <t>657</t>
  </si>
  <si>
    <t>자재 52</t>
  </si>
  <si>
    <t>452</t>
  </si>
  <si>
    <t>자재 53</t>
  </si>
  <si>
    <t>576</t>
  </si>
  <si>
    <t>654</t>
  </si>
  <si>
    <t>453</t>
  </si>
  <si>
    <t>자재 54</t>
  </si>
  <si>
    <t>1337</t>
  </si>
  <si>
    <t>1168</t>
  </si>
  <si>
    <t>자재 55</t>
  </si>
  <si>
    <t>자재 56</t>
  </si>
  <si>
    <t>자재 57</t>
  </si>
  <si>
    <t>146</t>
  </si>
  <si>
    <t>자재 58</t>
  </si>
  <si>
    <t>자재 59</t>
  </si>
  <si>
    <t>자재 60</t>
  </si>
  <si>
    <t>614</t>
  </si>
  <si>
    <t>468</t>
  </si>
  <si>
    <t>자재 61</t>
  </si>
  <si>
    <t>471</t>
  </si>
  <si>
    <t>503</t>
  </si>
  <si>
    <t>자재 62</t>
  </si>
  <si>
    <t>자재 63</t>
  </si>
  <si>
    <t>615</t>
  </si>
  <si>
    <t>자재 64</t>
  </si>
  <si>
    <t>607</t>
  </si>
  <si>
    <t>자재 65</t>
  </si>
  <si>
    <t>606</t>
  </si>
  <si>
    <t>자재 66</t>
  </si>
  <si>
    <t>466</t>
  </si>
  <si>
    <t>자재 67</t>
  </si>
  <si>
    <t>자재 68</t>
  </si>
  <si>
    <t>69</t>
  </si>
  <si>
    <t>자재 69</t>
  </si>
  <si>
    <t>695</t>
  </si>
  <si>
    <t>505</t>
  </si>
  <si>
    <t>자재 70</t>
  </si>
  <si>
    <t>자재 71</t>
  </si>
  <si>
    <t>C</t>
  </si>
  <si>
    <t>자재 72</t>
  </si>
  <si>
    <t>1586</t>
  </si>
  <si>
    <t>자재 73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</si>
  <si>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</si>
  <si>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</si>
  <si>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</si>
  <si>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</si>
  <si>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</si>
  <si>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</si>
  <si>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</si>
  <si>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</si>
  <si>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</si>
  <si>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</si>
  <si>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</si>
  <si>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</si>
  <si>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</si>
  <si>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</si>
  <si>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</si>
  <si>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자재 74</t>
  </si>
  <si>
    <t>자재 75</t>
  </si>
  <si>
    <t>자재 76</t>
  </si>
  <si>
    <t>자재 77</t>
  </si>
  <si>
    <t>자재 78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</si>
  <si>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</si>
  <si>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</si>
  <si>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</si>
  <si>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</si>
  <si>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</si>
  <si>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</si>
  <si>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</si>
  <si>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</si>
  <si>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</si>
  <si>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</si>
  <si>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</si>
  <si>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</si>
  <si>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</si>
  <si>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</si>
  <si>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</si>
  <si>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</si>
  <si>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</si>
  <si>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</si>
  <si>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</si>
  <si>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</si>
  <si>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</si>
  <si>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</si>
  <si>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</si>
  <si>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</si>
  <si>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</si>
  <si>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</si>
  <si>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</si>
  <si>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</si>
  <si>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</si>
  <si>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</si>
  <si>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</si>
  <si>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</si>
  <si>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</si>
  <si>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</si>
  <si>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</si>
  <si>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</si>
  <si>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</si>
  <si>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</si>
  <si>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</si>
  <si>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</si>
  <si>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</si>
  <si>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</si>
  <si>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</si>
  <si>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</si>
  <si>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</si>
  <si>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CD</t>
  </si>
  <si>
    <t>석 면 분 단 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</si>
  <si>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</si>
  <si>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</si>
  <si>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</si>
  <si>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</si>
  <si>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</si>
  <si>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</si>
  <si>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5%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</si>
  <si>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</si>
  <si>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</si>
  <si>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</si>
  <si>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</si>
  <si>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</si>
  <si>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</si>
  <si>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</si>
  <si>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</si>
  <si>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</si>
  <si>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</si>
  <si>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</si>
  <si>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</si>
  <si>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</si>
  <si>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</si>
  <si>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</si>
  <si>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</si>
  <si>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</si>
  <si>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</si>
  <si>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</si>
  <si>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</si>
  <si>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</si>
  <si>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</si>
  <si>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</si>
  <si>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</si>
  <si>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</si>
  <si>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</si>
  <si>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</si>
  <si>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</si>
  <si>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</si>
  <si>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</si>
  <si>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</si>
  <si>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</si>
  <si>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</si>
  <si>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</si>
  <si>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</si>
  <si>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</si>
  <si>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</si>
  <si>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</si>
  <si>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</si>
  <si>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</si>
  <si>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</si>
  <si>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</si>
  <si>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</si>
  <si>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</si>
  <si>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</si>
  <si>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</si>
  <si>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</si>
  <si>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</si>
  <si>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</si>
  <si>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</si>
  <si>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</si>
  <si>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</si>
  <si>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</si>
  <si>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</si>
  <si>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</si>
  <si>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</si>
  <si>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</si>
  <si>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</si>
  <si>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</si>
  <si>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</si>
  <si>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</si>
  <si>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</si>
  <si>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</si>
  <si>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</si>
  <si>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</si>
  <si>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</si>
  <si>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</si>
  <si>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</si>
  <si>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단수정리 -326원</t>
    <phoneticPr fontId="1" type="noConversion"/>
  </si>
  <si>
    <t>공사명 : 글로벌 교육얼라이언스 인프라 구축공사</t>
    <phoneticPr fontId="1" type="noConversion"/>
  </si>
  <si>
    <t>[ 글로벌 교육얼라이언스 인프라 구축공사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</si>
</sst>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topLeftCell="B1" zoomScale="85" zoomScaleNormal="85" workbookViewId="0">
      <selection activeCell="E11" sqref="E1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9" t="s">
        <v>1321</v>
      </c>
      <c r="C1" s="39"/>
      <c r="D1" s="39"/>
      <c r="E1" s="39"/>
      <c r="F1" s="39"/>
      <c r="G1" s="39"/>
    </row>
    <row r="2" spans="1:7" ht="21.95" customHeight="1" x14ac:dyDescent="0.3">
      <c r="B2" s="40" t="s">
        <v>1444</v>
      </c>
      <c r="C2" s="40"/>
      <c r="D2" s="40"/>
      <c r="E2" s="40"/>
      <c r="F2" s="41" t="str">
        <f>"금액 : " &amp; SUBSTITUTE(TEXT(E29, "[DBNum4]G/표준"), "일십", "십") &amp; "원 (₩" &amp; TEXT(E29, "#,##0") &amp; ")"</f>
        <v>금액 : 이억오천팔백십사만팔천원 (₩258,148,000)</v>
      </c>
      <c r="G2" s="41"/>
    </row>
    <row r="3" spans="1:7" ht="21.95" customHeight="1" x14ac:dyDescent="0.3">
      <c r="B3" s="42" t="s">
        <v>1322</v>
      </c>
      <c r="C3" s="43"/>
      <c r="D3" s="43"/>
      <c r="E3" s="32" t="s">
        <v>1323</v>
      </c>
      <c r="F3" s="32" t="s">
        <v>1324</v>
      </c>
      <c r="G3" s="32" t="s">
        <v>290</v>
      </c>
    </row>
    <row r="4" spans="1:7" ht="21.95" customHeight="1" x14ac:dyDescent="0.3">
      <c r="A4" s="1" t="s">
        <v>1329</v>
      </c>
      <c r="B4" s="44" t="s">
        <v>1325</v>
      </c>
      <c r="C4" s="44" t="s">
        <v>1326</v>
      </c>
      <c r="D4" s="32" t="s">
        <v>1330</v>
      </c>
      <c r="E4" s="15">
        <f>TRUNC(공종별집계표!F5, 0)</f>
        <v>79979801</v>
      </c>
      <c r="F4" s="13" t="s">
        <v>51</v>
      </c>
      <c r="G4" s="13" t="s">
        <v>51</v>
      </c>
    </row>
    <row r="5" spans="1:7" ht="21.95" customHeight="1" x14ac:dyDescent="0.3">
      <c r="A5" s="1" t="s">
        <v>1331</v>
      </c>
      <c r="B5" s="44"/>
      <c r="C5" s="44"/>
      <c r="D5" s="32" t="s">
        <v>1332</v>
      </c>
      <c r="E5" s="15">
        <v>0</v>
      </c>
      <c r="F5" s="13" t="s">
        <v>51</v>
      </c>
      <c r="G5" s="13" t="s">
        <v>51</v>
      </c>
    </row>
    <row r="6" spans="1:7" ht="21.95" customHeight="1" x14ac:dyDescent="0.3">
      <c r="A6" s="1" t="s">
        <v>1333</v>
      </c>
      <c r="B6" s="44"/>
      <c r="C6" s="44"/>
      <c r="D6" s="32" t="s">
        <v>1334</v>
      </c>
      <c r="E6" s="15">
        <v>0</v>
      </c>
      <c r="F6" s="13" t="s">
        <v>51</v>
      </c>
      <c r="G6" s="13" t="s">
        <v>51</v>
      </c>
    </row>
    <row r="7" spans="1:7" ht="21.95" customHeight="1" x14ac:dyDescent="0.3">
      <c r="A7" s="1" t="s">
        <v>1335</v>
      </c>
      <c r="B7" s="44"/>
      <c r="C7" s="44"/>
      <c r="D7" s="32" t="s">
        <v>1336</v>
      </c>
      <c r="E7" s="15">
        <f>TRUNC(E4+E5-E6, 0)</f>
        <v>79979801</v>
      </c>
      <c r="F7" s="13" t="s">
        <v>51</v>
      </c>
      <c r="G7" s="13" t="s">
        <v>51</v>
      </c>
    </row>
    <row r="8" spans="1:7" ht="21.95" customHeight="1" x14ac:dyDescent="0.3">
      <c r="A8" s="1" t="s">
        <v>1337</v>
      </c>
      <c r="B8" s="44"/>
      <c r="C8" s="44" t="s">
        <v>1327</v>
      </c>
      <c r="D8" s="32" t="s">
        <v>1338</v>
      </c>
      <c r="E8" s="15">
        <f>TRUNC(공종별집계표!H5, 0)</f>
        <v>77193093</v>
      </c>
      <c r="F8" s="13" t="s">
        <v>51</v>
      </c>
      <c r="G8" s="13" t="s">
        <v>51</v>
      </c>
    </row>
    <row r="9" spans="1:7" ht="21.95" customHeight="1" x14ac:dyDescent="0.3">
      <c r="A9" s="1" t="s">
        <v>1339</v>
      </c>
      <c r="B9" s="44"/>
      <c r="C9" s="44"/>
      <c r="D9" s="32" t="s">
        <v>1340</v>
      </c>
      <c r="E9" s="15">
        <f>TRUNC(E8*0.175, 0)</f>
        <v>13508791</v>
      </c>
      <c r="F9" s="13" t="s">
        <v>1341</v>
      </c>
      <c r="G9" s="13" t="s">
        <v>51</v>
      </c>
    </row>
    <row r="10" spans="1:7" ht="21.95" customHeight="1" x14ac:dyDescent="0.3">
      <c r="A10" s="1" t="s">
        <v>1342</v>
      </c>
      <c r="B10" s="44"/>
      <c r="C10" s="44"/>
      <c r="D10" s="32" t="s">
        <v>1336</v>
      </c>
      <c r="E10" s="15">
        <f>TRUNC(E8+E9, 0)</f>
        <v>90701884</v>
      </c>
      <c r="F10" s="13" t="s">
        <v>51</v>
      </c>
      <c r="G10" s="13" t="s">
        <v>51</v>
      </c>
    </row>
    <row r="11" spans="1:7" ht="21.95" customHeight="1" x14ac:dyDescent="0.3">
      <c r="A11" s="1" t="s">
        <v>1343</v>
      </c>
      <c r="B11" s="44"/>
      <c r="C11" s="44" t="s">
        <v>1328</v>
      </c>
      <c r="D11" s="32" t="s">
        <v>1344</v>
      </c>
      <c r="E11" s="15">
        <f>TRUNC(공종별집계표!J5, 0)</f>
        <v>1497067</v>
      </c>
      <c r="F11" s="13" t="s">
        <v>51</v>
      </c>
      <c r="G11" s="13" t="s">
        <v>51</v>
      </c>
    </row>
    <row r="12" spans="1:7" ht="21.95" customHeight="1" x14ac:dyDescent="0.3">
      <c r="A12" s="1" t="s">
        <v>1345</v>
      </c>
      <c r="B12" s="44"/>
      <c r="C12" s="44"/>
      <c r="D12" s="32" t="s">
        <v>1346</v>
      </c>
      <c r="E12" s="15">
        <f>TRUNC(E10*0.0356, 0)</f>
        <v>3228987</v>
      </c>
      <c r="F12" s="13" t="s">
        <v>1347</v>
      </c>
      <c r="G12" s="13" t="s">
        <v>51</v>
      </c>
    </row>
    <row r="13" spans="1:7" ht="21.95" customHeight="1" x14ac:dyDescent="0.3">
      <c r="A13" s="1" t="s">
        <v>1348</v>
      </c>
      <c r="B13" s="44"/>
      <c r="C13" s="44"/>
      <c r="D13" s="32" t="s">
        <v>1349</v>
      </c>
      <c r="E13" s="15">
        <f>TRUNC(E10*0.0101, 0)</f>
        <v>916089</v>
      </c>
      <c r="F13" s="13" t="s">
        <v>1350</v>
      </c>
      <c r="G13" s="13" t="s">
        <v>51</v>
      </c>
    </row>
    <row r="14" spans="1:7" ht="21.95" customHeight="1" x14ac:dyDescent="0.3">
      <c r="A14" s="1" t="s">
        <v>1351</v>
      </c>
      <c r="B14" s="44"/>
      <c r="C14" s="44"/>
      <c r="D14" s="32" t="s">
        <v>1352</v>
      </c>
      <c r="E14" s="15">
        <f>TRUNC(E8*0.03595, 0)</f>
        <v>2775091</v>
      </c>
      <c r="F14" s="13" t="s">
        <v>1353</v>
      </c>
      <c r="G14" s="13" t="s">
        <v>51</v>
      </c>
    </row>
    <row r="15" spans="1:7" ht="21.95" customHeight="1" x14ac:dyDescent="0.3">
      <c r="A15" s="1" t="s">
        <v>1354</v>
      </c>
      <c r="B15" s="44"/>
      <c r="C15" s="44"/>
      <c r="D15" s="32" t="s">
        <v>1355</v>
      </c>
      <c r="E15" s="15">
        <f>TRUNC(E8*0.0475, 0)</f>
        <v>3666671</v>
      </c>
      <c r="F15" s="13" t="s">
        <v>1356</v>
      </c>
      <c r="G15" s="13" t="s">
        <v>51</v>
      </c>
    </row>
    <row r="16" spans="1:7" ht="21.95" customHeight="1" x14ac:dyDescent="0.3">
      <c r="A16" s="1" t="s">
        <v>1357</v>
      </c>
      <c r="B16" s="44"/>
      <c r="C16" s="44"/>
      <c r="D16" s="32" t="s">
        <v>1358</v>
      </c>
      <c r="E16" s="15">
        <f>TRUNC(E14*0.1314, 0)</f>
        <v>364646</v>
      </c>
      <c r="F16" s="13" t="s">
        <v>1359</v>
      </c>
      <c r="G16" s="13" t="s">
        <v>51</v>
      </c>
    </row>
    <row r="17" spans="1:7" ht="21.95" customHeight="1" x14ac:dyDescent="0.3">
      <c r="A17" s="1" t="s">
        <v>1360</v>
      </c>
      <c r="B17" s="44"/>
      <c r="C17" s="44"/>
      <c r="D17" s="32" t="s">
        <v>1361</v>
      </c>
      <c r="E17" s="15">
        <f>TRUNC(E8*0.023, 0)</f>
        <v>1775441</v>
      </c>
      <c r="F17" s="13" t="s">
        <v>1362</v>
      </c>
      <c r="G17" s="13" t="s">
        <v>51</v>
      </c>
    </row>
    <row r="18" spans="1:7" ht="21.95" customHeight="1" x14ac:dyDescent="0.3">
      <c r="A18" s="1" t="s">
        <v>1363</v>
      </c>
      <c r="B18" s="44"/>
      <c r="C18" s="44"/>
      <c r="D18" s="32" t="s">
        <v>1364</v>
      </c>
      <c r="E18" s="15">
        <f>TRUNC((E7+E8+(0/1.1))*0.0311, 0)</f>
        <v>4888077</v>
      </c>
      <c r="F18" s="13" t="s">
        <v>1365</v>
      </c>
      <c r="G18" s="13" t="s">
        <v>51</v>
      </c>
    </row>
    <row r="19" spans="1:7" ht="21.95" customHeight="1" x14ac:dyDescent="0.3">
      <c r="A19" s="1" t="s">
        <v>1366</v>
      </c>
      <c r="B19" s="44"/>
      <c r="C19" s="44"/>
      <c r="D19" s="32" t="s">
        <v>1367</v>
      </c>
      <c r="E19" s="15">
        <f>TRUNC(E10*0.00006, 0)</f>
        <v>5442</v>
      </c>
      <c r="F19" s="13" t="s">
        <v>1368</v>
      </c>
      <c r="G19" s="13" t="s">
        <v>51</v>
      </c>
    </row>
    <row r="20" spans="1:7" ht="21.95" customHeight="1" x14ac:dyDescent="0.3">
      <c r="A20" s="1" t="s">
        <v>1369</v>
      </c>
      <c r="B20" s="44"/>
      <c r="C20" s="44"/>
      <c r="D20" s="32" t="s">
        <v>1370</v>
      </c>
      <c r="E20" s="15">
        <f>TRUNC(E10*0.0009, 0)</f>
        <v>81631</v>
      </c>
      <c r="F20" s="13" t="s">
        <v>1371</v>
      </c>
      <c r="G20" s="13" t="s">
        <v>51</v>
      </c>
    </row>
    <row r="21" spans="1:7" ht="21.95" customHeight="1" x14ac:dyDescent="0.3">
      <c r="A21" s="1" t="s">
        <v>1372</v>
      </c>
      <c r="B21" s="44"/>
      <c r="C21" s="44"/>
      <c r="D21" s="32" t="s">
        <v>1373</v>
      </c>
      <c r="E21" s="15">
        <f>TRUNC((E7+E10)*0.05, 0)</f>
        <v>8534084</v>
      </c>
      <c r="F21" s="13" t="s">
        <v>1374</v>
      </c>
      <c r="G21" s="13" t="s">
        <v>51</v>
      </c>
    </row>
    <row r="22" spans="1:7" ht="21.95" customHeight="1" x14ac:dyDescent="0.3">
      <c r="A22" s="1" t="s">
        <v>1375</v>
      </c>
      <c r="B22" s="44"/>
      <c r="C22" s="44"/>
      <c r="D22" s="32" t="s">
        <v>1336</v>
      </c>
      <c r="E22" s="15">
        <f>TRUNC(E11+E12+E13+E14+E15+E17+E18+E16+E20+E19+E21, 0)</f>
        <v>27733226</v>
      </c>
      <c r="F22" s="13" t="s">
        <v>51</v>
      </c>
      <c r="G22" s="13" t="s">
        <v>51</v>
      </c>
    </row>
    <row r="23" spans="1:7" ht="21.95" customHeight="1" x14ac:dyDescent="0.3">
      <c r="A23" s="1" t="s">
        <v>1376</v>
      </c>
      <c r="B23" s="43" t="s">
        <v>1377</v>
      </c>
      <c r="C23" s="43"/>
      <c r="D23" s="43"/>
      <c r="E23" s="15">
        <f>TRUNC(E7+E10+E22, 0)</f>
        <v>198414911</v>
      </c>
      <c r="F23" s="13" t="s">
        <v>51</v>
      </c>
      <c r="G23" s="13" t="s">
        <v>51</v>
      </c>
    </row>
    <row r="24" spans="1:7" ht="21.95" customHeight="1" x14ac:dyDescent="0.3">
      <c r="A24" s="1" t="s">
        <v>1378</v>
      </c>
      <c r="B24" s="43" t="s">
        <v>1379</v>
      </c>
      <c r="C24" s="43"/>
      <c r="D24" s="43"/>
      <c r="E24" s="15">
        <f>TRUNC(E23*0.08, 0)</f>
        <v>15873192</v>
      </c>
      <c r="F24" s="13" t="s">
        <v>1380</v>
      </c>
      <c r="G24" s="13" t="s">
        <v>51</v>
      </c>
    </row>
    <row r="25" spans="1:7" ht="21.95" customHeight="1" x14ac:dyDescent="0.3">
      <c r="A25" s="1" t="s">
        <v>1381</v>
      </c>
      <c r="B25" s="43" t="s">
        <v>1382</v>
      </c>
      <c r="C25" s="43"/>
      <c r="D25" s="43"/>
      <c r="E25" s="15">
        <f>TRUNC((E10+E22+E24)*0.15, 0)-326</f>
        <v>20145919</v>
      </c>
      <c r="F25" s="13" t="s">
        <v>1383</v>
      </c>
      <c r="G25" s="13" t="s">
        <v>1443</v>
      </c>
    </row>
    <row r="26" spans="1:7" ht="21.95" customHeight="1" x14ac:dyDescent="0.3">
      <c r="A26" s="1" t="s">
        <v>1384</v>
      </c>
      <c r="B26" s="43" t="s">
        <v>1385</v>
      </c>
      <c r="C26" s="43"/>
      <c r="D26" s="43"/>
      <c r="E26" s="15">
        <f>TRUNC(공종별집계표!T16, 0)</f>
        <v>245978</v>
      </c>
      <c r="F26" s="13" t="s">
        <v>51</v>
      </c>
      <c r="G26" s="13" t="s">
        <v>51</v>
      </c>
    </row>
    <row r="27" spans="1:7" ht="21.95" customHeight="1" x14ac:dyDescent="0.3">
      <c r="A27" s="1" t="s">
        <v>1386</v>
      </c>
      <c r="B27" s="43" t="s">
        <v>1387</v>
      </c>
      <c r="C27" s="43"/>
      <c r="D27" s="43"/>
      <c r="E27" s="15">
        <f>TRUNC(E23+E24+E25+E26, 0)</f>
        <v>234680000</v>
      </c>
      <c r="F27" s="13" t="s">
        <v>51</v>
      </c>
      <c r="G27" s="13" t="s">
        <v>51</v>
      </c>
    </row>
    <row r="28" spans="1:7" ht="21.95" customHeight="1" x14ac:dyDescent="0.3">
      <c r="A28" s="1" t="s">
        <v>1388</v>
      </c>
      <c r="B28" s="43" t="s">
        <v>1389</v>
      </c>
      <c r="C28" s="43"/>
      <c r="D28" s="43"/>
      <c r="E28" s="15">
        <f>TRUNC(E27*0.1, 0)</f>
        <v>23468000</v>
      </c>
      <c r="F28" s="13" t="s">
        <v>1390</v>
      </c>
      <c r="G28" s="13" t="s">
        <v>51</v>
      </c>
    </row>
    <row r="29" spans="1:7" ht="21.95" customHeight="1" x14ac:dyDescent="0.3">
      <c r="A29" s="1" t="s">
        <v>1391</v>
      </c>
      <c r="B29" s="43" t="s">
        <v>1392</v>
      </c>
      <c r="C29" s="43"/>
      <c r="D29" s="43"/>
      <c r="E29" s="15">
        <f>TRUNC(E27+E28, 0)</f>
        <v>258148000</v>
      </c>
      <c r="F29" s="13" t="s">
        <v>51</v>
      </c>
      <c r="G29" s="13" t="s">
        <v>51</v>
      </c>
    </row>
    <row r="30" spans="1:7" ht="21.95" customHeight="1" x14ac:dyDescent="0.3">
      <c r="A30" s="1" t="s">
        <v>1393</v>
      </c>
      <c r="B30" s="43" t="s">
        <v>1394</v>
      </c>
      <c r="C30" s="43"/>
      <c r="D30" s="43"/>
      <c r="E30" s="15">
        <f>TRUNC(E29+0, 0)</f>
        <v>258148000</v>
      </c>
      <c r="F30" s="13" t="s">
        <v>51</v>
      </c>
      <c r="G30" s="13" t="s">
        <v>51</v>
      </c>
    </row>
  </sheetData>
  <mergeCells count="16">
    <mergeCell ref="B29:D29"/>
    <mergeCell ref="B30:D30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>
      <selection activeCell="A2" sqref="A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1445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45" t="s">
        <v>1</v>
      </c>
      <c r="B3" s="45" t="s">
        <v>2</v>
      </c>
      <c r="C3" s="45" t="s">
        <v>3</v>
      </c>
      <c r="D3" s="45" t="s">
        <v>4</v>
      </c>
      <c r="E3" s="45" t="s">
        <v>5</v>
      </c>
      <c r="F3" s="45"/>
      <c r="G3" s="45" t="s">
        <v>8</v>
      </c>
      <c r="H3" s="45"/>
      <c r="I3" s="45" t="s">
        <v>9</v>
      </c>
      <c r="J3" s="45"/>
      <c r="K3" s="45" t="s">
        <v>10</v>
      </c>
      <c r="L3" s="45"/>
      <c r="M3" s="45" t="s">
        <v>11</v>
      </c>
      <c r="N3" s="47" t="s">
        <v>12</v>
      </c>
      <c r="O3" s="47" t="s">
        <v>13</v>
      </c>
      <c r="P3" s="47" t="s">
        <v>14</v>
      </c>
      <c r="Q3" s="47" t="s">
        <v>15</v>
      </c>
      <c r="R3" s="47" t="s">
        <v>16</v>
      </c>
      <c r="S3" s="47" t="s">
        <v>17</v>
      </c>
      <c r="T3" s="47" t="s">
        <v>18</v>
      </c>
    </row>
    <row r="4" spans="1:20" ht="30" customHeight="1" x14ac:dyDescent="0.3">
      <c r="A4" s="46"/>
      <c r="B4" s="46"/>
      <c r="C4" s="46"/>
      <c r="D4" s="46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46"/>
      <c r="N4" s="47"/>
      <c r="O4" s="47"/>
      <c r="P4" s="47"/>
      <c r="Q4" s="47"/>
      <c r="R4" s="47"/>
      <c r="S4" s="47"/>
      <c r="T4" s="47"/>
    </row>
    <row r="5" spans="1:20" ht="30" customHeight="1" x14ac:dyDescent="0.3">
      <c r="A5" s="13" t="s">
        <v>50</v>
      </c>
      <c r="B5" s="13" t="s">
        <v>51</v>
      </c>
      <c r="C5" s="13" t="s">
        <v>51</v>
      </c>
      <c r="D5" s="14">
        <v>1</v>
      </c>
      <c r="E5" s="15">
        <f>F6+F7+F8+F9+F10+F11+F12+F13+F14+F15</f>
        <v>79979801</v>
      </c>
      <c r="F5" s="15">
        <f t="shared" ref="F5:F16" si="0">E5*D5</f>
        <v>79979801</v>
      </c>
      <c r="G5" s="15">
        <f>H6+H7+H8+H9+H10+H11+H12+H13+H14+H15</f>
        <v>77193093</v>
      </c>
      <c r="H5" s="15">
        <f t="shared" ref="H5:H16" si="1">G5*D5</f>
        <v>77193093</v>
      </c>
      <c r="I5" s="15">
        <f>J6+J7+J8+J9+J10+J11+J12+J13+J14+J15</f>
        <v>1497067</v>
      </c>
      <c r="J5" s="15">
        <f t="shared" ref="J5:J16" si="2">I5*D5</f>
        <v>1497067</v>
      </c>
      <c r="K5" s="15">
        <f t="shared" ref="K5:K16" si="3">E5+G5+I5</f>
        <v>158669961</v>
      </c>
      <c r="L5" s="15">
        <f t="shared" ref="L5:L16" si="4">F5+H5+J5</f>
        <v>158669961</v>
      </c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3">
      <c r="A6" s="13" t="s">
        <v>53</v>
      </c>
      <c r="B6" s="13" t="s">
        <v>51</v>
      </c>
      <c r="C6" s="13" t="s">
        <v>51</v>
      </c>
      <c r="D6" s="14">
        <v>1</v>
      </c>
      <c r="E6" s="15">
        <f>공종별내역서!F27</f>
        <v>455794</v>
      </c>
      <c r="F6" s="15">
        <f t="shared" si="0"/>
        <v>455794</v>
      </c>
      <c r="G6" s="15">
        <f>공종별내역서!H27</f>
        <v>6594922</v>
      </c>
      <c r="H6" s="15">
        <f t="shared" si="1"/>
        <v>6594922</v>
      </c>
      <c r="I6" s="15">
        <f>공종별내역서!J27</f>
        <v>0</v>
      </c>
      <c r="J6" s="15">
        <f t="shared" si="2"/>
        <v>0</v>
      </c>
      <c r="K6" s="15">
        <f t="shared" si="3"/>
        <v>7050716</v>
      </c>
      <c r="L6" s="15">
        <f t="shared" si="4"/>
        <v>7050716</v>
      </c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3">
      <c r="A7" s="13" t="s">
        <v>76</v>
      </c>
      <c r="B7" s="13" t="s">
        <v>51</v>
      </c>
      <c r="C7" s="13" t="s">
        <v>51</v>
      </c>
      <c r="D7" s="14">
        <v>1</v>
      </c>
      <c r="E7" s="15">
        <f>공종별내역서!F51</f>
        <v>20443834</v>
      </c>
      <c r="F7" s="15">
        <f t="shared" si="0"/>
        <v>20443834</v>
      </c>
      <c r="G7" s="15">
        <f>공종별내역서!H51</f>
        <v>29645650</v>
      </c>
      <c r="H7" s="15">
        <f t="shared" si="1"/>
        <v>29645650</v>
      </c>
      <c r="I7" s="15">
        <f>공종별내역서!J51</f>
        <v>756552</v>
      </c>
      <c r="J7" s="15">
        <f t="shared" si="2"/>
        <v>756552</v>
      </c>
      <c r="K7" s="15">
        <f t="shared" si="3"/>
        <v>50846036</v>
      </c>
      <c r="L7" s="15">
        <f t="shared" si="4"/>
        <v>50846036</v>
      </c>
      <c r="M7" s="13" t="s">
        <v>51</v>
      </c>
      <c r="N7" s="2" t="s">
        <v>77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11"/>
    </row>
    <row r="8" spans="1:20" ht="30" customHeight="1" x14ac:dyDescent="0.3">
      <c r="A8" s="13" t="s">
        <v>105</v>
      </c>
      <c r="B8" s="13" t="s">
        <v>51</v>
      </c>
      <c r="C8" s="13" t="s">
        <v>51</v>
      </c>
      <c r="D8" s="14">
        <v>1</v>
      </c>
      <c r="E8" s="15">
        <f>공종별내역서!F75</f>
        <v>7898801</v>
      </c>
      <c r="F8" s="15">
        <f t="shared" si="0"/>
        <v>7898801</v>
      </c>
      <c r="G8" s="15">
        <f>공종별내역서!H75</f>
        <v>7525657</v>
      </c>
      <c r="H8" s="15">
        <f t="shared" si="1"/>
        <v>7525657</v>
      </c>
      <c r="I8" s="15">
        <f>공종별내역서!J75</f>
        <v>166025</v>
      </c>
      <c r="J8" s="15">
        <f t="shared" si="2"/>
        <v>166025</v>
      </c>
      <c r="K8" s="15">
        <f t="shared" si="3"/>
        <v>15590483</v>
      </c>
      <c r="L8" s="15">
        <f t="shared" si="4"/>
        <v>15590483</v>
      </c>
      <c r="M8" s="13" t="s">
        <v>51</v>
      </c>
      <c r="N8" s="2" t="s">
        <v>106</v>
      </c>
      <c r="O8" s="2" t="s">
        <v>51</v>
      </c>
      <c r="P8" s="2" t="s">
        <v>52</v>
      </c>
      <c r="Q8" s="2" t="s">
        <v>51</v>
      </c>
      <c r="R8" s="3">
        <v>2</v>
      </c>
      <c r="S8" s="2" t="s">
        <v>51</v>
      </c>
      <c r="T8" s="11"/>
    </row>
    <row r="9" spans="1:20" ht="30" customHeight="1" x14ac:dyDescent="0.3">
      <c r="A9" s="13" t="s">
        <v>127</v>
      </c>
      <c r="B9" s="13" t="s">
        <v>51</v>
      </c>
      <c r="C9" s="13" t="s">
        <v>51</v>
      </c>
      <c r="D9" s="14">
        <v>1</v>
      </c>
      <c r="E9" s="15">
        <f>공종별내역서!F99</f>
        <v>342444</v>
      </c>
      <c r="F9" s="15">
        <f t="shared" si="0"/>
        <v>342444</v>
      </c>
      <c r="G9" s="15">
        <f>공종별내역서!H99</f>
        <v>1875276</v>
      </c>
      <c r="H9" s="15">
        <f t="shared" si="1"/>
        <v>1875276</v>
      </c>
      <c r="I9" s="15">
        <f>공종별내역서!J99</f>
        <v>76700</v>
      </c>
      <c r="J9" s="15">
        <f t="shared" si="2"/>
        <v>76700</v>
      </c>
      <c r="K9" s="15">
        <f t="shared" si="3"/>
        <v>2294420</v>
      </c>
      <c r="L9" s="15">
        <f t="shared" si="4"/>
        <v>2294420</v>
      </c>
      <c r="M9" s="13" t="s">
        <v>51</v>
      </c>
      <c r="N9" s="2" t="s">
        <v>128</v>
      </c>
      <c r="O9" s="2" t="s">
        <v>51</v>
      </c>
      <c r="P9" s="2" t="s">
        <v>52</v>
      </c>
      <c r="Q9" s="2" t="s">
        <v>51</v>
      </c>
      <c r="R9" s="3">
        <v>2</v>
      </c>
      <c r="S9" s="2" t="s">
        <v>51</v>
      </c>
      <c r="T9" s="11"/>
    </row>
    <row r="10" spans="1:20" ht="30" customHeight="1" x14ac:dyDescent="0.3">
      <c r="A10" s="13" t="s">
        <v>147</v>
      </c>
      <c r="B10" s="13" t="s">
        <v>51</v>
      </c>
      <c r="C10" s="13" t="s">
        <v>51</v>
      </c>
      <c r="D10" s="14">
        <v>1</v>
      </c>
      <c r="E10" s="15">
        <f>공종별내역서!F123</f>
        <v>22573279</v>
      </c>
      <c r="F10" s="15">
        <f t="shared" si="0"/>
        <v>22573279</v>
      </c>
      <c r="G10" s="15">
        <f>공종별내역서!H123</f>
        <v>19255786</v>
      </c>
      <c r="H10" s="15">
        <f t="shared" si="1"/>
        <v>19255786</v>
      </c>
      <c r="I10" s="15">
        <f>공종별내역서!J123</f>
        <v>460419</v>
      </c>
      <c r="J10" s="15">
        <f t="shared" si="2"/>
        <v>460419</v>
      </c>
      <c r="K10" s="15">
        <f t="shared" si="3"/>
        <v>42289484</v>
      </c>
      <c r="L10" s="15">
        <f t="shared" si="4"/>
        <v>42289484</v>
      </c>
      <c r="M10" s="13" t="s">
        <v>51</v>
      </c>
      <c r="N10" s="2" t="s">
        <v>148</v>
      </c>
      <c r="O10" s="2" t="s">
        <v>51</v>
      </c>
      <c r="P10" s="2" t="s">
        <v>52</v>
      </c>
      <c r="Q10" s="2" t="s">
        <v>51</v>
      </c>
      <c r="R10" s="3">
        <v>2</v>
      </c>
      <c r="S10" s="2" t="s">
        <v>51</v>
      </c>
      <c r="T10" s="11"/>
    </row>
    <row r="11" spans="1:20" ht="30" customHeight="1" x14ac:dyDescent="0.3">
      <c r="A11" s="13" t="s">
        <v>192</v>
      </c>
      <c r="B11" s="13" t="s">
        <v>51</v>
      </c>
      <c r="C11" s="13" t="s">
        <v>51</v>
      </c>
      <c r="D11" s="14">
        <v>1</v>
      </c>
      <c r="E11" s="15">
        <f>공종별내역서!F147</f>
        <v>1500000</v>
      </c>
      <c r="F11" s="15">
        <f t="shared" si="0"/>
        <v>1500000</v>
      </c>
      <c r="G11" s="15">
        <f>공종별내역서!H147</f>
        <v>0</v>
      </c>
      <c r="H11" s="15">
        <f t="shared" si="1"/>
        <v>0</v>
      </c>
      <c r="I11" s="15">
        <f>공종별내역서!J147</f>
        <v>0</v>
      </c>
      <c r="J11" s="15">
        <f t="shared" si="2"/>
        <v>0</v>
      </c>
      <c r="K11" s="15">
        <f t="shared" si="3"/>
        <v>1500000</v>
      </c>
      <c r="L11" s="15">
        <f t="shared" si="4"/>
        <v>1500000</v>
      </c>
      <c r="M11" s="13" t="s">
        <v>51</v>
      </c>
      <c r="N11" s="2" t="s">
        <v>193</v>
      </c>
      <c r="O11" s="2" t="s">
        <v>51</v>
      </c>
      <c r="P11" s="2" t="s">
        <v>52</v>
      </c>
      <c r="Q11" s="2" t="s">
        <v>51</v>
      </c>
      <c r="R11" s="3">
        <v>2</v>
      </c>
      <c r="S11" s="2" t="s">
        <v>51</v>
      </c>
      <c r="T11" s="11"/>
    </row>
    <row r="12" spans="1:20" ht="30" customHeight="1" x14ac:dyDescent="0.3">
      <c r="A12" s="13" t="s">
        <v>200</v>
      </c>
      <c r="B12" s="13" t="s">
        <v>51</v>
      </c>
      <c r="C12" s="13" t="s">
        <v>51</v>
      </c>
      <c r="D12" s="14">
        <v>1</v>
      </c>
      <c r="E12" s="15">
        <f>공종별내역서!F171</f>
        <v>435807</v>
      </c>
      <c r="F12" s="15">
        <f t="shared" si="0"/>
        <v>435807</v>
      </c>
      <c r="G12" s="15">
        <f>공종별내역서!H171</f>
        <v>2605092</v>
      </c>
      <c r="H12" s="15">
        <f t="shared" si="1"/>
        <v>2605092</v>
      </c>
      <c r="I12" s="15">
        <f>공종별내역서!J171</f>
        <v>0</v>
      </c>
      <c r="J12" s="15">
        <f t="shared" si="2"/>
        <v>0</v>
      </c>
      <c r="K12" s="15">
        <f t="shared" si="3"/>
        <v>3040899</v>
      </c>
      <c r="L12" s="15">
        <f t="shared" si="4"/>
        <v>3040899</v>
      </c>
      <c r="M12" s="13" t="s">
        <v>51</v>
      </c>
      <c r="N12" s="2" t="s">
        <v>201</v>
      </c>
      <c r="O12" s="2" t="s">
        <v>51</v>
      </c>
      <c r="P12" s="2" t="s">
        <v>52</v>
      </c>
      <c r="Q12" s="2" t="s">
        <v>51</v>
      </c>
      <c r="R12" s="3">
        <v>2</v>
      </c>
      <c r="S12" s="2" t="s">
        <v>51</v>
      </c>
      <c r="T12" s="11"/>
    </row>
    <row r="13" spans="1:20" ht="30" customHeight="1" x14ac:dyDescent="0.3">
      <c r="A13" s="13" t="s">
        <v>213</v>
      </c>
      <c r="B13" s="13" t="s">
        <v>51</v>
      </c>
      <c r="C13" s="13" t="s">
        <v>51</v>
      </c>
      <c r="D13" s="14">
        <v>1</v>
      </c>
      <c r="E13" s="15">
        <f>공종별내역서!F195</f>
        <v>20329842</v>
      </c>
      <c r="F13" s="15">
        <f t="shared" si="0"/>
        <v>20329842</v>
      </c>
      <c r="G13" s="15">
        <f>공종별내역서!H195</f>
        <v>3530163</v>
      </c>
      <c r="H13" s="15">
        <f t="shared" si="1"/>
        <v>3530163</v>
      </c>
      <c r="I13" s="15">
        <f>공종별내역서!J195</f>
        <v>0</v>
      </c>
      <c r="J13" s="15">
        <f t="shared" si="2"/>
        <v>0</v>
      </c>
      <c r="K13" s="15">
        <f t="shared" si="3"/>
        <v>23860005</v>
      </c>
      <c r="L13" s="15">
        <f t="shared" si="4"/>
        <v>23860005</v>
      </c>
      <c r="M13" s="13" t="s">
        <v>51</v>
      </c>
      <c r="N13" s="2" t="s">
        <v>214</v>
      </c>
      <c r="O13" s="2" t="s">
        <v>51</v>
      </c>
      <c r="P13" s="2" t="s">
        <v>52</v>
      </c>
      <c r="Q13" s="2" t="s">
        <v>51</v>
      </c>
      <c r="R13" s="3">
        <v>2</v>
      </c>
      <c r="S13" s="2" t="s">
        <v>51</v>
      </c>
      <c r="T13" s="11"/>
    </row>
    <row r="14" spans="1:20" ht="30" customHeight="1" x14ac:dyDescent="0.3">
      <c r="A14" s="13" t="s">
        <v>234</v>
      </c>
      <c r="B14" s="13" t="s">
        <v>51</v>
      </c>
      <c r="C14" s="13" t="s">
        <v>51</v>
      </c>
      <c r="D14" s="14">
        <v>1</v>
      </c>
      <c r="E14" s="15">
        <f>공종별내역서!F219</f>
        <v>6000000</v>
      </c>
      <c r="F14" s="15">
        <f t="shared" si="0"/>
        <v>6000000</v>
      </c>
      <c r="G14" s="15">
        <f>공종별내역서!H219</f>
        <v>2000000</v>
      </c>
      <c r="H14" s="15">
        <f t="shared" si="1"/>
        <v>2000000</v>
      </c>
      <c r="I14" s="15">
        <f>공종별내역서!J219</f>
        <v>0</v>
      </c>
      <c r="J14" s="15">
        <f t="shared" si="2"/>
        <v>0</v>
      </c>
      <c r="K14" s="15">
        <f t="shared" si="3"/>
        <v>8000000</v>
      </c>
      <c r="L14" s="15">
        <f t="shared" si="4"/>
        <v>8000000</v>
      </c>
      <c r="M14" s="13" t="s">
        <v>51</v>
      </c>
      <c r="N14" s="2" t="s">
        <v>235</v>
      </c>
      <c r="O14" s="2" t="s">
        <v>51</v>
      </c>
      <c r="P14" s="2" t="s">
        <v>52</v>
      </c>
      <c r="Q14" s="2" t="s">
        <v>51</v>
      </c>
      <c r="R14" s="3">
        <v>2</v>
      </c>
      <c r="S14" s="2" t="s">
        <v>51</v>
      </c>
      <c r="T14" s="11"/>
    </row>
    <row r="15" spans="1:20" ht="30" customHeight="1" x14ac:dyDescent="0.3">
      <c r="A15" s="13" t="s">
        <v>244</v>
      </c>
      <c r="B15" s="13" t="s">
        <v>51</v>
      </c>
      <c r="C15" s="13" t="s">
        <v>51</v>
      </c>
      <c r="D15" s="14">
        <v>1</v>
      </c>
      <c r="E15" s="15">
        <f>공종별내역서!F243</f>
        <v>0</v>
      </c>
      <c r="F15" s="15">
        <f t="shared" si="0"/>
        <v>0</v>
      </c>
      <c r="G15" s="15">
        <f>공종별내역서!H243</f>
        <v>4160547</v>
      </c>
      <c r="H15" s="15">
        <f t="shared" si="1"/>
        <v>4160547</v>
      </c>
      <c r="I15" s="15">
        <f>공종별내역서!J243</f>
        <v>37371</v>
      </c>
      <c r="J15" s="15">
        <f t="shared" si="2"/>
        <v>37371</v>
      </c>
      <c r="K15" s="15">
        <f t="shared" si="3"/>
        <v>4197918</v>
      </c>
      <c r="L15" s="15">
        <f t="shared" si="4"/>
        <v>4197918</v>
      </c>
      <c r="M15" s="13" t="s">
        <v>51</v>
      </c>
      <c r="N15" s="2" t="s">
        <v>245</v>
      </c>
      <c r="O15" s="2" t="s">
        <v>51</v>
      </c>
      <c r="P15" s="2" t="s">
        <v>52</v>
      </c>
      <c r="Q15" s="2" t="s">
        <v>51</v>
      </c>
      <c r="R15" s="3">
        <v>2</v>
      </c>
      <c r="S15" s="2" t="s">
        <v>51</v>
      </c>
      <c r="T15" s="11"/>
    </row>
    <row r="16" spans="1:20" ht="30" customHeight="1" x14ac:dyDescent="0.3">
      <c r="A16" s="13" t="s">
        <v>268</v>
      </c>
      <c r="B16" s="13" t="s">
        <v>51</v>
      </c>
      <c r="C16" s="13" t="s">
        <v>51</v>
      </c>
      <c r="D16" s="14">
        <v>1</v>
      </c>
      <c r="E16" s="15">
        <f>공종별내역서!F267</f>
        <v>0</v>
      </c>
      <c r="F16" s="15">
        <f t="shared" si="0"/>
        <v>0</v>
      </c>
      <c r="G16" s="15">
        <f>공종별내역서!H267</f>
        <v>0</v>
      </c>
      <c r="H16" s="15">
        <f t="shared" si="1"/>
        <v>0</v>
      </c>
      <c r="I16" s="15">
        <f>공종별내역서!J267</f>
        <v>245978</v>
      </c>
      <c r="J16" s="15">
        <f t="shared" si="2"/>
        <v>245978</v>
      </c>
      <c r="K16" s="15">
        <f t="shared" si="3"/>
        <v>245978</v>
      </c>
      <c r="L16" s="15">
        <f t="shared" si="4"/>
        <v>245978</v>
      </c>
      <c r="M16" s="13" t="s">
        <v>51</v>
      </c>
      <c r="N16" s="2" t="s">
        <v>269</v>
      </c>
      <c r="O16" s="2" t="s">
        <v>51</v>
      </c>
      <c r="P16" s="2" t="s">
        <v>51</v>
      </c>
      <c r="Q16" s="2" t="s">
        <v>270</v>
      </c>
      <c r="R16" s="3">
        <v>2</v>
      </c>
      <c r="S16" s="2" t="s">
        <v>51</v>
      </c>
      <c r="T16" s="11">
        <f>L16*1</f>
        <v>245978</v>
      </c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74</v>
      </c>
      <c r="B27" s="14"/>
      <c r="C27" s="14"/>
      <c r="D27" s="14"/>
      <c r="E27" s="14"/>
      <c r="F27" s="15">
        <f>F5</f>
        <v>79979801</v>
      </c>
      <c r="G27" s="14"/>
      <c r="H27" s="15">
        <f>H5</f>
        <v>77193093</v>
      </c>
      <c r="I27" s="14"/>
      <c r="J27" s="15">
        <f>J5</f>
        <v>1497067</v>
      </c>
      <c r="K27" s="14"/>
      <c r="L27" s="15">
        <f>L5</f>
        <v>158669961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67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1445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5" t="s">
        <v>1</v>
      </c>
      <c r="B2" s="45" t="s">
        <v>2</v>
      </c>
      <c r="C2" s="45" t="s">
        <v>3</v>
      </c>
      <c r="D2" s="45" t="s">
        <v>4</v>
      </c>
      <c r="E2" s="45" t="s">
        <v>5</v>
      </c>
      <c r="F2" s="45"/>
      <c r="G2" s="45" t="s">
        <v>8</v>
      </c>
      <c r="H2" s="45"/>
      <c r="I2" s="45" t="s">
        <v>9</v>
      </c>
      <c r="J2" s="45"/>
      <c r="K2" s="45" t="s">
        <v>10</v>
      </c>
      <c r="L2" s="45"/>
      <c r="M2" s="45" t="s">
        <v>11</v>
      </c>
      <c r="N2" s="47" t="s">
        <v>19</v>
      </c>
      <c r="O2" s="47" t="s">
        <v>13</v>
      </c>
      <c r="P2" s="47" t="s">
        <v>20</v>
      </c>
      <c r="Q2" s="47" t="s">
        <v>12</v>
      </c>
      <c r="R2" s="47" t="s">
        <v>21</v>
      </c>
      <c r="S2" s="47" t="s">
        <v>22</v>
      </c>
      <c r="T2" s="47" t="s">
        <v>23</v>
      </c>
      <c r="U2" s="47" t="s">
        <v>24</v>
      </c>
      <c r="V2" s="47" t="s">
        <v>25</v>
      </c>
      <c r="W2" s="47" t="s">
        <v>26</v>
      </c>
      <c r="X2" s="47" t="s">
        <v>27</v>
      </c>
      <c r="Y2" s="47" t="s">
        <v>28</v>
      </c>
      <c r="Z2" s="47" t="s">
        <v>29</v>
      </c>
      <c r="AA2" s="47" t="s">
        <v>30</v>
      </c>
      <c r="AB2" s="47" t="s">
        <v>31</v>
      </c>
      <c r="AC2" s="47" t="s">
        <v>32</v>
      </c>
      <c r="AD2" s="47" t="s">
        <v>33</v>
      </c>
      <c r="AE2" s="47" t="s">
        <v>34</v>
      </c>
      <c r="AF2" s="47" t="s">
        <v>35</v>
      </c>
      <c r="AG2" s="47" t="s">
        <v>36</v>
      </c>
      <c r="AH2" s="47" t="s">
        <v>37</v>
      </c>
      <c r="AI2" s="47" t="s">
        <v>38</v>
      </c>
      <c r="AJ2" s="47" t="s">
        <v>39</v>
      </c>
      <c r="AK2" s="47" t="s">
        <v>40</v>
      </c>
      <c r="AL2" s="47" t="s">
        <v>41</v>
      </c>
      <c r="AM2" s="47" t="s">
        <v>42</v>
      </c>
      <c r="AN2" s="47" t="s">
        <v>43</v>
      </c>
      <c r="AO2" s="47" t="s">
        <v>44</v>
      </c>
      <c r="AP2" s="47" t="s">
        <v>45</v>
      </c>
      <c r="AQ2" s="47" t="s">
        <v>46</v>
      </c>
      <c r="AR2" s="47" t="s">
        <v>47</v>
      </c>
      <c r="AS2" s="47" t="s">
        <v>15</v>
      </c>
      <c r="AT2" s="47" t="s">
        <v>16</v>
      </c>
      <c r="AU2" s="47" t="s">
        <v>48</v>
      </c>
      <c r="AV2" s="47" t="s">
        <v>49</v>
      </c>
    </row>
    <row r="3" spans="1:48" ht="30" customHeight="1" x14ac:dyDescent="0.3">
      <c r="A3" s="45"/>
      <c r="B3" s="45"/>
      <c r="C3" s="45"/>
      <c r="D3" s="45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</row>
    <row r="4" spans="1:48" ht="30" customHeight="1" x14ac:dyDescent="0.3">
      <c r="A4" s="16" t="s">
        <v>53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55</v>
      </c>
      <c r="B5" s="16" t="s">
        <v>56</v>
      </c>
      <c r="C5" s="16" t="s">
        <v>57</v>
      </c>
      <c r="D5" s="14">
        <v>677</v>
      </c>
      <c r="E5" s="15">
        <f>TRUNC(일위대가목록!E4,0)</f>
        <v>0</v>
      </c>
      <c r="F5" s="15">
        <f>TRUNC(E5*D5, 0)</f>
        <v>0</v>
      </c>
      <c r="G5" s="15">
        <f>TRUNC(일위대가목록!F4,0)</f>
        <v>4301</v>
      </c>
      <c r="H5" s="15">
        <f>TRUNC(G5*D5, 0)</f>
        <v>2911777</v>
      </c>
      <c r="I5" s="15">
        <f>TRUNC(일위대가목록!G4,0)</f>
        <v>0</v>
      </c>
      <c r="J5" s="15">
        <f>TRUNC(I5*D5, 0)</f>
        <v>0</v>
      </c>
      <c r="K5" s="15">
        <f t="shared" ref="K5:L8" si="0">TRUNC(E5+G5+I5, 0)</f>
        <v>4301</v>
      </c>
      <c r="L5" s="15">
        <f t="shared" si="0"/>
        <v>2911777</v>
      </c>
      <c r="M5" s="16" t="s">
        <v>51</v>
      </c>
      <c r="N5" s="2" t="s">
        <v>58</v>
      </c>
      <c r="O5" s="2" t="s">
        <v>51</v>
      </c>
      <c r="P5" s="2" t="s">
        <v>51</v>
      </c>
      <c r="Q5" s="2" t="s">
        <v>54</v>
      </c>
      <c r="R5" s="2" t="s">
        <v>59</v>
      </c>
      <c r="S5" s="2" t="s">
        <v>60</v>
      </c>
      <c r="T5" s="2" t="s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61</v>
      </c>
      <c r="AV5" s="3">
        <v>13</v>
      </c>
    </row>
    <row r="6" spans="1:48" ht="30" customHeight="1" x14ac:dyDescent="0.3">
      <c r="A6" s="16" t="s">
        <v>62</v>
      </c>
      <c r="B6" s="16" t="s">
        <v>63</v>
      </c>
      <c r="C6" s="16" t="s">
        <v>64</v>
      </c>
      <c r="D6" s="14">
        <v>2</v>
      </c>
      <c r="E6" s="15">
        <f>TRUNC(일위대가목록!E5,0)</f>
        <v>33598</v>
      </c>
      <c r="F6" s="15">
        <f>TRUNC(E6*D6, 0)</f>
        <v>67196</v>
      </c>
      <c r="G6" s="15">
        <f>TRUNC(일위대가목록!F5,0)</f>
        <v>94574</v>
      </c>
      <c r="H6" s="15">
        <f>TRUNC(G6*D6, 0)</f>
        <v>189148</v>
      </c>
      <c r="I6" s="15">
        <f>TRUNC(일위대가목록!G5,0)</f>
        <v>0</v>
      </c>
      <c r="J6" s="15">
        <f>TRUNC(I6*D6, 0)</f>
        <v>0</v>
      </c>
      <c r="K6" s="15">
        <f t="shared" si="0"/>
        <v>128172</v>
      </c>
      <c r="L6" s="15">
        <f t="shared" si="0"/>
        <v>256344</v>
      </c>
      <c r="M6" s="16" t="s">
        <v>51</v>
      </c>
      <c r="N6" s="2" t="s">
        <v>65</v>
      </c>
      <c r="O6" s="2" t="s">
        <v>51</v>
      </c>
      <c r="P6" s="2" t="s">
        <v>51</v>
      </c>
      <c r="Q6" s="2" t="s">
        <v>54</v>
      </c>
      <c r="R6" s="2" t="s">
        <v>59</v>
      </c>
      <c r="S6" s="2" t="s">
        <v>60</v>
      </c>
      <c r="T6" s="2" t="s">
        <v>60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66</v>
      </c>
      <c r="AV6" s="3">
        <v>14</v>
      </c>
    </row>
    <row r="7" spans="1:48" ht="30" customHeight="1" x14ac:dyDescent="0.3">
      <c r="A7" s="16" t="s">
        <v>67</v>
      </c>
      <c r="B7" s="16" t="s">
        <v>68</v>
      </c>
      <c r="C7" s="16" t="s">
        <v>57</v>
      </c>
      <c r="D7" s="14">
        <v>677</v>
      </c>
      <c r="E7" s="15">
        <f>TRUNC(일위대가목록!E6,0)</f>
        <v>574</v>
      </c>
      <c r="F7" s="15">
        <f>TRUNC(E7*D7, 0)</f>
        <v>388598</v>
      </c>
      <c r="G7" s="15">
        <f>TRUNC(일위대가목록!F6,0)</f>
        <v>1720</v>
      </c>
      <c r="H7" s="15">
        <f>TRUNC(G7*D7, 0)</f>
        <v>1164440</v>
      </c>
      <c r="I7" s="15">
        <f>TRUNC(일위대가목록!G6,0)</f>
        <v>0</v>
      </c>
      <c r="J7" s="15">
        <f>TRUNC(I7*D7, 0)</f>
        <v>0</v>
      </c>
      <c r="K7" s="15">
        <f t="shared" si="0"/>
        <v>2294</v>
      </c>
      <c r="L7" s="15">
        <f t="shared" si="0"/>
        <v>1553038</v>
      </c>
      <c r="M7" s="16" t="s">
        <v>51</v>
      </c>
      <c r="N7" s="2" t="s">
        <v>69</v>
      </c>
      <c r="O7" s="2" t="s">
        <v>51</v>
      </c>
      <c r="P7" s="2" t="s">
        <v>51</v>
      </c>
      <c r="Q7" s="2" t="s">
        <v>54</v>
      </c>
      <c r="R7" s="2" t="s">
        <v>59</v>
      </c>
      <c r="S7" s="2" t="s">
        <v>60</v>
      </c>
      <c r="T7" s="2" t="s">
        <v>60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70</v>
      </c>
      <c r="AV7" s="3">
        <v>15</v>
      </c>
    </row>
    <row r="8" spans="1:48" ht="30" customHeight="1" x14ac:dyDescent="0.3">
      <c r="A8" s="16" t="s">
        <v>71</v>
      </c>
      <c r="B8" s="16" t="s">
        <v>51</v>
      </c>
      <c r="C8" s="16" t="s">
        <v>57</v>
      </c>
      <c r="D8" s="14">
        <v>677</v>
      </c>
      <c r="E8" s="15">
        <f>TRUNC(일위대가목록!E7,0)</f>
        <v>0</v>
      </c>
      <c r="F8" s="15">
        <f>TRUNC(E8*D8, 0)</f>
        <v>0</v>
      </c>
      <c r="G8" s="15">
        <f>TRUNC(일위대가목록!F7,0)</f>
        <v>3441</v>
      </c>
      <c r="H8" s="15">
        <f>TRUNC(G8*D8, 0)</f>
        <v>2329557</v>
      </c>
      <c r="I8" s="15">
        <f>TRUNC(일위대가목록!G7,0)</f>
        <v>0</v>
      </c>
      <c r="J8" s="15">
        <f>TRUNC(I8*D8, 0)</f>
        <v>0</v>
      </c>
      <c r="K8" s="15">
        <f t="shared" si="0"/>
        <v>3441</v>
      </c>
      <c r="L8" s="15">
        <f t="shared" si="0"/>
        <v>2329557</v>
      </c>
      <c r="M8" s="16" t="s">
        <v>51</v>
      </c>
      <c r="N8" s="2" t="s">
        <v>72</v>
      </c>
      <c r="O8" s="2" t="s">
        <v>51</v>
      </c>
      <c r="P8" s="2" t="s">
        <v>51</v>
      </c>
      <c r="Q8" s="2" t="s">
        <v>54</v>
      </c>
      <c r="R8" s="2" t="s">
        <v>59</v>
      </c>
      <c r="S8" s="2" t="s">
        <v>60</v>
      </c>
      <c r="T8" s="2" t="s">
        <v>60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73</v>
      </c>
      <c r="AV8" s="3">
        <v>16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54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54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54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54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54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54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54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54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54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54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54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54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54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54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54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54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54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54</v>
      </c>
    </row>
    <row r="27" spans="1:48" ht="30" customHeight="1" x14ac:dyDescent="0.3">
      <c r="A27" s="16" t="s">
        <v>74</v>
      </c>
      <c r="B27" s="14"/>
      <c r="C27" s="14"/>
      <c r="D27" s="14"/>
      <c r="E27" s="15"/>
      <c r="F27" s="15">
        <f>SUMIF(Q5:Q26,"0101",F5:F26)</f>
        <v>455794</v>
      </c>
      <c r="G27" s="15"/>
      <c r="H27" s="15">
        <f>SUMIF(Q5:Q26,"0101",H5:H26)</f>
        <v>6594922</v>
      </c>
      <c r="I27" s="15"/>
      <c r="J27" s="15">
        <f>SUMIF(Q5:Q26,"0101",J5:J26)</f>
        <v>0</v>
      </c>
      <c r="K27" s="15"/>
      <c r="L27" s="15">
        <f>SUMIF(Q5:Q26,"0101",L5:L26)</f>
        <v>7050716</v>
      </c>
      <c r="M27" s="14"/>
      <c r="N27" t="s">
        <v>75</v>
      </c>
    </row>
    <row r="28" spans="1:48" ht="30" customHeight="1" x14ac:dyDescent="0.3">
      <c r="A28" s="16" t="s">
        <v>76</v>
      </c>
      <c r="B28" s="16" t="s">
        <v>51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s="38" customFormat="1" ht="30" customHeight="1" x14ac:dyDescent="0.3">
      <c r="A29" s="33" t="s">
        <v>78</v>
      </c>
      <c r="B29" s="33" t="s">
        <v>79</v>
      </c>
      <c r="C29" s="33" t="s">
        <v>57</v>
      </c>
      <c r="D29" s="34">
        <v>330</v>
      </c>
      <c r="E29" s="35">
        <f>TRUNC(일위대가목록!E8,0)</f>
        <v>9058</v>
      </c>
      <c r="F29" s="35">
        <f t="shared" ref="F29:F35" si="1">TRUNC(E29*D29, 0)</f>
        <v>2989140</v>
      </c>
      <c r="G29" s="35">
        <f>TRUNC(일위대가목록!F8,0)</f>
        <v>11402</v>
      </c>
      <c r="H29" s="35">
        <f t="shared" ref="H29:H35" si="2">TRUNC(G29*D29, 0)</f>
        <v>3762660</v>
      </c>
      <c r="I29" s="35">
        <f>TRUNC(일위대가목록!G8,0)</f>
        <v>684</v>
      </c>
      <c r="J29" s="35">
        <f t="shared" ref="J29:J35" si="3">TRUNC(I29*D29, 0)</f>
        <v>225720</v>
      </c>
      <c r="K29" s="35">
        <f t="shared" ref="K29:L35" si="4">TRUNC(E29+G29+I29, 0)</f>
        <v>21144</v>
      </c>
      <c r="L29" s="35">
        <f t="shared" si="4"/>
        <v>6977520</v>
      </c>
      <c r="M29" s="33" t="s">
        <v>51</v>
      </c>
      <c r="N29" s="36" t="s">
        <v>80</v>
      </c>
      <c r="O29" s="36" t="s">
        <v>51</v>
      </c>
      <c r="P29" s="36" t="s">
        <v>51</v>
      </c>
      <c r="Q29" s="36" t="s">
        <v>77</v>
      </c>
      <c r="R29" s="36" t="s">
        <v>59</v>
      </c>
      <c r="S29" s="36" t="s">
        <v>60</v>
      </c>
      <c r="T29" s="36" t="s">
        <v>60</v>
      </c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6" t="s">
        <v>51</v>
      </c>
      <c r="AS29" s="36" t="s">
        <v>51</v>
      </c>
      <c r="AT29" s="37"/>
      <c r="AU29" s="36" t="s">
        <v>81</v>
      </c>
      <c r="AV29" s="37">
        <v>28</v>
      </c>
    </row>
    <row r="30" spans="1:48" s="38" customFormat="1" ht="30" customHeight="1" x14ac:dyDescent="0.3">
      <c r="A30" s="33" t="s">
        <v>82</v>
      </c>
      <c r="B30" s="33" t="s">
        <v>83</v>
      </c>
      <c r="C30" s="33" t="s">
        <v>57</v>
      </c>
      <c r="D30" s="34">
        <v>330</v>
      </c>
      <c r="E30" s="35">
        <f>TRUNC(일위대가목록!E9,0)</f>
        <v>9084</v>
      </c>
      <c r="F30" s="35">
        <f t="shared" si="1"/>
        <v>2997720</v>
      </c>
      <c r="G30" s="35">
        <f>TRUNC(일위대가목록!F9,0)</f>
        <v>15088</v>
      </c>
      <c r="H30" s="35">
        <f t="shared" si="2"/>
        <v>4979040</v>
      </c>
      <c r="I30" s="35">
        <f>TRUNC(일위대가목록!G9,0)</f>
        <v>452</v>
      </c>
      <c r="J30" s="35">
        <f t="shared" si="3"/>
        <v>149160</v>
      </c>
      <c r="K30" s="35">
        <f t="shared" si="4"/>
        <v>24624</v>
      </c>
      <c r="L30" s="35">
        <f t="shared" si="4"/>
        <v>8125920</v>
      </c>
      <c r="M30" s="33" t="s">
        <v>51</v>
      </c>
      <c r="N30" s="36" t="s">
        <v>84</v>
      </c>
      <c r="O30" s="36" t="s">
        <v>51</v>
      </c>
      <c r="P30" s="36" t="s">
        <v>51</v>
      </c>
      <c r="Q30" s="36" t="s">
        <v>77</v>
      </c>
      <c r="R30" s="36" t="s">
        <v>59</v>
      </c>
      <c r="S30" s="36" t="s">
        <v>60</v>
      </c>
      <c r="T30" s="36" t="s">
        <v>60</v>
      </c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6" t="s">
        <v>51</v>
      </c>
      <c r="AS30" s="36" t="s">
        <v>51</v>
      </c>
      <c r="AT30" s="37"/>
      <c r="AU30" s="36" t="s">
        <v>85</v>
      </c>
      <c r="AV30" s="37">
        <v>19</v>
      </c>
    </row>
    <row r="31" spans="1:48" ht="30" customHeight="1" x14ac:dyDescent="0.3">
      <c r="A31" s="16" t="s">
        <v>86</v>
      </c>
      <c r="B31" s="16" t="s">
        <v>87</v>
      </c>
      <c r="C31" s="16" t="s">
        <v>88</v>
      </c>
      <c r="D31" s="14">
        <v>54</v>
      </c>
      <c r="E31" s="15">
        <f>TRUNC(일위대가목록!E10,0)</f>
        <v>2194</v>
      </c>
      <c r="F31" s="15">
        <f t="shared" si="1"/>
        <v>118476</v>
      </c>
      <c r="G31" s="15">
        <f>TRUNC(일위대가목록!F10,0)</f>
        <v>8990</v>
      </c>
      <c r="H31" s="15">
        <f t="shared" si="2"/>
        <v>485460</v>
      </c>
      <c r="I31" s="15">
        <f>TRUNC(일위대가목록!G10,0)</f>
        <v>359</v>
      </c>
      <c r="J31" s="15">
        <f t="shared" si="3"/>
        <v>19386</v>
      </c>
      <c r="K31" s="15">
        <f t="shared" si="4"/>
        <v>11543</v>
      </c>
      <c r="L31" s="15">
        <f t="shared" si="4"/>
        <v>623322</v>
      </c>
      <c r="M31" s="16" t="s">
        <v>51</v>
      </c>
      <c r="N31" s="2" t="s">
        <v>89</v>
      </c>
      <c r="O31" s="2" t="s">
        <v>51</v>
      </c>
      <c r="P31" s="2" t="s">
        <v>51</v>
      </c>
      <c r="Q31" s="2" t="s">
        <v>77</v>
      </c>
      <c r="R31" s="2" t="s">
        <v>59</v>
      </c>
      <c r="S31" s="2" t="s">
        <v>60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90</v>
      </c>
      <c r="AV31" s="3">
        <v>20</v>
      </c>
    </row>
    <row r="32" spans="1:48" ht="30" customHeight="1" x14ac:dyDescent="0.3">
      <c r="A32" s="16" t="s">
        <v>91</v>
      </c>
      <c r="B32" s="16" t="s">
        <v>92</v>
      </c>
      <c r="C32" s="16" t="s">
        <v>57</v>
      </c>
      <c r="D32" s="14">
        <v>125</v>
      </c>
      <c r="E32" s="15">
        <f>TRUNC(일위대가목록!E11,0)</f>
        <v>35832</v>
      </c>
      <c r="F32" s="15">
        <f t="shared" si="1"/>
        <v>4479000</v>
      </c>
      <c r="G32" s="15">
        <f>TRUNC(일위대가목록!F11,0)</f>
        <v>49378</v>
      </c>
      <c r="H32" s="15">
        <f t="shared" si="2"/>
        <v>6172250</v>
      </c>
      <c r="I32" s="15">
        <f>TRUNC(일위대가목록!G11,0)</f>
        <v>932</v>
      </c>
      <c r="J32" s="15">
        <f t="shared" si="3"/>
        <v>116500</v>
      </c>
      <c r="K32" s="15">
        <f t="shared" si="4"/>
        <v>86142</v>
      </c>
      <c r="L32" s="15">
        <f t="shared" si="4"/>
        <v>10767750</v>
      </c>
      <c r="M32" s="16" t="s">
        <v>51</v>
      </c>
      <c r="N32" s="2" t="s">
        <v>93</v>
      </c>
      <c r="O32" s="2" t="s">
        <v>51</v>
      </c>
      <c r="P32" s="2" t="s">
        <v>51</v>
      </c>
      <c r="Q32" s="2" t="s">
        <v>77</v>
      </c>
      <c r="R32" s="2" t="s">
        <v>59</v>
      </c>
      <c r="S32" s="2" t="s">
        <v>60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94</v>
      </c>
      <c r="AV32" s="3">
        <v>23</v>
      </c>
    </row>
    <row r="33" spans="1:48" ht="30" customHeight="1" x14ac:dyDescent="0.3">
      <c r="A33" s="16" t="s">
        <v>91</v>
      </c>
      <c r="B33" s="16" t="s">
        <v>95</v>
      </c>
      <c r="C33" s="16" t="s">
        <v>57</v>
      </c>
      <c r="D33" s="14">
        <v>32</v>
      </c>
      <c r="E33" s="15">
        <f>TRUNC(일위대가목록!E12,0)</f>
        <v>42846</v>
      </c>
      <c r="F33" s="15">
        <f t="shared" si="1"/>
        <v>1371072</v>
      </c>
      <c r="G33" s="15">
        <f>TRUNC(일위대가목록!F12,0)</f>
        <v>49378</v>
      </c>
      <c r="H33" s="15">
        <f t="shared" si="2"/>
        <v>1580096</v>
      </c>
      <c r="I33" s="15">
        <f>TRUNC(일위대가목록!G12,0)</f>
        <v>932</v>
      </c>
      <c r="J33" s="15">
        <f t="shared" si="3"/>
        <v>29824</v>
      </c>
      <c r="K33" s="15">
        <f t="shared" si="4"/>
        <v>93156</v>
      </c>
      <c r="L33" s="15">
        <f t="shared" si="4"/>
        <v>2980992</v>
      </c>
      <c r="M33" s="16" t="s">
        <v>51</v>
      </c>
      <c r="N33" s="2" t="s">
        <v>96</v>
      </c>
      <c r="O33" s="2" t="s">
        <v>51</v>
      </c>
      <c r="P33" s="2" t="s">
        <v>51</v>
      </c>
      <c r="Q33" s="2" t="s">
        <v>77</v>
      </c>
      <c r="R33" s="2" t="s">
        <v>59</v>
      </c>
      <c r="S33" s="2" t="s">
        <v>60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97</v>
      </c>
      <c r="AV33" s="3">
        <v>25</v>
      </c>
    </row>
    <row r="34" spans="1:48" ht="30" customHeight="1" x14ac:dyDescent="0.3">
      <c r="A34" s="16" t="s">
        <v>91</v>
      </c>
      <c r="B34" s="16" t="s">
        <v>98</v>
      </c>
      <c r="C34" s="16" t="s">
        <v>57</v>
      </c>
      <c r="D34" s="14">
        <v>203</v>
      </c>
      <c r="E34" s="15">
        <f>TRUNC(일위대가목록!E13,0)</f>
        <v>33119</v>
      </c>
      <c r="F34" s="15">
        <f t="shared" si="1"/>
        <v>6723157</v>
      </c>
      <c r="G34" s="15">
        <f>TRUNC(일위대가목록!F13,0)</f>
        <v>42006</v>
      </c>
      <c r="H34" s="15">
        <f t="shared" si="2"/>
        <v>8527218</v>
      </c>
      <c r="I34" s="15">
        <f>TRUNC(일위대가목록!G13,0)</f>
        <v>860</v>
      </c>
      <c r="J34" s="15">
        <f t="shared" si="3"/>
        <v>174580</v>
      </c>
      <c r="K34" s="15">
        <f t="shared" si="4"/>
        <v>75985</v>
      </c>
      <c r="L34" s="15">
        <f t="shared" si="4"/>
        <v>15424955</v>
      </c>
      <c r="M34" s="16" t="s">
        <v>51</v>
      </c>
      <c r="N34" s="2" t="s">
        <v>99</v>
      </c>
      <c r="O34" s="2" t="s">
        <v>51</v>
      </c>
      <c r="P34" s="2" t="s">
        <v>51</v>
      </c>
      <c r="Q34" s="2" t="s">
        <v>77</v>
      </c>
      <c r="R34" s="2" t="s">
        <v>59</v>
      </c>
      <c r="S34" s="2" t="s">
        <v>60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100</v>
      </c>
      <c r="AV34" s="3">
        <v>80</v>
      </c>
    </row>
    <row r="35" spans="1:48" ht="30" customHeight="1" x14ac:dyDescent="0.3">
      <c r="A35" s="16" t="s">
        <v>101</v>
      </c>
      <c r="B35" s="16" t="s">
        <v>102</v>
      </c>
      <c r="C35" s="16" t="s">
        <v>57</v>
      </c>
      <c r="D35" s="14">
        <v>363</v>
      </c>
      <c r="E35" s="15">
        <f>TRUNC(일위대가목록!E14,0)</f>
        <v>4863</v>
      </c>
      <c r="F35" s="15">
        <f t="shared" si="1"/>
        <v>1765269</v>
      </c>
      <c r="G35" s="15">
        <f>TRUNC(일위대가목록!F14,0)</f>
        <v>11402</v>
      </c>
      <c r="H35" s="15">
        <f t="shared" si="2"/>
        <v>4138926</v>
      </c>
      <c r="I35" s="15">
        <f>TRUNC(일위대가목록!G14,0)</f>
        <v>114</v>
      </c>
      <c r="J35" s="15">
        <f t="shared" si="3"/>
        <v>41382</v>
      </c>
      <c r="K35" s="15">
        <f t="shared" si="4"/>
        <v>16379</v>
      </c>
      <c r="L35" s="15">
        <f t="shared" si="4"/>
        <v>5945577</v>
      </c>
      <c r="M35" s="16" t="s">
        <v>51</v>
      </c>
      <c r="N35" s="2" t="s">
        <v>103</v>
      </c>
      <c r="O35" s="2" t="s">
        <v>51</v>
      </c>
      <c r="P35" s="2" t="s">
        <v>51</v>
      </c>
      <c r="Q35" s="2" t="s">
        <v>77</v>
      </c>
      <c r="R35" s="2" t="s">
        <v>59</v>
      </c>
      <c r="S35" s="2" t="s">
        <v>60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104</v>
      </c>
      <c r="AV35" s="3">
        <v>26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77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77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77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77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77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77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77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77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77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77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77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77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77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77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77</v>
      </c>
    </row>
    <row r="51" spans="1:48" ht="30" customHeight="1" x14ac:dyDescent="0.3">
      <c r="A51" s="16" t="s">
        <v>74</v>
      </c>
      <c r="B51" s="14"/>
      <c r="C51" s="14"/>
      <c r="D51" s="14"/>
      <c r="E51" s="15"/>
      <c r="F51" s="15">
        <f>SUMIF(Q29:Q50,"0102",F29:F50)</f>
        <v>20443834</v>
      </c>
      <c r="G51" s="15"/>
      <c r="H51" s="15">
        <f>SUMIF(Q29:Q50,"0102",H29:H50)</f>
        <v>29645650</v>
      </c>
      <c r="I51" s="15"/>
      <c r="J51" s="15">
        <f>SUMIF(Q29:Q50,"0102",J29:J50)</f>
        <v>756552</v>
      </c>
      <c r="K51" s="15"/>
      <c r="L51" s="15">
        <f>SUMIF(Q29:Q50,"0102",L29:L50)</f>
        <v>50846036</v>
      </c>
      <c r="M51" s="14"/>
      <c r="N51" t="s">
        <v>75</v>
      </c>
    </row>
    <row r="52" spans="1:48" ht="30" customHeight="1" x14ac:dyDescent="0.3">
      <c r="A52" s="16" t="s">
        <v>105</v>
      </c>
      <c r="B52" s="16" t="s">
        <v>51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106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107</v>
      </c>
      <c r="B53" s="16" t="s">
        <v>108</v>
      </c>
      <c r="C53" s="16" t="s">
        <v>57</v>
      </c>
      <c r="D53" s="14">
        <v>6</v>
      </c>
      <c r="E53" s="15">
        <f>TRUNC(일위대가목록!E15,0)</f>
        <v>2964</v>
      </c>
      <c r="F53" s="15">
        <f>TRUNC(E53*D53, 0)</f>
        <v>17784</v>
      </c>
      <c r="G53" s="15">
        <f>TRUNC(일위대가목록!F15,0)</f>
        <v>9733</v>
      </c>
      <c r="H53" s="15">
        <f>TRUNC(G53*D53, 0)</f>
        <v>58398</v>
      </c>
      <c r="I53" s="15">
        <f>TRUNC(일위대가목록!G15,0)</f>
        <v>194</v>
      </c>
      <c r="J53" s="15">
        <f>TRUNC(I53*D53, 0)</f>
        <v>1164</v>
      </c>
      <c r="K53" s="15">
        <f t="shared" ref="K53:L57" si="5">TRUNC(E53+G53+I53, 0)</f>
        <v>12891</v>
      </c>
      <c r="L53" s="15">
        <f t="shared" si="5"/>
        <v>77346</v>
      </c>
      <c r="M53" s="16" t="s">
        <v>51</v>
      </c>
      <c r="N53" s="2" t="s">
        <v>109</v>
      </c>
      <c r="O53" s="2" t="s">
        <v>51</v>
      </c>
      <c r="P53" s="2" t="s">
        <v>51</v>
      </c>
      <c r="Q53" s="2" t="s">
        <v>106</v>
      </c>
      <c r="R53" s="2" t="s">
        <v>59</v>
      </c>
      <c r="S53" s="2" t="s">
        <v>60</v>
      </c>
      <c r="T53" s="2" t="s">
        <v>60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110</v>
      </c>
      <c r="AV53" s="3">
        <v>29</v>
      </c>
    </row>
    <row r="54" spans="1:48" ht="30" customHeight="1" x14ac:dyDescent="0.3">
      <c r="A54" s="16" t="s">
        <v>111</v>
      </c>
      <c r="B54" s="16" t="s">
        <v>112</v>
      </c>
      <c r="C54" s="16" t="s">
        <v>57</v>
      </c>
      <c r="D54" s="14">
        <v>63</v>
      </c>
      <c r="E54" s="15">
        <f>TRUNC(일위대가목록!E16,0)</f>
        <v>11313</v>
      </c>
      <c r="F54" s="15">
        <f>TRUNC(E54*D54, 0)</f>
        <v>712719</v>
      </c>
      <c r="G54" s="15">
        <f>TRUNC(일위대가목록!F16,0)</f>
        <v>18183</v>
      </c>
      <c r="H54" s="15">
        <f>TRUNC(G54*D54, 0)</f>
        <v>1145529</v>
      </c>
      <c r="I54" s="15">
        <f>TRUNC(일위대가목록!G16,0)</f>
        <v>363</v>
      </c>
      <c r="J54" s="15">
        <f>TRUNC(I54*D54, 0)</f>
        <v>22869</v>
      </c>
      <c r="K54" s="15">
        <f t="shared" si="5"/>
        <v>29859</v>
      </c>
      <c r="L54" s="15">
        <f t="shared" si="5"/>
        <v>1881117</v>
      </c>
      <c r="M54" s="16" t="s">
        <v>51</v>
      </c>
      <c r="N54" s="2" t="s">
        <v>113</v>
      </c>
      <c r="O54" s="2" t="s">
        <v>51</v>
      </c>
      <c r="P54" s="2" t="s">
        <v>51</v>
      </c>
      <c r="Q54" s="2" t="s">
        <v>106</v>
      </c>
      <c r="R54" s="2" t="s">
        <v>59</v>
      </c>
      <c r="S54" s="2" t="s">
        <v>60</v>
      </c>
      <c r="T54" s="2" t="s">
        <v>60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114</v>
      </c>
      <c r="AV54" s="3">
        <v>30</v>
      </c>
    </row>
    <row r="55" spans="1:48" ht="30" customHeight="1" x14ac:dyDescent="0.3">
      <c r="A55" s="16" t="s">
        <v>115</v>
      </c>
      <c r="B55" s="16" t="s">
        <v>116</v>
      </c>
      <c r="C55" s="16" t="s">
        <v>57</v>
      </c>
      <c r="D55" s="14">
        <v>263</v>
      </c>
      <c r="E55" s="15">
        <f>TRUNC(일위대가목록!E17,0)</f>
        <v>26846</v>
      </c>
      <c r="F55" s="15">
        <f>TRUNC(E55*D55, 0)</f>
        <v>7060498</v>
      </c>
      <c r="G55" s="15">
        <f>TRUNC(일위대가목록!F17,0)</f>
        <v>19638</v>
      </c>
      <c r="H55" s="15">
        <f>TRUNC(G55*D55, 0)</f>
        <v>5164794</v>
      </c>
      <c r="I55" s="15">
        <f>TRUNC(일위대가목록!G17,0)</f>
        <v>392</v>
      </c>
      <c r="J55" s="15">
        <f>TRUNC(I55*D55, 0)</f>
        <v>103096</v>
      </c>
      <c r="K55" s="15">
        <f t="shared" si="5"/>
        <v>46876</v>
      </c>
      <c r="L55" s="15">
        <f t="shared" si="5"/>
        <v>12328388</v>
      </c>
      <c r="M55" s="16" t="s">
        <v>51</v>
      </c>
      <c r="N55" s="2" t="s">
        <v>117</v>
      </c>
      <c r="O55" s="2" t="s">
        <v>51</v>
      </c>
      <c r="P55" s="2" t="s">
        <v>51</v>
      </c>
      <c r="Q55" s="2" t="s">
        <v>106</v>
      </c>
      <c r="R55" s="2" t="s">
        <v>59</v>
      </c>
      <c r="S55" s="2" t="s">
        <v>60</v>
      </c>
      <c r="T55" s="2" t="s">
        <v>60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118</v>
      </c>
      <c r="AV55" s="3">
        <v>33</v>
      </c>
    </row>
    <row r="56" spans="1:48" ht="30" customHeight="1" x14ac:dyDescent="0.3">
      <c r="A56" s="16" t="s">
        <v>119</v>
      </c>
      <c r="B56" s="16" t="s">
        <v>120</v>
      </c>
      <c r="C56" s="16" t="s">
        <v>88</v>
      </c>
      <c r="D56" s="14">
        <v>88</v>
      </c>
      <c r="E56" s="15">
        <f>TRUNC(일위대가목록!E18,0)</f>
        <v>466</v>
      </c>
      <c r="F56" s="15">
        <f>TRUNC(E56*D56, 0)</f>
        <v>41008</v>
      </c>
      <c r="G56" s="15">
        <f>TRUNC(일위대가목록!F18,0)</f>
        <v>8990</v>
      </c>
      <c r="H56" s="15">
        <f>TRUNC(G56*D56, 0)</f>
        <v>791120</v>
      </c>
      <c r="I56" s="15">
        <f>TRUNC(일위대가목록!G18,0)</f>
        <v>359</v>
      </c>
      <c r="J56" s="15">
        <f>TRUNC(I56*D56, 0)</f>
        <v>31592</v>
      </c>
      <c r="K56" s="15">
        <f t="shared" si="5"/>
        <v>9815</v>
      </c>
      <c r="L56" s="15">
        <f t="shared" si="5"/>
        <v>863720</v>
      </c>
      <c r="M56" s="16" t="s">
        <v>51</v>
      </c>
      <c r="N56" s="2" t="s">
        <v>121</v>
      </c>
      <c r="O56" s="2" t="s">
        <v>51</v>
      </c>
      <c r="P56" s="2" t="s">
        <v>51</v>
      </c>
      <c r="Q56" s="2" t="s">
        <v>106</v>
      </c>
      <c r="R56" s="2" t="s">
        <v>59</v>
      </c>
      <c r="S56" s="2" t="s">
        <v>60</v>
      </c>
      <c r="T56" s="2" t="s">
        <v>60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122</v>
      </c>
      <c r="AV56" s="3">
        <v>31</v>
      </c>
    </row>
    <row r="57" spans="1:48" ht="30" customHeight="1" x14ac:dyDescent="0.3">
      <c r="A57" s="16" t="s">
        <v>123</v>
      </c>
      <c r="B57" s="16" t="s">
        <v>124</v>
      </c>
      <c r="C57" s="16" t="s">
        <v>88</v>
      </c>
      <c r="D57" s="14">
        <v>88</v>
      </c>
      <c r="E57" s="15">
        <f>TRUNC(일위대가목록!E19,0)</f>
        <v>759</v>
      </c>
      <c r="F57" s="15">
        <f>TRUNC(E57*D57, 0)</f>
        <v>66792</v>
      </c>
      <c r="G57" s="15">
        <f>TRUNC(일위대가목록!F19,0)</f>
        <v>4157</v>
      </c>
      <c r="H57" s="15">
        <f>TRUNC(G57*D57, 0)</f>
        <v>365816</v>
      </c>
      <c r="I57" s="15">
        <f>TRUNC(일위대가목록!G19,0)</f>
        <v>83</v>
      </c>
      <c r="J57" s="15">
        <f>TRUNC(I57*D57, 0)</f>
        <v>7304</v>
      </c>
      <c r="K57" s="15">
        <f t="shared" si="5"/>
        <v>4999</v>
      </c>
      <c r="L57" s="15">
        <f t="shared" si="5"/>
        <v>439912</v>
      </c>
      <c r="M57" s="16" t="s">
        <v>51</v>
      </c>
      <c r="N57" s="2" t="s">
        <v>125</v>
      </c>
      <c r="O57" s="2" t="s">
        <v>51</v>
      </c>
      <c r="P57" s="2" t="s">
        <v>51</v>
      </c>
      <c r="Q57" s="2" t="s">
        <v>106</v>
      </c>
      <c r="R57" s="2" t="s">
        <v>59</v>
      </c>
      <c r="S57" s="2" t="s">
        <v>60</v>
      </c>
      <c r="T57" s="2" t="s">
        <v>60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126</v>
      </c>
      <c r="AV57" s="3">
        <v>32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106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106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106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106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106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106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106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106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106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106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106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106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106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106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106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106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106</v>
      </c>
    </row>
    <row r="75" spans="1:48" ht="30" customHeight="1" x14ac:dyDescent="0.3">
      <c r="A75" s="16" t="s">
        <v>74</v>
      </c>
      <c r="B75" s="14"/>
      <c r="C75" s="14"/>
      <c r="D75" s="14"/>
      <c r="E75" s="15"/>
      <c r="F75" s="15">
        <f>SUMIF(Q53:Q74,"0103",F53:F74)</f>
        <v>7898801</v>
      </c>
      <c r="G75" s="15"/>
      <c r="H75" s="15">
        <f>SUMIF(Q53:Q74,"0103",H53:H74)</f>
        <v>7525657</v>
      </c>
      <c r="I75" s="15"/>
      <c r="J75" s="15">
        <f>SUMIF(Q53:Q74,"0103",J53:J74)</f>
        <v>166025</v>
      </c>
      <c r="K75" s="15"/>
      <c r="L75" s="15">
        <f>SUMIF(Q53:Q74,"0103",L53:L74)</f>
        <v>15590483</v>
      </c>
      <c r="M75" s="14"/>
      <c r="N75" t="s">
        <v>75</v>
      </c>
    </row>
    <row r="76" spans="1:48" ht="30" customHeight="1" x14ac:dyDescent="0.3">
      <c r="A76" s="16" t="s">
        <v>127</v>
      </c>
      <c r="B76" s="16" t="s">
        <v>51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128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129</v>
      </c>
      <c r="B77" s="16" t="s">
        <v>130</v>
      </c>
      <c r="C77" s="16" t="s">
        <v>88</v>
      </c>
      <c r="D77" s="14">
        <v>47</v>
      </c>
      <c r="E77" s="15">
        <f>TRUNC(단가대비표!O73,0)</f>
        <v>5720</v>
      </c>
      <c r="F77" s="15">
        <f>TRUNC(E77*D77, 0)</f>
        <v>268840</v>
      </c>
      <c r="G77" s="15">
        <f>TRUNC(단가대비표!P73,0)</f>
        <v>0</v>
      </c>
      <c r="H77" s="15">
        <f>TRUNC(G77*D77, 0)</f>
        <v>0</v>
      </c>
      <c r="I77" s="15">
        <f>TRUNC(단가대비표!V73,0)</f>
        <v>0</v>
      </c>
      <c r="J77" s="15">
        <f>TRUNC(I77*D77, 0)</f>
        <v>0</v>
      </c>
      <c r="K77" s="15">
        <f t="shared" ref="K77:L80" si="6">TRUNC(E77+G77+I77, 0)</f>
        <v>5720</v>
      </c>
      <c r="L77" s="15">
        <f t="shared" si="6"/>
        <v>268840</v>
      </c>
      <c r="M77" s="16" t="s">
        <v>51</v>
      </c>
      <c r="N77" s="2" t="s">
        <v>131</v>
      </c>
      <c r="O77" s="2" t="s">
        <v>51</v>
      </c>
      <c r="P77" s="2" t="s">
        <v>51</v>
      </c>
      <c r="Q77" s="2" t="s">
        <v>128</v>
      </c>
      <c r="R77" s="2" t="s">
        <v>60</v>
      </c>
      <c r="S77" s="2" t="s">
        <v>60</v>
      </c>
      <c r="T77" s="2" t="s">
        <v>59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132</v>
      </c>
      <c r="AV77" s="3">
        <v>38</v>
      </c>
    </row>
    <row r="78" spans="1:48" ht="30" customHeight="1" x14ac:dyDescent="0.3">
      <c r="A78" s="16" t="s">
        <v>133</v>
      </c>
      <c r="B78" s="16" t="s">
        <v>134</v>
      </c>
      <c r="C78" s="16" t="s">
        <v>135</v>
      </c>
      <c r="D78" s="14">
        <v>228</v>
      </c>
      <c r="E78" s="15">
        <f>TRUNC(일위대가목록!E20,0)</f>
        <v>159</v>
      </c>
      <c r="F78" s="15">
        <f>TRUNC(E78*D78, 0)</f>
        <v>36252</v>
      </c>
      <c r="G78" s="15">
        <f>TRUNC(일위대가목록!F20,0)</f>
        <v>5328</v>
      </c>
      <c r="H78" s="15">
        <f>TRUNC(G78*D78, 0)</f>
        <v>1214784</v>
      </c>
      <c r="I78" s="15">
        <f>TRUNC(일위대가목록!G20,0)</f>
        <v>266</v>
      </c>
      <c r="J78" s="15">
        <f>TRUNC(I78*D78, 0)</f>
        <v>60648</v>
      </c>
      <c r="K78" s="15">
        <f t="shared" si="6"/>
        <v>5753</v>
      </c>
      <c r="L78" s="15">
        <f t="shared" si="6"/>
        <v>1311684</v>
      </c>
      <c r="M78" s="16" t="s">
        <v>51</v>
      </c>
      <c r="N78" s="2" t="s">
        <v>136</v>
      </c>
      <c r="O78" s="2" t="s">
        <v>51</v>
      </c>
      <c r="P78" s="2" t="s">
        <v>51</v>
      </c>
      <c r="Q78" s="2" t="s">
        <v>128</v>
      </c>
      <c r="R78" s="2" t="s">
        <v>59</v>
      </c>
      <c r="S78" s="2" t="s">
        <v>60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137</v>
      </c>
      <c r="AV78" s="3">
        <v>78</v>
      </c>
    </row>
    <row r="79" spans="1:48" ht="30" customHeight="1" x14ac:dyDescent="0.3">
      <c r="A79" s="16" t="s">
        <v>138</v>
      </c>
      <c r="B79" s="16" t="s">
        <v>139</v>
      </c>
      <c r="C79" s="16" t="s">
        <v>140</v>
      </c>
      <c r="D79" s="14">
        <v>32</v>
      </c>
      <c r="E79" s="15">
        <f>TRUNC(일위대가목록!E21,0)</f>
        <v>430</v>
      </c>
      <c r="F79" s="15">
        <f>TRUNC(E79*D79, 0)</f>
        <v>13760</v>
      </c>
      <c r="G79" s="15">
        <f>TRUNC(일위대가목록!F21,0)</f>
        <v>17154</v>
      </c>
      <c r="H79" s="15">
        <f>TRUNC(G79*D79, 0)</f>
        <v>548928</v>
      </c>
      <c r="I79" s="15">
        <f>TRUNC(일위대가목록!G21,0)</f>
        <v>343</v>
      </c>
      <c r="J79" s="15">
        <f>TRUNC(I79*D79, 0)</f>
        <v>10976</v>
      </c>
      <c r="K79" s="15">
        <f t="shared" si="6"/>
        <v>17927</v>
      </c>
      <c r="L79" s="15">
        <f t="shared" si="6"/>
        <v>573664</v>
      </c>
      <c r="M79" s="16" t="s">
        <v>51</v>
      </c>
      <c r="N79" s="2" t="s">
        <v>141</v>
      </c>
      <c r="O79" s="2" t="s">
        <v>51</v>
      </c>
      <c r="P79" s="2" t="s">
        <v>51</v>
      </c>
      <c r="Q79" s="2" t="s">
        <v>128</v>
      </c>
      <c r="R79" s="2" t="s">
        <v>59</v>
      </c>
      <c r="S79" s="2" t="s">
        <v>60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142</v>
      </c>
      <c r="AV79" s="3">
        <v>41</v>
      </c>
    </row>
    <row r="80" spans="1:48" ht="30" customHeight="1" x14ac:dyDescent="0.3">
      <c r="A80" s="16" t="s">
        <v>143</v>
      </c>
      <c r="B80" s="16" t="s">
        <v>144</v>
      </c>
      <c r="C80" s="16" t="s">
        <v>88</v>
      </c>
      <c r="D80" s="14">
        <v>6</v>
      </c>
      <c r="E80" s="15">
        <f>TRUNC(일위대가목록!E22,0)</f>
        <v>3932</v>
      </c>
      <c r="F80" s="15">
        <f>TRUNC(E80*D80, 0)</f>
        <v>23592</v>
      </c>
      <c r="G80" s="15">
        <f>TRUNC(일위대가목록!F22,0)</f>
        <v>18594</v>
      </c>
      <c r="H80" s="15">
        <f>TRUNC(G80*D80, 0)</f>
        <v>111564</v>
      </c>
      <c r="I80" s="15">
        <f>TRUNC(일위대가목록!G22,0)</f>
        <v>846</v>
      </c>
      <c r="J80" s="15">
        <f>TRUNC(I80*D80, 0)</f>
        <v>5076</v>
      </c>
      <c r="K80" s="15">
        <f t="shared" si="6"/>
        <v>23372</v>
      </c>
      <c r="L80" s="15">
        <f t="shared" si="6"/>
        <v>140232</v>
      </c>
      <c r="M80" s="16" t="s">
        <v>51</v>
      </c>
      <c r="N80" s="2" t="s">
        <v>145</v>
      </c>
      <c r="O80" s="2" t="s">
        <v>51</v>
      </c>
      <c r="P80" s="2" t="s">
        <v>51</v>
      </c>
      <c r="Q80" s="2" t="s">
        <v>128</v>
      </c>
      <c r="R80" s="2" t="s">
        <v>59</v>
      </c>
      <c r="S80" s="2" t="s">
        <v>60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146</v>
      </c>
      <c r="AV80" s="3">
        <v>79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128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128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128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128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128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128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128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128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128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128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128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128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128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128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128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128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128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128</v>
      </c>
    </row>
    <row r="99" spans="1:48" ht="30" customHeight="1" x14ac:dyDescent="0.3">
      <c r="A99" s="16" t="s">
        <v>74</v>
      </c>
      <c r="B99" s="14"/>
      <c r="C99" s="14"/>
      <c r="D99" s="14"/>
      <c r="E99" s="15"/>
      <c r="F99" s="15">
        <f>SUMIF(Q77:Q98,"0104",F77:F98)</f>
        <v>342444</v>
      </c>
      <c r="G99" s="15"/>
      <c r="H99" s="15">
        <f>SUMIF(Q77:Q98,"0104",H77:H98)</f>
        <v>1875276</v>
      </c>
      <c r="I99" s="15"/>
      <c r="J99" s="15">
        <f>SUMIF(Q77:Q98,"0104",J77:J98)</f>
        <v>76700</v>
      </c>
      <c r="K99" s="15"/>
      <c r="L99" s="15">
        <f>SUMIF(Q77:Q98,"0104",L77:L98)</f>
        <v>2294420</v>
      </c>
      <c r="M99" s="14"/>
      <c r="N99" t="s">
        <v>75</v>
      </c>
    </row>
    <row r="100" spans="1:48" ht="30" customHeight="1" x14ac:dyDescent="0.3">
      <c r="A100" s="16" t="s">
        <v>147</v>
      </c>
      <c r="B100" s="16" t="s">
        <v>51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148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149</v>
      </c>
      <c r="B101" s="16" t="s">
        <v>150</v>
      </c>
      <c r="C101" s="16" t="s">
        <v>140</v>
      </c>
      <c r="D101" s="14">
        <v>1</v>
      </c>
      <c r="E101" s="15">
        <f>TRUNC(일위대가목록!E23,0)</f>
        <v>1629054</v>
      </c>
      <c r="F101" s="15">
        <f t="shared" ref="F101:F111" si="7">TRUNC(E101*D101, 0)</f>
        <v>1629054</v>
      </c>
      <c r="G101" s="15">
        <f>TRUNC(일위대가목록!F23,0)</f>
        <v>1641763</v>
      </c>
      <c r="H101" s="15">
        <f t="shared" ref="H101:H111" si="8">TRUNC(G101*D101, 0)</f>
        <v>1641763</v>
      </c>
      <c r="I101" s="15">
        <f>TRUNC(일위대가목록!G23,0)</f>
        <v>36835</v>
      </c>
      <c r="J101" s="15">
        <f t="shared" ref="J101:J111" si="9">TRUNC(I101*D101, 0)</f>
        <v>36835</v>
      </c>
      <c r="K101" s="15">
        <f t="shared" ref="K101:K111" si="10">TRUNC(E101+G101+I101, 0)</f>
        <v>3307652</v>
      </c>
      <c r="L101" s="15">
        <f t="shared" ref="L101:L111" si="11">TRUNC(F101+H101+J101, 0)</f>
        <v>3307652</v>
      </c>
      <c r="M101" s="16" t="s">
        <v>51</v>
      </c>
      <c r="N101" s="2" t="s">
        <v>151</v>
      </c>
      <c r="O101" s="2" t="s">
        <v>51</v>
      </c>
      <c r="P101" s="2" t="s">
        <v>51</v>
      </c>
      <c r="Q101" s="2" t="s">
        <v>148</v>
      </c>
      <c r="R101" s="2" t="s">
        <v>59</v>
      </c>
      <c r="S101" s="2" t="s">
        <v>60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152</v>
      </c>
      <c r="AV101" s="3">
        <v>42</v>
      </c>
    </row>
    <row r="102" spans="1:48" ht="30" customHeight="1" x14ac:dyDescent="0.3">
      <c r="A102" s="16" t="s">
        <v>153</v>
      </c>
      <c r="B102" s="16" t="s">
        <v>154</v>
      </c>
      <c r="C102" s="16" t="s">
        <v>140</v>
      </c>
      <c r="D102" s="14">
        <v>1</v>
      </c>
      <c r="E102" s="15">
        <f>TRUNC(일위대가목록!E24,0)</f>
        <v>3354828</v>
      </c>
      <c r="F102" s="15">
        <f t="shared" si="7"/>
        <v>3354828</v>
      </c>
      <c r="G102" s="15">
        <f>TRUNC(일위대가목록!F24,0)</f>
        <v>2821702</v>
      </c>
      <c r="H102" s="15">
        <f t="shared" si="8"/>
        <v>2821702</v>
      </c>
      <c r="I102" s="15">
        <f>TRUNC(일위대가목록!G24,0)</f>
        <v>68207</v>
      </c>
      <c r="J102" s="15">
        <f t="shared" si="9"/>
        <v>68207</v>
      </c>
      <c r="K102" s="15">
        <f t="shared" si="10"/>
        <v>6244737</v>
      </c>
      <c r="L102" s="15">
        <f t="shared" si="11"/>
        <v>6244737</v>
      </c>
      <c r="M102" s="16" t="s">
        <v>51</v>
      </c>
      <c r="N102" s="2" t="s">
        <v>155</v>
      </c>
      <c r="O102" s="2" t="s">
        <v>51</v>
      </c>
      <c r="P102" s="2" t="s">
        <v>51</v>
      </c>
      <c r="Q102" s="2" t="s">
        <v>148</v>
      </c>
      <c r="R102" s="2" t="s">
        <v>59</v>
      </c>
      <c r="S102" s="2" t="s">
        <v>60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156</v>
      </c>
      <c r="AV102" s="3">
        <v>43</v>
      </c>
    </row>
    <row r="103" spans="1:48" ht="30" customHeight="1" x14ac:dyDescent="0.3">
      <c r="A103" s="16" t="s">
        <v>157</v>
      </c>
      <c r="B103" s="16" t="s">
        <v>158</v>
      </c>
      <c r="C103" s="16" t="s">
        <v>140</v>
      </c>
      <c r="D103" s="14">
        <v>1</v>
      </c>
      <c r="E103" s="15">
        <f>TRUNC(일위대가목록!E25,0)</f>
        <v>4539389</v>
      </c>
      <c r="F103" s="15">
        <f t="shared" si="7"/>
        <v>4539389</v>
      </c>
      <c r="G103" s="15">
        <f>TRUNC(일위대가목록!F25,0)</f>
        <v>3727620</v>
      </c>
      <c r="H103" s="15">
        <f t="shared" si="8"/>
        <v>3727620</v>
      </c>
      <c r="I103" s="15">
        <f>TRUNC(일위대가목록!G25,0)</f>
        <v>91631</v>
      </c>
      <c r="J103" s="15">
        <f t="shared" si="9"/>
        <v>91631</v>
      </c>
      <c r="K103" s="15">
        <f t="shared" si="10"/>
        <v>8358640</v>
      </c>
      <c r="L103" s="15">
        <f t="shared" si="11"/>
        <v>8358640</v>
      </c>
      <c r="M103" s="16" t="s">
        <v>51</v>
      </c>
      <c r="N103" s="2" t="s">
        <v>159</v>
      </c>
      <c r="O103" s="2" t="s">
        <v>51</v>
      </c>
      <c r="P103" s="2" t="s">
        <v>51</v>
      </c>
      <c r="Q103" s="2" t="s">
        <v>148</v>
      </c>
      <c r="R103" s="2" t="s">
        <v>59</v>
      </c>
      <c r="S103" s="2" t="s">
        <v>60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160</v>
      </c>
      <c r="AV103" s="3">
        <v>44</v>
      </c>
    </row>
    <row r="104" spans="1:48" ht="30" customHeight="1" x14ac:dyDescent="0.3">
      <c r="A104" s="16" t="s">
        <v>161</v>
      </c>
      <c r="B104" s="16" t="s">
        <v>162</v>
      </c>
      <c r="C104" s="16" t="s">
        <v>140</v>
      </c>
      <c r="D104" s="14">
        <v>1</v>
      </c>
      <c r="E104" s="15">
        <f>TRUNC(일위대가목록!E26,0)</f>
        <v>4018029</v>
      </c>
      <c r="F104" s="15">
        <f t="shared" si="7"/>
        <v>4018029</v>
      </c>
      <c r="G104" s="15">
        <f>TRUNC(일위대가목록!F26,0)</f>
        <v>3468163</v>
      </c>
      <c r="H104" s="15">
        <f t="shared" si="8"/>
        <v>3468163</v>
      </c>
      <c r="I104" s="15">
        <f>TRUNC(일위대가목록!G26,0)</f>
        <v>84730</v>
      </c>
      <c r="J104" s="15">
        <f t="shared" si="9"/>
        <v>84730</v>
      </c>
      <c r="K104" s="15">
        <f t="shared" si="10"/>
        <v>7570922</v>
      </c>
      <c r="L104" s="15">
        <f t="shared" si="11"/>
        <v>7570922</v>
      </c>
      <c r="M104" s="16" t="s">
        <v>51</v>
      </c>
      <c r="N104" s="2" t="s">
        <v>163</v>
      </c>
      <c r="O104" s="2" t="s">
        <v>51</v>
      </c>
      <c r="P104" s="2" t="s">
        <v>51</v>
      </c>
      <c r="Q104" s="2" t="s">
        <v>148</v>
      </c>
      <c r="R104" s="2" t="s">
        <v>59</v>
      </c>
      <c r="S104" s="2" t="s">
        <v>60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164</v>
      </c>
      <c r="AV104" s="3">
        <v>45</v>
      </c>
    </row>
    <row r="105" spans="1:48" ht="30" customHeight="1" x14ac:dyDescent="0.3">
      <c r="A105" s="16" t="s">
        <v>165</v>
      </c>
      <c r="B105" s="16" t="s">
        <v>166</v>
      </c>
      <c r="C105" s="16" t="s">
        <v>140</v>
      </c>
      <c r="D105" s="14">
        <v>1</v>
      </c>
      <c r="E105" s="15">
        <f>TRUNC(일위대가목록!E27,0)</f>
        <v>1284041</v>
      </c>
      <c r="F105" s="15">
        <f t="shared" si="7"/>
        <v>1284041</v>
      </c>
      <c r="G105" s="15">
        <f>TRUNC(일위대가목록!F27,0)</f>
        <v>1310934</v>
      </c>
      <c r="H105" s="15">
        <f t="shared" si="8"/>
        <v>1310934</v>
      </c>
      <c r="I105" s="15">
        <f>TRUNC(일위대가목록!G27,0)</f>
        <v>27756</v>
      </c>
      <c r="J105" s="15">
        <f t="shared" si="9"/>
        <v>27756</v>
      </c>
      <c r="K105" s="15">
        <f t="shared" si="10"/>
        <v>2622731</v>
      </c>
      <c r="L105" s="15">
        <f t="shared" si="11"/>
        <v>2622731</v>
      </c>
      <c r="M105" s="16" t="s">
        <v>51</v>
      </c>
      <c r="N105" s="2" t="s">
        <v>167</v>
      </c>
      <c r="O105" s="2" t="s">
        <v>51</v>
      </c>
      <c r="P105" s="2" t="s">
        <v>51</v>
      </c>
      <c r="Q105" s="2" t="s">
        <v>148</v>
      </c>
      <c r="R105" s="2" t="s">
        <v>59</v>
      </c>
      <c r="S105" s="2" t="s">
        <v>60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168</v>
      </c>
      <c r="AV105" s="3">
        <v>46</v>
      </c>
    </row>
    <row r="106" spans="1:48" ht="30" customHeight="1" x14ac:dyDescent="0.3">
      <c r="A106" s="16" t="s">
        <v>169</v>
      </c>
      <c r="B106" s="16" t="s">
        <v>170</v>
      </c>
      <c r="C106" s="16" t="s">
        <v>140</v>
      </c>
      <c r="D106" s="14">
        <v>1</v>
      </c>
      <c r="E106" s="15">
        <f>TRUNC(일위대가목록!E28,0)</f>
        <v>1331551</v>
      </c>
      <c r="F106" s="15">
        <f t="shared" si="7"/>
        <v>1331551</v>
      </c>
      <c r="G106" s="15">
        <f>TRUNC(일위대가목록!F28,0)</f>
        <v>1354753</v>
      </c>
      <c r="H106" s="15">
        <f t="shared" si="8"/>
        <v>1354753</v>
      </c>
      <c r="I106" s="15">
        <f>TRUNC(일위대가목록!G28,0)</f>
        <v>29550</v>
      </c>
      <c r="J106" s="15">
        <f t="shared" si="9"/>
        <v>29550</v>
      </c>
      <c r="K106" s="15">
        <f t="shared" si="10"/>
        <v>2715854</v>
      </c>
      <c r="L106" s="15">
        <f t="shared" si="11"/>
        <v>2715854</v>
      </c>
      <c r="M106" s="16" t="s">
        <v>51</v>
      </c>
      <c r="N106" s="2" t="s">
        <v>171</v>
      </c>
      <c r="O106" s="2" t="s">
        <v>51</v>
      </c>
      <c r="P106" s="2" t="s">
        <v>51</v>
      </c>
      <c r="Q106" s="2" t="s">
        <v>148</v>
      </c>
      <c r="R106" s="2" t="s">
        <v>59</v>
      </c>
      <c r="S106" s="2" t="s">
        <v>60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172</v>
      </c>
      <c r="AV106" s="3">
        <v>47</v>
      </c>
    </row>
    <row r="107" spans="1:48" ht="30" customHeight="1" x14ac:dyDescent="0.3">
      <c r="A107" s="16" t="s">
        <v>173</v>
      </c>
      <c r="B107" s="16" t="s">
        <v>174</v>
      </c>
      <c r="C107" s="16" t="s">
        <v>140</v>
      </c>
      <c r="D107" s="14">
        <v>1</v>
      </c>
      <c r="E107" s="15">
        <f>TRUNC(일위대가목록!E29,0)</f>
        <v>2295340</v>
      </c>
      <c r="F107" s="15">
        <f t="shared" si="7"/>
        <v>2295340</v>
      </c>
      <c r="G107" s="15">
        <f>TRUNC(일위대가목록!F29,0)</f>
        <v>2034128</v>
      </c>
      <c r="H107" s="15">
        <f t="shared" si="8"/>
        <v>2034128</v>
      </c>
      <c r="I107" s="15">
        <f>TRUNC(일위대가목록!G29,0)</f>
        <v>48620</v>
      </c>
      <c r="J107" s="15">
        <f t="shared" si="9"/>
        <v>48620</v>
      </c>
      <c r="K107" s="15">
        <f t="shared" si="10"/>
        <v>4378088</v>
      </c>
      <c r="L107" s="15">
        <f t="shared" si="11"/>
        <v>4378088</v>
      </c>
      <c r="M107" s="16" t="s">
        <v>51</v>
      </c>
      <c r="N107" s="2" t="s">
        <v>175</v>
      </c>
      <c r="O107" s="2" t="s">
        <v>51</v>
      </c>
      <c r="P107" s="2" t="s">
        <v>51</v>
      </c>
      <c r="Q107" s="2" t="s">
        <v>148</v>
      </c>
      <c r="R107" s="2" t="s">
        <v>59</v>
      </c>
      <c r="S107" s="2" t="s">
        <v>60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176</v>
      </c>
      <c r="AV107" s="3">
        <v>48</v>
      </c>
    </row>
    <row r="108" spans="1:48" ht="30" customHeight="1" x14ac:dyDescent="0.3">
      <c r="A108" s="16" t="s">
        <v>177</v>
      </c>
      <c r="B108" s="16" t="s">
        <v>178</v>
      </c>
      <c r="C108" s="16" t="s">
        <v>140</v>
      </c>
      <c r="D108" s="14">
        <v>1</v>
      </c>
      <c r="E108" s="15">
        <f>TRUNC(일위대가목록!E30,0)</f>
        <v>3348832</v>
      </c>
      <c r="F108" s="15">
        <f t="shared" si="7"/>
        <v>3348832</v>
      </c>
      <c r="G108" s="15">
        <f>TRUNC(일위대가목록!F30,0)</f>
        <v>2798960</v>
      </c>
      <c r="H108" s="15">
        <f t="shared" si="8"/>
        <v>2798960</v>
      </c>
      <c r="I108" s="15">
        <f>TRUNC(일위대가목록!G30,0)</f>
        <v>71595</v>
      </c>
      <c r="J108" s="15">
        <f t="shared" si="9"/>
        <v>71595</v>
      </c>
      <c r="K108" s="15">
        <f t="shared" si="10"/>
        <v>6219387</v>
      </c>
      <c r="L108" s="15">
        <f t="shared" si="11"/>
        <v>6219387</v>
      </c>
      <c r="M108" s="16" t="s">
        <v>51</v>
      </c>
      <c r="N108" s="2" t="s">
        <v>179</v>
      </c>
      <c r="O108" s="2" t="s">
        <v>51</v>
      </c>
      <c r="P108" s="2" t="s">
        <v>51</v>
      </c>
      <c r="Q108" s="2" t="s">
        <v>148</v>
      </c>
      <c r="R108" s="2" t="s">
        <v>59</v>
      </c>
      <c r="S108" s="2" t="s">
        <v>60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180</v>
      </c>
      <c r="AV108" s="3">
        <v>49</v>
      </c>
    </row>
    <row r="109" spans="1:48" ht="30" customHeight="1" x14ac:dyDescent="0.3">
      <c r="A109" s="16" t="s">
        <v>181</v>
      </c>
      <c r="B109" s="16" t="s">
        <v>182</v>
      </c>
      <c r="C109" s="16" t="s">
        <v>140</v>
      </c>
      <c r="D109" s="14">
        <v>1</v>
      </c>
      <c r="E109" s="15">
        <f>TRUNC(일위대가목록!E31,0)</f>
        <v>408000</v>
      </c>
      <c r="F109" s="15">
        <f t="shared" si="7"/>
        <v>408000</v>
      </c>
      <c r="G109" s="15">
        <f>TRUNC(일위대가목록!F31,0)</f>
        <v>7662</v>
      </c>
      <c r="H109" s="15">
        <f t="shared" si="8"/>
        <v>7662</v>
      </c>
      <c r="I109" s="15">
        <f>TRUNC(일위대가목록!G31,0)</f>
        <v>306</v>
      </c>
      <c r="J109" s="15">
        <f t="shared" si="9"/>
        <v>306</v>
      </c>
      <c r="K109" s="15">
        <f t="shared" si="10"/>
        <v>415968</v>
      </c>
      <c r="L109" s="15">
        <f t="shared" si="11"/>
        <v>415968</v>
      </c>
      <c r="M109" s="16" t="s">
        <v>51</v>
      </c>
      <c r="N109" s="2" t="s">
        <v>183</v>
      </c>
      <c r="O109" s="2" t="s">
        <v>51</v>
      </c>
      <c r="P109" s="2" t="s">
        <v>51</v>
      </c>
      <c r="Q109" s="2" t="s">
        <v>148</v>
      </c>
      <c r="R109" s="2" t="s">
        <v>59</v>
      </c>
      <c r="S109" s="2" t="s">
        <v>60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184</v>
      </c>
      <c r="AV109" s="3">
        <v>39</v>
      </c>
    </row>
    <row r="110" spans="1:48" ht="30" customHeight="1" x14ac:dyDescent="0.3">
      <c r="A110" s="16" t="s">
        <v>185</v>
      </c>
      <c r="B110" s="16" t="s">
        <v>186</v>
      </c>
      <c r="C110" s="16" t="s">
        <v>88</v>
      </c>
      <c r="D110" s="14">
        <v>20</v>
      </c>
      <c r="E110" s="15">
        <f>TRUNC(일위대가목록!E32,0)</f>
        <v>18000</v>
      </c>
      <c r="F110" s="15">
        <f t="shared" si="7"/>
        <v>360000</v>
      </c>
      <c r="G110" s="15">
        <f>TRUNC(일위대가목록!F32,0)</f>
        <v>2734</v>
      </c>
      <c r="H110" s="15">
        <f t="shared" si="8"/>
        <v>54680</v>
      </c>
      <c r="I110" s="15">
        <f>TRUNC(일위대가목록!G32,0)</f>
        <v>0</v>
      </c>
      <c r="J110" s="15">
        <f t="shared" si="9"/>
        <v>0</v>
      </c>
      <c r="K110" s="15">
        <f t="shared" si="10"/>
        <v>20734</v>
      </c>
      <c r="L110" s="15">
        <f t="shared" si="11"/>
        <v>414680</v>
      </c>
      <c r="M110" s="16" t="s">
        <v>51</v>
      </c>
      <c r="N110" s="2" t="s">
        <v>187</v>
      </c>
      <c r="O110" s="2" t="s">
        <v>51</v>
      </c>
      <c r="P110" s="2" t="s">
        <v>51</v>
      </c>
      <c r="Q110" s="2" t="s">
        <v>148</v>
      </c>
      <c r="R110" s="2" t="s">
        <v>59</v>
      </c>
      <c r="S110" s="2" t="s">
        <v>60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188</v>
      </c>
      <c r="AV110" s="3">
        <v>51</v>
      </c>
    </row>
    <row r="111" spans="1:48" ht="30" customHeight="1" x14ac:dyDescent="0.3">
      <c r="A111" s="16" t="s">
        <v>189</v>
      </c>
      <c r="B111" s="16" t="s">
        <v>51</v>
      </c>
      <c r="C111" s="16" t="s">
        <v>140</v>
      </c>
      <c r="D111" s="14">
        <v>1</v>
      </c>
      <c r="E111" s="15">
        <f>TRUNC(일위대가목록!E33,0)</f>
        <v>4215</v>
      </c>
      <c r="F111" s="15">
        <f t="shared" si="7"/>
        <v>4215</v>
      </c>
      <c r="G111" s="15">
        <f>TRUNC(일위대가목록!F33,0)</f>
        <v>35421</v>
      </c>
      <c r="H111" s="15">
        <f t="shared" si="8"/>
        <v>35421</v>
      </c>
      <c r="I111" s="15">
        <f>TRUNC(일위대가목록!G33,0)</f>
        <v>1189</v>
      </c>
      <c r="J111" s="15">
        <f t="shared" si="9"/>
        <v>1189</v>
      </c>
      <c r="K111" s="15">
        <f t="shared" si="10"/>
        <v>40825</v>
      </c>
      <c r="L111" s="15">
        <f t="shared" si="11"/>
        <v>40825</v>
      </c>
      <c r="M111" s="16" t="s">
        <v>51</v>
      </c>
      <c r="N111" s="2" t="s">
        <v>190</v>
      </c>
      <c r="O111" s="2" t="s">
        <v>51</v>
      </c>
      <c r="P111" s="2" t="s">
        <v>51</v>
      </c>
      <c r="Q111" s="2" t="s">
        <v>148</v>
      </c>
      <c r="R111" s="2" t="s">
        <v>59</v>
      </c>
      <c r="S111" s="2" t="s">
        <v>60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191</v>
      </c>
      <c r="AV111" s="3">
        <v>76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148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148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148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148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148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148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148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148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148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148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148</v>
      </c>
    </row>
    <row r="123" spans="1:48" ht="30" customHeight="1" x14ac:dyDescent="0.3">
      <c r="A123" s="16" t="s">
        <v>74</v>
      </c>
      <c r="B123" s="14"/>
      <c r="C123" s="14"/>
      <c r="D123" s="14"/>
      <c r="E123" s="15"/>
      <c r="F123" s="15">
        <f>SUMIF(Q101:Q122,"0105",F101:F122)</f>
        <v>22573279</v>
      </c>
      <c r="G123" s="15"/>
      <c r="H123" s="15">
        <f>SUMIF(Q101:Q122,"0105",H101:H122)</f>
        <v>19255786</v>
      </c>
      <c r="I123" s="15"/>
      <c r="J123" s="15">
        <f>SUMIF(Q101:Q122,"0105",J101:J122)</f>
        <v>460419</v>
      </c>
      <c r="K123" s="15"/>
      <c r="L123" s="15">
        <f>SUMIF(Q101:Q122,"0105",L101:L122)</f>
        <v>42289484</v>
      </c>
      <c r="M123" s="14"/>
      <c r="N123" t="s">
        <v>75</v>
      </c>
    </row>
    <row r="124" spans="1:48" ht="30" customHeight="1" x14ac:dyDescent="0.3">
      <c r="A124" s="16" t="s">
        <v>192</v>
      </c>
      <c r="B124" s="16" t="s">
        <v>51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193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194</v>
      </c>
      <c r="B125" s="16" t="s">
        <v>195</v>
      </c>
      <c r="C125" s="16" t="s">
        <v>196</v>
      </c>
      <c r="D125" s="14">
        <v>1</v>
      </c>
      <c r="E125" s="15">
        <f>TRUNC(단가대비표!O94,0)</f>
        <v>1500000</v>
      </c>
      <c r="F125" s="15">
        <f>TRUNC(E125*D125, 0)</f>
        <v>1500000</v>
      </c>
      <c r="G125" s="15">
        <f>TRUNC(단가대비표!P94,0)</f>
        <v>0</v>
      </c>
      <c r="H125" s="15">
        <f>TRUNC(G125*D125, 0)</f>
        <v>0</v>
      </c>
      <c r="I125" s="15">
        <f>TRUNC(단가대비표!V94,0)</f>
        <v>0</v>
      </c>
      <c r="J125" s="15">
        <f>TRUNC(I125*D125, 0)</f>
        <v>0</v>
      </c>
      <c r="K125" s="15">
        <f>TRUNC(E125+G125+I125, 0)</f>
        <v>1500000</v>
      </c>
      <c r="L125" s="15">
        <f>TRUNC(F125+H125+J125, 0)</f>
        <v>1500000</v>
      </c>
      <c r="M125" s="16" t="s">
        <v>197</v>
      </c>
      <c r="N125" s="2" t="s">
        <v>198</v>
      </c>
      <c r="O125" s="2" t="s">
        <v>51</v>
      </c>
      <c r="P125" s="2" t="s">
        <v>51</v>
      </c>
      <c r="Q125" s="2" t="s">
        <v>193</v>
      </c>
      <c r="R125" s="2" t="s">
        <v>60</v>
      </c>
      <c r="S125" s="2" t="s">
        <v>60</v>
      </c>
      <c r="T125" s="2" t="s">
        <v>59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199</v>
      </c>
      <c r="AV125" s="3">
        <v>52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193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193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193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193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193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193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193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193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193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193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193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193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193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193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193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193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193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193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193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193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193</v>
      </c>
    </row>
    <row r="147" spans="1:48" ht="30" customHeight="1" x14ac:dyDescent="0.3">
      <c r="A147" s="16" t="s">
        <v>74</v>
      </c>
      <c r="B147" s="14"/>
      <c r="C147" s="14"/>
      <c r="D147" s="14"/>
      <c r="E147" s="15"/>
      <c r="F147" s="15">
        <f>SUMIF(Q125:Q146,"0106",F125:F146)</f>
        <v>1500000</v>
      </c>
      <c r="G147" s="15"/>
      <c r="H147" s="15">
        <f>SUMIF(Q125:Q146,"0106",H125:H146)</f>
        <v>0</v>
      </c>
      <c r="I147" s="15"/>
      <c r="J147" s="15">
        <f>SUMIF(Q125:Q146,"0106",J125:J146)</f>
        <v>0</v>
      </c>
      <c r="K147" s="15"/>
      <c r="L147" s="15">
        <f>SUMIF(Q125:Q146,"0106",L125:L146)</f>
        <v>1500000</v>
      </c>
      <c r="M147" s="14"/>
      <c r="N147" t="s">
        <v>75</v>
      </c>
    </row>
    <row r="148" spans="1:48" ht="30" customHeight="1" x14ac:dyDescent="0.3">
      <c r="A148" s="16" t="s">
        <v>200</v>
      </c>
      <c r="B148" s="16" t="s">
        <v>51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201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202</v>
      </c>
      <c r="B149" s="16" t="s">
        <v>203</v>
      </c>
      <c r="C149" s="16" t="s">
        <v>57</v>
      </c>
      <c r="D149" s="14">
        <v>135</v>
      </c>
      <c r="E149" s="15">
        <f>TRUNC(일위대가목록!E34,0)</f>
        <v>3031</v>
      </c>
      <c r="F149" s="15">
        <f>TRUNC(E149*D149, 0)</f>
        <v>409185</v>
      </c>
      <c r="G149" s="15">
        <f>TRUNC(일위대가목록!F34,0)</f>
        <v>17926</v>
      </c>
      <c r="H149" s="15">
        <f>TRUNC(G149*D149, 0)</f>
        <v>2420010</v>
      </c>
      <c r="I149" s="15">
        <f>TRUNC(일위대가목록!G34,0)</f>
        <v>0</v>
      </c>
      <c r="J149" s="15">
        <f>TRUNC(I149*D149, 0)</f>
        <v>0</v>
      </c>
      <c r="K149" s="15">
        <f t="shared" ref="K149:L151" si="12">TRUNC(E149+G149+I149, 0)</f>
        <v>20957</v>
      </c>
      <c r="L149" s="15">
        <f t="shared" si="12"/>
        <v>2829195</v>
      </c>
      <c r="M149" s="16" t="s">
        <v>51</v>
      </c>
      <c r="N149" s="2" t="s">
        <v>204</v>
      </c>
      <c r="O149" s="2" t="s">
        <v>51</v>
      </c>
      <c r="P149" s="2" t="s">
        <v>51</v>
      </c>
      <c r="Q149" s="2" t="s">
        <v>201</v>
      </c>
      <c r="R149" s="2" t="s">
        <v>59</v>
      </c>
      <c r="S149" s="2" t="s">
        <v>60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205</v>
      </c>
      <c r="AV149" s="3">
        <v>53</v>
      </c>
    </row>
    <row r="150" spans="1:48" ht="30" customHeight="1" x14ac:dyDescent="0.3">
      <c r="A150" s="16" t="s">
        <v>202</v>
      </c>
      <c r="B150" s="16" t="s">
        <v>206</v>
      </c>
      <c r="C150" s="16" t="s">
        <v>57</v>
      </c>
      <c r="D150" s="14">
        <v>6</v>
      </c>
      <c r="E150" s="15">
        <f>TRUNC(일위대가목록!E35,0)</f>
        <v>881</v>
      </c>
      <c r="F150" s="15">
        <f>TRUNC(E150*D150, 0)</f>
        <v>5286</v>
      </c>
      <c r="G150" s="15">
        <f>TRUNC(일위대가목록!F35,0)</f>
        <v>9539</v>
      </c>
      <c r="H150" s="15">
        <f>TRUNC(G150*D150, 0)</f>
        <v>57234</v>
      </c>
      <c r="I150" s="15">
        <f>TRUNC(일위대가목록!G35,0)</f>
        <v>0</v>
      </c>
      <c r="J150" s="15">
        <f>TRUNC(I150*D150, 0)</f>
        <v>0</v>
      </c>
      <c r="K150" s="15">
        <f t="shared" si="12"/>
        <v>10420</v>
      </c>
      <c r="L150" s="15">
        <f t="shared" si="12"/>
        <v>62520</v>
      </c>
      <c r="M150" s="16" t="s">
        <v>51</v>
      </c>
      <c r="N150" s="2" t="s">
        <v>207</v>
      </c>
      <c r="O150" s="2" t="s">
        <v>51</v>
      </c>
      <c r="P150" s="2" t="s">
        <v>51</v>
      </c>
      <c r="Q150" s="2" t="s">
        <v>201</v>
      </c>
      <c r="R150" s="2" t="s">
        <v>59</v>
      </c>
      <c r="S150" s="2" t="s">
        <v>60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208</v>
      </c>
      <c r="AV150" s="3">
        <v>56</v>
      </c>
    </row>
    <row r="151" spans="1:48" ht="30" customHeight="1" x14ac:dyDescent="0.3">
      <c r="A151" s="16" t="s">
        <v>209</v>
      </c>
      <c r="B151" s="16" t="s">
        <v>210</v>
      </c>
      <c r="C151" s="16" t="s">
        <v>88</v>
      </c>
      <c r="D151" s="14">
        <v>42</v>
      </c>
      <c r="E151" s="15">
        <f>TRUNC(일위대가목록!E36,0)</f>
        <v>508</v>
      </c>
      <c r="F151" s="15">
        <f>TRUNC(E151*D151, 0)</f>
        <v>21336</v>
      </c>
      <c r="G151" s="15">
        <f>TRUNC(일위대가목록!F36,0)</f>
        <v>3044</v>
      </c>
      <c r="H151" s="15">
        <f>TRUNC(G151*D151, 0)</f>
        <v>127848</v>
      </c>
      <c r="I151" s="15">
        <f>TRUNC(일위대가목록!G36,0)</f>
        <v>0</v>
      </c>
      <c r="J151" s="15">
        <f>TRUNC(I151*D151, 0)</f>
        <v>0</v>
      </c>
      <c r="K151" s="15">
        <f t="shared" si="12"/>
        <v>3552</v>
      </c>
      <c r="L151" s="15">
        <f t="shared" si="12"/>
        <v>149184</v>
      </c>
      <c r="M151" s="16" t="s">
        <v>51</v>
      </c>
      <c r="N151" s="2" t="s">
        <v>211</v>
      </c>
      <c r="O151" s="2" t="s">
        <v>51</v>
      </c>
      <c r="P151" s="2" t="s">
        <v>51</v>
      </c>
      <c r="Q151" s="2" t="s">
        <v>201</v>
      </c>
      <c r="R151" s="2" t="s">
        <v>59</v>
      </c>
      <c r="S151" s="2" t="s">
        <v>60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212</v>
      </c>
      <c r="AV151" s="3">
        <v>55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201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201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201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201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201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201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201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201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201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201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201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201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201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201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201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201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201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201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201</v>
      </c>
    </row>
    <row r="171" spans="1:48" ht="30" customHeight="1" x14ac:dyDescent="0.3">
      <c r="A171" s="16" t="s">
        <v>74</v>
      </c>
      <c r="B171" s="14"/>
      <c r="C171" s="14"/>
      <c r="D171" s="14"/>
      <c r="E171" s="15"/>
      <c r="F171" s="15">
        <f>SUMIF(Q149:Q170,"0107",F149:F170)</f>
        <v>435807</v>
      </c>
      <c r="G171" s="15"/>
      <c r="H171" s="15">
        <f>SUMIF(Q149:Q170,"0107",H149:H170)</f>
        <v>2605092</v>
      </c>
      <c r="I171" s="15"/>
      <c r="J171" s="15">
        <f>SUMIF(Q149:Q170,"0107",J149:J170)</f>
        <v>0</v>
      </c>
      <c r="K171" s="15"/>
      <c r="L171" s="15">
        <f>SUMIF(Q149:Q170,"0107",L149:L170)</f>
        <v>3040899</v>
      </c>
      <c r="M171" s="14"/>
      <c r="N171" t="s">
        <v>75</v>
      </c>
    </row>
    <row r="172" spans="1:48" ht="30" customHeight="1" x14ac:dyDescent="0.3">
      <c r="A172" s="16" t="s">
        <v>213</v>
      </c>
      <c r="B172" s="16" t="s">
        <v>51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214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215</v>
      </c>
      <c r="B173" s="16" t="s">
        <v>216</v>
      </c>
      <c r="C173" s="16" t="s">
        <v>57</v>
      </c>
      <c r="D173" s="14">
        <v>469</v>
      </c>
      <c r="E173" s="15">
        <f>TRUNC(일위대가목록!E37,0)</f>
        <v>11618</v>
      </c>
      <c r="F173" s="15">
        <f>TRUNC(E173*D173, 0)</f>
        <v>5448842</v>
      </c>
      <c r="G173" s="15">
        <f>TRUNC(일위대가목록!F37,0)</f>
        <v>7527</v>
      </c>
      <c r="H173" s="15">
        <f>TRUNC(G173*D173, 0)</f>
        <v>3530163</v>
      </c>
      <c r="I173" s="15">
        <f>TRUNC(일위대가목록!G37,0)</f>
        <v>0</v>
      </c>
      <c r="J173" s="15">
        <f>TRUNC(I173*D173, 0)</f>
        <v>0</v>
      </c>
      <c r="K173" s="15">
        <f t="shared" ref="K173:L177" si="13">TRUNC(E173+G173+I173, 0)</f>
        <v>19145</v>
      </c>
      <c r="L173" s="15">
        <f t="shared" si="13"/>
        <v>8979005</v>
      </c>
      <c r="M173" s="16" t="s">
        <v>51</v>
      </c>
      <c r="N173" s="2" t="s">
        <v>217</v>
      </c>
      <c r="O173" s="2" t="s">
        <v>51</v>
      </c>
      <c r="P173" s="2" t="s">
        <v>51</v>
      </c>
      <c r="Q173" s="2" t="s">
        <v>214</v>
      </c>
      <c r="R173" s="2" t="s">
        <v>59</v>
      </c>
      <c r="S173" s="2" t="s">
        <v>60</v>
      </c>
      <c r="T173" s="2" t="s">
        <v>60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51</v>
      </c>
      <c r="AS173" s="2" t="s">
        <v>51</v>
      </c>
      <c r="AT173" s="3"/>
      <c r="AU173" s="2" t="s">
        <v>218</v>
      </c>
      <c r="AV173" s="3">
        <v>61</v>
      </c>
    </row>
    <row r="174" spans="1:48" ht="30" customHeight="1" x14ac:dyDescent="0.3">
      <c r="A174" s="16" t="s">
        <v>219</v>
      </c>
      <c r="B174" s="16" t="s">
        <v>220</v>
      </c>
      <c r="C174" s="16" t="s">
        <v>57</v>
      </c>
      <c r="D174" s="14">
        <v>33</v>
      </c>
      <c r="E174" s="15">
        <f>TRUNC(단가대비표!O17,0)</f>
        <v>30000</v>
      </c>
      <c r="F174" s="15">
        <f>TRUNC(E174*D174, 0)</f>
        <v>990000</v>
      </c>
      <c r="G174" s="15">
        <f>TRUNC(단가대비표!P17,0)</f>
        <v>0</v>
      </c>
      <c r="H174" s="15">
        <f>TRUNC(G174*D174, 0)</f>
        <v>0</v>
      </c>
      <c r="I174" s="15">
        <f>TRUNC(단가대비표!V17,0)</f>
        <v>0</v>
      </c>
      <c r="J174" s="15">
        <f>TRUNC(I174*D174, 0)</f>
        <v>0</v>
      </c>
      <c r="K174" s="15">
        <f t="shared" si="13"/>
        <v>30000</v>
      </c>
      <c r="L174" s="15">
        <f t="shared" si="13"/>
        <v>990000</v>
      </c>
      <c r="M174" s="16" t="s">
        <v>51</v>
      </c>
      <c r="N174" s="2" t="s">
        <v>221</v>
      </c>
      <c r="O174" s="2" t="s">
        <v>51</v>
      </c>
      <c r="P174" s="2" t="s">
        <v>51</v>
      </c>
      <c r="Q174" s="2" t="s">
        <v>214</v>
      </c>
      <c r="R174" s="2" t="s">
        <v>60</v>
      </c>
      <c r="S174" s="2" t="s">
        <v>60</v>
      </c>
      <c r="T174" s="2" t="s">
        <v>59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51</v>
      </c>
      <c r="AS174" s="2" t="s">
        <v>51</v>
      </c>
      <c r="AT174" s="3"/>
      <c r="AU174" s="2" t="s">
        <v>222</v>
      </c>
      <c r="AV174" s="3">
        <v>62</v>
      </c>
    </row>
    <row r="175" spans="1:48" ht="30" customHeight="1" x14ac:dyDescent="0.3">
      <c r="A175" s="16" t="s">
        <v>223</v>
      </c>
      <c r="B175" s="16" t="s">
        <v>224</v>
      </c>
      <c r="C175" s="16" t="s">
        <v>57</v>
      </c>
      <c r="D175" s="14">
        <v>203</v>
      </c>
      <c r="E175" s="15">
        <f>TRUNC(단가대비표!O74,0)</f>
        <v>32000</v>
      </c>
      <c r="F175" s="15">
        <f>TRUNC(E175*D175, 0)</f>
        <v>6496000</v>
      </c>
      <c r="G175" s="15">
        <f>TRUNC(단가대비표!P74,0)</f>
        <v>0</v>
      </c>
      <c r="H175" s="15">
        <f>TRUNC(G175*D175, 0)</f>
        <v>0</v>
      </c>
      <c r="I175" s="15">
        <f>TRUNC(단가대비표!V74,0)</f>
        <v>0</v>
      </c>
      <c r="J175" s="15">
        <f>TRUNC(I175*D175, 0)</f>
        <v>0</v>
      </c>
      <c r="K175" s="15">
        <f t="shared" si="13"/>
        <v>32000</v>
      </c>
      <c r="L175" s="15">
        <f t="shared" si="13"/>
        <v>6496000</v>
      </c>
      <c r="M175" s="16" t="s">
        <v>51</v>
      </c>
      <c r="N175" s="2" t="s">
        <v>225</v>
      </c>
      <c r="O175" s="2" t="s">
        <v>51</v>
      </c>
      <c r="P175" s="2" t="s">
        <v>51</v>
      </c>
      <c r="Q175" s="2" t="s">
        <v>214</v>
      </c>
      <c r="R175" s="2" t="s">
        <v>60</v>
      </c>
      <c r="S175" s="2" t="s">
        <v>60</v>
      </c>
      <c r="T175" s="2" t="s">
        <v>59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51</v>
      </c>
      <c r="AS175" s="2" t="s">
        <v>51</v>
      </c>
      <c r="AT175" s="3"/>
      <c r="AU175" s="2" t="s">
        <v>226</v>
      </c>
      <c r="AV175" s="3">
        <v>63</v>
      </c>
    </row>
    <row r="176" spans="1:48" ht="30" customHeight="1" x14ac:dyDescent="0.3">
      <c r="A176" s="16" t="s">
        <v>227</v>
      </c>
      <c r="B176" s="16" t="s">
        <v>228</v>
      </c>
      <c r="C176" s="16" t="s">
        <v>57</v>
      </c>
      <c r="D176" s="14">
        <v>7</v>
      </c>
      <c r="E176" s="15">
        <f>TRUNC(단가대비표!O92,0)</f>
        <v>35000</v>
      </c>
      <c r="F176" s="15">
        <f>TRUNC(E176*D176, 0)</f>
        <v>245000</v>
      </c>
      <c r="G176" s="15">
        <f>TRUNC(단가대비표!P92,0)</f>
        <v>0</v>
      </c>
      <c r="H176" s="15">
        <f>TRUNC(G176*D176, 0)</f>
        <v>0</v>
      </c>
      <c r="I176" s="15">
        <f>TRUNC(단가대비표!V92,0)</f>
        <v>0</v>
      </c>
      <c r="J176" s="15">
        <f>TRUNC(I176*D176, 0)</f>
        <v>0</v>
      </c>
      <c r="K176" s="15">
        <f t="shared" si="13"/>
        <v>35000</v>
      </c>
      <c r="L176" s="15">
        <f t="shared" si="13"/>
        <v>245000</v>
      </c>
      <c r="M176" s="16" t="s">
        <v>51</v>
      </c>
      <c r="N176" s="2" t="s">
        <v>229</v>
      </c>
      <c r="O176" s="2" t="s">
        <v>51</v>
      </c>
      <c r="P176" s="2" t="s">
        <v>51</v>
      </c>
      <c r="Q176" s="2" t="s">
        <v>214</v>
      </c>
      <c r="R176" s="2" t="s">
        <v>60</v>
      </c>
      <c r="S176" s="2" t="s">
        <v>60</v>
      </c>
      <c r="T176" s="2" t="s">
        <v>59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51</v>
      </c>
      <c r="AS176" s="2" t="s">
        <v>51</v>
      </c>
      <c r="AT176" s="3"/>
      <c r="AU176" s="2" t="s">
        <v>230</v>
      </c>
      <c r="AV176" s="3">
        <v>64</v>
      </c>
    </row>
    <row r="177" spans="1:48" ht="30" customHeight="1" x14ac:dyDescent="0.3">
      <c r="A177" s="16" t="s">
        <v>231</v>
      </c>
      <c r="B177" s="16" t="s">
        <v>228</v>
      </c>
      <c r="C177" s="16" t="s">
        <v>57</v>
      </c>
      <c r="D177" s="14">
        <v>143</v>
      </c>
      <c r="E177" s="15">
        <f>TRUNC(단가대비표!O93,0)</f>
        <v>50000</v>
      </c>
      <c r="F177" s="15">
        <f>TRUNC(E177*D177, 0)</f>
        <v>7150000</v>
      </c>
      <c r="G177" s="15">
        <f>TRUNC(단가대비표!P93,0)</f>
        <v>0</v>
      </c>
      <c r="H177" s="15">
        <f>TRUNC(G177*D177, 0)</f>
        <v>0</v>
      </c>
      <c r="I177" s="15">
        <f>TRUNC(단가대비표!V93,0)</f>
        <v>0</v>
      </c>
      <c r="J177" s="15">
        <f>TRUNC(I177*D177, 0)</f>
        <v>0</v>
      </c>
      <c r="K177" s="15">
        <f t="shared" si="13"/>
        <v>50000</v>
      </c>
      <c r="L177" s="15">
        <f t="shared" si="13"/>
        <v>7150000</v>
      </c>
      <c r="M177" s="16" t="s">
        <v>51</v>
      </c>
      <c r="N177" s="2" t="s">
        <v>232</v>
      </c>
      <c r="O177" s="2" t="s">
        <v>51</v>
      </c>
      <c r="P177" s="2" t="s">
        <v>51</v>
      </c>
      <c r="Q177" s="2" t="s">
        <v>214</v>
      </c>
      <c r="R177" s="2" t="s">
        <v>60</v>
      </c>
      <c r="S177" s="2" t="s">
        <v>60</v>
      </c>
      <c r="T177" s="2" t="s">
        <v>59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51</v>
      </c>
      <c r="AS177" s="2" t="s">
        <v>51</v>
      </c>
      <c r="AT177" s="3"/>
      <c r="AU177" s="2" t="s">
        <v>233</v>
      </c>
      <c r="AV177" s="3">
        <v>65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214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214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214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214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214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214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214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214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214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214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214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214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214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214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214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214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214</v>
      </c>
    </row>
    <row r="195" spans="1:48" ht="30" customHeight="1" x14ac:dyDescent="0.3">
      <c r="A195" s="16" t="s">
        <v>74</v>
      </c>
      <c r="B195" s="14"/>
      <c r="C195" s="14"/>
      <c r="D195" s="14"/>
      <c r="E195" s="15"/>
      <c r="F195" s="15">
        <f>SUMIF(Q173:Q194,"0108",F173:F194)</f>
        <v>20329842</v>
      </c>
      <c r="G195" s="15"/>
      <c r="H195" s="15">
        <f>SUMIF(Q173:Q194,"0108",H173:H194)</f>
        <v>3530163</v>
      </c>
      <c r="I195" s="15"/>
      <c r="J195" s="15">
        <f>SUMIF(Q173:Q194,"0108",J173:J194)</f>
        <v>0</v>
      </c>
      <c r="K195" s="15"/>
      <c r="L195" s="15">
        <f>SUMIF(Q173:Q194,"0108",L173:L194)</f>
        <v>23860005</v>
      </c>
      <c r="M195" s="14"/>
      <c r="N195" t="s">
        <v>75</v>
      </c>
    </row>
    <row r="196" spans="1:48" ht="30" customHeight="1" x14ac:dyDescent="0.3">
      <c r="A196" s="16" t="s">
        <v>234</v>
      </c>
      <c r="B196" s="16" t="s">
        <v>51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235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236</v>
      </c>
      <c r="B197" s="16" t="s">
        <v>237</v>
      </c>
      <c r="C197" s="16" t="s">
        <v>238</v>
      </c>
      <c r="D197" s="14">
        <v>240</v>
      </c>
      <c r="E197" s="15">
        <f>TRUNC(단가대비표!O95,0)</f>
        <v>25000</v>
      </c>
      <c r="F197" s="15">
        <f>TRUNC(E197*D197, 0)</f>
        <v>6000000</v>
      </c>
      <c r="G197" s="15">
        <f>TRUNC(단가대비표!P95,0)</f>
        <v>0</v>
      </c>
      <c r="H197" s="15">
        <f>TRUNC(G197*D197, 0)</f>
        <v>0</v>
      </c>
      <c r="I197" s="15">
        <f>TRUNC(단가대비표!V95,0)</f>
        <v>0</v>
      </c>
      <c r="J197" s="15">
        <f>TRUNC(I197*D197, 0)</f>
        <v>0</v>
      </c>
      <c r="K197" s="15">
        <f>TRUNC(E197+G197+I197, 0)</f>
        <v>25000</v>
      </c>
      <c r="L197" s="15">
        <f>TRUNC(F197+H197+J197, 0)</f>
        <v>6000000</v>
      </c>
      <c r="M197" s="16" t="s">
        <v>197</v>
      </c>
      <c r="N197" s="2" t="s">
        <v>239</v>
      </c>
      <c r="O197" s="2" t="s">
        <v>51</v>
      </c>
      <c r="P197" s="2" t="s">
        <v>51</v>
      </c>
      <c r="Q197" s="2" t="s">
        <v>235</v>
      </c>
      <c r="R197" s="2" t="s">
        <v>60</v>
      </c>
      <c r="S197" s="2" t="s">
        <v>60</v>
      </c>
      <c r="T197" s="2" t="s">
        <v>59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51</v>
      </c>
      <c r="AS197" s="2" t="s">
        <v>51</v>
      </c>
      <c r="AT197" s="3"/>
      <c r="AU197" s="2" t="s">
        <v>240</v>
      </c>
      <c r="AV197" s="3">
        <v>81</v>
      </c>
    </row>
    <row r="198" spans="1:48" ht="30" customHeight="1" x14ac:dyDescent="0.3">
      <c r="A198" s="16" t="s">
        <v>241</v>
      </c>
      <c r="B198" s="16" t="s">
        <v>51</v>
      </c>
      <c r="C198" s="16" t="s">
        <v>196</v>
      </c>
      <c r="D198" s="14">
        <v>1</v>
      </c>
      <c r="E198" s="15">
        <f>TRUNC(단가대비표!O96,0)</f>
        <v>0</v>
      </c>
      <c r="F198" s="15">
        <f>TRUNC(E198*D198, 0)</f>
        <v>0</v>
      </c>
      <c r="G198" s="15">
        <f>TRUNC(단가대비표!P96,0)</f>
        <v>2000000</v>
      </c>
      <c r="H198" s="15">
        <f>TRUNC(G198*D198, 0)</f>
        <v>2000000</v>
      </c>
      <c r="I198" s="15">
        <f>TRUNC(단가대비표!V96,0)</f>
        <v>0</v>
      </c>
      <c r="J198" s="15">
        <f>TRUNC(I198*D198, 0)</f>
        <v>0</v>
      </c>
      <c r="K198" s="15">
        <f>TRUNC(E198+G198+I198, 0)</f>
        <v>2000000</v>
      </c>
      <c r="L198" s="15">
        <f>TRUNC(F198+H198+J198, 0)</f>
        <v>2000000</v>
      </c>
      <c r="M198" s="16" t="s">
        <v>197</v>
      </c>
      <c r="N198" s="2" t="s">
        <v>242</v>
      </c>
      <c r="O198" s="2" t="s">
        <v>51</v>
      </c>
      <c r="P198" s="2" t="s">
        <v>51</v>
      </c>
      <c r="Q198" s="2" t="s">
        <v>235</v>
      </c>
      <c r="R198" s="2" t="s">
        <v>60</v>
      </c>
      <c r="S198" s="2" t="s">
        <v>60</v>
      </c>
      <c r="T198" s="2" t="s">
        <v>59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51</v>
      </c>
      <c r="AS198" s="2" t="s">
        <v>51</v>
      </c>
      <c r="AT198" s="3"/>
      <c r="AU198" s="2" t="s">
        <v>243</v>
      </c>
      <c r="AV198" s="3">
        <v>82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235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235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235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235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235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235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235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235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235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235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235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235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235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235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235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235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235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235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235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235</v>
      </c>
    </row>
    <row r="219" spans="1:48" ht="30" customHeight="1" x14ac:dyDescent="0.3">
      <c r="A219" s="16" t="s">
        <v>74</v>
      </c>
      <c r="B219" s="14"/>
      <c r="C219" s="14"/>
      <c r="D219" s="14"/>
      <c r="E219" s="15"/>
      <c r="F219" s="15">
        <f>SUMIF(Q197:Q218,"0109",F197:F218)</f>
        <v>6000000</v>
      </c>
      <c r="G219" s="15"/>
      <c r="H219" s="15">
        <f>SUMIF(Q197:Q218,"0109",H197:H218)</f>
        <v>2000000</v>
      </c>
      <c r="I219" s="15"/>
      <c r="J219" s="15">
        <f>SUMIF(Q197:Q218,"0109",J197:J218)</f>
        <v>0</v>
      </c>
      <c r="K219" s="15"/>
      <c r="L219" s="15">
        <f>SUMIF(Q197:Q218,"0109",L197:L218)</f>
        <v>8000000</v>
      </c>
      <c r="M219" s="14"/>
      <c r="N219" t="s">
        <v>75</v>
      </c>
    </row>
    <row r="220" spans="1:48" ht="30" customHeight="1" x14ac:dyDescent="0.3">
      <c r="A220" s="16" t="s">
        <v>244</v>
      </c>
      <c r="B220" s="16" t="s">
        <v>51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245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246</v>
      </c>
      <c r="B221" s="16" t="s">
        <v>51</v>
      </c>
      <c r="C221" s="16" t="s">
        <v>57</v>
      </c>
      <c r="D221" s="14">
        <v>242</v>
      </c>
      <c r="E221" s="15">
        <f>TRUNC(일위대가목록!E38,0)</f>
        <v>0</v>
      </c>
      <c r="F221" s="15">
        <f t="shared" ref="F221:F226" si="14">TRUNC(E221*D221, 0)</f>
        <v>0</v>
      </c>
      <c r="G221" s="15">
        <f>TRUNC(일위대가목록!F38,0)</f>
        <v>6688</v>
      </c>
      <c r="H221" s="15">
        <f t="shared" ref="H221:H226" si="15">TRUNC(G221*D221, 0)</f>
        <v>1618496</v>
      </c>
      <c r="I221" s="15">
        <f>TRUNC(일위대가목록!G38,0)</f>
        <v>133</v>
      </c>
      <c r="J221" s="15">
        <f t="shared" ref="J221:J226" si="16">TRUNC(I221*D221, 0)</f>
        <v>32186</v>
      </c>
      <c r="K221" s="15">
        <f t="shared" ref="K221:L226" si="17">TRUNC(E221+G221+I221, 0)</f>
        <v>6821</v>
      </c>
      <c r="L221" s="15">
        <f t="shared" si="17"/>
        <v>1650682</v>
      </c>
      <c r="M221" s="16" t="s">
        <v>51</v>
      </c>
      <c r="N221" s="2" t="s">
        <v>247</v>
      </c>
      <c r="O221" s="2" t="s">
        <v>51</v>
      </c>
      <c r="P221" s="2" t="s">
        <v>51</v>
      </c>
      <c r="Q221" s="2" t="s">
        <v>245</v>
      </c>
      <c r="R221" s="2" t="s">
        <v>59</v>
      </c>
      <c r="S221" s="2" t="s">
        <v>60</v>
      </c>
      <c r="T221" s="2" t="s">
        <v>60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51</v>
      </c>
      <c r="AS221" s="2" t="s">
        <v>51</v>
      </c>
      <c r="AT221" s="3"/>
      <c r="AU221" s="2" t="s">
        <v>248</v>
      </c>
      <c r="AV221" s="3">
        <v>67</v>
      </c>
    </row>
    <row r="222" spans="1:48" ht="30" customHeight="1" x14ac:dyDescent="0.3">
      <c r="A222" s="16" t="s">
        <v>249</v>
      </c>
      <c r="B222" s="16" t="s">
        <v>250</v>
      </c>
      <c r="C222" s="16" t="s">
        <v>57</v>
      </c>
      <c r="D222" s="14">
        <v>242</v>
      </c>
      <c r="E222" s="15">
        <f>TRUNC(일위대가목록!E39,0)</f>
        <v>0</v>
      </c>
      <c r="F222" s="15">
        <f t="shared" si="14"/>
        <v>0</v>
      </c>
      <c r="G222" s="15">
        <f>TRUNC(일위대가목록!F39,0)</f>
        <v>6002</v>
      </c>
      <c r="H222" s="15">
        <f t="shared" si="15"/>
        <v>1452484</v>
      </c>
      <c r="I222" s="15">
        <f>TRUNC(일위대가목록!G39,0)</f>
        <v>0</v>
      </c>
      <c r="J222" s="15">
        <f t="shared" si="16"/>
        <v>0</v>
      </c>
      <c r="K222" s="15">
        <f t="shared" si="17"/>
        <v>6002</v>
      </c>
      <c r="L222" s="15">
        <f t="shared" si="17"/>
        <v>1452484</v>
      </c>
      <c r="M222" s="16" t="s">
        <v>51</v>
      </c>
      <c r="N222" s="2" t="s">
        <v>251</v>
      </c>
      <c r="O222" s="2" t="s">
        <v>51</v>
      </c>
      <c r="P222" s="2" t="s">
        <v>51</v>
      </c>
      <c r="Q222" s="2" t="s">
        <v>245</v>
      </c>
      <c r="R222" s="2" t="s">
        <v>59</v>
      </c>
      <c r="S222" s="2" t="s">
        <v>60</v>
      </c>
      <c r="T222" s="2" t="s">
        <v>60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51</v>
      </c>
      <c r="AS222" s="2" t="s">
        <v>51</v>
      </c>
      <c r="AT222" s="3"/>
      <c r="AU222" s="2" t="s">
        <v>252</v>
      </c>
      <c r="AV222" s="3">
        <v>68</v>
      </c>
    </row>
    <row r="223" spans="1:48" ht="30" customHeight="1" x14ac:dyDescent="0.3">
      <c r="A223" s="16" t="s">
        <v>253</v>
      </c>
      <c r="B223" s="16" t="s">
        <v>254</v>
      </c>
      <c r="C223" s="16" t="s">
        <v>88</v>
      </c>
      <c r="D223" s="14">
        <v>17</v>
      </c>
      <c r="E223" s="15">
        <f>TRUNC(일위대가목록!E40,0)</f>
        <v>0</v>
      </c>
      <c r="F223" s="15">
        <f t="shared" si="14"/>
        <v>0</v>
      </c>
      <c r="G223" s="15">
        <f>TRUNC(일위대가목록!F40,0)</f>
        <v>3120</v>
      </c>
      <c r="H223" s="15">
        <f t="shared" si="15"/>
        <v>53040</v>
      </c>
      <c r="I223" s="15">
        <f>TRUNC(일위대가목록!G40,0)</f>
        <v>93</v>
      </c>
      <c r="J223" s="15">
        <f t="shared" si="16"/>
        <v>1581</v>
      </c>
      <c r="K223" s="15">
        <f t="shared" si="17"/>
        <v>3213</v>
      </c>
      <c r="L223" s="15">
        <f t="shared" si="17"/>
        <v>54621</v>
      </c>
      <c r="M223" s="16" t="s">
        <v>51</v>
      </c>
      <c r="N223" s="2" t="s">
        <v>255</v>
      </c>
      <c r="O223" s="2" t="s">
        <v>51</v>
      </c>
      <c r="P223" s="2" t="s">
        <v>51</v>
      </c>
      <c r="Q223" s="2" t="s">
        <v>245</v>
      </c>
      <c r="R223" s="2" t="s">
        <v>59</v>
      </c>
      <c r="S223" s="2" t="s">
        <v>60</v>
      </c>
      <c r="T223" s="2" t="s">
        <v>60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51</v>
      </c>
      <c r="AS223" s="2" t="s">
        <v>51</v>
      </c>
      <c r="AT223" s="3"/>
      <c r="AU223" s="2" t="s">
        <v>256</v>
      </c>
      <c r="AV223" s="3">
        <v>69</v>
      </c>
    </row>
    <row r="224" spans="1:48" ht="30" customHeight="1" x14ac:dyDescent="0.3">
      <c r="A224" s="16" t="s">
        <v>257</v>
      </c>
      <c r="B224" s="16" t="s">
        <v>258</v>
      </c>
      <c r="C224" s="16" t="s">
        <v>57</v>
      </c>
      <c r="D224" s="14">
        <v>34</v>
      </c>
      <c r="E224" s="15">
        <f>TRUNC(일위대가목록!E41,0)</f>
        <v>0</v>
      </c>
      <c r="F224" s="15">
        <f t="shared" si="14"/>
        <v>0</v>
      </c>
      <c r="G224" s="15">
        <f>TRUNC(일위대가목록!F41,0)</f>
        <v>5316</v>
      </c>
      <c r="H224" s="15">
        <f t="shared" si="15"/>
        <v>180744</v>
      </c>
      <c r="I224" s="15">
        <f>TRUNC(일위대가목록!G41,0)</f>
        <v>106</v>
      </c>
      <c r="J224" s="15">
        <f t="shared" si="16"/>
        <v>3604</v>
      </c>
      <c r="K224" s="15">
        <f t="shared" si="17"/>
        <v>5422</v>
      </c>
      <c r="L224" s="15">
        <f t="shared" si="17"/>
        <v>184348</v>
      </c>
      <c r="M224" s="16" t="s">
        <v>51</v>
      </c>
      <c r="N224" s="2" t="s">
        <v>259</v>
      </c>
      <c r="O224" s="2" t="s">
        <v>51</v>
      </c>
      <c r="P224" s="2" t="s">
        <v>51</v>
      </c>
      <c r="Q224" s="2" t="s">
        <v>245</v>
      </c>
      <c r="R224" s="2" t="s">
        <v>59</v>
      </c>
      <c r="S224" s="2" t="s">
        <v>60</v>
      </c>
      <c r="T224" s="2" t="s">
        <v>60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51</v>
      </c>
      <c r="AS224" s="2" t="s">
        <v>51</v>
      </c>
      <c r="AT224" s="3"/>
      <c r="AU224" s="2" t="s">
        <v>260</v>
      </c>
      <c r="AV224" s="3">
        <v>70</v>
      </c>
    </row>
    <row r="225" spans="1:48" ht="30" customHeight="1" x14ac:dyDescent="0.3">
      <c r="A225" s="16" t="s">
        <v>261</v>
      </c>
      <c r="B225" s="16" t="s">
        <v>51</v>
      </c>
      <c r="C225" s="16" t="s">
        <v>57</v>
      </c>
      <c r="D225" s="14">
        <v>67</v>
      </c>
      <c r="E225" s="15">
        <f>TRUNC(일위대가목록!E42,0)</f>
        <v>0</v>
      </c>
      <c r="F225" s="15">
        <f t="shared" si="14"/>
        <v>0</v>
      </c>
      <c r="G225" s="15">
        <f>TRUNC(일위대가목록!F42,0)</f>
        <v>2229</v>
      </c>
      <c r="H225" s="15">
        <f t="shared" si="15"/>
        <v>149343</v>
      </c>
      <c r="I225" s="15">
        <f>TRUNC(일위대가목록!G42,0)</f>
        <v>0</v>
      </c>
      <c r="J225" s="15">
        <f t="shared" si="16"/>
        <v>0</v>
      </c>
      <c r="K225" s="15">
        <f t="shared" si="17"/>
        <v>2229</v>
      </c>
      <c r="L225" s="15">
        <f t="shared" si="17"/>
        <v>149343</v>
      </c>
      <c r="M225" s="16" t="s">
        <v>51</v>
      </c>
      <c r="N225" s="2" t="s">
        <v>262</v>
      </c>
      <c r="O225" s="2" t="s">
        <v>51</v>
      </c>
      <c r="P225" s="2" t="s">
        <v>51</v>
      </c>
      <c r="Q225" s="2" t="s">
        <v>245</v>
      </c>
      <c r="R225" s="2" t="s">
        <v>59</v>
      </c>
      <c r="S225" s="2" t="s">
        <v>60</v>
      </c>
      <c r="T225" s="2" t="s">
        <v>60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51</v>
      </c>
      <c r="AS225" s="2" t="s">
        <v>51</v>
      </c>
      <c r="AT225" s="3"/>
      <c r="AU225" s="2" t="s">
        <v>263</v>
      </c>
      <c r="AV225" s="3">
        <v>71</v>
      </c>
    </row>
    <row r="226" spans="1:48" ht="30" customHeight="1" x14ac:dyDescent="0.3">
      <c r="A226" s="16" t="s">
        <v>264</v>
      </c>
      <c r="B226" s="16" t="s">
        <v>265</v>
      </c>
      <c r="C226" s="16" t="s">
        <v>57</v>
      </c>
      <c r="D226" s="14">
        <v>203</v>
      </c>
      <c r="E226" s="15">
        <f>TRUNC(일위대가목록!E43,0)</f>
        <v>0</v>
      </c>
      <c r="F226" s="15">
        <f t="shared" si="14"/>
        <v>0</v>
      </c>
      <c r="G226" s="15">
        <f>TRUNC(일위대가목록!F43,0)</f>
        <v>3480</v>
      </c>
      <c r="H226" s="15">
        <f t="shared" si="15"/>
        <v>706440</v>
      </c>
      <c r="I226" s="15">
        <f>TRUNC(일위대가목록!G43,0)</f>
        <v>0</v>
      </c>
      <c r="J226" s="15">
        <f t="shared" si="16"/>
        <v>0</v>
      </c>
      <c r="K226" s="15">
        <f t="shared" si="17"/>
        <v>3480</v>
      </c>
      <c r="L226" s="15">
        <f t="shared" si="17"/>
        <v>706440</v>
      </c>
      <c r="M226" s="16" t="s">
        <v>51</v>
      </c>
      <c r="N226" s="2" t="s">
        <v>266</v>
      </c>
      <c r="O226" s="2" t="s">
        <v>51</v>
      </c>
      <c r="P226" s="2" t="s">
        <v>51</v>
      </c>
      <c r="Q226" s="2" t="s">
        <v>245</v>
      </c>
      <c r="R226" s="2" t="s">
        <v>59</v>
      </c>
      <c r="S226" s="2" t="s">
        <v>60</v>
      </c>
      <c r="T226" s="2" t="s">
        <v>60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51</v>
      </c>
      <c r="AS226" s="2" t="s">
        <v>51</v>
      </c>
      <c r="AT226" s="3"/>
      <c r="AU226" s="2" t="s">
        <v>267</v>
      </c>
      <c r="AV226" s="3">
        <v>72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245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245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245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245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245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245</v>
      </c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245</v>
      </c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245</v>
      </c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245</v>
      </c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245</v>
      </c>
    </row>
    <row r="237" spans="1:48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245</v>
      </c>
    </row>
    <row r="238" spans="1:48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245</v>
      </c>
    </row>
    <row r="239" spans="1:48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245</v>
      </c>
    </row>
    <row r="240" spans="1:48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245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245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245</v>
      </c>
    </row>
    <row r="243" spans="1:48" ht="30" customHeight="1" x14ac:dyDescent="0.3">
      <c r="A243" s="16" t="s">
        <v>74</v>
      </c>
      <c r="B243" s="14"/>
      <c r="C243" s="14"/>
      <c r="D243" s="14"/>
      <c r="E243" s="15"/>
      <c r="F243" s="15">
        <f>SUMIF(Q221:Q242,"0110",F221:F242)</f>
        <v>0</v>
      </c>
      <c r="G243" s="15"/>
      <c r="H243" s="15">
        <f>SUMIF(Q221:Q242,"0110",H221:H242)</f>
        <v>4160547</v>
      </c>
      <c r="I243" s="15"/>
      <c r="J243" s="15">
        <f>SUMIF(Q221:Q242,"0110",J221:J242)</f>
        <v>37371</v>
      </c>
      <c r="K243" s="15"/>
      <c r="L243" s="15">
        <f>SUMIF(Q221:Q242,"0110",L221:L242)</f>
        <v>4197918</v>
      </c>
      <c r="M243" s="14"/>
      <c r="N243" t="s">
        <v>75</v>
      </c>
    </row>
    <row r="244" spans="1:48" ht="30" customHeight="1" x14ac:dyDescent="0.3">
      <c r="A244" s="16" t="s">
        <v>268</v>
      </c>
      <c r="B244" s="16" t="s">
        <v>51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269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271</v>
      </c>
      <c r="B245" s="16" t="s">
        <v>272</v>
      </c>
      <c r="C245" s="16" t="s">
        <v>273</v>
      </c>
      <c r="D245" s="14">
        <v>0.2</v>
      </c>
      <c r="E245" s="15">
        <f>TRUNC(단가대비표!O75,0)</f>
        <v>0</v>
      </c>
      <c r="F245" s="15">
        <f>TRUNC(E245*D245, 0)</f>
        <v>0</v>
      </c>
      <c r="G245" s="15">
        <f>TRUNC(단가대비표!P75,0)</f>
        <v>0</v>
      </c>
      <c r="H245" s="15">
        <f>TRUNC(G245*D245, 0)</f>
        <v>0</v>
      </c>
      <c r="I245" s="15">
        <f>TRUNC(단가대비표!V75,0)</f>
        <v>188715</v>
      </c>
      <c r="J245" s="15">
        <f>TRUNC(I245*D245, 0)</f>
        <v>37743</v>
      </c>
      <c r="K245" s="15">
        <f t="shared" ref="K245:L247" si="18">TRUNC(E245+G245+I245, 0)</f>
        <v>188715</v>
      </c>
      <c r="L245" s="15">
        <f t="shared" si="18"/>
        <v>37743</v>
      </c>
      <c r="M245" s="16" t="s">
        <v>51</v>
      </c>
      <c r="N245" s="2" t="s">
        <v>274</v>
      </c>
      <c r="O245" s="2" t="s">
        <v>51</v>
      </c>
      <c r="P245" s="2" t="s">
        <v>51</v>
      </c>
      <c r="Q245" s="2" t="s">
        <v>269</v>
      </c>
      <c r="R245" s="2" t="s">
        <v>60</v>
      </c>
      <c r="S245" s="2" t="s">
        <v>60</v>
      </c>
      <c r="T245" s="2" t="s">
        <v>59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51</v>
      </c>
      <c r="AS245" s="2" t="s">
        <v>51</v>
      </c>
      <c r="AT245" s="3"/>
      <c r="AU245" s="2" t="s">
        <v>275</v>
      </c>
      <c r="AV245" s="3">
        <v>73</v>
      </c>
    </row>
    <row r="246" spans="1:48" ht="30" customHeight="1" x14ac:dyDescent="0.3">
      <c r="A246" s="16" t="s">
        <v>271</v>
      </c>
      <c r="B246" s="16" t="s">
        <v>276</v>
      </c>
      <c r="C246" s="16" t="s">
        <v>273</v>
      </c>
      <c r="D246" s="14">
        <v>0.7</v>
      </c>
      <c r="E246" s="15">
        <f>TRUNC(단가대비표!O76,0)</f>
        <v>0</v>
      </c>
      <c r="F246" s="15">
        <f>TRUNC(E246*D246, 0)</f>
        <v>0</v>
      </c>
      <c r="G246" s="15">
        <f>TRUNC(단가대비표!P76,0)</f>
        <v>0</v>
      </c>
      <c r="H246" s="15">
        <f>TRUNC(G246*D246, 0)</f>
        <v>0</v>
      </c>
      <c r="I246" s="15">
        <f>TRUNC(단가대비표!V76,0)</f>
        <v>192887</v>
      </c>
      <c r="J246" s="15">
        <f>TRUNC(I246*D246, 0)</f>
        <v>135020</v>
      </c>
      <c r="K246" s="15">
        <f t="shared" si="18"/>
        <v>192887</v>
      </c>
      <c r="L246" s="15">
        <f t="shared" si="18"/>
        <v>135020</v>
      </c>
      <c r="M246" s="16" t="s">
        <v>51</v>
      </c>
      <c r="N246" s="2" t="s">
        <v>277</v>
      </c>
      <c r="O246" s="2" t="s">
        <v>51</v>
      </c>
      <c r="P246" s="2" t="s">
        <v>51</v>
      </c>
      <c r="Q246" s="2" t="s">
        <v>269</v>
      </c>
      <c r="R246" s="2" t="s">
        <v>60</v>
      </c>
      <c r="S246" s="2" t="s">
        <v>60</v>
      </c>
      <c r="T246" s="2" t="s">
        <v>59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51</v>
      </c>
      <c r="AS246" s="2" t="s">
        <v>51</v>
      </c>
      <c r="AT246" s="3"/>
      <c r="AU246" s="2" t="s">
        <v>278</v>
      </c>
      <c r="AV246" s="3">
        <v>74</v>
      </c>
    </row>
    <row r="247" spans="1:48" ht="30" customHeight="1" x14ac:dyDescent="0.3">
      <c r="A247" s="16" t="s">
        <v>279</v>
      </c>
      <c r="B247" s="16" t="s">
        <v>280</v>
      </c>
      <c r="C247" s="16" t="s">
        <v>273</v>
      </c>
      <c r="D247" s="14">
        <v>0.9</v>
      </c>
      <c r="E247" s="15">
        <f>TRUNC(단가대비표!O77,0)</f>
        <v>0</v>
      </c>
      <c r="F247" s="15">
        <f>TRUNC(E247*D247, 0)</f>
        <v>0</v>
      </c>
      <c r="G247" s="15">
        <f>TRUNC(단가대비표!P77,0)</f>
        <v>0</v>
      </c>
      <c r="H247" s="15">
        <f>TRUNC(G247*D247, 0)</f>
        <v>0</v>
      </c>
      <c r="I247" s="15">
        <f>TRUNC(단가대비표!V77,0)</f>
        <v>81350</v>
      </c>
      <c r="J247" s="15">
        <f>TRUNC(I247*D247, 0)</f>
        <v>73215</v>
      </c>
      <c r="K247" s="15">
        <f t="shared" si="18"/>
        <v>81350</v>
      </c>
      <c r="L247" s="15">
        <f t="shared" si="18"/>
        <v>73215</v>
      </c>
      <c r="M247" s="16" t="s">
        <v>51</v>
      </c>
      <c r="N247" s="2" t="s">
        <v>281</v>
      </c>
      <c r="O247" s="2" t="s">
        <v>51</v>
      </c>
      <c r="P247" s="2" t="s">
        <v>51</v>
      </c>
      <c r="Q247" s="2" t="s">
        <v>269</v>
      </c>
      <c r="R247" s="2" t="s">
        <v>60</v>
      </c>
      <c r="S247" s="2" t="s">
        <v>60</v>
      </c>
      <c r="T247" s="2" t="s">
        <v>59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51</v>
      </c>
      <c r="AS247" s="2" t="s">
        <v>51</v>
      </c>
      <c r="AT247" s="3"/>
      <c r="AU247" s="2" t="s">
        <v>282</v>
      </c>
      <c r="AV247" s="3">
        <v>75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269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269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269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269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269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269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269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269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269</v>
      </c>
    </row>
    <row r="257" spans="1:17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269</v>
      </c>
    </row>
    <row r="258" spans="1:17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269</v>
      </c>
    </row>
    <row r="259" spans="1:17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269</v>
      </c>
    </row>
    <row r="260" spans="1:17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269</v>
      </c>
    </row>
    <row r="261" spans="1:17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269</v>
      </c>
    </row>
    <row r="262" spans="1:17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269</v>
      </c>
    </row>
    <row r="263" spans="1:17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269</v>
      </c>
    </row>
    <row r="264" spans="1:17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269</v>
      </c>
    </row>
    <row r="265" spans="1:17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269</v>
      </c>
    </row>
    <row r="266" spans="1:17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269</v>
      </c>
    </row>
    <row r="267" spans="1:17" ht="30" customHeight="1" x14ac:dyDescent="0.3">
      <c r="A267" s="16" t="s">
        <v>74</v>
      </c>
      <c r="B267" s="14"/>
      <c r="C267" s="14"/>
      <c r="D267" s="14"/>
      <c r="E267" s="15"/>
      <c r="F267" s="15">
        <f>SUMIF(Q245:Q266,"0111",F245:F266)</f>
        <v>0</v>
      </c>
      <c r="G267" s="15"/>
      <c r="H267" s="15">
        <f>SUMIF(Q245:Q266,"0111",H245:H266)</f>
        <v>0</v>
      </c>
      <c r="I267" s="15"/>
      <c r="J267" s="15">
        <f>SUMIF(Q245:Q266,"0111",J245:J266)</f>
        <v>245978</v>
      </c>
      <c r="K267" s="15"/>
      <c r="L267" s="15">
        <f>SUMIF(Q245:Q266,"0111",L245:L266)</f>
        <v>245978</v>
      </c>
      <c r="M267" s="14"/>
      <c r="N267" t="s">
        <v>75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1" manualBreakCount="11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87"/>
  <sheetViews>
    <sheetView topLeftCell="B1" workbookViewId="0">
      <selection activeCell="B2" sqref="B2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283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1445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284</v>
      </c>
      <c r="B3" s="9" t="s">
        <v>1</v>
      </c>
      <c r="C3" s="9" t="s">
        <v>2</v>
      </c>
      <c r="D3" s="9" t="s">
        <v>3</v>
      </c>
      <c r="E3" s="9" t="s">
        <v>285</v>
      </c>
      <c r="F3" s="9" t="s">
        <v>286</v>
      </c>
      <c r="G3" s="9" t="s">
        <v>287</v>
      </c>
      <c r="H3" s="9" t="s">
        <v>288</v>
      </c>
      <c r="I3" s="9" t="s">
        <v>289</v>
      </c>
      <c r="J3" s="9" t="s">
        <v>290</v>
      </c>
      <c r="K3" s="9" t="s">
        <v>291</v>
      </c>
      <c r="L3" s="9" t="s">
        <v>292</v>
      </c>
      <c r="M3" s="9" t="s">
        <v>293</v>
      </c>
      <c r="N3" s="1" t="s">
        <v>294</v>
      </c>
    </row>
    <row r="4" spans="1:14" ht="30" customHeight="1" x14ac:dyDescent="0.3">
      <c r="A4" s="16" t="s">
        <v>58</v>
      </c>
      <c r="B4" s="16" t="s">
        <v>55</v>
      </c>
      <c r="C4" s="16" t="s">
        <v>56</v>
      </c>
      <c r="D4" s="16" t="s">
        <v>57</v>
      </c>
      <c r="E4" s="26">
        <f>일위대가!F6</f>
        <v>0</v>
      </c>
      <c r="F4" s="26">
        <f>일위대가!H6</f>
        <v>4301</v>
      </c>
      <c r="G4" s="26">
        <f>일위대가!J6</f>
        <v>0</v>
      </c>
      <c r="H4" s="26">
        <f t="shared" ref="H4:H35" si="0">E4+F4+G4</f>
        <v>4301</v>
      </c>
      <c r="I4" s="16" t="s">
        <v>305</v>
      </c>
      <c r="J4" s="16" t="s">
        <v>51</v>
      </c>
      <c r="K4" s="16" t="s">
        <v>51</v>
      </c>
      <c r="L4" s="16" t="s">
        <v>51</v>
      </c>
      <c r="M4" s="16" t="s">
        <v>51</v>
      </c>
      <c r="N4" s="2" t="s">
        <v>51</v>
      </c>
    </row>
    <row r="5" spans="1:14" ht="30" customHeight="1" x14ac:dyDescent="0.3">
      <c r="A5" s="16" t="s">
        <v>65</v>
      </c>
      <c r="B5" s="16" t="s">
        <v>62</v>
      </c>
      <c r="C5" s="16" t="s">
        <v>63</v>
      </c>
      <c r="D5" s="16" t="s">
        <v>64</v>
      </c>
      <c r="E5" s="26">
        <f>일위대가!F19</f>
        <v>33598</v>
      </c>
      <c r="F5" s="26">
        <f>일위대가!H19</f>
        <v>94574</v>
      </c>
      <c r="G5" s="26">
        <f>일위대가!J19</f>
        <v>0</v>
      </c>
      <c r="H5" s="26">
        <f t="shared" si="0"/>
        <v>128172</v>
      </c>
      <c r="I5" s="16" t="s">
        <v>313</v>
      </c>
      <c r="J5" s="16" t="s">
        <v>51</v>
      </c>
      <c r="K5" s="16" t="s">
        <v>51</v>
      </c>
      <c r="L5" s="16" t="s">
        <v>51</v>
      </c>
      <c r="M5" s="16" t="s">
        <v>51</v>
      </c>
      <c r="N5" s="2" t="s">
        <v>51</v>
      </c>
    </row>
    <row r="6" spans="1:14" ht="30" customHeight="1" x14ac:dyDescent="0.3">
      <c r="A6" s="16" t="s">
        <v>69</v>
      </c>
      <c r="B6" s="16" t="s">
        <v>67</v>
      </c>
      <c r="C6" s="16" t="s">
        <v>68</v>
      </c>
      <c r="D6" s="16" t="s">
        <v>57</v>
      </c>
      <c r="E6" s="26">
        <f>일위대가!F25</f>
        <v>574</v>
      </c>
      <c r="F6" s="26">
        <f>일위대가!H25</f>
        <v>1720</v>
      </c>
      <c r="G6" s="26">
        <f>일위대가!J25</f>
        <v>0</v>
      </c>
      <c r="H6" s="26">
        <f t="shared" si="0"/>
        <v>2294</v>
      </c>
      <c r="I6" s="16" t="s">
        <v>348</v>
      </c>
      <c r="J6" s="16" t="s">
        <v>51</v>
      </c>
      <c r="K6" s="16" t="s">
        <v>51</v>
      </c>
      <c r="L6" s="16" t="s">
        <v>51</v>
      </c>
      <c r="M6" s="16" t="s">
        <v>51</v>
      </c>
      <c r="N6" s="2" t="s">
        <v>51</v>
      </c>
    </row>
    <row r="7" spans="1:14" ht="30" customHeight="1" x14ac:dyDescent="0.3">
      <c r="A7" s="16" t="s">
        <v>72</v>
      </c>
      <c r="B7" s="16" t="s">
        <v>71</v>
      </c>
      <c r="C7" s="16" t="s">
        <v>51</v>
      </c>
      <c r="D7" s="16" t="s">
        <v>57</v>
      </c>
      <c r="E7" s="26">
        <f>일위대가!F29</f>
        <v>0</v>
      </c>
      <c r="F7" s="26">
        <f>일위대가!H29</f>
        <v>3441</v>
      </c>
      <c r="G7" s="26">
        <f>일위대가!J29</f>
        <v>0</v>
      </c>
      <c r="H7" s="26">
        <f t="shared" si="0"/>
        <v>3441</v>
      </c>
      <c r="I7" s="16" t="s">
        <v>359</v>
      </c>
      <c r="J7" s="16" t="s">
        <v>51</v>
      </c>
      <c r="K7" s="16" t="s">
        <v>51</v>
      </c>
      <c r="L7" s="16" t="s">
        <v>51</v>
      </c>
      <c r="M7" s="16" t="s">
        <v>51</v>
      </c>
      <c r="N7" s="2" t="s">
        <v>51</v>
      </c>
    </row>
    <row r="8" spans="1:14" ht="30" customHeight="1" x14ac:dyDescent="0.3">
      <c r="A8" s="16" t="s">
        <v>80</v>
      </c>
      <c r="B8" s="16" t="s">
        <v>78</v>
      </c>
      <c r="C8" s="16" t="s">
        <v>79</v>
      </c>
      <c r="D8" s="16" t="s">
        <v>57</v>
      </c>
      <c r="E8" s="26">
        <f>일위대가!F43</f>
        <v>9058</v>
      </c>
      <c r="F8" s="26">
        <f>일위대가!H43</f>
        <v>11402</v>
      </c>
      <c r="G8" s="26">
        <f>일위대가!J43</f>
        <v>684</v>
      </c>
      <c r="H8" s="26">
        <f t="shared" si="0"/>
        <v>21144</v>
      </c>
      <c r="I8" s="16" t="s">
        <v>362</v>
      </c>
      <c r="J8" s="16" t="s">
        <v>51</v>
      </c>
      <c r="K8" s="16" t="s">
        <v>51</v>
      </c>
      <c r="L8" s="16" t="s">
        <v>51</v>
      </c>
      <c r="M8" s="16" t="s">
        <v>51</v>
      </c>
      <c r="N8" s="2" t="s">
        <v>51</v>
      </c>
    </row>
    <row r="9" spans="1:14" ht="30" customHeight="1" x14ac:dyDescent="0.3">
      <c r="A9" s="16" t="s">
        <v>84</v>
      </c>
      <c r="B9" s="16" t="s">
        <v>82</v>
      </c>
      <c r="C9" s="16" t="s">
        <v>83</v>
      </c>
      <c r="D9" s="16" t="s">
        <v>57</v>
      </c>
      <c r="E9" s="26">
        <f>일위대가!F49</f>
        <v>9084</v>
      </c>
      <c r="F9" s="26">
        <f>일위대가!H49</f>
        <v>15088</v>
      </c>
      <c r="G9" s="26">
        <f>일위대가!J49</f>
        <v>452</v>
      </c>
      <c r="H9" s="26">
        <f t="shared" si="0"/>
        <v>24624</v>
      </c>
      <c r="I9" s="16" t="s">
        <v>401</v>
      </c>
      <c r="J9" s="16" t="s">
        <v>51</v>
      </c>
      <c r="K9" s="16" t="s">
        <v>51</v>
      </c>
      <c r="L9" s="16" t="s">
        <v>51</v>
      </c>
      <c r="M9" s="16" t="s">
        <v>51</v>
      </c>
      <c r="N9" s="2" t="s">
        <v>51</v>
      </c>
    </row>
    <row r="10" spans="1:14" ht="30" customHeight="1" x14ac:dyDescent="0.3">
      <c r="A10" s="16" t="s">
        <v>89</v>
      </c>
      <c r="B10" s="16" t="s">
        <v>86</v>
      </c>
      <c r="C10" s="16" t="s">
        <v>87</v>
      </c>
      <c r="D10" s="16" t="s">
        <v>88</v>
      </c>
      <c r="E10" s="26">
        <f>일위대가!F55</f>
        <v>2194</v>
      </c>
      <c r="F10" s="26">
        <f>일위대가!H55</f>
        <v>8990</v>
      </c>
      <c r="G10" s="26">
        <f>일위대가!J55</f>
        <v>359</v>
      </c>
      <c r="H10" s="26">
        <f t="shared" si="0"/>
        <v>11543</v>
      </c>
      <c r="I10" s="16" t="s">
        <v>414</v>
      </c>
      <c r="J10" s="16" t="s">
        <v>51</v>
      </c>
      <c r="K10" s="16" t="s">
        <v>51</v>
      </c>
      <c r="L10" s="16" t="s">
        <v>51</v>
      </c>
      <c r="M10" s="16" t="s">
        <v>51</v>
      </c>
      <c r="N10" s="2" t="s">
        <v>51</v>
      </c>
    </row>
    <row r="11" spans="1:14" ht="30" customHeight="1" x14ac:dyDescent="0.3">
      <c r="A11" s="16" t="s">
        <v>93</v>
      </c>
      <c r="B11" s="16" t="s">
        <v>91</v>
      </c>
      <c r="C11" s="16" t="s">
        <v>92</v>
      </c>
      <c r="D11" s="16" t="s">
        <v>57</v>
      </c>
      <c r="E11" s="26">
        <f>일위대가!F73</f>
        <v>35832</v>
      </c>
      <c r="F11" s="26">
        <f>일위대가!H73</f>
        <v>49378</v>
      </c>
      <c r="G11" s="26">
        <f>일위대가!J73</f>
        <v>932</v>
      </c>
      <c r="H11" s="26">
        <f t="shared" si="0"/>
        <v>86142</v>
      </c>
      <c r="I11" s="16" t="s">
        <v>423</v>
      </c>
      <c r="J11" s="16" t="s">
        <v>51</v>
      </c>
      <c r="K11" s="16" t="s">
        <v>51</v>
      </c>
      <c r="L11" s="16" t="s">
        <v>51</v>
      </c>
      <c r="M11" s="16" t="s">
        <v>51</v>
      </c>
      <c r="N11" s="2" t="s">
        <v>51</v>
      </c>
    </row>
    <row r="12" spans="1:14" ht="30" customHeight="1" x14ac:dyDescent="0.3">
      <c r="A12" s="16" t="s">
        <v>96</v>
      </c>
      <c r="B12" s="16" t="s">
        <v>91</v>
      </c>
      <c r="C12" s="16" t="s">
        <v>95</v>
      </c>
      <c r="D12" s="16" t="s">
        <v>57</v>
      </c>
      <c r="E12" s="26">
        <f>일위대가!F91</f>
        <v>42846</v>
      </c>
      <c r="F12" s="26">
        <f>일위대가!H91</f>
        <v>49378</v>
      </c>
      <c r="G12" s="26">
        <f>일위대가!J91</f>
        <v>932</v>
      </c>
      <c r="H12" s="26">
        <f t="shared" si="0"/>
        <v>93156</v>
      </c>
      <c r="I12" s="16" t="s">
        <v>482</v>
      </c>
      <c r="J12" s="16" t="s">
        <v>51</v>
      </c>
      <c r="K12" s="16" t="s">
        <v>51</v>
      </c>
      <c r="L12" s="16" t="s">
        <v>51</v>
      </c>
      <c r="M12" s="16" t="s">
        <v>51</v>
      </c>
      <c r="N12" s="2" t="s">
        <v>51</v>
      </c>
    </row>
    <row r="13" spans="1:14" ht="30" customHeight="1" x14ac:dyDescent="0.3">
      <c r="A13" s="16" t="s">
        <v>99</v>
      </c>
      <c r="B13" s="16" t="s">
        <v>91</v>
      </c>
      <c r="C13" s="16" t="s">
        <v>98</v>
      </c>
      <c r="D13" s="16" t="s">
        <v>57</v>
      </c>
      <c r="E13" s="26">
        <f>일위대가!F109</f>
        <v>33119</v>
      </c>
      <c r="F13" s="26">
        <f>일위대가!H109</f>
        <v>42006</v>
      </c>
      <c r="G13" s="26">
        <f>일위대가!J109</f>
        <v>860</v>
      </c>
      <c r="H13" s="26">
        <f t="shared" si="0"/>
        <v>75985</v>
      </c>
      <c r="I13" s="16" t="s">
        <v>501</v>
      </c>
      <c r="J13" s="16" t="s">
        <v>51</v>
      </c>
      <c r="K13" s="16" t="s">
        <v>51</v>
      </c>
      <c r="L13" s="16" t="s">
        <v>51</v>
      </c>
      <c r="M13" s="16" t="s">
        <v>51</v>
      </c>
      <c r="N13" s="2" t="s">
        <v>51</v>
      </c>
    </row>
    <row r="14" spans="1:14" ht="30" customHeight="1" x14ac:dyDescent="0.3">
      <c r="A14" s="16" t="s">
        <v>103</v>
      </c>
      <c r="B14" s="16" t="s">
        <v>101</v>
      </c>
      <c r="C14" s="16" t="s">
        <v>102</v>
      </c>
      <c r="D14" s="16" t="s">
        <v>57</v>
      </c>
      <c r="E14" s="26">
        <f>일위대가!F114</f>
        <v>4863</v>
      </c>
      <c r="F14" s="26">
        <f>일위대가!H114</f>
        <v>11402</v>
      </c>
      <c r="G14" s="26">
        <f>일위대가!J114</f>
        <v>114</v>
      </c>
      <c r="H14" s="26">
        <f t="shared" si="0"/>
        <v>16379</v>
      </c>
      <c r="I14" s="16" t="s">
        <v>520</v>
      </c>
      <c r="J14" s="16" t="s">
        <v>51</v>
      </c>
      <c r="K14" s="16" t="s">
        <v>51</v>
      </c>
      <c r="L14" s="16" t="s">
        <v>51</v>
      </c>
      <c r="M14" s="16" t="s">
        <v>51</v>
      </c>
      <c r="N14" s="2" t="s">
        <v>51</v>
      </c>
    </row>
    <row r="15" spans="1:14" ht="30" customHeight="1" x14ac:dyDescent="0.3">
      <c r="A15" s="16" t="s">
        <v>109</v>
      </c>
      <c r="B15" s="16" t="s">
        <v>107</v>
      </c>
      <c r="C15" s="16" t="s">
        <v>108</v>
      </c>
      <c r="D15" s="16" t="s">
        <v>57</v>
      </c>
      <c r="E15" s="26">
        <f>일위대가!F119</f>
        <v>2964</v>
      </c>
      <c r="F15" s="26">
        <f>일위대가!H119</f>
        <v>9733</v>
      </c>
      <c r="G15" s="26">
        <f>일위대가!J119</f>
        <v>194</v>
      </c>
      <c r="H15" s="26">
        <f t="shared" si="0"/>
        <v>12891</v>
      </c>
      <c r="I15" s="16" t="s">
        <v>524</v>
      </c>
      <c r="J15" s="16" t="s">
        <v>51</v>
      </c>
      <c r="K15" s="16" t="s">
        <v>51</v>
      </c>
      <c r="L15" s="16" t="s">
        <v>51</v>
      </c>
      <c r="M15" s="16" t="s">
        <v>51</v>
      </c>
      <c r="N15" s="2" t="s">
        <v>51</v>
      </c>
    </row>
    <row r="16" spans="1:14" ht="30" customHeight="1" x14ac:dyDescent="0.3">
      <c r="A16" s="16" t="s">
        <v>113</v>
      </c>
      <c r="B16" s="16" t="s">
        <v>111</v>
      </c>
      <c r="C16" s="16" t="s">
        <v>112</v>
      </c>
      <c r="D16" s="16" t="s">
        <v>57</v>
      </c>
      <c r="E16" s="26">
        <f>일위대가!F124</f>
        <v>11313</v>
      </c>
      <c r="F16" s="26">
        <f>일위대가!H124</f>
        <v>18183</v>
      </c>
      <c r="G16" s="26">
        <f>일위대가!J124</f>
        <v>363</v>
      </c>
      <c r="H16" s="26">
        <f t="shared" si="0"/>
        <v>29859</v>
      </c>
      <c r="I16" s="16" t="s">
        <v>534</v>
      </c>
      <c r="J16" s="16" t="s">
        <v>51</v>
      </c>
      <c r="K16" s="16" t="s">
        <v>51</v>
      </c>
      <c r="L16" s="16" t="s">
        <v>51</v>
      </c>
      <c r="M16" s="16" t="s">
        <v>51</v>
      </c>
      <c r="N16" s="2" t="s">
        <v>51</v>
      </c>
    </row>
    <row r="17" spans="1:14" ht="30" customHeight="1" x14ac:dyDescent="0.3">
      <c r="A17" s="16" t="s">
        <v>117</v>
      </c>
      <c r="B17" s="16" t="s">
        <v>115</v>
      </c>
      <c r="C17" s="16" t="s">
        <v>116</v>
      </c>
      <c r="D17" s="16" t="s">
        <v>57</v>
      </c>
      <c r="E17" s="26">
        <f>일위대가!F129</f>
        <v>26846</v>
      </c>
      <c r="F17" s="26">
        <f>일위대가!H129</f>
        <v>19638</v>
      </c>
      <c r="G17" s="26">
        <f>일위대가!J129</f>
        <v>392</v>
      </c>
      <c r="H17" s="26">
        <f t="shared" si="0"/>
        <v>46876</v>
      </c>
      <c r="I17" s="16" t="s">
        <v>543</v>
      </c>
      <c r="J17" s="16" t="s">
        <v>51</v>
      </c>
      <c r="K17" s="16" t="s">
        <v>51</v>
      </c>
      <c r="L17" s="16" t="s">
        <v>51</v>
      </c>
      <c r="M17" s="16" t="s">
        <v>51</v>
      </c>
      <c r="N17" s="2" t="s">
        <v>51</v>
      </c>
    </row>
    <row r="18" spans="1:14" ht="30" customHeight="1" x14ac:dyDescent="0.3">
      <c r="A18" s="16" t="s">
        <v>121</v>
      </c>
      <c r="B18" s="16" t="s">
        <v>119</v>
      </c>
      <c r="C18" s="16" t="s">
        <v>120</v>
      </c>
      <c r="D18" s="16" t="s">
        <v>88</v>
      </c>
      <c r="E18" s="26">
        <f>일위대가!F135</f>
        <v>466</v>
      </c>
      <c r="F18" s="26">
        <f>일위대가!H135</f>
        <v>8990</v>
      </c>
      <c r="G18" s="26">
        <f>일위대가!J135</f>
        <v>359</v>
      </c>
      <c r="H18" s="26">
        <f t="shared" si="0"/>
        <v>9815</v>
      </c>
      <c r="I18" s="16" t="s">
        <v>553</v>
      </c>
      <c r="J18" s="16" t="s">
        <v>51</v>
      </c>
      <c r="K18" s="16" t="s">
        <v>51</v>
      </c>
      <c r="L18" s="16" t="s">
        <v>51</v>
      </c>
      <c r="M18" s="16" t="s">
        <v>51</v>
      </c>
      <c r="N18" s="2" t="s">
        <v>51</v>
      </c>
    </row>
    <row r="19" spans="1:14" ht="30" customHeight="1" x14ac:dyDescent="0.3">
      <c r="A19" s="16" t="s">
        <v>125</v>
      </c>
      <c r="B19" s="16" t="s">
        <v>123</v>
      </c>
      <c r="C19" s="16" t="s">
        <v>124</v>
      </c>
      <c r="D19" s="16" t="s">
        <v>88</v>
      </c>
      <c r="E19" s="26">
        <f>일위대가!F141</f>
        <v>759</v>
      </c>
      <c r="F19" s="26">
        <f>일위대가!H141</f>
        <v>4157</v>
      </c>
      <c r="G19" s="26">
        <f>일위대가!J141</f>
        <v>83</v>
      </c>
      <c r="H19" s="26">
        <f t="shared" si="0"/>
        <v>4999</v>
      </c>
      <c r="I19" s="16" t="s">
        <v>562</v>
      </c>
      <c r="J19" s="16" t="s">
        <v>51</v>
      </c>
      <c r="K19" s="16" t="s">
        <v>51</v>
      </c>
      <c r="L19" s="16" t="s">
        <v>51</v>
      </c>
      <c r="M19" s="16" t="s">
        <v>51</v>
      </c>
      <c r="N19" s="2" t="s">
        <v>51</v>
      </c>
    </row>
    <row r="20" spans="1:14" ht="30" customHeight="1" x14ac:dyDescent="0.3">
      <c r="A20" s="16" t="s">
        <v>136</v>
      </c>
      <c r="B20" s="16" t="s">
        <v>133</v>
      </c>
      <c r="C20" s="16" t="s">
        <v>134</v>
      </c>
      <c r="D20" s="16" t="s">
        <v>135</v>
      </c>
      <c r="E20" s="26">
        <f>일위대가!F150</f>
        <v>159</v>
      </c>
      <c r="F20" s="26">
        <f>일위대가!H150</f>
        <v>5328</v>
      </c>
      <c r="G20" s="26">
        <f>일위대가!J150</f>
        <v>266</v>
      </c>
      <c r="H20" s="26">
        <f t="shared" si="0"/>
        <v>5753</v>
      </c>
      <c r="I20" s="16" t="s">
        <v>573</v>
      </c>
      <c r="J20" s="16" t="s">
        <v>51</v>
      </c>
      <c r="K20" s="16" t="s">
        <v>51</v>
      </c>
      <c r="L20" s="16" t="s">
        <v>51</v>
      </c>
      <c r="M20" s="16" t="s">
        <v>51</v>
      </c>
      <c r="N20" s="2" t="s">
        <v>51</v>
      </c>
    </row>
    <row r="21" spans="1:14" ht="30" customHeight="1" x14ac:dyDescent="0.3">
      <c r="A21" s="16" t="s">
        <v>141</v>
      </c>
      <c r="B21" s="16" t="s">
        <v>138</v>
      </c>
      <c r="C21" s="16" t="s">
        <v>139</v>
      </c>
      <c r="D21" s="16" t="s">
        <v>140</v>
      </c>
      <c r="E21" s="26">
        <f>일위대가!F155</f>
        <v>430</v>
      </c>
      <c r="F21" s="26">
        <f>일위대가!H155</f>
        <v>17154</v>
      </c>
      <c r="G21" s="26">
        <f>일위대가!J155</f>
        <v>343</v>
      </c>
      <c r="H21" s="26">
        <f t="shared" si="0"/>
        <v>17927</v>
      </c>
      <c r="I21" s="16" t="s">
        <v>591</v>
      </c>
      <c r="J21" s="16" t="s">
        <v>51</v>
      </c>
      <c r="K21" s="16" t="s">
        <v>51</v>
      </c>
      <c r="L21" s="16" t="s">
        <v>51</v>
      </c>
      <c r="M21" s="16" t="s">
        <v>51</v>
      </c>
      <c r="N21" s="2" t="s">
        <v>51</v>
      </c>
    </row>
    <row r="22" spans="1:14" ht="30" customHeight="1" x14ac:dyDescent="0.3">
      <c r="A22" s="16" t="s">
        <v>145</v>
      </c>
      <c r="B22" s="16" t="s">
        <v>143</v>
      </c>
      <c r="C22" s="16" t="s">
        <v>144</v>
      </c>
      <c r="D22" s="16" t="s">
        <v>88</v>
      </c>
      <c r="E22" s="26">
        <f>일위대가!F166</f>
        <v>3932</v>
      </c>
      <c r="F22" s="26">
        <f>일위대가!H166</f>
        <v>18594</v>
      </c>
      <c r="G22" s="26">
        <f>일위대가!J166</f>
        <v>846</v>
      </c>
      <c r="H22" s="26">
        <f t="shared" si="0"/>
        <v>23372</v>
      </c>
      <c r="I22" s="16" t="s">
        <v>600</v>
      </c>
      <c r="J22" s="16" t="s">
        <v>51</v>
      </c>
      <c r="K22" s="16" t="s">
        <v>51</v>
      </c>
      <c r="L22" s="16" t="s">
        <v>51</v>
      </c>
      <c r="M22" s="16" t="s">
        <v>51</v>
      </c>
      <c r="N22" s="2" t="s">
        <v>51</v>
      </c>
    </row>
    <row r="23" spans="1:14" ht="30" customHeight="1" x14ac:dyDescent="0.3">
      <c r="A23" s="16" t="s">
        <v>151</v>
      </c>
      <c r="B23" s="16" t="s">
        <v>149</v>
      </c>
      <c r="C23" s="16" t="s">
        <v>150</v>
      </c>
      <c r="D23" s="16" t="s">
        <v>140</v>
      </c>
      <c r="E23" s="26">
        <f>일위대가!F175</f>
        <v>1629054</v>
      </c>
      <c r="F23" s="26">
        <f>일위대가!H175</f>
        <v>1641763</v>
      </c>
      <c r="G23" s="26">
        <f>일위대가!J175</f>
        <v>36835</v>
      </c>
      <c r="H23" s="26">
        <f t="shared" si="0"/>
        <v>3307652</v>
      </c>
      <c r="I23" s="16" t="s">
        <v>632</v>
      </c>
      <c r="J23" s="16" t="s">
        <v>51</v>
      </c>
      <c r="K23" s="16" t="s">
        <v>51</v>
      </c>
      <c r="L23" s="16" t="s">
        <v>51</v>
      </c>
      <c r="M23" s="16" t="s">
        <v>51</v>
      </c>
      <c r="N23" s="2" t="s">
        <v>51</v>
      </c>
    </row>
    <row r="24" spans="1:14" ht="30" customHeight="1" x14ac:dyDescent="0.3">
      <c r="A24" s="16" t="s">
        <v>155</v>
      </c>
      <c r="B24" s="16" t="s">
        <v>153</v>
      </c>
      <c r="C24" s="16" t="s">
        <v>154</v>
      </c>
      <c r="D24" s="16" t="s">
        <v>140</v>
      </c>
      <c r="E24" s="26">
        <f>일위대가!F191</f>
        <v>3354828</v>
      </c>
      <c r="F24" s="26">
        <f>일위대가!H191</f>
        <v>2821702</v>
      </c>
      <c r="G24" s="26">
        <f>일위대가!J191</f>
        <v>68207</v>
      </c>
      <c r="H24" s="26">
        <f t="shared" si="0"/>
        <v>6244737</v>
      </c>
      <c r="I24" s="16" t="s">
        <v>657</v>
      </c>
      <c r="J24" s="16" t="s">
        <v>51</v>
      </c>
      <c r="K24" s="16" t="s">
        <v>51</v>
      </c>
      <c r="L24" s="16" t="s">
        <v>51</v>
      </c>
      <c r="M24" s="16" t="s">
        <v>51</v>
      </c>
      <c r="N24" s="2" t="s">
        <v>51</v>
      </c>
    </row>
    <row r="25" spans="1:14" ht="30" customHeight="1" x14ac:dyDescent="0.3">
      <c r="A25" s="16" t="s">
        <v>159</v>
      </c>
      <c r="B25" s="16" t="s">
        <v>157</v>
      </c>
      <c r="C25" s="16" t="s">
        <v>158</v>
      </c>
      <c r="D25" s="16" t="s">
        <v>140</v>
      </c>
      <c r="E25" s="26">
        <f>일위대가!F207</f>
        <v>4539389</v>
      </c>
      <c r="F25" s="26">
        <f>일위대가!H207</f>
        <v>3727620</v>
      </c>
      <c r="G25" s="26">
        <f>일위대가!J207</f>
        <v>91631</v>
      </c>
      <c r="H25" s="26">
        <f t="shared" si="0"/>
        <v>8358640</v>
      </c>
      <c r="I25" s="16" t="s">
        <v>691</v>
      </c>
      <c r="J25" s="16" t="s">
        <v>51</v>
      </c>
      <c r="K25" s="16" t="s">
        <v>51</v>
      </c>
      <c r="L25" s="16" t="s">
        <v>51</v>
      </c>
      <c r="M25" s="16" t="s">
        <v>51</v>
      </c>
      <c r="N25" s="2" t="s">
        <v>51</v>
      </c>
    </row>
    <row r="26" spans="1:14" ht="30" customHeight="1" x14ac:dyDescent="0.3">
      <c r="A26" s="16" t="s">
        <v>163</v>
      </c>
      <c r="B26" s="16" t="s">
        <v>161</v>
      </c>
      <c r="C26" s="16" t="s">
        <v>162</v>
      </c>
      <c r="D26" s="16" t="s">
        <v>140</v>
      </c>
      <c r="E26" s="26">
        <f>일위대가!F224</f>
        <v>4018029</v>
      </c>
      <c r="F26" s="26">
        <f>일위대가!H224</f>
        <v>3468163</v>
      </c>
      <c r="G26" s="26">
        <f>일위대가!J224</f>
        <v>84730</v>
      </c>
      <c r="H26" s="26">
        <f t="shared" si="0"/>
        <v>7570922</v>
      </c>
      <c r="I26" s="16" t="s">
        <v>706</v>
      </c>
      <c r="J26" s="16" t="s">
        <v>51</v>
      </c>
      <c r="K26" s="16" t="s">
        <v>51</v>
      </c>
      <c r="L26" s="16" t="s">
        <v>51</v>
      </c>
      <c r="M26" s="16" t="s">
        <v>51</v>
      </c>
      <c r="N26" s="2" t="s">
        <v>51</v>
      </c>
    </row>
    <row r="27" spans="1:14" ht="30" customHeight="1" x14ac:dyDescent="0.3">
      <c r="A27" s="16" t="s">
        <v>167</v>
      </c>
      <c r="B27" s="16" t="s">
        <v>165</v>
      </c>
      <c r="C27" s="16" t="s">
        <v>166</v>
      </c>
      <c r="D27" s="16" t="s">
        <v>140</v>
      </c>
      <c r="E27" s="26">
        <f>일위대가!F233</f>
        <v>1284041</v>
      </c>
      <c r="F27" s="26">
        <f>일위대가!H233</f>
        <v>1310934</v>
      </c>
      <c r="G27" s="26">
        <f>일위대가!J233</f>
        <v>27756</v>
      </c>
      <c r="H27" s="26">
        <f t="shared" si="0"/>
        <v>2622731</v>
      </c>
      <c r="I27" s="16" t="s">
        <v>724</v>
      </c>
      <c r="J27" s="16" t="s">
        <v>51</v>
      </c>
      <c r="K27" s="16" t="s">
        <v>51</v>
      </c>
      <c r="L27" s="16" t="s">
        <v>51</v>
      </c>
      <c r="M27" s="16" t="s">
        <v>51</v>
      </c>
      <c r="N27" s="2" t="s">
        <v>51</v>
      </c>
    </row>
    <row r="28" spans="1:14" ht="30" customHeight="1" x14ac:dyDescent="0.3">
      <c r="A28" s="16" t="s">
        <v>171</v>
      </c>
      <c r="B28" s="16" t="s">
        <v>169</v>
      </c>
      <c r="C28" s="16" t="s">
        <v>170</v>
      </c>
      <c r="D28" s="16" t="s">
        <v>140</v>
      </c>
      <c r="E28" s="26">
        <f>일위대가!F243</f>
        <v>1331551</v>
      </c>
      <c r="F28" s="26">
        <f>일위대가!H243</f>
        <v>1354753</v>
      </c>
      <c r="G28" s="26">
        <f>일위대가!J243</f>
        <v>29550</v>
      </c>
      <c r="H28" s="26">
        <f t="shared" si="0"/>
        <v>2715854</v>
      </c>
      <c r="I28" s="16" t="s">
        <v>732</v>
      </c>
      <c r="J28" s="16" t="s">
        <v>51</v>
      </c>
      <c r="K28" s="16" t="s">
        <v>51</v>
      </c>
      <c r="L28" s="16" t="s">
        <v>51</v>
      </c>
      <c r="M28" s="16" t="s">
        <v>51</v>
      </c>
      <c r="N28" s="2" t="s">
        <v>51</v>
      </c>
    </row>
    <row r="29" spans="1:14" ht="30" customHeight="1" x14ac:dyDescent="0.3">
      <c r="A29" s="16" t="s">
        <v>175</v>
      </c>
      <c r="B29" s="16" t="s">
        <v>173</v>
      </c>
      <c r="C29" s="16" t="s">
        <v>174</v>
      </c>
      <c r="D29" s="16" t="s">
        <v>140</v>
      </c>
      <c r="E29" s="26">
        <f>일위대가!F259</f>
        <v>2295340</v>
      </c>
      <c r="F29" s="26">
        <f>일위대가!H259</f>
        <v>2034128</v>
      </c>
      <c r="G29" s="26">
        <f>일위대가!J259</f>
        <v>48620</v>
      </c>
      <c r="H29" s="26">
        <f t="shared" si="0"/>
        <v>4378088</v>
      </c>
      <c r="I29" s="16" t="s">
        <v>741</v>
      </c>
      <c r="J29" s="16" t="s">
        <v>51</v>
      </c>
      <c r="K29" s="16" t="s">
        <v>51</v>
      </c>
      <c r="L29" s="16" t="s">
        <v>51</v>
      </c>
      <c r="M29" s="16" t="s">
        <v>51</v>
      </c>
      <c r="N29" s="2" t="s">
        <v>51</v>
      </c>
    </row>
    <row r="30" spans="1:14" ht="30" customHeight="1" x14ac:dyDescent="0.3">
      <c r="A30" s="16" t="s">
        <v>179</v>
      </c>
      <c r="B30" s="16" t="s">
        <v>177</v>
      </c>
      <c r="C30" s="16" t="s">
        <v>178</v>
      </c>
      <c r="D30" s="16" t="s">
        <v>140</v>
      </c>
      <c r="E30" s="26">
        <f>일위대가!F276</f>
        <v>3348832</v>
      </c>
      <c r="F30" s="26">
        <f>일위대가!H276</f>
        <v>2798960</v>
      </c>
      <c r="G30" s="26">
        <f>일위대가!J276</f>
        <v>71595</v>
      </c>
      <c r="H30" s="26">
        <f t="shared" si="0"/>
        <v>6219387</v>
      </c>
      <c r="I30" s="16" t="s">
        <v>756</v>
      </c>
      <c r="J30" s="16" t="s">
        <v>51</v>
      </c>
      <c r="K30" s="16" t="s">
        <v>51</v>
      </c>
      <c r="L30" s="16" t="s">
        <v>51</v>
      </c>
      <c r="M30" s="16" t="s">
        <v>51</v>
      </c>
      <c r="N30" s="2" t="s">
        <v>51</v>
      </c>
    </row>
    <row r="31" spans="1:14" ht="30" customHeight="1" x14ac:dyDescent="0.3">
      <c r="A31" s="16" t="s">
        <v>183</v>
      </c>
      <c r="B31" s="16" t="s">
        <v>181</v>
      </c>
      <c r="C31" s="16" t="s">
        <v>182</v>
      </c>
      <c r="D31" s="16" t="s">
        <v>140</v>
      </c>
      <c r="E31" s="26">
        <f>일위대가!F282</f>
        <v>408000</v>
      </c>
      <c r="F31" s="26">
        <f>일위대가!H282</f>
        <v>7662</v>
      </c>
      <c r="G31" s="26">
        <f>일위대가!J282</f>
        <v>306</v>
      </c>
      <c r="H31" s="26">
        <f t="shared" si="0"/>
        <v>415968</v>
      </c>
      <c r="I31" s="16" t="s">
        <v>772</v>
      </c>
      <c r="J31" s="16" t="s">
        <v>51</v>
      </c>
      <c r="K31" s="16" t="s">
        <v>51</v>
      </c>
      <c r="L31" s="16" t="s">
        <v>51</v>
      </c>
      <c r="M31" s="16" t="s">
        <v>51</v>
      </c>
      <c r="N31" s="2" t="s">
        <v>51</v>
      </c>
    </row>
    <row r="32" spans="1:14" ht="30" customHeight="1" x14ac:dyDescent="0.3">
      <c r="A32" s="16" t="s">
        <v>187</v>
      </c>
      <c r="B32" s="16" t="s">
        <v>185</v>
      </c>
      <c r="C32" s="16" t="s">
        <v>186</v>
      </c>
      <c r="D32" s="16" t="s">
        <v>88</v>
      </c>
      <c r="E32" s="26">
        <f>일위대가!F288</f>
        <v>18000</v>
      </c>
      <c r="F32" s="26">
        <f>일위대가!H288</f>
        <v>2734</v>
      </c>
      <c r="G32" s="26">
        <f>일위대가!J288</f>
        <v>0</v>
      </c>
      <c r="H32" s="26">
        <f t="shared" si="0"/>
        <v>20734</v>
      </c>
      <c r="I32" s="16" t="s">
        <v>785</v>
      </c>
      <c r="J32" s="16" t="s">
        <v>51</v>
      </c>
      <c r="K32" s="16" t="s">
        <v>51</v>
      </c>
      <c r="L32" s="16" t="s">
        <v>51</v>
      </c>
      <c r="M32" s="16" t="s">
        <v>51</v>
      </c>
      <c r="N32" s="2" t="s">
        <v>51</v>
      </c>
    </row>
    <row r="33" spans="1:14" ht="30" customHeight="1" x14ac:dyDescent="0.3">
      <c r="A33" s="16" t="s">
        <v>190</v>
      </c>
      <c r="B33" s="16" t="s">
        <v>189</v>
      </c>
      <c r="C33" s="16" t="s">
        <v>51</v>
      </c>
      <c r="D33" s="16" t="s">
        <v>140</v>
      </c>
      <c r="E33" s="26">
        <f>일위대가!F293</f>
        <v>4215</v>
      </c>
      <c r="F33" s="26">
        <f>일위대가!H293</f>
        <v>35421</v>
      </c>
      <c r="G33" s="26">
        <f>일위대가!J293</f>
        <v>1189</v>
      </c>
      <c r="H33" s="26">
        <f t="shared" si="0"/>
        <v>40825</v>
      </c>
      <c r="I33" s="16" t="s">
        <v>795</v>
      </c>
      <c r="J33" s="16" t="s">
        <v>51</v>
      </c>
      <c r="K33" s="16" t="s">
        <v>51</v>
      </c>
      <c r="L33" s="16" t="s">
        <v>51</v>
      </c>
      <c r="M33" s="16" t="s">
        <v>51</v>
      </c>
      <c r="N33" s="2" t="s">
        <v>51</v>
      </c>
    </row>
    <row r="34" spans="1:14" ht="30" customHeight="1" x14ac:dyDescent="0.3">
      <c r="A34" s="16" t="s">
        <v>204</v>
      </c>
      <c r="B34" s="16" t="s">
        <v>202</v>
      </c>
      <c r="C34" s="16" t="s">
        <v>203</v>
      </c>
      <c r="D34" s="16" t="s">
        <v>57</v>
      </c>
      <c r="E34" s="26">
        <f>일위대가!F300</f>
        <v>3031</v>
      </c>
      <c r="F34" s="26">
        <f>일위대가!H300</f>
        <v>17926</v>
      </c>
      <c r="G34" s="26">
        <f>일위대가!J300</f>
        <v>0</v>
      </c>
      <c r="H34" s="26">
        <f t="shared" si="0"/>
        <v>20957</v>
      </c>
      <c r="I34" s="16" t="s">
        <v>801</v>
      </c>
      <c r="J34" s="16" t="s">
        <v>51</v>
      </c>
      <c r="K34" s="16" t="s">
        <v>51</v>
      </c>
      <c r="L34" s="16" t="s">
        <v>51</v>
      </c>
      <c r="M34" s="16" t="s">
        <v>51</v>
      </c>
      <c r="N34" s="2" t="s">
        <v>51</v>
      </c>
    </row>
    <row r="35" spans="1:14" ht="30" customHeight="1" x14ac:dyDescent="0.3">
      <c r="A35" s="16" t="s">
        <v>207</v>
      </c>
      <c r="B35" s="16" t="s">
        <v>202</v>
      </c>
      <c r="C35" s="16" t="s">
        <v>206</v>
      </c>
      <c r="D35" s="16" t="s">
        <v>57</v>
      </c>
      <c r="E35" s="26">
        <f>일위대가!F306</f>
        <v>881</v>
      </c>
      <c r="F35" s="26">
        <f>일위대가!H306</f>
        <v>9539</v>
      </c>
      <c r="G35" s="26">
        <f>일위대가!J306</f>
        <v>0</v>
      </c>
      <c r="H35" s="26">
        <f t="shared" si="0"/>
        <v>10420</v>
      </c>
      <c r="I35" s="16" t="s">
        <v>819</v>
      </c>
      <c r="J35" s="16" t="s">
        <v>51</v>
      </c>
      <c r="K35" s="16" t="s">
        <v>51</v>
      </c>
      <c r="L35" s="16" t="s">
        <v>51</v>
      </c>
      <c r="M35" s="16" t="s">
        <v>51</v>
      </c>
      <c r="N35" s="2" t="s">
        <v>51</v>
      </c>
    </row>
    <row r="36" spans="1:14" ht="30" customHeight="1" x14ac:dyDescent="0.3">
      <c r="A36" s="16" t="s">
        <v>211</v>
      </c>
      <c r="B36" s="16" t="s">
        <v>209</v>
      </c>
      <c r="C36" s="16" t="s">
        <v>210</v>
      </c>
      <c r="D36" s="16" t="s">
        <v>88</v>
      </c>
      <c r="E36" s="26">
        <f>일위대가!F313</f>
        <v>508</v>
      </c>
      <c r="F36" s="26">
        <f>일위대가!H313</f>
        <v>3044</v>
      </c>
      <c r="G36" s="26">
        <f>일위대가!J313</f>
        <v>0</v>
      </c>
      <c r="H36" s="26">
        <f t="shared" ref="H36:H67" si="1">E36+F36+G36</f>
        <v>3552</v>
      </c>
      <c r="I36" s="16" t="s">
        <v>827</v>
      </c>
      <c r="J36" s="16" t="s">
        <v>51</v>
      </c>
      <c r="K36" s="16" t="s">
        <v>51</v>
      </c>
      <c r="L36" s="16" t="s">
        <v>51</v>
      </c>
      <c r="M36" s="16" t="s">
        <v>51</v>
      </c>
      <c r="N36" s="2" t="s">
        <v>51</v>
      </c>
    </row>
    <row r="37" spans="1:14" ht="30" customHeight="1" x14ac:dyDescent="0.3">
      <c r="A37" s="16" t="s">
        <v>217</v>
      </c>
      <c r="B37" s="16" t="s">
        <v>215</v>
      </c>
      <c r="C37" s="16" t="s">
        <v>216</v>
      </c>
      <c r="D37" s="16" t="s">
        <v>57</v>
      </c>
      <c r="E37" s="26">
        <f>일위대가!F319</f>
        <v>11618</v>
      </c>
      <c r="F37" s="26">
        <f>일위대가!H319</f>
        <v>7527</v>
      </c>
      <c r="G37" s="26">
        <f>일위대가!J319</f>
        <v>0</v>
      </c>
      <c r="H37" s="26">
        <f t="shared" si="1"/>
        <v>19145</v>
      </c>
      <c r="I37" s="16" t="s">
        <v>839</v>
      </c>
      <c r="J37" s="16" t="s">
        <v>51</v>
      </c>
      <c r="K37" s="16" t="s">
        <v>51</v>
      </c>
      <c r="L37" s="16" t="s">
        <v>51</v>
      </c>
      <c r="M37" s="16" t="s">
        <v>51</v>
      </c>
      <c r="N37" s="2" t="s">
        <v>51</v>
      </c>
    </row>
    <row r="38" spans="1:14" ht="30" customHeight="1" x14ac:dyDescent="0.3">
      <c r="A38" s="16" t="s">
        <v>247</v>
      </c>
      <c r="B38" s="16" t="s">
        <v>246</v>
      </c>
      <c r="C38" s="16" t="s">
        <v>51</v>
      </c>
      <c r="D38" s="16" t="s">
        <v>57</v>
      </c>
      <c r="E38" s="26">
        <f>일위대가!F325</f>
        <v>0</v>
      </c>
      <c r="F38" s="26">
        <f>일위대가!H325</f>
        <v>6688</v>
      </c>
      <c r="G38" s="26">
        <f>일위대가!J325</f>
        <v>133</v>
      </c>
      <c r="H38" s="26">
        <f t="shared" si="1"/>
        <v>6821</v>
      </c>
      <c r="I38" s="16" t="s">
        <v>853</v>
      </c>
      <c r="J38" s="16" t="s">
        <v>51</v>
      </c>
      <c r="K38" s="16" t="s">
        <v>51</v>
      </c>
      <c r="L38" s="16" t="s">
        <v>51</v>
      </c>
      <c r="M38" s="16" t="s">
        <v>51</v>
      </c>
      <c r="N38" s="2" t="s">
        <v>51</v>
      </c>
    </row>
    <row r="39" spans="1:14" ht="30" customHeight="1" x14ac:dyDescent="0.3">
      <c r="A39" s="16" t="s">
        <v>251</v>
      </c>
      <c r="B39" s="16" t="s">
        <v>249</v>
      </c>
      <c r="C39" s="16" t="s">
        <v>250</v>
      </c>
      <c r="D39" s="16" t="s">
        <v>57</v>
      </c>
      <c r="E39" s="26">
        <f>일위대가!F330</f>
        <v>0</v>
      </c>
      <c r="F39" s="26">
        <f>일위대가!H330</f>
        <v>6002</v>
      </c>
      <c r="G39" s="26">
        <f>일위대가!J330</f>
        <v>0</v>
      </c>
      <c r="H39" s="26">
        <f t="shared" si="1"/>
        <v>6002</v>
      </c>
      <c r="I39" s="16" t="s">
        <v>861</v>
      </c>
      <c r="J39" s="16" t="s">
        <v>51</v>
      </c>
      <c r="K39" s="16" t="s">
        <v>51</v>
      </c>
      <c r="L39" s="16" t="s">
        <v>51</v>
      </c>
      <c r="M39" s="16" t="s">
        <v>51</v>
      </c>
      <c r="N39" s="2" t="s">
        <v>51</v>
      </c>
    </row>
    <row r="40" spans="1:14" ht="30" customHeight="1" x14ac:dyDescent="0.3">
      <c r="A40" s="16" t="s">
        <v>255</v>
      </c>
      <c r="B40" s="16" t="s">
        <v>253</v>
      </c>
      <c r="C40" s="16" t="s">
        <v>254</v>
      </c>
      <c r="D40" s="16" t="s">
        <v>88</v>
      </c>
      <c r="E40" s="26">
        <f>일위대가!F336</f>
        <v>0</v>
      </c>
      <c r="F40" s="26">
        <f>일위대가!H336</f>
        <v>3120</v>
      </c>
      <c r="G40" s="26">
        <f>일위대가!J336</f>
        <v>93</v>
      </c>
      <c r="H40" s="26">
        <f t="shared" si="1"/>
        <v>3213</v>
      </c>
      <c r="I40" s="16" t="s">
        <v>865</v>
      </c>
      <c r="J40" s="16" t="s">
        <v>51</v>
      </c>
      <c r="K40" s="16" t="s">
        <v>51</v>
      </c>
      <c r="L40" s="16" t="s">
        <v>51</v>
      </c>
      <c r="M40" s="16" t="s">
        <v>51</v>
      </c>
      <c r="N40" s="2" t="s">
        <v>51</v>
      </c>
    </row>
    <row r="41" spans="1:14" ht="30" customHeight="1" x14ac:dyDescent="0.3">
      <c r="A41" s="16" t="s">
        <v>259</v>
      </c>
      <c r="B41" s="16" t="s">
        <v>257</v>
      </c>
      <c r="C41" s="16" t="s">
        <v>258</v>
      </c>
      <c r="D41" s="16" t="s">
        <v>57</v>
      </c>
      <c r="E41" s="26">
        <f>일위대가!F340</f>
        <v>0</v>
      </c>
      <c r="F41" s="26">
        <f>일위대가!H340</f>
        <v>5316</v>
      </c>
      <c r="G41" s="26">
        <f>일위대가!J340</f>
        <v>106</v>
      </c>
      <c r="H41" s="26">
        <f t="shared" si="1"/>
        <v>5422</v>
      </c>
      <c r="I41" s="16" t="s">
        <v>870</v>
      </c>
      <c r="J41" s="16" t="s">
        <v>51</v>
      </c>
      <c r="K41" s="16" t="s">
        <v>51</v>
      </c>
      <c r="L41" s="16" t="s">
        <v>51</v>
      </c>
      <c r="M41" s="16" t="s">
        <v>51</v>
      </c>
      <c r="N41" s="2" t="s">
        <v>51</v>
      </c>
    </row>
    <row r="42" spans="1:14" ht="30" customHeight="1" x14ac:dyDescent="0.3">
      <c r="A42" s="16" t="s">
        <v>262</v>
      </c>
      <c r="B42" s="16" t="s">
        <v>261</v>
      </c>
      <c r="C42" s="16" t="s">
        <v>51</v>
      </c>
      <c r="D42" s="16" t="s">
        <v>57</v>
      </c>
      <c r="E42" s="26">
        <f>일위대가!F344</f>
        <v>0</v>
      </c>
      <c r="F42" s="26">
        <f>일위대가!H344</f>
        <v>2229</v>
      </c>
      <c r="G42" s="26">
        <f>일위대가!J344</f>
        <v>0</v>
      </c>
      <c r="H42" s="26">
        <f t="shared" si="1"/>
        <v>2229</v>
      </c>
      <c r="I42" s="16" t="s">
        <v>875</v>
      </c>
      <c r="J42" s="16" t="s">
        <v>51</v>
      </c>
      <c r="K42" s="16" t="s">
        <v>51</v>
      </c>
      <c r="L42" s="16" t="s">
        <v>51</v>
      </c>
      <c r="M42" s="16" t="s">
        <v>51</v>
      </c>
      <c r="N42" s="2" t="s">
        <v>51</v>
      </c>
    </row>
    <row r="43" spans="1:14" ht="30" customHeight="1" x14ac:dyDescent="0.3">
      <c r="A43" s="16" t="s">
        <v>266</v>
      </c>
      <c r="B43" s="16" t="s">
        <v>264</v>
      </c>
      <c r="C43" s="16" t="s">
        <v>265</v>
      </c>
      <c r="D43" s="16" t="s">
        <v>57</v>
      </c>
      <c r="E43" s="26">
        <f>일위대가!F348</f>
        <v>0</v>
      </c>
      <c r="F43" s="26">
        <f>일위대가!H348</f>
        <v>3480</v>
      </c>
      <c r="G43" s="26">
        <f>일위대가!J348</f>
        <v>0</v>
      </c>
      <c r="H43" s="26">
        <f t="shared" si="1"/>
        <v>3480</v>
      </c>
      <c r="I43" s="16" t="s">
        <v>880</v>
      </c>
      <c r="J43" s="16" t="s">
        <v>51</v>
      </c>
      <c r="K43" s="16" t="s">
        <v>51</v>
      </c>
      <c r="L43" s="16" t="s">
        <v>51</v>
      </c>
      <c r="M43" s="16" t="s">
        <v>51</v>
      </c>
      <c r="N43" s="2" t="s">
        <v>51</v>
      </c>
    </row>
    <row r="44" spans="1:14" ht="30" customHeight="1" x14ac:dyDescent="0.3">
      <c r="A44" s="16" t="s">
        <v>345</v>
      </c>
      <c r="B44" s="16" t="s">
        <v>62</v>
      </c>
      <c r="C44" s="16" t="s">
        <v>344</v>
      </c>
      <c r="D44" s="16" t="s">
        <v>64</v>
      </c>
      <c r="E44" s="26">
        <f>일위대가!F353</f>
        <v>0</v>
      </c>
      <c r="F44" s="26">
        <f>일위대가!H353</f>
        <v>94574</v>
      </c>
      <c r="G44" s="26">
        <f>일위대가!J353</f>
        <v>0</v>
      </c>
      <c r="H44" s="26">
        <f t="shared" si="1"/>
        <v>94574</v>
      </c>
      <c r="I44" s="16" t="s">
        <v>885</v>
      </c>
      <c r="J44" s="16" t="s">
        <v>51</v>
      </c>
      <c r="K44" s="16" t="s">
        <v>51</v>
      </c>
      <c r="L44" s="16" t="s">
        <v>51</v>
      </c>
      <c r="M44" s="16" t="s">
        <v>51</v>
      </c>
      <c r="N44" s="2" t="s">
        <v>51</v>
      </c>
    </row>
    <row r="45" spans="1:14" ht="30" customHeight="1" x14ac:dyDescent="0.3">
      <c r="A45" s="16" t="s">
        <v>398</v>
      </c>
      <c r="B45" s="16" t="s">
        <v>78</v>
      </c>
      <c r="C45" s="16" t="s">
        <v>396</v>
      </c>
      <c r="D45" s="16" t="s">
        <v>57</v>
      </c>
      <c r="E45" s="26">
        <f>일위대가!F359</f>
        <v>0</v>
      </c>
      <c r="F45" s="26">
        <f>일위대가!H359</f>
        <v>11402</v>
      </c>
      <c r="G45" s="26">
        <f>일위대가!J359</f>
        <v>684</v>
      </c>
      <c r="H45" s="26">
        <f t="shared" si="1"/>
        <v>12086</v>
      </c>
      <c r="I45" s="16" t="s">
        <v>891</v>
      </c>
      <c r="J45" s="16" t="s">
        <v>51</v>
      </c>
      <c r="K45" s="16" t="s">
        <v>51</v>
      </c>
      <c r="L45" s="16" t="s">
        <v>51</v>
      </c>
      <c r="M45" s="16" t="s">
        <v>51</v>
      </c>
      <c r="N45" s="2" t="s">
        <v>51</v>
      </c>
    </row>
    <row r="46" spans="1:14" ht="30" customHeight="1" x14ac:dyDescent="0.3">
      <c r="A46" s="16" t="s">
        <v>411</v>
      </c>
      <c r="B46" s="16" t="s">
        <v>410</v>
      </c>
      <c r="C46" s="16" t="s">
        <v>51</v>
      </c>
      <c r="D46" s="16" t="s">
        <v>57</v>
      </c>
      <c r="E46" s="26">
        <f>일위대가!F365</f>
        <v>0</v>
      </c>
      <c r="F46" s="26">
        <f>일위대가!H365</f>
        <v>15088</v>
      </c>
      <c r="G46" s="26">
        <f>일위대가!J365</f>
        <v>452</v>
      </c>
      <c r="H46" s="26">
        <f t="shared" si="1"/>
        <v>15540</v>
      </c>
      <c r="I46" s="16" t="s">
        <v>897</v>
      </c>
      <c r="J46" s="16" t="s">
        <v>51</v>
      </c>
      <c r="K46" s="16" t="s">
        <v>51</v>
      </c>
      <c r="L46" s="16" t="s">
        <v>51</v>
      </c>
      <c r="M46" s="16" t="s">
        <v>51</v>
      </c>
      <c r="N46" s="2" t="s">
        <v>51</v>
      </c>
    </row>
    <row r="47" spans="1:14" ht="30" customHeight="1" x14ac:dyDescent="0.3">
      <c r="A47" s="16" t="s">
        <v>420</v>
      </c>
      <c r="B47" s="16" t="s">
        <v>119</v>
      </c>
      <c r="C47" s="16" t="s">
        <v>51</v>
      </c>
      <c r="D47" s="16" t="s">
        <v>88</v>
      </c>
      <c r="E47" s="26">
        <f>일위대가!F370</f>
        <v>0</v>
      </c>
      <c r="F47" s="26">
        <f>일위대가!H370</f>
        <v>8990</v>
      </c>
      <c r="G47" s="26">
        <f>일위대가!J370</f>
        <v>359</v>
      </c>
      <c r="H47" s="26">
        <f t="shared" si="1"/>
        <v>9349</v>
      </c>
      <c r="I47" s="16" t="s">
        <v>902</v>
      </c>
      <c r="J47" s="16" t="s">
        <v>51</v>
      </c>
      <c r="K47" s="16" t="s">
        <v>51</v>
      </c>
      <c r="L47" s="16" t="s">
        <v>51</v>
      </c>
      <c r="M47" s="16" t="s">
        <v>51</v>
      </c>
      <c r="N47" s="2" t="s">
        <v>51</v>
      </c>
    </row>
    <row r="48" spans="1:14" ht="30" customHeight="1" x14ac:dyDescent="0.3">
      <c r="A48" s="16" t="s">
        <v>472</v>
      </c>
      <c r="B48" s="16" t="s">
        <v>471</v>
      </c>
      <c r="C48" s="16" t="s">
        <v>51</v>
      </c>
      <c r="D48" s="16" t="s">
        <v>57</v>
      </c>
      <c r="E48" s="26">
        <f>일위대가!F376</f>
        <v>0</v>
      </c>
      <c r="F48" s="26">
        <f>일위대가!H376</f>
        <v>10544</v>
      </c>
      <c r="G48" s="26">
        <f>일위대가!J376</f>
        <v>632</v>
      </c>
      <c r="H48" s="26">
        <f t="shared" si="1"/>
        <v>11176</v>
      </c>
      <c r="I48" s="16" t="s">
        <v>907</v>
      </c>
      <c r="J48" s="16" t="s">
        <v>51</v>
      </c>
      <c r="K48" s="16" t="s">
        <v>51</v>
      </c>
      <c r="L48" s="16" t="s">
        <v>51</v>
      </c>
      <c r="M48" s="16" t="s">
        <v>51</v>
      </c>
      <c r="N48" s="2" t="s">
        <v>51</v>
      </c>
    </row>
    <row r="49" spans="1:14" ht="30" customHeight="1" x14ac:dyDescent="0.3">
      <c r="A49" s="16" t="s">
        <v>476</v>
      </c>
      <c r="B49" s="16" t="s">
        <v>474</v>
      </c>
      <c r="C49" s="16" t="s">
        <v>475</v>
      </c>
      <c r="D49" s="16" t="s">
        <v>57</v>
      </c>
      <c r="E49" s="26">
        <f>일위대가!F381</f>
        <v>0</v>
      </c>
      <c r="F49" s="26">
        <f>일위대가!H381</f>
        <v>8658</v>
      </c>
      <c r="G49" s="26">
        <f>일위대가!J381</f>
        <v>0</v>
      </c>
      <c r="H49" s="26">
        <f t="shared" si="1"/>
        <v>8658</v>
      </c>
      <c r="I49" s="16" t="s">
        <v>912</v>
      </c>
      <c r="J49" s="16" t="s">
        <v>51</v>
      </c>
      <c r="K49" s="16" t="s">
        <v>51</v>
      </c>
      <c r="L49" s="16" t="s">
        <v>51</v>
      </c>
      <c r="M49" s="16" t="s">
        <v>51</v>
      </c>
      <c r="N49" s="2" t="s">
        <v>51</v>
      </c>
    </row>
    <row r="50" spans="1:14" ht="30" customHeight="1" x14ac:dyDescent="0.3">
      <c r="A50" s="16" t="s">
        <v>479</v>
      </c>
      <c r="B50" s="16" t="s">
        <v>101</v>
      </c>
      <c r="C50" s="16" t="s">
        <v>478</v>
      </c>
      <c r="D50" s="16" t="s">
        <v>57</v>
      </c>
      <c r="E50" s="26">
        <f>일위대가!F387</f>
        <v>0</v>
      </c>
      <c r="F50" s="26">
        <f>일위대가!H387</f>
        <v>15088</v>
      </c>
      <c r="G50" s="26">
        <f>일위대가!J387</f>
        <v>150</v>
      </c>
      <c r="H50" s="26">
        <f t="shared" si="1"/>
        <v>15238</v>
      </c>
      <c r="I50" s="16" t="s">
        <v>916</v>
      </c>
      <c r="J50" s="16" t="s">
        <v>51</v>
      </c>
      <c r="K50" s="16" t="s">
        <v>51</v>
      </c>
      <c r="L50" s="16" t="s">
        <v>51</v>
      </c>
      <c r="M50" s="16" t="s">
        <v>51</v>
      </c>
      <c r="N50" s="2" t="s">
        <v>51</v>
      </c>
    </row>
    <row r="51" spans="1:14" ht="30" customHeight="1" x14ac:dyDescent="0.3">
      <c r="A51" s="16" t="s">
        <v>517</v>
      </c>
      <c r="B51" s="16" t="s">
        <v>101</v>
      </c>
      <c r="C51" s="16" t="s">
        <v>516</v>
      </c>
      <c r="D51" s="16" t="s">
        <v>57</v>
      </c>
      <c r="E51" s="26">
        <f>일위대가!F393</f>
        <v>0</v>
      </c>
      <c r="F51" s="26">
        <f>일위대가!H393</f>
        <v>11402</v>
      </c>
      <c r="G51" s="26">
        <f>일위대가!J393</f>
        <v>114</v>
      </c>
      <c r="H51" s="26">
        <f t="shared" si="1"/>
        <v>11516</v>
      </c>
      <c r="I51" s="16" t="s">
        <v>922</v>
      </c>
      <c r="J51" s="16" t="s">
        <v>51</v>
      </c>
      <c r="K51" s="16" t="s">
        <v>51</v>
      </c>
      <c r="L51" s="16" t="s">
        <v>51</v>
      </c>
      <c r="M51" s="16" t="s">
        <v>51</v>
      </c>
      <c r="N51" s="2" t="s">
        <v>51</v>
      </c>
    </row>
    <row r="52" spans="1:14" ht="30" customHeight="1" x14ac:dyDescent="0.3">
      <c r="A52" s="16" t="s">
        <v>531</v>
      </c>
      <c r="B52" s="16" t="s">
        <v>107</v>
      </c>
      <c r="C52" s="16" t="s">
        <v>530</v>
      </c>
      <c r="D52" s="16" t="s">
        <v>57</v>
      </c>
      <c r="E52" s="26">
        <f>일위대가!F399</f>
        <v>0</v>
      </c>
      <c r="F52" s="26">
        <f>일위대가!H399</f>
        <v>9733</v>
      </c>
      <c r="G52" s="26">
        <f>일위대가!J399</f>
        <v>194</v>
      </c>
      <c r="H52" s="26">
        <f t="shared" si="1"/>
        <v>9927</v>
      </c>
      <c r="I52" s="16" t="s">
        <v>927</v>
      </c>
      <c r="J52" s="16" t="s">
        <v>51</v>
      </c>
      <c r="K52" s="16" t="s">
        <v>51</v>
      </c>
      <c r="L52" s="16" t="s">
        <v>51</v>
      </c>
      <c r="M52" s="16" t="s">
        <v>51</v>
      </c>
      <c r="N52" s="2" t="s">
        <v>51</v>
      </c>
    </row>
    <row r="53" spans="1:14" ht="30" customHeight="1" x14ac:dyDescent="0.3">
      <c r="A53" s="16" t="s">
        <v>540</v>
      </c>
      <c r="B53" s="16" t="s">
        <v>111</v>
      </c>
      <c r="C53" s="16" t="s">
        <v>539</v>
      </c>
      <c r="D53" s="16" t="s">
        <v>57</v>
      </c>
      <c r="E53" s="26">
        <f>일위대가!F405</f>
        <v>0</v>
      </c>
      <c r="F53" s="26">
        <f>일위대가!H405</f>
        <v>18183</v>
      </c>
      <c r="G53" s="26">
        <f>일위대가!J405</f>
        <v>363</v>
      </c>
      <c r="H53" s="26">
        <f t="shared" si="1"/>
        <v>18546</v>
      </c>
      <c r="I53" s="16" t="s">
        <v>934</v>
      </c>
      <c r="J53" s="16" t="s">
        <v>51</v>
      </c>
      <c r="K53" s="16" t="s">
        <v>51</v>
      </c>
      <c r="L53" s="16" t="s">
        <v>51</v>
      </c>
      <c r="M53" s="16" t="s">
        <v>51</v>
      </c>
      <c r="N53" s="2" t="s">
        <v>51</v>
      </c>
    </row>
    <row r="54" spans="1:14" ht="30" customHeight="1" x14ac:dyDescent="0.3">
      <c r="A54" s="16" t="s">
        <v>550</v>
      </c>
      <c r="B54" s="16" t="s">
        <v>548</v>
      </c>
      <c r="C54" s="16" t="s">
        <v>549</v>
      </c>
      <c r="D54" s="16" t="s">
        <v>57</v>
      </c>
      <c r="E54" s="26">
        <f>일위대가!F412</f>
        <v>556</v>
      </c>
      <c r="F54" s="26">
        <f>일위대가!H412</f>
        <v>19638</v>
      </c>
      <c r="G54" s="26">
        <f>일위대가!J412</f>
        <v>392</v>
      </c>
      <c r="H54" s="26">
        <f t="shared" si="1"/>
        <v>20586</v>
      </c>
      <c r="I54" s="16" t="s">
        <v>939</v>
      </c>
      <c r="J54" s="16" t="s">
        <v>51</v>
      </c>
      <c r="K54" s="16" t="s">
        <v>51</v>
      </c>
      <c r="L54" s="16" t="s">
        <v>51</v>
      </c>
      <c r="M54" s="16" t="s">
        <v>51</v>
      </c>
      <c r="N54" s="2" t="s">
        <v>51</v>
      </c>
    </row>
    <row r="55" spans="1:14" ht="30" customHeight="1" x14ac:dyDescent="0.3">
      <c r="A55" s="16" t="s">
        <v>570</v>
      </c>
      <c r="B55" s="16" t="s">
        <v>568</v>
      </c>
      <c r="C55" s="16" t="s">
        <v>569</v>
      </c>
      <c r="D55" s="16" t="s">
        <v>88</v>
      </c>
      <c r="E55" s="26">
        <f>일위대가!F418</f>
        <v>0</v>
      </c>
      <c r="F55" s="26">
        <f>일위대가!H418</f>
        <v>4157</v>
      </c>
      <c r="G55" s="26">
        <f>일위대가!J418</f>
        <v>83</v>
      </c>
      <c r="H55" s="26">
        <f t="shared" si="1"/>
        <v>4240</v>
      </c>
      <c r="I55" s="16" t="s">
        <v>945</v>
      </c>
      <c r="J55" s="16" t="s">
        <v>51</v>
      </c>
      <c r="K55" s="16" t="s">
        <v>51</v>
      </c>
      <c r="L55" s="16" t="s">
        <v>51</v>
      </c>
      <c r="M55" s="16" t="s">
        <v>51</v>
      </c>
      <c r="N55" s="2" t="s">
        <v>51</v>
      </c>
    </row>
    <row r="56" spans="1:14" ht="30" customHeight="1" x14ac:dyDescent="0.3">
      <c r="A56" s="16" t="s">
        <v>597</v>
      </c>
      <c r="B56" s="16" t="s">
        <v>138</v>
      </c>
      <c r="C56" s="16" t="s">
        <v>596</v>
      </c>
      <c r="D56" s="16" t="s">
        <v>316</v>
      </c>
      <c r="E56" s="26">
        <f>일위대가!F424</f>
        <v>0</v>
      </c>
      <c r="F56" s="26">
        <f>일위대가!H424</f>
        <v>17154</v>
      </c>
      <c r="G56" s="26">
        <f>일위대가!J424</f>
        <v>343</v>
      </c>
      <c r="H56" s="26">
        <f t="shared" si="1"/>
        <v>17497</v>
      </c>
      <c r="I56" s="16" t="s">
        <v>950</v>
      </c>
      <c r="J56" s="16" t="s">
        <v>51</v>
      </c>
      <c r="K56" s="16" t="s">
        <v>51</v>
      </c>
      <c r="L56" s="16" t="s">
        <v>51</v>
      </c>
      <c r="M56" s="16" t="s">
        <v>51</v>
      </c>
      <c r="N56" s="2" t="s">
        <v>51</v>
      </c>
    </row>
    <row r="57" spans="1:14" ht="30" customHeight="1" x14ac:dyDescent="0.3">
      <c r="A57" s="16" t="s">
        <v>612</v>
      </c>
      <c r="B57" s="16" t="s">
        <v>610</v>
      </c>
      <c r="C57" s="16" t="s">
        <v>611</v>
      </c>
      <c r="D57" s="16" t="s">
        <v>57</v>
      </c>
      <c r="E57" s="26">
        <f>일위대가!F428</f>
        <v>89</v>
      </c>
      <c r="F57" s="26">
        <f>일위대가!H428</f>
        <v>4461</v>
      </c>
      <c r="G57" s="26">
        <f>일위대가!J428</f>
        <v>0</v>
      </c>
      <c r="H57" s="26">
        <f t="shared" si="1"/>
        <v>4550</v>
      </c>
      <c r="I57" s="16" t="s">
        <v>957</v>
      </c>
      <c r="J57" s="16" t="s">
        <v>51</v>
      </c>
      <c r="K57" s="16" t="s">
        <v>51</v>
      </c>
      <c r="L57" s="16" t="s">
        <v>51</v>
      </c>
      <c r="M57" s="16" t="s">
        <v>51</v>
      </c>
      <c r="N57" s="2" t="s">
        <v>51</v>
      </c>
    </row>
    <row r="58" spans="1:14" ht="30" customHeight="1" x14ac:dyDescent="0.3">
      <c r="A58" s="16" t="s">
        <v>616</v>
      </c>
      <c r="B58" s="16" t="s">
        <v>614</v>
      </c>
      <c r="C58" s="16" t="s">
        <v>615</v>
      </c>
      <c r="D58" s="16" t="s">
        <v>57</v>
      </c>
      <c r="E58" s="26">
        <f>일위대가!F432</f>
        <v>237</v>
      </c>
      <c r="F58" s="26">
        <f>일위대가!H432</f>
        <v>11897</v>
      </c>
      <c r="G58" s="26">
        <f>일위대가!J432</f>
        <v>0</v>
      </c>
      <c r="H58" s="26">
        <f t="shared" si="1"/>
        <v>12134</v>
      </c>
      <c r="I58" s="16" t="s">
        <v>963</v>
      </c>
      <c r="J58" s="16" t="s">
        <v>51</v>
      </c>
      <c r="K58" s="16" t="s">
        <v>51</v>
      </c>
      <c r="L58" s="16" t="s">
        <v>51</v>
      </c>
      <c r="M58" s="16" t="s">
        <v>51</v>
      </c>
      <c r="N58" s="2" t="s">
        <v>51</v>
      </c>
    </row>
    <row r="59" spans="1:14" ht="30" customHeight="1" x14ac:dyDescent="0.3">
      <c r="A59" s="16" t="s">
        <v>625</v>
      </c>
      <c r="B59" s="16" t="s">
        <v>623</v>
      </c>
      <c r="C59" s="16" t="s">
        <v>624</v>
      </c>
      <c r="D59" s="16" t="s">
        <v>57</v>
      </c>
      <c r="E59" s="26">
        <f>일위대가!F437</f>
        <v>686</v>
      </c>
      <c r="F59" s="26">
        <f>일위대가!H437</f>
        <v>0</v>
      </c>
      <c r="G59" s="26">
        <f>일위대가!J437</f>
        <v>0</v>
      </c>
      <c r="H59" s="26">
        <f t="shared" si="1"/>
        <v>686</v>
      </c>
      <c r="I59" s="16" t="s">
        <v>969</v>
      </c>
      <c r="J59" s="16" t="s">
        <v>51</v>
      </c>
      <c r="K59" s="16" t="s">
        <v>51</v>
      </c>
      <c r="L59" s="16" t="s">
        <v>51</v>
      </c>
      <c r="M59" s="16" t="s">
        <v>51</v>
      </c>
      <c r="N59" s="2" t="s">
        <v>51</v>
      </c>
    </row>
    <row r="60" spans="1:14" ht="30" customHeight="1" x14ac:dyDescent="0.3">
      <c r="A60" s="16" t="s">
        <v>629</v>
      </c>
      <c r="B60" s="16" t="s">
        <v>627</v>
      </c>
      <c r="C60" s="16" t="s">
        <v>628</v>
      </c>
      <c r="D60" s="16" t="s">
        <v>57</v>
      </c>
      <c r="E60" s="26">
        <f>일위대가!F442</f>
        <v>1034</v>
      </c>
      <c r="F60" s="26">
        <f>일위대가!H442</f>
        <v>0</v>
      </c>
      <c r="G60" s="26">
        <f>일위대가!J442</f>
        <v>0</v>
      </c>
      <c r="H60" s="26">
        <f t="shared" si="1"/>
        <v>1034</v>
      </c>
      <c r="I60" s="16" t="s">
        <v>980</v>
      </c>
      <c r="J60" s="16" t="s">
        <v>51</v>
      </c>
      <c r="K60" s="16" t="s">
        <v>51</v>
      </c>
      <c r="L60" s="16" t="s">
        <v>51</v>
      </c>
      <c r="M60" s="16" t="s">
        <v>51</v>
      </c>
      <c r="N60" s="2" t="s">
        <v>51</v>
      </c>
    </row>
    <row r="61" spans="1:14" ht="30" customHeight="1" x14ac:dyDescent="0.3">
      <c r="A61" s="16" t="s">
        <v>960</v>
      </c>
      <c r="B61" s="16" t="s">
        <v>958</v>
      </c>
      <c r="C61" s="16" t="s">
        <v>959</v>
      </c>
      <c r="D61" s="16" t="s">
        <v>57</v>
      </c>
      <c r="E61" s="26">
        <f>일위대가!F448</f>
        <v>89</v>
      </c>
      <c r="F61" s="26">
        <f>일위대가!H448</f>
        <v>4461</v>
      </c>
      <c r="G61" s="26">
        <f>일위대가!J448</f>
        <v>0</v>
      </c>
      <c r="H61" s="26">
        <f t="shared" si="1"/>
        <v>4550</v>
      </c>
      <c r="I61" s="16" t="s">
        <v>989</v>
      </c>
      <c r="J61" s="16" t="s">
        <v>51</v>
      </c>
      <c r="K61" s="16" t="s">
        <v>51</v>
      </c>
      <c r="L61" s="16" t="s">
        <v>51</v>
      </c>
      <c r="M61" s="16" t="s">
        <v>51</v>
      </c>
      <c r="N61" s="2" t="s">
        <v>51</v>
      </c>
    </row>
    <row r="62" spans="1:14" ht="30" customHeight="1" x14ac:dyDescent="0.3">
      <c r="A62" s="16" t="s">
        <v>966</v>
      </c>
      <c r="B62" s="16" t="s">
        <v>964</v>
      </c>
      <c r="C62" s="16" t="s">
        <v>965</v>
      </c>
      <c r="D62" s="16" t="s">
        <v>57</v>
      </c>
      <c r="E62" s="26">
        <f>일위대가!F456</f>
        <v>237</v>
      </c>
      <c r="F62" s="26">
        <f>일위대가!H456</f>
        <v>11897</v>
      </c>
      <c r="G62" s="26">
        <f>일위대가!J456</f>
        <v>0</v>
      </c>
      <c r="H62" s="26">
        <f t="shared" si="1"/>
        <v>12134</v>
      </c>
      <c r="I62" s="16" t="s">
        <v>997</v>
      </c>
      <c r="J62" s="16" t="s">
        <v>51</v>
      </c>
      <c r="K62" s="16" t="s">
        <v>51</v>
      </c>
      <c r="L62" s="16" t="s">
        <v>51</v>
      </c>
      <c r="M62" s="16" t="s">
        <v>51</v>
      </c>
      <c r="N62" s="2" t="s">
        <v>51</v>
      </c>
    </row>
    <row r="63" spans="1:14" ht="30" customHeight="1" x14ac:dyDescent="0.3">
      <c r="A63" s="16" t="s">
        <v>635</v>
      </c>
      <c r="B63" s="16" t="s">
        <v>633</v>
      </c>
      <c r="C63" s="16" t="s">
        <v>634</v>
      </c>
      <c r="D63" s="16" t="s">
        <v>88</v>
      </c>
      <c r="E63" s="26">
        <f>일위대가!F461</f>
        <v>21995</v>
      </c>
      <c r="F63" s="26">
        <f>일위대가!H461</f>
        <v>20755</v>
      </c>
      <c r="G63" s="26">
        <f>일위대가!J461</f>
        <v>830</v>
      </c>
      <c r="H63" s="26">
        <f t="shared" si="1"/>
        <v>43580</v>
      </c>
      <c r="I63" s="16" t="s">
        <v>1002</v>
      </c>
      <c r="J63" s="16" t="s">
        <v>51</v>
      </c>
      <c r="K63" s="16" t="s">
        <v>51</v>
      </c>
      <c r="L63" s="16" t="s">
        <v>51</v>
      </c>
      <c r="M63" s="16" t="s">
        <v>51</v>
      </c>
      <c r="N63" s="2" t="s">
        <v>51</v>
      </c>
    </row>
    <row r="64" spans="1:14" ht="30" customHeight="1" x14ac:dyDescent="0.3">
      <c r="A64" s="16" t="s">
        <v>638</v>
      </c>
      <c r="B64" s="16" t="s">
        <v>633</v>
      </c>
      <c r="C64" s="16" t="s">
        <v>637</v>
      </c>
      <c r="D64" s="16" t="s">
        <v>88</v>
      </c>
      <c r="E64" s="26">
        <f>일위대가!F466</f>
        <v>29301</v>
      </c>
      <c r="F64" s="26">
        <f>일위대가!H466</f>
        <v>26356</v>
      </c>
      <c r="G64" s="26">
        <f>일위대가!J466</f>
        <v>1054</v>
      </c>
      <c r="H64" s="26">
        <f t="shared" si="1"/>
        <v>56711</v>
      </c>
      <c r="I64" s="16" t="s">
        <v>1011</v>
      </c>
      <c r="J64" s="16" t="s">
        <v>51</v>
      </c>
      <c r="K64" s="16" t="s">
        <v>51</v>
      </c>
      <c r="L64" s="16" t="s">
        <v>51</v>
      </c>
      <c r="M64" s="16" t="s">
        <v>51</v>
      </c>
      <c r="N64" s="2" t="s">
        <v>51</v>
      </c>
    </row>
    <row r="65" spans="1:14" ht="30" customHeight="1" x14ac:dyDescent="0.3">
      <c r="A65" s="16" t="s">
        <v>646</v>
      </c>
      <c r="B65" s="16" t="s">
        <v>644</v>
      </c>
      <c r="C65" s="16" t="s">
        <v>645</v>
      </c>
      <c r="D65" s="16" t="s">
        <v>57</v>
      </c>
      <c r="E65" s="26">
        <f>일위대가!F471</f>
        <v>0</v>
      </c>
      <c r="F65" s="26">
        <f>일위대가!H471</f>
        <v>26667</v>
      </c>
      <c r="G65" s="26">
        <f>일위대가!J471</f>
        <v>0</v>
      </c>
      <c r="H65" s="26">
        <f t="shared" si="1"/>
        <v>26667</v>
      </c>
      <c r="I65" s="16" t="s">
        <v>1015</v>
      </c>
      <c r="J65" s="16" t="s">
        <v>51</v>
      </c>
      <c r="K65" s="16" t="s">
        <v>51</v>
      </c>
      <c r="L65" s="16" t="s">
        <v>51</v>
      </c>
      <c r="M65" s="16" t="s">
        <v>51</v>
      </c>
      <c r="N65" s="2" t="s">
        <v>51</v>
      </c>
    </row>
    <row r="66" spans="1:14" ht="30" customHeight="1" x14ac:dyDescent="0.3">
      <c r="A66" s="16" t="s">
        <v>650</v>
      </c>
      <c r="B66" s="16" t="s">
        <v>648</v>
      </c>
      <c r="C66" s="16" t="s">
        <v>649</v>
      </c>
      <c r="D66" s="16" t="s">
        <v>88</v>
      </c>
      <c r="E66" s="26">
        <f>일위대가!F475</f>
        <v>311</v>
      </c>
      <c r="F66" s="26">
        <f>일위대가!H475</f>
        <v>0</v>
      </c>
      <c r="G66" s="26">
        <f>일위대가!J475</f>
        <v>0</v>
      </c>
      <c r="H66" s="26">
        <f t="shared" si="1"/>
        <v>311</v>
      </c>
      <c r="I66" s="16" t="s">
        <v>1021</v>
      </c>
      <c r="J66" s="16" t="s">
        <v>51</v>
      </c>
      <c r="K66" s="16" t="s">
        <v>51</v>
      </c>
      <c r="L66" s="16" t="s">
        <v>51</v>
      </c>
      <c r="M66" s="16" t="s">
        <v>51</v>
      </c>
      <c r="N66" s="2" t="s">
        <v>51</v>
      </c>
    </row>
    <row r="67" spans="1:14" ht="30" customHeight="1" x14ac:dyDescent="0.3">
      <c r="A67" s="16" t="s">
        <v>654</v>
      </c>
      <c r="B67" s="16" t="s">
        <v>652</v>
      </c>
      <c r="C67" s="16" t="s">
        <v>653</v>
      </c>
      <c r="D67" s="16" t="s">
        <v>88</v>
      </c>
      <c r="E67" s="26">
        <f>일위대가!F480</f>
        <v>2034</v>
      </c>
      <c r="F67" s="26">
        <f>일위대가!H480</f>
        <v>5228</v>
      </c>
      <c r="G67" s="26">
        <f>일위대가!J480</f>
        <v>0</v>
      </c>
      <c r="H67" s="26">
        <f t="shared" si="1"/>
        <v>7262</v>
      </c>
      <c r="I67" s="16" t="s">
        <v>1027</v>
      </c>
      <c r="J67" s="16" t="s">
        <v>51</v>
      </c>
      <c r="K67" s="16" t="s">
        <v>51</v>
      </c>
      <c r="L67" s="16" t="s">
        <v>51</v>
      </c>
      <c r="M67" s="16" t="s">
        <v>51</v>
      </c>
      <c r="N67" s="2" t="s">
        <v>51</v>
      </c>
    </row>
    <row r="68" spans="1:14" ht="30" customHeight="1" x14ac:dyDescent="0.3">
      <c r="A68" s="16" t="s">
        <v>1008</v>
      </c>
      <c r="B68" s="16" t="s">
        <v>133</v>
      </c>
      <c r="C68" s="16" t="s">
        <v>1007</v>
      </c>
      <c r="D68" s="16" t="s">
        <v>135</v>
      </c>
      <c r="E68" s="26">
        <f>일위대가!F489</f>
        <v>138</v>
      </c>
      <c r="F68" s="26">
        <f>일위대가!H489</f>
        <v>6925</v>
      </c>
      <c r="G68" s="26">
        <f>일위대가!J489</f>
        <v>277</v>
      </c>
      <c r="H68" s="26">
        <f t="shared" ref="H68:H87" si="2">E68+F68+G68</f>
        <v>7340</v>
      </c>
      <c r="I68" s="16" t="s">
        <v>1035</v>
      </c>
      <c r="J68" s="16" t="s">
        <v>51</v>
      </c>
      <c r="K68" s="16" t="s">
        <v>51</v>
      </c>
      <c r="L68" s="16" t="s">
        <v>51</v>
      </c>
      <c r="M68" s="16" t="s">
        <v>51</v>
      </c>
      <c r="N68" s="2" t="s">
        <v>51</v>
      </c>
    </row>
    <row r="69" spans="1:14" ht="30" customHeight="1" x14ac:dyDescent="0.3">
      <c r="A69" s="16" t="s">
        <v>1032</v>
      </c>
      <c r="B69" s="16" t="s">
        <v>1031</v>
      </c>
      <c r="C69" s="16" t="s">
        <v>679</v>
      </c>
      <c r="D69" s="16" t="s">
        <v>88</v>
      </c>
      <c r="E69" s="26">
        <f>일위대가!F493</f>
        <v>0</v>
      </c>
      <c r="F69" s="26">
        <f>일위대가!H493</f>
        <v>5228</v>
      </c>
      <c r="G69" s="26">
        <f>일위대가!J493</f>
        <v>0</v>
      </c>
      <c r="H69" s="26">
        <f t="shared" si="2"/>
        <v>5228</v>
      </c>
      <c r="I69" s="16" t="s">
        <v>1043</v>
      </c>
      <c r="J69" s="16" t="s">
        <v>51</v>
      </c>
      <c r="K69" s="16" t="s">
        <v>51</v>
      </c>
      <c r="L69" s="16" t="s">
        <v>51</v>
      </c>
      <c r="M69" s="16" t="s">
        <v>51</v>
      </c>
      <c r="N69" s="2" t="s">
        <v>51</v>
      </c>
    </row>
    <row r="70" spans="1:14" ht="30" customHeight="1" x14ac:dyDescent="0.3">
      <c r="A70" s="16" t="s">
        <v>661</v>
      </c>
      <c r="B70" s="16" t="s">
        <v>633</v>
      </c>
      <c r="C70" s="16" t="s">
        <v>660</v>
      </c>
      <c r="D70" s="16" t="s">
        <v>88</v>
      </c>
      <c r="E70" s="26">
        <f>일위대가!F498</f>
        <v>30791</v>
      </c>
      <c r="F70" s="26">
        <f>일위대가!H498</f>
        <v>28946</v>
      </c>
      <c r="G70" s="26">
        <f>일위대가!J498</f>
        <v>1157</v>
      </c>
      <c r="H70" s="26">
        <f t="shared" si="2"/>
        <v>60894</v>
      </c>
      <c r="I70" s="16" t="s">
        <v>1049</v>
      </c>
      <c r="J70" s="16" t="s">
        <v>51</v>
      </c>
      <c r="K70" s="16" t="s">
        <v>51</v>
      </c>
      <c r="L70" s="16" t="s">
        <v>51</v>
      </c>
      <c r="M70" s="16" t="s">
        <v>51</v>
      </c>
      <c r="N70" s="2" t="s">
        <v>51</v>
      </c>
    </row>
    <row r="71" spans="1:14" ht="30" customHeight="1" x14ac:dyDescent="0.3">
      <c r="A71" s="16" t="s">
        <v>672</v>
      </c>
      <c r="B71" s="16" t="s">
        <v>670</v>
      </c>
      <c r="C71" s="16" t="s">
        <v>671</v>
      </c>
      <c r="D71" s="16" t="s">
        <v>140</v>
      </c>
      <c r="E71" s="26">
        <f>일위대가!F504</f>
        <v>0</v>
      </c>
      <c r="F71" s="26">
        <f>일위대가!H504</f>
        <v>124508</v>
      </c>
      <c r="G71" s="26">
        <f>일위대가!J504</f>
        <v>3735</v>
      </c>
      <c r="H71" s="26">
        <f t="shared" si="2"/>
        <v>128243</v>
      </c>
      <c r="I71" s="16" t="s">
        <v>1053</v>
      </c>
      <c r="J71" s="16" t="s">
        <v>51</v>
      </c>
      <c r="K71" s="16" t="s">
        <v>51</v>
      </c>
      <c r="L71" s="16" t="s">
        <v>51</v>
      </c>
      <c r="M71" s="16" t="s">
        <v>51</v>
      </c>
      <c r="N71" s="2" t="s">
        <v>51</v>
      </c>
    </row>
    <row r="72" spans="1:14" ht="30" customHeight="1" x14ac:dyDescent="0.3">
      <c r="A72" s="16" t="s">
        <v>680</v>
      </c>
      <c r="B72" s="16" t="s">
        <v>678</v>
      </c>
      <c r="C72" s="16" t="s">
        <v>679</v>
      </c>
      <c r="D72" s="16" t="s">
        <v>140</v>
      </c>
      <c r="E72" s="26">
        <f>일위대가!F510</f>
        <v>0</v>
      </c>
      <c r="F72" s="26">
        <f>일위대가!H510</f>
        <v>31989</v>
      </c>
      <c r="G72" s="26">
        <f>일위대가!J510</f>
        <v>639</v>
      </c>
      <c r="H72" s="26">
        <f t="shared" si="2"/>
        <v>32628</v>
      </c>
      <c r="I72" s="16" t="s">
        <v>1060</v>
      </c>
      <c r="J72" s="16" t="s">
        <v>51</v>
      </c>
      <c r="K72" s="16" t="s">
        <v>51</v>
      </c>
      <c r="L72" s="16" t="s">
        <v>51</v>
      </c>
      <c r="M72" s="16" t="s">
        <v>51</v>
      </c>
      <c r="N72" s="2" t="s">
        <v>51</v>
      </c>
    </row>
    <row r="73" spans="1:14" ht="30" customHeight="1" x14ac:dyDescent="0.3">
      <c r="A73" s="16" t="s">
        <v>687</v>
      </c>
      <c r="B73" s="16" t="s">
        <v>686</v>
      </c>
      <c r="C73" s="16" t="s">
        <v>679</v>
      </c>
      <c r="D73" s="16" t="s">
        <v>140</v>
      </c>
      <c r="E73" s="26">
        <f>일위대가!F515</f>
        <v>0</v>
      </c>
      <c r="F73" s="26">
        <f>일위대가!H515</f>
        <v>5932</v>
      </c>
      <c r="G73" s="26">
        <f>일위대가!J515</f>
        <v>118</v>
      </c>
      <c r="H73" s="26">
        <f t="shared" si="2"/>
        <v>6050</v>
      </c>
      <c r="I73" s="16" t="s">
        <v>1065</v>
      </c>
      <c r="J73" s="16" t="s">
        <v>51</v>
      </c>
      <c r="K73" s="16" t="s">
        <v>51</v>
      </c>
      <c r="L73" s="16" t="s">
        <v>51</v>
      </c>
      <c r="M73" s="16" t="s">
        <v>51</v>
      </c>
      <c r="N73" s="2" t="s">
        <v>51</v>
      </c>
    </row>
    <row r="74" spans="1:14" ht="30" customHeight="1" x14ac:dyDescent="0.3">
      <c r="A74" s="16" t="s">
        <v>711</v>
      </c>
      <c r="B74" s="16" t="s">
        <v>633</v>
      </c>
      <c r="C74" s="16" t="s">
        <v>710</v>
      </c>
      <c r="D74" s="16" t="s">
        <v>88</v>
      </c>
      <c r="E74" s="26">
        <f>일위대가!F520</f>
        <v>39189</v>
      </c>
      <c r="F74" s="26">
        <f>일위대가!H520</f>
        <v>36841</v>
      </c>
      <c r="G74" s="26">
        <f>일위대가!J520</f>
        <v>1473</v>
      </c>
      <c r="H74" s="26">
        <f t="shared" si="2"/>
        <v>77503</v>
      </c>
      <c r="I74" s="16" t="s">
        <v>1069</v>
      </c>
      <c r="J74" s="16" t="s">
        <v>51</v>
      </c>
      <c r="K74" s="16" t="s">
        <v>51</v>
      </c>
      <c r="L74" s="16" t="s">
        <v>51</v>
      </c>
      <c r="M74" s="16" t="s">
        <v>51</v>
      </c>
      <c r="N74" s="2" t="s">
        <v>51</v>
      </c>
    </row>
    <row r="75" spans="1:14" ht="30" customHeight="1" x14ac:dyDescent="0.3">
      <c r="A75" s="16" t="s">
        <v>782</v>
      </c>
      <c r="B75" s="16" t="s">
        <v>781</v>
      </c>
      <c r="C75" s="16" t="s">
        <v>679</v>
      </c>
      <c r="D75" s="16" t="s">
        <v>140</v>
      </c>
      <c r="E75" s="26">
        <f>일위대가!F525</f>
        <v>0</v>
      </c>
      <c r="F75" s="26">
        <f>일위대가!H525</f>
        <v>7662</v>
      </c>
      <c r="G75" s="26">
        <f>일위대가!J525</f>
        <v>306</v>
      </c>
      <c r="H75" s="26">
        <f t="shared" si="2"/>
        <v>7968</v>
      </c>
      <c r="I75" s="16" t="s">
        <v>1073</v>
      </c>
      <c r="J75" s="16" t="s">
        <v>51</v>
      </c>
      <c r="K75" s="16" t="s">
        <v>51</v>
      </c>
      <c r="L75" s="16" t="s">
        <v>51</v>
      </c>
      <c r="M75" s="16" t="s">
        <v>51</v>
      </c>
      <c r="N75" s="2" t="s">
        <v>51</v>
      </c>
    </row>
    <row r="76" spans="1:14" ht="30" customHeight="1" x14ac:dyDescent="0.3">
      <c r="A76" s="16" t="s">
        <v>797</v>
      </c>
      <c r="B76" s="16" t="s">
        <v>143</v>
      </c>
      <c r="C76" s="16" t="s">
        <v>796</v>
      </c>
      <c r="D76" s="16" t="s">
        <v>88</v>
      </c>
      <c r="E76" s="26">
        <f>일위대가!F536</f>
        <v>3785</v>
      </c>
      <c r="F76" s="26">
        <f>일위대가!H536</f>
        <v>18267</v>
      </c>
      <c r="G76" s="26">
        <f>일위대가!J536</f>
        <v>846</v>
      </c>
      <c r="H76" s="26">
        <f t="shared" si="2"/>
        <v>22898</v>
      </c>
      <c r="I76" s="16" t="s">
        <v>1077</v>
      </c>
      <c r="J76" s="16" t="s">
        <v>51</v>
      </c>
      <c r="K76" s="16" t="s">
        <v>51</v>
      </c>
      <c r="L76" s="16" t="s">
        <v>51</v>
      </c>
      <c r="M76" s="16" t="s">
        <v>51</v>
      </c>
      <c r="N76" s="2" t="s">
        <v>51</v>
      </c>
    </row>
    <row r="77" spans="1:14" ht="30" customHeight="1" x14ac:dyDescent="0.3">
      <c r="A77" s="16" t="s">
        <v>804</v>
      </c>
      <c r="B77" s="16" t="s">
        <v>802</v>
      </c>
      <c r="C77" s="16" t="s">
        <v>803</v>
      </c>
      <c r="D77" s="16" t="s">
        <v>57</v>
      </c>
      <c r="E77" s="26">
        <f>일위대가!F541</f>
        <v>1789</v>
      </c>
      <c r="F77" s="26">
        <f>일위대가!H541</f>
        <v>0</v>
      </c>
      <c r="G77" s="26">
        <f>일위대가!J541</f>
        <v>0</v>
      </c>
      <c r="H77" s="26">
        <f t="shared" si="2"/>
        <v>1789</v>
      </c>
      <c r="I77" s="16" t="s">
        <v>1089</v>
      </c>
      <c r="J77" s="16" t="s">
        <v>51</v>
      </c>
      <c r="K77" s="16" t="s">
        <v>51</v>
      </c>
      <c r="L77" s="16" t="s">
        <v>51</v>
      </c>
      <c r="M77" s="16" t="s">
        <v>51</v>
      </c>
      <c r="N77" s="2" t="s">
        <v>51</v>
      </c>
    </row>
    <row r="78" spans="1:14" ht="30" customHeight="1" x14ac:dyDescent="0.3">
      <c r="A78" s="16" t="s">
        <v>808</v>
      </c>
      <c r="B78" s="16" t="s">
        <v>806</v>
      </c>
      <c r="C78" s="16" t="s">
        <v>807</v>
      </c>
      <c r="D78" s="16" t="s">
        <v>57</v>
      </c>
      <c r="E78" s="26">
        <f>일위대가!F547</f>
        <v>437</v>
      </c>
      <c r="F78" s="26">
        <f>일위대가!H547</f>
        <v>10926</v>
      </c>
      <c r="G78" s="26">
        <f>일위대가!J547</f>
        <v>0</v>
      </c>
      <c r="H78" s="26">
        <f t="shared" si="2"/>
        <v>11363</v>
      </c>
      <c r="I78" s="16" t="s">
        <v>1099</v>
      </c>
      <c r="J78" s="16" t="s">
        <v>51</v>
      </c>
      <c r="K78" s="16" t="s">
        <v>51</v>
      </c>
      <c r="L78" s="16" t="s">
        <v>51</v>
      </c>
      <c r="M78" s="16" t="s">
        <v>51</v>
      </c>
      <c r="N78" s="2" t="s">
        <v>51</v>
      </c>
    </row>
    <row r="79" spans="1:14" ht="30" customHeight="1" x14ac:dyDescent="0.3">
      <c r="A79" s="16" t="s">
        <v>812</v>
      </c>
      <c r="B79" s="16" t="s">
        <v>810</v>
      </c>
      <c r="C79" s="16" t="s">
        <v>811</v>
      </c>
      <c r="D79" s="16" t="s">
        <v>57</v>
      </c>
      <c r="E79" s="26">
        <f>일위대가!F551</f>
        <v>665</v>
      </c>
      <c r="F79" s="26">
        <f>일위대가!H551</f>
        <v>0</v>
      </c>
      <c r="G79" s="26">
        <f>일위대가!J551</f>
        <v>0</v>
      </c>
      <c r="H79" s="26">
        <f t="shared" si="2"/>
        <v>665</v>
      </c>
      <c r="I79" s="16" t="s">
        <v>1104</v>
      </c>
      <c r="J79" s="16" t="s">
        <v>51</v>
      </c>
      <c r="K79" s="16" t="s">
        <v>51</v>
      </c>
      <c r="L79" s="16" t="s">
        <v>51</v>
      </c>
      <c r="M79" s="16" t="s">
        <v>51</v>
      </c>
      <c r="N79" s="2" t="s">
        <v>51</v>
      </c>
    </row>
    <row r="80" spans="1:14" ht="30" customHeight="1" x14ac:dyDescent="0.3">
      <c r="A80" s="16" t="s">
        <v>816</v>
      </c>
      <c r="B80" s="16" t="s">
        <v>814</v>
      </c>
      <c r="C80" s="16" t="s">
        <v>815</v>
      </c>
      <c r="D80" s="16" t="s">
        <v>57</v>
      </c>
      <c r="E80" s="26">
        <f>일위대가!F559</f>
        <v>140</v>
      </c>
      <c r="F80" s="26">
        <f>일위대가!H559</f>
        <v>7000</v>
      </c>
      <c r="G80" s="26">
        <f>일위대가!J559</f>
        <v>0</v>
      </c>
      <c r="H80" s="26">
        <f t="shared" si="2"/>
        <v>7140</v>
      </c>
      <c r="I80" s="16" t="s">
        <v>1110</v>
      </c>
      <c r="J80" s="16" t="s">
        <v>51</v>
      </c>
      <c r="K80" s="16" t="s">
        <v>51</v>
      </c>
      <c r="L80" s="16" t="s">
        <v>51</v>
      </c>
      <c r="M80" s="16" t="s">
        <v>51</v>
      </c>
      <c r="N80" s="2" t="s">
        <v>51</v>
      </c>
    </row>
    <row r="81" spans="1:14" ht="30" customHeight="1" x14ac:dyDescent="0.3">
      <c r="A81" s="16" t="s">
        <v>822</v>
      </c>
      <c r="B81" s="16" t="s">
        <v>820</v>
      </c>
      <c r="C81" s="16" t="s">
        <v>821</v>
      </c>
      <c r="D81" s="16" t="s">
        <v>57</v>
      </c>
      <c r="E81" s="26">
        <f>일위대가!F565</f>
        <v>76</v>
      </c>
      <c r="F81" s="26">
        <f>일위대가!H565</f>
        <v>2539</v>
      </c>
      <c r="G81" s="26">
        <f>일위대가!J565</f>
        <v>0</v>
      </c>
      <c r="H81" s="26">
        <f t="shared" si="2"/>
        <v>2615</v>
      </c>
      <c r="I81" s="16" t="s">
        <v>1115</v>
      </c>
      <c r="J81" s="16" t="s">
        <v>51</v>
      </c>
      <c r="K81" s="16" t="s">
        <v>51</v>
      </c>
      <c r="L81" s="16" t="s">
        <v>51</v>
      </c>
      <c r="M81" s="16" t="s">
        <v>51</v>
      </c>
      <c r="N81" s="2" t="s">
        <v>51</v>
      </c>
    </row>
    <row r="82" spans="1:14" ht="30" customHeight="1" x14ac:dyDescent="0.3">
      <c r="A82" s="16" t="s">
        <v>832</v>
      </c>
      <c r="B82" s="16" t="s">
        <v>830</v>
      </c>
      <c r="C82" s="16" t="s">
        <v>831</v>
      </c>
      <c r="D82" s="16" t="s">
        <v>57</v>
      </c>
      <c r="E82" s="26">
        <f>일위대가!F571</f>
        <v>390</v>
      </c>
      <c r="F82" s="26">
        <f>일위대가!H571</f>
        <v>19514</v>
      </c>
      <c r="G82" s="26">
        <f>일위대가!J571</f>
        <v>0</v>
      </c>
      <c r="H82" s="26">
        <f t="shared" si="2"/>
        <v>19904</v>
      </c>
      <c r="I82" s="16" t="s">
        <v>1120</v>
      </c>
      <c r="J82" s="16" t="s">
        <v>51</v>
      </c>
      <c r="K82" s="16" t="s">
        <v>51</v>
      </c>
      <c r="L82" s="16" t="s">
        <v>51</v>
      </c>
      <c r="M82" s="16" t="s">
        <v>51</v>
      </c>
      <c r="N82" s="2" t="s">
        <v>51</v>
      </c>
    </row>
    <row r="83" spans="1:14" ht="30" customHeight="1" x14ac:dyDescent="0.3">
      <c r="A83" s="16" t="s">
        <v>836</v>
      </c>
      <c r="B83" s="16" t="s">
        <v>834</v>
      </c>
      <c r="C83" s="16" t="s">
        <v>835</v>
      </c>
      <c r="D83" s="16" t="s">
        <v>57</v>
      </c>
      <c r="E83" s="26">
        <f>일위대가!F578</f>
        <v>2473</v>
      </c>
      <c r="F83" s="26">
        <f>일위대가!H578</f>
        <v>0</v>
      </c>
      <c r="G83" s="26">
        <f>일위대가!J578</f>
        <v>0</v>
      </c>
      <c r="H83" s="26">
        <f t="shared" si="2"/>
        <v>2473</v>
      </c>
      <c r="I83" s="16" t="s">
        <v>1125</v>
      </c>
      <c r="J83" s="16" t="s">
        <v>51</v>
      </c>
      <c r="K83" s="16" t="s">
        <v>51</v>
      </c>
      <c r="L83" s="16" t="s">
        <v>51</v>
      </c>
      <c r="M83" s="16" t="s">
        <v>51</v>
      </c>
      <c r="N83" s="2" t="s">
        <v>51</v>
      </c>
    </row>
    <row r="84" spans="1:14" ht="30" customHeight="1" x14ac:dyDescent="0.3">
      <c r="A84" s="16" t="s">
        <v>850</v>
      </c>
      <c r="B84" s="16" t="s">
        <v>848</v>
      </c>
      <c r="C84" s="16" t="s">
        <v>849</v>
      </c>
      <c r="D84" s="16" t="s">
        <v>57</v>
      </c>
      <c r="E84" s="26">
        <f>일위대가!F583</f>
        <v>0</v>
      </c>
      <c r="F84" s="26">
        <f>일위대가!H583</f>
        <v>7527</v>
      </c>
      <c r="G84" s="26">
        <f>일위대가!J583</f>
        <v>0</v>
      </c>
      <c r="H84" s="26">
        <f t="shared" si="2"/>
        <v>7527</v>
      </c>
      <c r="I84" s="16" t="s">
        <v>1137</v>
      </c>
      <c r="J84" s="16" t="s">
        <v>51</v>
      </c>
      <c r="K84" s="16" t="s">
        <v>51</v>
      </c>
      <c r="L84" s="16" t="s">
        <v>51</v>
      </c>
      <c r="M84" s="16" t="s">
        <v>51</v>
      </c>
      <c r="N84" s="2" t="s">
        <v>51</v>
      </c>
    </row>
    <row r="85" spans="1:14" ht="30" customHeight="1" x14ac:dyDescent="0.3">
      <c r="A85" s="16" t="s">
        <v>872</v>
      </c>
      <c r="B85" s="16" t="s">
        <v>871</v>
      </c>
      <c r="C85" s="16" t="s">
        <v>258</v>
      </c>
      <c r="D85" s="16" t="s">
        <v>57</v>
      </c>
      <c r="E85" s="26">
        <f>일위대가!F589</f>
        <v>0</v>
      </c>
      <c r="F85" s="26">
        <f>일위대가!H589</f>
        <v>5316</v>
      </c>
      <c r="G85" s="26">
        <f>일위대가!J589</f>
        <v>106</v>
      </c>
      <c r="H85" s="26">
        <f t="shared" si="2"/>
        <v>5422</v>
      </c>
      <c r="I85" s="16" t="s">
        <v>1143</v>
      </c>
      <c r="J85" s="16" t="s">
        <v>51</v>
      </c>
      <c r="K85" s="16" t="s">
        <v>51</v>
      </c>
      <c r="L85" s="16" t="s">
        <v>51</v>
      </c>
      <c r="M85" s="16" t="s">
        <v>51</v>
      </c>
      <c r="N85" s="2" t="s">
        <v>51</v>
      </c>
    </row>
    <row r="86" spans="1:14" ht="30" customHeight="1" x14ac:dyDescent="0.3">
      <c r="A86" s="16" t="s">
        <v>877</v>
      </c>
      <c r="B86" s="16" t="s">
        <v>876</v>
      </c>
      <c r="C86" s="16" t="s">
        <v>51</v>
      </c>
      <c r="D86" s="16" t="s">
        <v>57</v>
      </c>
      <c r="E86" s="26">
        <f>일위대가!F594</f>
        <v>0</v>
      </c>
      <c r="F86" s="26">
        <f>일위대가!H594</f>
        <v>2229</v>
      </c>
      <c r="G86" s="26">
        <f>일위대가!J594</f>
        <v>0</v>
      </c>
      <c r="H86" s="26">
        <f t="shared" si="2"/>
        <v>2229</v>
      </c>
      <c r="I86" s="16" t="s">
        <v>1148</v>
      </c>
      <c r="J86" s="16" t="s">
        <v>51</v>
      </c>
      <c r="K86" s="16" t="s">
        <v>51</v>
      </c>
      <c r="L86" s="16" t="s">
        <v>51</v>
      </c>
      <c r="M86" s="16" t="s">
        <v>51</v>
      </c>
      <c r="N86" s="2" t="s">
        <v>51</v>
      </c>
    </row>
    <row r="87" spans="1:14" ht="30" customHeight="1" x14ac:dyDescent="0.3">
      <c r="A87" s="16" t="s">
        <v>882</v>
      </c>
      <c r="B87" s="16" t="s">
        <v>881</v>
      </c>
      <c r="C87" s="16" t="s">
        <v>265</v>
      </c>
      <c r="D87" s="16" t="s">
        <v>57</v>
      </c>
      <c r="E87" s="26">
        <f>일위대가!F599</f>
        <v>0</v>
      </c>
      <c r="F87" s="26">
        <f>일위대가!H599</f>
        <v>3480</v>
      </c>
      <c r="G87" s="26">
        <f>일위대가!J599</f>
        <v>0</v>
      </c>
      <c r="H87" s="26">
        <f t="shared" si="2"/>
        <v>3480</v>
      </c>
      <c r="I87" s="16" t="s">
        <v>1152</v>
      </c>
      <c r="J87" s="16" t="s">
        <v>51</v>
      </c>
      <c r="K87" s="16" t="s">
        <v>51</v>
      </c>
      <c r="L87" s="16" t="s">
        <v>51</v>
      </c>
      <c r="M87" s="16" t="s">
        <v>51</v>
      </c>
      <c r="N87" s="2" t="s">
        <v>51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599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1445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45" t="s">
        <v>1</v>
      </c>
      <c r="B2" s="45" t="s">
        <v>2</v>
      </c>
      <c r="C2" s="45" t="s">
        <v>3</v>
      </c>
      <c r="D2" s="45" t="s">
        <v>4</v>
      </c>
      <c r="E2" s="45" t="s">
        <v>5</v>
      </c>
      <c r="F2" s="45"/>
      <c r="G2" s="45" t="s">
        <v>8</v>
      </c>
      <c r="H2" s="45"/>
      <c r="I2" s="45" t="s">
        <v>9</v>
      </c>
      <c r="J2" s="45"/>
      <c r="K2" s="45" t="s">
        <v>10</v>
      </c>
      <c r="L2" s="45"/>
      <c r="M2" s="45" t="s">
        <v>11</v>
      </c>
      <c r="N2" s="47" t="s">
        <v>295</v>
      </c>
      <c r="O2" s="47" t="s">
        <v>19</v>
      </c>
      <c r="P2" s="47" t="s">
        <v>21</v>
      </c>
      <c r="Q2" s="47" t="s">
        <v>22</v>
      </c>
      <c r="R2" s="47" t="s">
        <v>23</v>
      </c>
      <c r="S2" s="47" t="s">
        <v>24</v>
      </c>
      <c r="T2" s="47" t="s">
        <v>25</v>
      </c>
      <c r="U2" s="47" t="s">
        <v>26</v>
      </c>
      <c r="V2" s="47" t="s">
        <v>27</v>
      </c>
      <c r="W2" s="47" t="s">
        <v>28</v>
      </c>
      <c r="X2" s="47" t="s">
        <v>29</v>
      </c>
      <c r="Y2" s="47" t="s">
        <v>30</v>
      </c>
      <c r="Z2" s="47" t="s">
        <v>31</v>
      </c>
      <c r="AA2" s="47" t="s">
        <v>32</v>
      </c>
      <c r="AB2" s="47" t="s">
        <v>33</v>
      </c>
      <c r="AC2" s="47" t="s">
        <v>34</v>
      </c>
      <c r="AD2" s="47" t="s">
        <v>35</v>
      </c>
      <c r="AE2" s="47" t="s">
        <v>36</v>
      </c>
      <c r="AF2" s="47" t="s">
        <v>37</v>
      </c>
      <c r="AG2" s="47" t="s">
        <v>38</v>
      </c>
      <c r="AH2" s="47" t="s">
        <v>39</v>
      </c>
      <c r="AI2" s="47" t="s">
        <v>40</v>
      </c>
      <c r="AJ2" s="47" t="s">
        <v>41</v>
      </c>
      <c r="AK2" s="47" t="s">
        <v>42</v>
      </c>
      <c r="AL2" s="47" t="s">
        <v>43</v>
      </c>
      <c r="AM2" s="47" t="s">
        <v>44</v>
      </c>
      <c r="AN2" s="47" t="s">
        <v>45</v>
      </c>
      <c r="AO2" s="47" t="s">
        <v>46</v>
      </c>
      <c r="AP2" s="47" t="s">
        <v>296</v>
      </c>
      <c r="AQ2" s="47" t="s">
        <v>297</v>
      </c>
      <c r="AR2" s="47" t="s">
        <v>298</v>
      </c>
      <c r="AS2" s="47" t="s">
        <v>299</v>
      </c>
      <c r="AT2" s="47" t="s">
        <v>300</v>
      </c>
      <c r="AU2" s="47" t="s">
        <v>301</v>
      </c>
      <c r="AV2" s="47" t="s">
        <v>47</v>
      </c>
      <c r="AW2" s="47" t="s">
        <v>302</v>
      </c>
      <c r="AX2" s="1" t="s">
        <v>294</v>
      </c>
      <c r="AY2" s="1" t="s">
        <v>20</v>
      </c>
      <c r="AZ2" s="1" t="s">
        <v>303</v>
      </c>
    </row>
    <row r="3" spans="1:52" ht="30" customHeight="1" x14ac:dyDescent="0.3">
      <c r="A3" s="45"/>
      <c r="B3" s="45"/>
      <c r="C3" s="45"/>
      <c r="D3" s="45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52" ht="30" customHeight="1" x14ac:dyDescent="0.3">
      <c r="A4" s="19" t="s">
        <v>304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58</v>
      </c>
    </row>
    <row r="5" spans="1:52" ht="30" customHeight="1" x14ac:dyDescent="0.3">
      <c r="A5" s="22" t="s">
        <v>306</v>
      </c>
      <c r="B5" s="22" t="s">
        <v>307</v>
      </c>
      <c r="C5" s="22" t="s">
        <v>308</v>
      </c>
      <c r="D5" s="23">
        <v>2.5000000000000001E-2</v>
      </c>
      <c r="E5" s="25">
        <f>단가대비표!O78</f>
        <v>0</v>
      </c>
      <c r="F5" s="28">
        <f>TRUNC(E5*D5,1)</f>
        <v>0</v>
      </c>
      <c r="G5" s="25">
        <f>단가대비표!P78</f>
        <v>172068</v>
      </c>
      <c r="H5" s="28">
        <f>TRUNC(G5*D5,1)</f>
        <v>4301.7</v>
      </c>
      <c r="I5" s="25">
        <f>단가대비표!V78</f>
        <v>0</v>
      </c>
      <c r="J5" s="28">
        <f>TRUNC(I5*D5,1)</f>
        <v>0</v>
      </c>
      <c r="K5" s="25">
        <f>TRUNC(E5+G5+I5,1)</f>
        <v>172068</v>
      </c>
      <c r="L5" s="28">
        <f>TRUNC(F5+H5+J5,1)</f>
        <v>4301.7</v>
      </c>
      <c r="M5" s="22" t="s">
        <v>51</v>
      </c>
      <c r="N5" s="2" t="s">
        <v>58</v>
      </c>
      <c r="O5" s="2" t="s">
        <v>309</v>
      </c>
      <c r="P5" s="2" t="s">
        <v>60</v>
      </c>
      <c r="Q5" s="2" t="s">
        <v>60</v>
      </c>
      <c r="R5" s="2" t="s">
        <v>59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51</v>
      </c>
      <c r="AW5" s="2" t="s">
        <v>310</v>
      </c>
      <c r="AX5" s="2" t="s">
        <v>51</v>
      </c>
      <c r="AY5" s="2" t="s">
        <v>51</v>
      </c>
      <c r="AZ5" s="2" t="s">
        <v>51</v>
      </c>
    </row>
    <row r="6" spans="1:52" ht="30" customHeight="1" x14ac:dyDescent="0.3">
      <c r="A6" s="22" t="s">
        <v>311</v>
      </c>
      <c r="B6" s="22" t="s">
        <v>51</v>
      </c>
      <c r="C6" s="22" t="s">
        <v>51</v>
      </c>
      <c r="D6" s="23"/>
      <c r="E6" s="25"/>
      <c r="F6" s="28">
        <f>TRUNC(SUMIF(N5:N5, N4, F5:F5),0)</f>
        <v>0</v>
      </c>
      <c r="G6" s="25"/>
      <c r="H6" s="28">
        <f>TRUNC(SUMIF(N5:N5, N4, H5:H5),0)</f>
        <v>4301</v>
      </c>
      <c r="I6" s="25"/>
      <c r="J6" s="28">
        <f>TRUNC(SUMIF(N5:N5, N4, J5:J5),0)</f>
        <v>0</v>
      </c>
      <c r="K6" s="25"/>
      <c r="L6" s="28">
        <f>F6+H6+J6</f>
        <v>4301</v>
      </c>
      <c r="M6" s="22" t="s">
        <v>51</v>
      </c>
      <c r="N6" s="2" t="s">
        <v>75</v>
      </c>
      <c r="O6" s="2" t="s">
        <v>75</v>
      </c>
      <c r="P6" s="2" t="s">
        <v>51</v>
      </c>
      <c r="Q6" s="2" t="s">
        <v>51</v>
      </c>
      <c r="R6" s="2" t="s">
        <v>51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51</v>
      </c>
      <c r="AW6" s="2" t="s">
        <v>51</v>
      </c>
      <c r="AX6" s="2" t="s">
        <v>51</v>
      </c>
      <c r="AY6" s="2" t="s">
        <v>51</v>
      </c>
      <c r="AZ6" s="2" t="s">
        <v>51</v>
      </c>
    </row>
    <row r="7" spans="1:52" ht="30" customHeight="1" x14ac:dyDescent="0.3">
      <c r="A7" s="23"/>
      <c r="B7" s="23"/>
      <c r="C7" s="23"/>
      <c r="D7" s="23"/>
      <c r="E7" s="25"/>
      <c r="F7" s="28"/>
      <c r="G7" s="25"/>
      <c r="H7" s="28"/>
      <c r="I7" s="25"/>
      <c r="J7" s="28"/>
      <c r="K7" s="25"/>
      <c r="L7" s="28"/>
      <c r="M7" s="23"/>
    </row>
    <row r="8" spans="1:52" ht="30" customHeight="1" x14ac:dyDescent="0.3">
      <c r="A8" s="19" t="s">
        <v>312</v>
      </c>
      <c r="B8" s="20"/>
      <c r="C8" s="20"/>
      <c r="D8" s="20"/>
      <c r="E8" s="24"/>
      <c r="F8" s="27"/>
      <c r="G8" s="24"/>
      <c r="H8" s="27"/>
      <c r="I8" s="24"/>
      <c r="J8" s="27"/>
      <c r="K8" s="24"/>
      <c r="L8" s="27"/>
      <c r="M8" s="21"/>
      <c r="N8" s="1" t="s">
        <v>65</v>
      </c>
    </row>
    <row r="9" spans="1:52" ht="30" customHeight="1" x14ac:dyDescent="0.3">
      <c r="A9" s="22" t="s">
        <v>314</v>
      </c>
      <c r="B9" s="22" t="s">
        <v>315</v>
      </c>
      <c r="C9" s="22" t="s">
        <v>316</v>
      </c>
      <c r="D9" s="23">
        <v>0.14000000000000001</v>
      </c>
      <c r="E9" s="25">
        <f>단가대비표!O46</f>
        <v>27739</v>
      </c>
      <c r="F9" s="28">
        <f t="shared" ref="F9:F18" si="0">TRUNC(E9*D9,1)</f>
        <v>3883.4</v>
      </c>
      <c r="G9" s="25">
        <f>단가대비표!P46</f>
        <v>0</v>
      </c>
      <c r="H9" s="28">
        <f t="shared" ref="H9:H18" si="1">TRUNC(G9*D9,1)</f>
        <v>0</v>
      </c>
      <c r="I9" s="25">
        <f>단가대비표!V46</f>
        <v>0</v>
      </c>
      <c r="J9" s="28">
        <f t="shared" ref="J9:J18" si="2">TRUNC(I9*D9,1)</f>
        <v>0</v>
      </c>
      <c r="K9" s="25">
        <f t="shared" ref="K9:K18" si="3">TRUNC(E9+G9+I9,1)</f>
        <v>27739</v>
      </c>
      <c r="L9" s="28">
        <f t="shared" ref="L9:L18" si="4">TRUNC(F9+H9+J9,1)</f>
        <v>3883.4</v>
      </c>
      <c r="M9" s="22" t="s">
        <v>51</v>
      </c>
      <c r="N9" s="2" t="s">
        <v>65</v>
      </c>
      <c r="O9" s="2" t="s">
        <v>317</v>
      </c>
      <c r="P9" s="2" t="s">
        <v>60</v>
      </c>
      <c r="Q9" s="2" t="s">
        <v>60</v>
      </c>
      <c r="R9" s="2" t="s">
        <v>59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51</v>
      </c>
      <c r="AW9" s="2" t="s">
        <v>318</v>
      </c>
      <c r="AX9" s="2" t="s">
        <v>51</v>
      </c>
      <c r="AY9" s="2" t="s">
        <v>51</v>
      </c>
      <c r="AZ9" s="2" t="s">
        <v>51</v>
      </c>
    </row>
    <row r="10" spans="1:52" ht="30" customHeight="1" x14ac:dyDescent="0.3">
      <c r="A10" s="22" t="s">
        <v>314</v>
      </c>
      <c r="B10" s="22" t="s">
        <v>319</v>
      </c>
      <c r="C10" s="22" t="s">
        <v>316</v>
      </c>
      <c r="D10" s="23">
        <v>0.14000000000000001</v>
      </c>
      <c r="E10" s="25">
        <f>단가대비표!O47</f>
        <v>9246</v>
      </c>
      <c r="F10" s="28">
        <f t="shared" si="0"/>
        <v>1294.4000000000001</v>
      </c>
      <c r="G10" s="25">
        <f>단가대비표!P47</f>
        <v>0</v>
      </c>
      <c r="H10" s="28">
        <f t="shared" si="1"/>
        <v>0</v>
      </c>
      <c r="I10" s="25">
        <f>단가대비표!V47</f>
        <v>0</v>
      </c>
      <c r="J10" s="28">
        <f t="shared" si="2"/>
        <v>0</v>
      </c>
      <c r="K10" s="25">
        <f t="shared" si="3"/>
        <v>9246</v>
      </c>
      <c r="L10" s="28">
        <f t="shared" si="4"/>
        <v>1294.4000000000001</v>
      </c>
      <c r="M10" s="22" t="s">
        <v>51</v>
      </c>
      <c r="N10" s="2" t="s">
        <v>65</v>
      </c>
      <c r="O10" s="2" t="s">
        <v>320</v>
      </c>
      <c r="P10" s="2" t="s">
        <v>60</v>
      </c>
      <c r="Q10" s="2" t="s">
        <v>60</v>
      </c>
      <c r="R10" s="2" t="s">
        <v>59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51</v>
      </c>
      <c r="AW10" s="2" t="s">
        <v>321</v>
      </c>
      <c r="AX10" s="2" t="s">
        <v>51</v>
      </c>
      <c r="AY10" s="2" t="s">
        <v>51</v>
      </c>
      <c r="AZ10" s="2" t="s">
        <v>51</v>
      </c>
    </row>
    <row r="11" spans="1:52" ht="30" customHeight="1" x14ac:dyDescent="0.3">
      <c r="A11" s="22" t="s">
        <v>314</v>
      </c>
      <c r="B11" s="22" t="s">
        <v>322</v>
      </c>
      <c r="C11" s="22" t="s">
        <v>316</v>
      </c>
      <c r="D11" s="23">
        <v>0.28000000000000003</v>
      </c>
      <c r="E11" s="25">
        <f>단가대비표!O48</f>
        <v>25000</v>
      </c>
      <c r="F11" s="28">
        <f t="shared" si="0"/>
        <v>7000</v>
      </c>
      <c r="G11" s="25">
        <f>단가대비표!P48</f>
        <v>0</v>
      </c>
      <c r="H11" s="28">
        <f t="shared" si="1"/>
        <v>0</v>
      </c>
      <c r="I11" s="25">
        <f>단가대비표!V48</f>
        <v>0</v>
      </c>
      <c r="J11" s="28">
        <f t="shared" si="2"/>
        <v>0</v>
      </c>
      <c r="K11" s="25">
        <f t="shared" si="3"/>
        <v>25000</v>
      </c>
      <c r="L11" s="28">
        <f t="shared" si="4"/>
        <v>7000</v>
      </c>
      <c r="M11" s="22" t="s">
        <v>51</v>
      </c>
      <c r="N11" s="2" t="s">
        <v>65</v>
      </c>
      <c r="O11" s="2" t="s">
        <v>323</v>
      </c>
      <c r="P11" s="2" t="s">
        <v>60</v>
      </c>
      <c r="Q11" s="2" t="s">
        <v>60</v>
      </c>
      <c r="R11" s="2" t="s">
        <v>59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51</v>
      </c>
      <c r="AW11" s="2" t="s">
        <v>324</v>
      </c>
      <c r="AX11" s="2" t="s">
        <v>51</v>
      </c>
      <c r="AY11" s="2" t="s">
        <v>51</v>
      </c>
      <c r="AZ11" s="2" t="s">
        <v>51</v>
      </c>
    </row>
    <row r="12" spans="1:52" ht="30" customHeight="1" x14ac:dyDescent="0.3">
      <c r="A12" s="22" t="s">
        <v>314</v>
      </c>
      <c r="B12" s="22" t="s">
        <v>325</v>
      </c>
      <c r="C12" s="22" t="s">
        <v>316</v>
      </c>
      <c r="D12" s="23">
        <v>0.28000000000000003</v>
      </c>
      <c r="E12" s="25">
        <f>단가대비표!O51</f>
        <v>5700</v>
      </c>
      <c r="F12" s="28">
        <f t="shared" si="0"/>
        <v>1596</v>
      </c>
      <c r="G12" s="25">
        <f>단가대비표!P51</f>
        <v>0</v>
      </c>
      <c r="H12" s="28">
        <f t="shared" si="1"/>
        <v>0</v>
      </c>
      <c r="I12" s="25">
        <f>단가대비표!V51</f>
        <v>0</v>
      </c>
      <c r="J12" s="28">
        <f t="shared" si="2"/>
        <v>0</v>
      </c>
      <c r="K12" s="25">
        <f t="shared" si="3"/>
        <v>5700</v>
      </c>
      <c r="L12" s="28">
        <f t="shared" si="4"/>
        <v>1596</v>
      </c>
      <c r="M12" s="22" t="s">
        <v>51</v>
      </c>
      <c r="N12" s="2" t="s">
        <v>65</v>
      </c>
      <c r="O12" s="2" t="s">
        <v>326</v>
      </c>
      <c r="P12" s="2" t="s">
        <v>60</v>
      </c>
      <c r="Q12" s="2" t="s">
        <v>60</v>
      </c>
      <c r="R12" s="2" t="s">
        <v>59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51</v>
      </c>
      <c r="AW12" s="2" t="s">
        <v>327</v>
      </c>
      <c r="AX12" s="2" t="s">
        <v>51</v>
      </c>
      <c r="AY12" s="2" t="s">
        <v>51</v>
      </c>
      <c r="AZ12" s="2" t="s">
        <v>51</v>
      </c>
    </row>
    <row r="13" spans="1:52" ht="30" customHeight="1" x14ac:dyDescent="0.3">
      <c r="A13" s="22" t="s">
        <v>314</v>
      </c>
      <c r="B13" s="22" t="s">
        <v>328</v>
      </c>
      <c r="C13" s="22" t="s">
        <v>316</v>
      </c>
      <c r="D13" s="23">
        <v>0.14000000000000001</v>
      </c>
      <c r="E13" s="25">
        <f>단가대비표!O49</f>
        <v>1440</v>
      </c>
      <c r="F13" s="28">
        <f t="shared" si="0"/>
        <v>201.6</v>
      </c>
      <c r="G13" s="25">
        <f>단가대비표!P49</f>
        <v>0</v>
      </c>
      <c r="H13" s="28">
        <f t="shared" si="1"/>
        <v>0</v>
      </c>
      <c r="I13" s="25">
        <f>단가대비표!V49</f>
        <v>0</v>
      </c>
      <c r="J13" s="28">
        <f t="shared" si="2"/>
        <v>0</v>
      </c>
      <c r="K13" s="25">
        <f t="shared" si="3"/>
        <v>1440</v>
      </c>
      <c r="L13" s="28">
        <f t="shared" si="4"/>
        <v>201.6</v>
      </c>
      <c r="M13" s="22" t="s">
        <v>51</v>
      </c>
      <c r="N13" s="2" t="s">
        <v>65</v>
      </c>
      <c r="O13" s="2" t="s">
        <v>329</v>
      </c>
      <c r="P13" s="2" t="s">
        <v>60</v>
      </c>
      <c r="Q13" s="2" t="s">
        <v>60</v>
      </c>
      <c r="R13" s="2" t="s">
        <v>59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51</v>
      </c>
      <c r="AW13" s="2" t="s">
        <v>330</v>
      </c>
      <c r="AX13" s="2" t="s">
        <v>51</v>
      </c>
      <c r="AY13" s="2" t="s">
        <v>51</v>
      </c>
      <c r="AZ13" s="2" t="s">
        <v>51</v>
      </c>
    </row>
    <row r="14" spans="1:52" ht="30" customHeight="1" x14ac:dyDescent="0.3">
      <c r="A14" s="22" t="s">
        <v>314</v>
      </c>
      <c r="B14" s="22" t="s">
        <v>331</v>
      </c>
      <c r="C14" s="22" t="s">
        <v>316</v>
      </c>
      <c r="D14" s="23">
        <v>0.28000000000000003</v>
      </c>
      <c r="E14" s="25">
        <f>단가대비표!O50</f>
        <v>2100</v>
      </c>
      <c r="F14" s="28">
        <f t="shared" si="0"/>
        <v>588</v>
      </c>
      <c r="G14" s="25">
        <f>단가대비표!P50</f>
        <v>0</v>
      </c>
      <c r="H14" s="28">
        <f t="shared" si="1"/>
        <v>0</v>
      </c>
      <c r="I14" s="25">
        <f>단가대비표!V50</f>
        <v>0</v>
      </c>
      <c r="J14" s="28">
        <f t="shared" si="2"/>
        <v>0</v>
      </c>
      <c r="K14" s="25">
        <f t="shared" si="3"/>
        <v>2100</v>
      </c>
      <c r="L14" s="28">
        <f t="shared" si="4"/>
        <v>588</v>
      </c>
      <c r="M14" s="22" t="s">
        <v>51</v>
      </c>
      <c r="N14" s="2" t="s">
        <v>65</v>
      </c>
      <c r="O14" s="2" t="s">
        <v>332</v>
      </c>
      <c r="P14" s="2" t="s">
        <v>60</v>
      </c>
      <c r="Q14" s="2" t="s">
        <v>60</v>
      </c>
      <c r="R14" s="2" t="s">
        <v>59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51</v>
      </c>
      <c r="AW14" s="2" t="s">
        <v>333</v>
      </c>
      <c r="AX14" s="2" t="s">
        <v>51</v>
      </c>
      <c r="AY14" s="2" t="s">
        <v>51</v>
      </c>
      <c r="AZ14" s="2" t="s">
        <v>51</v>
      </c>
    </row>
    <row r="15" spans="1:52" ht="30" customHeight="1" x14ac:dyDescent="0.3">
      <c r="A15" s="22" t="s">
        <v>314</v>
      </c>
      <c r="B15" s="22" t="s">
        <v>334</v>
      </c>
      <c r="C15" s="22" t="s">
        <v>316</v>
      </c>
      <c r="D15" s="23">
        <v>0.36</v>
      </c>
      <c r="E15" s="25">
        <f>단가대비표!O52</f>
        <v>9500</v>
      </c>
      <c r="F15" s="28">
        <f t="shared" si="0"/>
        <v>3420</v>
      </c>
      <c r="G15" s="25">
        <f>단가대비표!P52</f>
        <v>0</v>
      </c>
      <c r="H15" s="28">
        <f t="shared" si="1"/>
        <v>0</v>
      </c>
      <c r="I15" s="25">
        <f>단가대비표!V52</f>
        <v>0</v>
      </c>
      <c r="J15" s="28">
        <f t="shared" si="2"/>
        <v>0</v>
      </c>
      <c r="K15" s="25">
        <f t="shared" si="3"/>
        <v>9500</v>
      </c>
      <c r="L15" s="28">
        <f t="shared" si="4"/>
        <v>3420</v>
      </c>
      <c r="M15" s="22" t="s">
        <v>51</v>
      </c>
      <c r="N15" s="2" t="s">
        <v>65</v>
      </c>
      <c r="O15" s="2" t="s">
        <v>335</v>
      </c>
      <c r="P15" s="2" t="s">
        <v>60</v>
      </c>
      <c r="Q15" s="2" t="s">
        <v>60</v>
      </c>
      <c r="R15" s="2" t="s">
        <v>59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51</v>
      </c>
      <c r="AW15" s="2" t="s">
        <v>336</v>
      </c>
      <c r="AX15" s="2" t="s">
        <v>51</v>
      </c>
      <c r="AY15" s="2" t="s">
        <v>51</v>
      </c>
      <c r="AZ15" s="2" t="s">
        <v>51</v>
      </c>
    </row>
    <row r="16" spans="1:52" ht="30" customHeight="1" x14ac:dyDescent="0.3">
      <c r="A16" s="22" t="s">
        <v>314</v>
      </c>
      <c r="B16" s="22" t="s">
        <v>337</v>
      </c>
      <c r="C16" s="22" t="s">
        <v>316</v>
      </c>
      <c r="D16" s="23">
        <v>0.36</v>
      </c>
      <c r="E16" s="25">
        <f>단가대비표!O53</f>
        <v>11000</v>
      </c>
      <c r="F16" s="28">
        <f t="shared" si="0"/>
        <v>3960</v>
      </c>
      <c r="G16" s="25">
        <f>단가대비표!P53</f>
        <v>0</v>
      </c>
      <c r="H16" s="28">
        <f t="shared" si="1"/>
        <v>0</v>
      </c>
      <c r="I16" s="25">
        <f>단가대비표!V53</f>
        <v>0</v>
      </c>
      <c r="J16" s="28">
        <f t="shared" si="2"/>
        <v>0</v>
      </c>
      <c r="K16" s="25">
        <f t="shared" si="3"/>
        <v>11000</v>
      </c>
      <c r="L16" s="28">
        <f t="shared" si="4"/>
        <v>3960</v>
      </c>
      <c r="M16" s="22" t="s">
        <v>51</v>
      </c>
      <c r="N16" s="2" t="s">
        <v>65</v>
      </c>
      <c r="O16" s="2" t="s">
        <v>338</v>
      </c>
      <c r="P16" s="2" t="s">
        <v>60</v>
      </c>
      <c r="Q16" s="2" t="s">
        <v>60</v>
      </c>
      <c r="R16" s="2" t="s">
        <v>59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51</v>
      </c>
      <c r="AW16" s="2" t="s">
        <v>339</v>
      </c>
      <c r="AX16" s="2" t="s">
        <v>51</v>
      </c>
      <c r="AY16" s="2" t="s">
        <v>51</v>
      </c>
      <c r="AZ16" s="2" t="s">
        <v>51</v>
      </c>
    </row>
    <row r="17" spans="1:52" ht="30" customHeight="1" x14ac:dyDescent="0.3">
      <c r="A17" s="22" t="s">
        <v>314</v>
      </c>
      <c r="B17" s="22" t="s">
        <v>340</v>
      </c>
      <c r="C17" s="22" t="s">
        <v>341</v>
      </c>
      <c r="D17" s="23">
        <v>0.63</v>
      </c>
      <c r="E17" s="25">
        <f>단가대비표!O54</f>
        <v>18500</v>
      </c>
      <c r="F17" s="28">
        <f t="shared" si="0"/>
        <v>11655</v>
      </c>
      <c r="G17" s="25">
        <f>단가대비표!P54</f>
        <v>0</v>
      </c>
      <c r="H17" s="28">
        <f t="shared" si="1"/>
        <v>0</v>
      </c>
      <c r="I17" s="25">
        <f>단가대비표!V54</f>
        <v>0</v>
      </c>
      <c r="J17" s="28">
        <f t="shared" si="2"/>
        <v>0</v>
      </c>
      <c r="K17" s="25">
        <f t="shared" si="3"/>
        <v>18500</v>
      </c>
      <c r="L17" s="28">
        <f t="shared" si="4"/>
        <v>11655</v>
      </c>
      <c r="M17" s="22" t="s">
        <v>51</v>
      </c>
      <c r="N17" s="2" t="s">
        <v>65</v>
      </c>
      <c r="O17" s="2" t="s">
        <v>342</v>
      </c>
      <c r="P17" s="2" t="s">
        <v>60</v>
      </c>
      <c r="Q17" s="2" t="s">
        <v>60</v>
      </c>
      <c r="R17" s="2" t="s">
        <v>59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51</v>
      </c>
      <c r="AW17" s="2" t="s">
        <v>343</v>
      </c>
      <c r="AX17" s="2" t="s">
        <v>51</v>
      </c>
      <c r="AY17" s="2" t="s">
        <v>51</v>
      </c>
      <c r="AZ17" s="2" t="s">
        <v>51</v>
      </c>
    </row>
    <row r="18" spans="1:52" ht="30" customHeight="1" x14ac:dyDescent="0.3">
      <c r="A18" s="22" t="s">
        <v>62</v>
      </c>
      <c r="B18" s="22" t="s">
        <v>344</v>
      </c>
      <c r="C18" s="22" t="s">
        <v>64</v>
      </c>
      <c r="D18" s="23">
        <v>1</v>
      </c>
      <c r="E18" s="25">
        <f>일위대가목록!E44</f>
        <v>0</v>
      </c>
      <c r="F18" s="28">
        <f t="shared" si="0"/>
        <v>0</v>
      </c>
      <c r="G18" s="25">
        <f>일위대가목록!F44</f>
        <v>94574</v>
      </c>
      <c r="H18" s="28">
        <f t="shared" si="1"/>
        <v>94574</v>
      </c>
      <c r="I18" s="25">
        <f>일위대가목록!G44</f>
        <v>0</v>
      </c>
      <c r="J18" s="28">
        <f t="shared" si="2"/>
        <v>0</v>
      </c>
      <c r="K18" s="25">
        <f t="shared" si="3"/>
        <v>94574</v>
      </c>
      <c r="L18" s="28">
        <f t="shared" si="4"/>
        <v>94574</v>
      </c>
      <c r="M18" s="22" t="s">
        <v>51</v>
      </c>
      <c r="N18" s="2" t="s">
        <v>65</v>
      </c>
      <c r="O18" s="2" t="s">
        <v>345</v>
      </c>
      <c r="P18" s="2" t="s">
        <v>59</v>
      </c>
      <c r="Q18" s="2" t="s">
        <v>60</v>
      </c>
      <c r="R18" s="2" t="s">
        <v>60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51</v>
      </c>
      <c r="AW18" s="2" t="s">
        <v>346</v>
      </c>
      <c r="AX18" s="2" t="s">
        <v>51</v>
      </c>
      <c r="AY18" s="2" t="s">
        <v>51</v>
      </c>
      <c r="AZ18" s="2" t="s">
        <v>51</v>
      </c>
    </row>
    <row r="19" spans="1:52" ht="30" customHeight="1" x14ac:dyDescent="0.3">
      <c r="A19" s="22" t="s">
        <v>311</v>
      </c>
      <c r="B19" s="22" t="s">
        <v>51</v>
      </c>
      <c r="C19" s="22" t="s">
        <v>51</v>
      </c>
      <c r="D19" s="23"/>
      <c r="E19" s="25"/>
      <c r="F19" s="28">
        <f>TRUNC(SUMIF(N9:N18, N8, F9:F18),0)</f>
        <v>33598</v>
      </c>
      <c r="G19" s="25"/>
      <c r="H19" s="28">
        <f>TRUNC(SUMIF(N9:N18, N8, H9:H18),0)</f>
        <v>94574</v>
      </c>
      <c r="I19" s="25"/>
      <c r="J19" s="28">
        <f>TRUNC(SUMIF(N9:N18, N8, J9:J18),0)</f>
        <v>0</v>
      </c>
      <c r="K19" s="25"/>
      <c r="L19" s="28">
        <f>F19+H19+J19</f>
        <v>128172</v>
      </c>
      <c r="M19" s="22" t="s">
        <v>51</v>
      </c>
      <c r="N19" s="2" t="s">
        <v>75</v>
      </c>
      <c r="O19" s="2" t="s">
        <v>75</v>
      </c>
      <c r="P19" s="2" t="s">
        <v>51</v>
      </c>
      <c r="Q19" s="2" t="s">
        <v>51</v>
      </c>
      <c r="R19" s="2" t="s">
        <v>51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51</v>
      </c>
      <c r="AW19" s="2" t="s">
        <v>51</v>
      </c>
      <c r="AX19" s="2" t="s">
        <v>51</v>
      </c>
      <c r="AY19" s="2" t="s">
        <v>51</v>
      </c>
      <c r="AZ19" s="2" t="s">
        <v>51</v>
      </c>
    </row>
    <row r="20" spans="1:52" ht="30" customHeight="1" x14ac:dyDescent="0.3">
      <c r="A20" s="23"/>
      <c r="B20" s="23"/>
      <c r="C20" s="23"/>
      <c r="D20" s="23"/>
      <c r="E20" s="25"/>
      <c r="F20" s="28"/>
      <c r="G20" s="25"/>
      <c r="H20" s="28"/>
      <c r="I20" s="25"/>
      <c r="J20" s="28"/>
      <c r="K20" s="25"/>
      <c r="L20" s="28"/>
      <c r="M20" s="23"/>
    </row>
    <row r="21" spans="1:52" ht="30" customHeight="1" x14ac:dyDescent="0.3">
      <c r="A21" s="19" t="s">
        <v>347</v>
      </c>
      <c r="B21" s="20"/>
      <c r="C21" s="20"/>
      <c r="D21" s="20"/>
      <c r="E21" s="24"/>
      <c r="F21" s="27"/>
      <c r="G21" s="24"/>
      <c r="H21" s="27"/>
      <c r="I21" s="24"/>
      <c r="J21" s="27"/>
      <c r="K21" s="24"/>
      <c r="L21" s="27"/>
      <c r="M21" s="21"/>
      <c r="N21" s="1" t="s">
        <v>69</v>
      </c>
    </row>
    <row r="22" spans="1:52" ht="30" customHeight="1" x14ac:dyDescent="0.3">
      <c r="A22" s="22" t="s">
        <v>349</v>
      </c>
      <c r="B22" s="22" t="s">
        <v>350</v>
      </c>
      <c r="C22" s="22" t="s">
        <v>57</v>
      </c>
      <c r="D22" s="23">
        <v>1.2</v>
      </c>
      <c r="E22" s="25">
        <f>단가대비표!O8</f>
        <v>479</v>
      </c>
      <c r="F22" s="28">
        <f>TRUNC(E22*D22,1)</f>
        <v>574.79999999999995</v>
      </c>
      <c r="G22" s="25">
        <f>단가대비표!P8</f>
        <v>0</v>
      </c>
      <c r="H22" s="28">
        <f>TRUNC(G22*D22,1)</f>
        <v>0</v>
      </c>
      <c r="I22" s="25">
        <f>단가대비표!V8</f>
        <v>0</v>
      </c>
      <c r="J22" s="28">
        <f>TRUNC(I22*D22,1)</f>
        <v>0</v>
      </c>
      <c r="K22" s="25">
        <f t="shared" ref="K22:L24" si="5">TRUNC(E22+G22+I22,1)</f>
        <v>479</v>
      </c>
      <c r="L22" s="28">
        <f t="shared" si="5"/>
        <v>574.79999999999995</v>
      </c>
      <c r="M22" s="22" t="s">
        <v>51</v>
      </c>
      <c r="N22" s="2" t="s">
        <v>69</v>
      </c>
      <c r="O22" s="2" t="s">
        <v>351</v>
      </c>
      <c r="P22" s="2" t="s">
        <v>60</v>
      </c>
      <c r="Q22" s="2" t="s">
        <v>60</v>
      </c>
      <c r="R22" s="2" t="s">
        <v>59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51</v>
      </c>
      <c r="AW22" s="2" t="s">
        <v>352</v>
      </c>
      <c r="AX22" s="2" t="s">
        <v>51</v>
      </c>
      <c r="AY22" s="2" t="s">
        <v>51</v>
      </c>
      <c r="AZ22" s="2" t="s">
        <v>51</v>
      </c>
    </row>
    <row r="23" spans="1:52" ht="30" customHeight="1" x14ac:dyDescent="0.3">
      <c r="A23" s="22" t="s">
        <v>353</v>
      </c>
      <c r="B23" s="22" t="s">
        <v>354</v>
      </c>
      <c r="C23" s="22" t="s">
        <v>135</v>
      </c>
      <c r="D23" s="23">
        <v>0.06</v>
      </c>
      <c r="E23" s="25">
        <f>단가대비표!O61</f>
        <v>0</v>
      </c>
      <c r="F23" s="28">
        <f>TRUNC(E23*D23,1)</f>
        <v>0</v>
      </c>
      <c r="G23" s="25">
        <f>단가대비표!P61</f>
        <v>0</v>
      </c>
      <c r="H23" s="28">
        <f>TRUNC(G23*D23,1)</f>
        <v>0</v>
      </c>
      <c r="I23" s="25">
        <f>단가대비표!V61</f>
        <v>0</v>
      </c>
      <c r="J23" s="28">
        <f>TRUNC(I23*D23,1)</f>
        <v>0</v>
      </c>
      <c r="K23" s="25">
        <f t="shared" si="5"/>
        <v>0</v>
      </c>
      <c r="L23" s="28">
        <f t="shared" si="5"/>
        <v>0</v>
      </c>
      <c r="M23" s="22" t="s">
        <v>51</v>
      </c>
      <c r="N23" s="2" t="s">
        <v>69</v>
      </c>
      <c r="O23" s="2" t="s">
        <v>355</v>
      </c>
      <c r="P23" s="2" t="s">
        <v>60</v>
      </c>
      <c r="Q23" s="2" t="s">
        <v>60</v>
      </c>
      <c r="R23" s="2" t="s">
        <v>59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51</v>
      </c>
      <c r="AW23" s="2" t="s">
        <v>356</v>
      </c>
      <c r="AX23" s="2" t="s">
        <v>51</v>
      </c>
      <c r="AY23" s="2" t="s">
        <v>51</v>
      </c>
      <c r="AZ23" s="2" t="s">
        <v>51</v>
      </c>
    </row>
    <row r="24" spans="1:52" ht="30" customHeight="1" x14ac:dyDescent="0.3">
      <c r="A24" s="22" t="s">
        <v>306</v>
      </c>
      <c r="B24" s="22" t="s">
        <v>307</v>
      </c>
      <c r="C24" s="22" t="s">
        <v>308</v>
      </c>
      <c r="D24" s="23">
        <v>0.01</v>
      </c>
      <c r="E24" s="25">
        <f>단가대비표!O78</f>
        <v>0</v>
      </c>
      <c r="F24" s="28">
        <f>TRUNC(E24*D24,1)</f>
        <v>0</v>
      </c>
      <c r="G24" s="25">
        <f>단가대비표!P78</f>
        <v>172068</v>
      </c>
      <c r="H24" s="28">
        <f>TRUNC(G24*D24,1)</f>
        <v>1720.6</v>
      </c>
      <c r="I24" s="25">
        <f>단가대비표!V78</f>
        <v>0</v>
      </c>
      <c r="J24" s="28">
        <f>TRUNC(I24*D24,1)</f>
        <v>0</v>
      </c>
      <c r="K24" s="25">
        <f t="shared" si="5"/>
        <v>172068</v>
      </c>
      <c r="L24" s="28">
        <f t="shared" si="5"/>
        <v>1720.6</v>
      </c>
      <c r="M24" s="22" t="s">
        <v>51</v>
      </c>
      <c r="N24" s="2" t="s">
        <v>69</v>
      </c>
      <c r="O24" s="2" t="s">
        <v>309</v>
      </c>
      <c r="P24" s="2" t="s">
        <v>60</v>
      </c>
      <c r="Q24" s="2" t="s">
        <v>60</v>
      </c>
      <c r="R24" s="2" t="s">
        <v>59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51</v>
      </c>
      <c r="AW24" s="2" t="s">
        <v>357</v>
      </c>
      <c r="AX24" s="2" t="s">
        <v>51</v>
      </c>
      <c r="AY24" s="2" t="s">
        <v>51</v>
      </c>
      <c r="AZ24" s="2" t="s">
        <v>51</v>
      </c>
    </row>
    <row r="25" spans="1:52" ht="30" customHeight="1" x14ac:dyDescent="0.3">
      <c r="A25" s="22" t="s">
        <v>311</v>
      </c>
      <c r="B25" s="22" t="s">
        <v>51</v>
      </c>
      <c r="C25" s="22" t="s">
        <v>51</v>
      </c>
      <c r="D25" s="23"/>
      <c r="E25" s="25"/>
      <c r="F25" s="28">
        <f>TRUNC(SUMIF(N22:N24, N21, F22:F24),0)</f>
        <v>574</v>
      </c>
      <c r="G25" s="25"/>
      <c r="H25" s="28">
        <f>TRUNC(SUMIF(N22:N24, N21, H22:H24),0)</f>
        <v>1720</v>
      </c>
      <c r="I25" s="25"/>
      <c r="J25" s="28">
        <f>TRUNC(SUMIF(N22:N24, N21, J22:J24),0)</f>
        <v>0</v>
      </c>
      <c r="K25" s="25"/>
      <c r="L25" s="28">
        <f>F25+H25+J25</f>
        <v>2294</v>
      </c>
      <c r="M25" s="22" t="s">
        <v>51</v>
      </c>
      <c r="N25" s="2" t="s">
        <v>75</v>
      </c>
      <c r="O25" s="2" t="s">
        <v>75</v>
      </c>
      <c r="P25" s="2" t="s">
        <v>51</v>
      </c>
      <c r="Q25" s="2" t="s">
        <v>51</v>
      </c>
      <c r="R25" s="2" t="s">
        <v>51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51</v>
      </c>
      <c r="AW25" s="2" t="s">
        <v>51</v>
      </c>
      <c r="AX25" s="2" t="s">
        <v>51</v>
      </c>
      <c r="AY25" s="2" t="s">
        <v>51</v>
      </c>
      <c r="AZ25" s="2" t="s">
        <v>51</v>
      </c>
    </row>
    <row r="26" spans="1:52" ht="30" customHeight="1" x14ac:dyDescent="0.3">
      <c r="A26" s="23"/>
      <c r="B26" s="23"/>
      <c r="C26" s="23"/>
      <c r="D26" s="23"/>
      <c r="E26" s="25"/>
      <c r="F26" s="28"/>
      <c r="G26" s="25"/>
      <c r="H26" s="28"/>
      <c r="I26" s="25"/>
      <c r="J26" s="28"/>
      <c r="K26" s="25"/>
      <c r="L26" s="28"/>
      <c r="M26" s="23"/>
    </row>
    <row r="27" spans="1:52" ht="30" customHeight="1" x14ac:dyDescent="0.3">
      <c r="A27" s="19" t="s">
        <v>358</v>
      </c>
      <c r="B27" s="20"/>
      <c r="C27" s="20"/>
      <c r="D27" s="20"/>
      <c r="E27" s="24"/>
      <c r="F27" s="27"/>
      <c r="G27" s="24"/>
      <c r="H27" s="27"/>
      <c r="I27" s="24"/>
      <c r="J27" s="27"/>
      <c r="K27" s="24"/>
      <c r="L27" s="27"/>
      <c r="M27" s="21"/>
      <c r="N27" s="1" t="s">
        <v>72</v>
      </c>
    </row>
    <row r="28" spans="1:52" ht="30" customHeight="1" x14ac:dyDescent="0.3">
      <c r="A28" s="22" t="s">
        <v>306</v>
      </c>
      <c r="B28" s="22" t="s">
        <v>307</v>
      </c>
      <c r="C28" s="22" t="s">
        <v>308</v>
      </c>
      <c r="D28" s="23">
        <v>0.02</v>
      </c>
      <c r="E28" s="25">
        <f>단가대비표!O78</f>
        <v>0</v>
      </c>
      <c r="F28" s="28">
        <f>TRUNC(E28*D28,1)</f>
        <v>0</v>
      </c>
      <c r="G28" s="25">
        <f>단가대비표!P78</f>
        <v>172068</v>
      </c>
      <c r="H28" s="28">
        <f>TRUNC(G28*D28,1)</f>
        <v>3441.3</v>
      </c>
      <c r="I28" s="25">
        <f>단가대비표!V78</f>
        <v>0</v>
      </c>
      <c r="J28" s="28">
        <f>TRUNC(I28*D28,1)</f>
        <v>0</v>
      </c>
      <c r="K28" s="25">
        <f>TRUNC(E28+G28+I28,1)</f>
        <v>172068</v>
      </c>
      <c r="L28" s="28">
        <f>TRUNC(F28+H28+J28,1)</f>
        <v>3441.3</v>
      </c>
      <c r="M28" s="22" t="s">
        <v>51</v>
      </c>
      <c r="N28" s="2" t="s">
        <v>72</v>
      </c>
      <c r="O28" s="2" t="s">
        <v>309</v>
      </c>
      <c r="P28" s="2" t="s">
        <v>60</v>
      </c>
      <c r="Q28" s="2" t="s">
        <v>60</v>
      </c>
      <c r="R28" s="2" t="s">
        <v>59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51</v>
      </c>
      <c r="AW28" s="2" t="s">
        <v>360</v>
      </c>
      <c r="AX28" s="2" t="s">
        <v>51</v>
      </c>
      <c r="AY28" s="2" t="s">
        <v>51</v>
      </c>
      <c r="AZ28" s="2" t="s">
        <v>51</v>
      </c>
    </row>
    <row r="29" spans="1:52" ht="30" customHeight="1" x14ac:dyDescent="0.3">
      <c r="A29" s="22" t="s">
        <v>311</v>
      </c>
      <c r="B29" s="22" t="s">
        <v>51</v>
      </c>
      <c r="C29" s="22" t="s">
        <v>51</v>
      </c>
      <c r="D29" s="23"/>
      <c r="E29" s="25"/>
      <c r="F29" s="28">
        <f>TRUNC(SUMIF(N28:N28, N27, F28:F28),0)</f>
        <v>0</v>
      </c>
      <c r="G29" s="25"/>
      <c r="H29" s="28">
        <f>TRUNC(SUMIF(N28:N28, N27, H28:H28),0)</f>
        <v>3441</v>
      </c>
      <c r="I29" s="25"/>
      <c r="J29" s="28">
        <f>TRUNC(SUMIF(N28:N28, N27, J28:J28),0)</f>
        <v>0</v>
      </c>
      <c r="K29" s="25"/>
      <c r="L29" s="28">
        <f>F29+H29+J29</f>
        <v>3441</v>
      </c>
      <c r="M29" s="22" t="s">
        <v>51</v>
      </c>
      <c r="N29" s="2" t="s">
        <v>75</v>
      </c>
      <c r="O29" s="2" t="s">
        <v>75</v>
      </c>
      <c r="P29" s="2" t="s">
        <v>51</v>
      </c>
      <c r="Q29" s="2" t="s">
        <v>51</v>
      </c>
      <c r="R29" s="2" t="s">
        <v>51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51</v>
      </c>
      <c r="AW29" s="2" t="s">
        <v>51</v>
      </c>
      <c r="AX29" s="2" t="s">
        <v>51</v>
      </c>
      <c r="AY29" s="2" t="s">
        <v>51</v>
      </c>
      <c r="AZ29" s="2" t="s">
        <v>51</v>
      </c>
    </row>
    <row r="30" spans="1:52" ht="30" customHeight="1" x14ac:dyDescent="0.3">
      <c r="A30" s="23"/>
      <c r="B30" s="23"/>
      <c r="C30" s="23"/>
      <c r="D30" s="23"/>
      <c r="E30" s="25"/>
      <c r="F30" s="28"/>
      <c r="G30" s="25"/>
      <c r="H30" s="28"/>
      <c r="I30" s="25"/>
      <c r="J30" s="28"/>
      <c r="K30" s="25"/>
      <c r="L30" s="28"/>
      <c r="M30" s="23"/>
    </row>
    <row r="31" spans="1:52" ht="30" customHeight="1" x14ac:dyDescent="0.3">
      <c r="A31" s="19" t="s">
        <v>361</v>
      </c>
      <c r="B31" s="20"/>
      <c r="C31" s="20"/>
      <c r="D31" s="20"/>
      <c r="E31" s="24"/>
      <c r="F31" s="27"/>
      <c r="G31" s="24"/>
      <c r="H31" s="27"/>
      <c r="I31" s="24"/>
      <c r="J31" s="27"/>
      <c r="K31" s="24"/>
      <c r="L31" s="27"/>
      <c r="M31" s="21"/>
      <c r="N31" s="1" t="s">
        <v>80</v>
      </c>
    </row>
    <row r="32" spans="1:52" ht="30" customHeight="1" x14ac:dyDescent="0.3">
      <c r="A32" s="22" t="s">
        <v>363</v>
      </c>
      <c r="B32" s="22" t="s">
        <v>364</v>
      </c>
      <c r="C32" s="22" t="s">
        <v>316</v>
      </c>
      <c r="D32" s="23">
        <v>1.3620000000000001</v>
      </c>
      <c r="E32" s="25">
        <f>단가대비표!O23</f>
        <v>270</v>
      </c>
      <c r="F32" s="28">
        <f t="shared" ref="F32:F42" si="6">TRUNC(E32*D32,1)</f>
        <v>367.7</v>
      </c>
      <c r="G32" s="25">
        <f>단가대비표!P23</f>
        <v>0</v>
      </c>
      <c r="H32" s="28">
        <f t="shared" ref="H32:H42" si="7">TRUNC(G32*D32,1)</f>
        <v>0</v>
      </c>
      <c r="I32" s="25">
        <f>단가대비표!V23</f>
        <v>0</v>
      </c>
      <c r="J32" s="28">
        <f t="shared" ref="J32:J42" si="8">TRUNC(I32*D32,1)</f>
        <v>0</v>
      </c>
      <c r="K32" s="25">
        <f t="shared" ref="K32:K42" si="9">TRUNC(E32+G32+I32,1)</f>
        <v>270</v>
      </c>
      <c r="L32" s="28">
        <f t="shared" ref="L32:L42" si="10">TRUNC(F32+H32+J32,1)</f>
        <v>367.7</v>
      </c>
      <c r="M32" s="22" t="s">
        <v>51</v>
      </c>
      <c r="N32" s="2" t="s">
        <v>80</v>
      </c>
      <c r="O32" s="2" t="s">
        <v>365</v>
      </c>
      <c r="P32" s="2" t="s">
        <v>60</v>
      </c>
      <c r="Q32" s="2" t="s">
        <v>60</v>
      </c>
      <c r="R32" s="2" t="s">
        <v>59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51</v>
      </c>
      <c r="AW32" s="2" t="s">
        <v>366</v>
      </c>
      <c r="AX32" s="2" t="s">
        <v>51</v>
      </c>
      <c r="AY32" s="2" t="s">
        <v>51</v>
      </c>
      <c r="AZ32" s="2" t="s">
        <v>51</v>
      </c>
    </row>
    <row r="33" spans="1:52" ht="30" customHeight="1" x14ac:dyDescent="0.3">
      <c r="A33" s="22" t="s">
        <v>363</v>
      </c>
      <c r="B33" s="22" t="s">
        <v>367</v>
      </c>
      <c r="C33" s="22" t="s">
        <v>88</v>
      </c>
      <c r="D33" s="23">
        <v>1.222</v>
      </c>
      <c r="E33" s="25">
        <f>단가대비표!O24</f>
        <v>1290</v>
      </c>
      <c r="F33" s="28">
        <f t="shared" si="6"/>
        <v>1576.3</v>
      </c>
      <c r="G33" s="25">
        <f>단가대비표!P24</f>
        <v>0</v>
      </c>
      <c r="H33" s="28">
        <f t="shared" si="7"/>
        <v>0</v>
      </c>
      <c r="I33" s="25">
        <f>단가대비표!V24</f>
        <v>0</v>
      </c>
      <c r="J33" s="28">
        <f t="shared" si="8"/>
        <v>0</v>
      </c>
      <c r="K33" s="25">
        <f t="shared" si="9"/>
        <v>1290</v>
      </c>
      <c r="L33" s="28">
        <f t="shared" si="10"/>
        <v>1576.3</v>
      </c>
      <c r="M33" s="22" t="s">
        <v>51</v>
      </c>
      <c r="N33" s="2" t="s">
        <v>80</v>
      </c>
      <c r="O33" s="2" t="s">
        <v>368</v>
      </c>
      <c r="P33" s="2" t="s">
        <v>60</v>
      </c>
      <c r="Q33" s="2" t="s">
        <v>60</v>
      </c>
      <c r="R33" s="2" t="s">
        <v>59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51</v>
      </c>
      <c r="AW33" s="2" t="s">
        <v>369</v>
      </c>
      <c r="AX33" s="2" t="s">
        <v>51</v>
      </c>
      <c r="AY33" s="2" t="s">
        <v>51</v>
      </c>
      <c r="AZ33" s="2" t="s">
        <v>51</v>
      </c>
    </row>
    <row r="34" spans="1:52" ht="30" customHeight="1" x14ac:dyDescent="0.3">
      <c r="A34" s="22" t="s">
        <v>363</v>
      </c>
      <c r="B34" s="22" t="s">
        <v>370</v>
      </c>
      <c r="C34" s="22" t="s">
        <v>88</v>
      </c>
      <c r="D34" s="23">
        <v>0.52500000000000002</v>
      </c>
      <c r="E34" s="25">
        <f>단가대비표!O25</f>
        <v>800</v>
      </c>
      <c r="F34" s="28">
        <f t="shared" si="6"/>
        <v>420</v>
      </c>
      <c r="G34" s="25">
        <f>단가대비표!P25</f>
        <v>0</v>
      </c>
      <c r="H34" s="28">
        <f t="shared" si="7"/>
        <v>0</v>
      </c>
      <c r="I34" s="25">
        <f>단가대비표!V25</f>
        <v>0</v>
      </c>
      <c r="J34" s="28">
        <f t="shared" si="8"/>
        <v>0</v>
      </c>
      <c r="K34" s="25">
        <f t="shared" si="9"/>
        <v>800</v>
      </c>
      <c r="L34" s="28">
        <f t="shared" si="10"/>
        <v>420</v>
      </c>
      <c r="M34" s="22" t="s">
        <v>51</v>
      </c>
      <c r="N34" s="2" t="s">
        <v>80</v>
      </c>
      <c r="O34" s="2" t="s">
        <v>371</v>
      </c>
      <c r="P34" s="2" t="s">
        <v>60</v>
      </c>
      <c r="Q34" s="2" t="s">
        <v>60</v>
      </c>
      <c r="R34" s="2" t="s">
        <v>59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51</v>
      </c>
      <c r="AW34" s="2" t="s">
        <v>372</v>
      </c>
      <c r="AX34" s="2" t="s">
        <v>51</v>
      </c>
      <c r="AY34" s="2" t="s">
        <v>51</v>
      </c>
      <c r="AZ34" s="2" t="s">
        <v>51</v>
      </c>
    </row>
    <row r="35" spans="1:52" ht="30" customHeight="1" x14ac:dyDescent="0.3">
      <c r="A35" s="22" t="s">
        <v>363</v>
      </c>
      <c r="B35" s="22" t="s">
        <v>373</v>
      </c>
      <c r="C35" s="22" t="s">
        <v>374</v>
      </c>
      <c r="D35" s="23">
        <v>1.3620000000000001</v>
      </c>
      <c r="E35" s="25">
        <f>단가대비표!O26</f>
        <v>310</v>
      </c>
      <c r="F35" s="28">
        <f t="shared" si="6"/>
        <v>422.2</v>
      </c>
      <c r="G35" s="25">
        <f>단가대비표!P26</f>
        <v>0</v>
      </c>
      <c r="H35" s="28">
        <f t="shared" si="7"/>
        <v>0</v>
      </c>
      <c r="I35" s="25">
        <f>단가대비표!V26</f>
        <v>0</v>
      </c>
      <c r="J35" s="28">
        <f t="shared" si="8"/>
        <v>0</v>
      </c>
      <c r="K35" s="25">
        <f t="shared" si="9"/>
        <v>310</v>
      </c>
      <c r="L35" s="28">
        <f t="shared" si="10"/>
        <v>422.2</v>
      </c>
      <c r="M35" s="22" t="s">
        <v>51</v>
      </c>
      <c r="N35" s="2" t="s">
        <v>80</v>
      </c>
      <c r="O35" s="2" t="s">
        <v>375</v>
      </c>
      <c r="P35" s="2" t="s">
        <v>60</v>
      </c>
      <c r="Q35" s="2" t="s">
        <v>60</v>
      </c>
      <c r="R35" s="2" t="s">
        <v>59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51</v>
      </c>
      <c r="AW35" s="2" t="s">
        <v>376</v>
      </c>
      <c r="AX35" s="2" t="s">
        <v>51</v>
      </c>
      <c r="AY35" s="2" t="s">
        <v>51</v>
      </c>
      <c r="AZ35" s="2" t="s">
        <v>51</v>
      </c>
    </row>
    <row r="36" spans="1:52" ht="30" customHeight="1" x14ac:dyDescent="0.3">
      <c r="A36" s="22" t="s">
        <v>363</v>
      </c>
      <c r="B36" s="22" t="s">
        <v>377</v>
      </c>
      <c r="C36" s="22" t="s">
        <v>374</v>
      </c>
      <c r="D36" s="23">
        <v>0.58399999999999996</v>
      </c>
      <c r="E36" s="25">
        <f>단가대비표!O27</f>
        <v>111</v>
      </c>
      <c r="F36" s="28">
        <f t="shared" si="6"/>
        <v>64.8</v>
      </c>
      <c r="G36" s="25">
        <f>단가대비표!P27</f>
        <v>0</v>
      </c>
      <c r="H36" s="28">
        <f t="shared" si="7"/>
        <v>0</v>
      </c>
      <c r="I36" s="25">
        <f>단가대비표!V27</f>
        <v>0</v>
      </c>
      <c r="J36" s="28">
        <f t="shared" si="8"/>
        <v>0</v>
      </c>
      <c r="K36" s="25">
        <f t="shared" si="9"/>
        <v>111</v>
      </c>
      <c r="L36" s="28">
        <f t="shared" si="10"/>
        <v>64.8</v>
      </c>
      <c r="M36" s="22" t="s">
        <v>51</v>
      </c>
      <c r="N36" s="2" t="s">
        <v>80</v>
      </c>
      <c r="O36" s="2" t="s">
        <v>378</v>
      </c>
      <c r="P36" s="2" t="s">
        <v>60</v>
      </c>
      <c r="Q36" s="2" t="s">
        <v>60</v>
      </c>
      <c r="R36" s="2" t="s">
        <v>59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51</v>
      </c>
      <c r="AW36" s="2" t="s">
        <v>379</v>
      </c>
      <c r="AX36" s="2" t="s">
        <v>51</v>
      </c>
      <c r="AY36" s="2" t="s">
        <v>51</v>
      </c>
      <c r="AZ36" s="2" t="s">
        <v>51</v>
      </c>
    </row>
    <row r="37" spans="1:52" ht="30" customHeight="1" x14ac:dyDescent="0.3">
      <c r="A37" s="22" t="s">
        <v>363</v>
      </c>
      <c r="B37" s="22" t="s">
        <v>380</v>
      </c>
      <c r="C37" s="22" t="s">
        <v>374</v>
      </c>
      <c r="D37" s="23">
        <v>0.19500000000000001</v>
      </c>
      <c r="E37" s="25">
        <f>단가대비표!O28</f>
        <v>107</v>
      </c>
      <c r="F37" s="28">
        <f t="shared" si="6"/>
        <v>20.8</v>
      </c>
      <c r="G37" s="25">
        <f>단가대비표!P28</f>
        <v>0</v>
      </c>
      <c r="H37" s="28">
        <f t="shared" si="7"/>
        <v>0</v>
      </c>
      <c r="I37" s="25">
        <f>단가대비표!V28</f>
        <v>0</v>
      </c>
      <c r="J37" s="28">
        <f t="shared" si="8"/>
        <v>0</v>
      </c>
      <c r="K37" s="25">
        <f t="shared" si="9"/>
        <v>107</v>
      </c>
      <c r="L37" s="28">
        <f t="shared" si="10"/>
        <v>20.8</v>
      </c>
      <c r="M37" s="22" t="s">
        <v>51</v>
      </c>
      <c r="N37" s="2" t="s">
        <v>80</v>
      </c>
      <c r="O37" s="2" t="s">
        <v>381</v>
      </c>
      <c r="P37" s="2" t="s">
        <v>60</v>
      </c>
      <c r="Q37" s="2" t="s">
        <v>60</v>
      </c>
      <c r="R37" s="2" t="s">
        <v>59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51</v>
      </c>
      <c r="AW37" s="2" t="s">
        <v>382</v>
      </c>
      <c r="AX37" s="2" t="s">
        <v>51</v>
      </c>
      <c r="AY37" s="2" t="s">
        <v>51</v>
      </c>
      <c r="AZ37" s="2" t="s">
        <v>51</v>
      </c>
    </row>
    <row r="38" spans="1:52" ht="30" customHeight="1" x14ac:dyDescent="0.3">
      <c r="A38" s="22" t="s">
        <v>363</v>
      </c>
      <c r="B38" s="22" t="s">
        <v>383</v>
      </c>
      <c r="C38" s="22" t="s">
        <v>88</v>
      </c>
      <c r="D38" s="23">
        <v>3.6749999999999998</v>
      </c>
      <c r="E38" s="25">
        <f>단가대비표!O22</f>
        <v>1550</v>
      </c>
      <c r="F38" s="28">
        <f t="shared" si="6"/>
        <v>5696.2</v>
      </c>
      <c r="G38" s="25">
        <f>단가대비표!P22</f>
        <v>0</v>
      </c>
      <c r="H38" s="28">
        <f t="shared" si="7"/>
        <v>0</v>
      </c>
      <c r="I38" s="25">
        <f>단가대비표!V22</f>
        <v>0</v>
      </c>
      <c r="J38" s="28">
        <f t="shared" si="8"/>
        <v>0</v>
      </c>
      <c r="K38" s="25">
        <f t="shared" si="9"/>
        <v>1550</v>
      </c>
      <c r="L38" s="28">
        <f t="shared" si="10"/>
        <v>5696.2</v>
      </c>
      <c r="M38" s="22" t="s">
        <v>51</v>
      </c>
      <c r="N38" s="2" t="s">
        <v>80</v>
      </c>
      <c r="O38" s="2" t="s">
        <v>384</v>
      </c>
      <c r="P38" s="2" t="s">
        <v>60</v>
      </c>
      <c r="Q38" s="2" t="s">
        <v>60</v>
      </c>
      <c r="R38" s="2" t="s">
        <v>59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51</v>
      </c>
      <c r="AW38" s="2" t="s">
        <v>385</v>
      </c>
      <c r="AX38" s="2" t="s">
        <v>51</v>
      </c>
      <c r="AY38" s="2" t="s">
        <v>51</v>
      </c>
      <c r="AZ38" s="2" t="s">
        <v>51</v>
      </c>
    </row>
    <row r="39" spans="1:52" ht="30" customHeight="1" x14ac:dyDescent="0.3">
      <c r="A39" s="22" t="s">
        <v>363</v>
      </c>
      <c r="B39" s="22" t="s">
        <v>386</v>
      </c>
      <c r="C39" s="22" t="s">
        <v>316</v>
      </c>
      <c r="D39" s="23">
        <v>4.0839999999999996</v>
      </c>
      <c r="E39" s="25">
        <f>단가대비표!O29</f>
        <v>60</v>
      </c>
      <c r="F39" s="28">
        <f t="shared" si="6"/>
        <v>245</v>
      </c>
      <c r="G39" s="25">
        <f>단가대비표!P29</f>
        <v>0</v>
      </c>
      <c r="H39" s="28">
        <f t="shared" si="7"/>
        <v>0</v>
      </c>
      <c r="I39" s="25">
        <f>단가대비표!V29</f>
        <v>0</v>
      </c>
      <c r="J39" s="28">
        <f t="shared" si="8"/>
        <v>0</v>
      </c>
      <c r="K39" s="25">
        <f t="shared" si="9"/>
        <v>60</v>
      </c>
      <c r="L39" s="28">
        <f t="shared" si="10"/>
        <v>245</v>
      </c>
      <c r="M39" s="22" t="s">
        <v>51</v>
      </c>
      <c r="N39" s="2" t="s">
        <v>80</v>
      </c>
      <c r="O39" s="2" t="s">
        <v>387</v>
      </c>
      <c r="P39" s="2" t="s">
        <v>60</v>
      </c>
      <c r="Q39" s="2" t="s">
        <v>60</v>
      </c>
      <c r="R39" s="2" t="s">
        <v>59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51</v>
      </c>
      <c r="AW39" s="2" t="s">
        <v>388</v>
      </c>
      <c r="AX39" s="2" t="s">
        <v>51</v>
      </c>
      <c r="AY39" s="2" t="s">
        <v>51</v>
      </c>
      <c r="AZ39" s="2" t="s">
        <v>51</v>
      </c>
    </row>
    <row r="40" spans="1:52" ht="30" customHeight="1" x14ac:dyDescent="0.3">
      <c r="A40" s="22" t="s">
        <v>363</v>
      </c>
      <c r="B40" s="22" t="s">
        <v>389</v>
      </c>
      <c r="C40" s="22" t="s">
        <v>316</v>
      </c>
      <c r="D40" s="23">
        <v>0.58399999999999996</v>
      </c>
      <c r="E40" s="25">
        <f>단가대비표!O30</f>
        <v>80</v>
      </c>
      <c r="F40" s="28">
        <f t="shared" si="6"/>
        <v>46.7</v>
      </c>
      <c r="G40" s="25">
        <f>단가대비표!P30</f>
        <v>0</v>
      </c>
      <c r="H40" s="28">
        <f t="shared" si="7"/>
        <v>0</v>
      </c>
      <c r="I40" s="25">
        <f>단가대비표!V30</f>
        <v>0</v>
      </c>
      <c r="J40" s="28">
        <f t="shared" si="8"/>
        <v>0</v>
      </c>
      <c r="K40" s="25">
        <f t="shared" si="9"/>
        <v>80</v>
      </c>
      <c r="L40" s="28">
        <f t="shared" si="10"/>
        <v>46.7</v>
      </c>
      <c r="M40" s="22" t="s">
        <v>51</v>
      </c>
      <c r="N40" s="2" t="s">
        <v>80</v>
      </c>
      <c r="O40" s="2" t="s">
        <v>390</v>
      </c>
      <c r="P40" s="2" t="s">
        <v>60</v>
      </c>
      <c r="Q40" s="2" t="s">
        <v>60</v>
      </c>
      <c r="R40" s="2" t="s">
        <v>59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51</v>
      </c>
      <c r="AW40" s="2" t="s">
        <v>391</v>
      </c>
      <c r="AX40" s="2" t="s">
        <v>51</v>
      </c>
      <c r="AY40" s="2" t="s">
        <v>51</v>
      </c>
      <c r="AZ40" s="2" t="s">
        <v>51</v>
      </c>
    </row>
    <row r="41" spans="1:52" ht="30" customHeight="1" x14ac:dyDescent="0.3">
      <c r="A41" s="22" t="s">
        <v>363</v>
      </c>
      <c r="B41" s="22" t="s">
        <v>392</v>
      </c>
      <c r="C41" s="22" t="s">
        <v>316</v>
      </c>
      <c r="D41" s="23">
        <v>42.33</v>
      </c>
      <c r="E41" s="25">
        <f>단가대비표!O32</f>
        <v>4.7</v>
      </c>
      <c r="F41" s="28">
        <f t="shared" si="6"/>
        <v>198.9</v>
      </c>
      <c r="G41" s="25">
        <f>단가대비표!P32</f>
        <v>0</v>
      </c>
      <c r="H41" s="28">
        <f t="shared" si="7"/>
        <v>0</v>
      </c>
      <c r="I41" s="25">
        <f>단가대비표!V32</f>
        <v>0</v>
      </c>
      <c r="J41" s="28">
        <f t="shared" si="8"/>
        <v>0</v>
      </c>
      <c r="K41" s="25">
        <f t="shared" si="9"/>
        <v>4.7</v>
      </c>
      <c r="L41" s="28">
        <f t="shared" si="10"/>
        <v>198.9</v>
      </c>
      <c r="M41" s="22" t="s">
        <v>393</v>
      </c>
      <c r="N41" s="2" t="s">
        <v>80</v>
      </c>
      <c r="O41" s="2" t="s">
        <v>394</v>
      </c>
      <c r="P41" s="2" t="s">
        <v>60</v>
      </c>
      <c r="Q41" s="2" t="s">
        <v>60</v>
      </c>
      <c r="R41" s="2" t="s">
        <v>59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51</v>
      </c>
      <c r="AW41" s="2" t="s">
        <v>395</v>
      </c>
      <c r="AX41" s="2" t="s">
        <v>51</v>
      </c>
      <c r="AY41" s="2" t="s">
        <v>51</v>
      </c>
      <c r="AZ41" s="2" t="s">
        <v>51</v>
      </c>
    </row>
    <row r="42" spans="1:52" ht="30" customHeight="1" x14ac:dyDescent="0.3">
      <c r="A42" s="22" t="s">
        <v>78</v>
      </c>
      <c r="B42" s="22" t="s">
        <v>396</v>
      </c>
      <c r="C42" s="22" t="s">
        <v>57</v>
      </c>
      <c r="D42" s="23">
        <v>1</v>
      </c>
      <c r="E42" s="25">
        <f>일위대가목록!E45</f>
        <v>0</v>
      </c>
      <c r="F42" s="28">
        <f t="shared" si="6"/>
        <v>0</v>
      </c>
      <c r="G42" s="25">
        <f>일위대가목록!F45</f>
        <v>11402</v>
      </c>
      <c r="H42" s="28">
        <f t="shared" si="7"/>
        <v>11402</v>
      </c>
      <c r="I42" s="25">
        <f>일위대가목록!G45</f>
        <v>684</v>
      </c>
      <c r="J42" s="28">
        <f t="shared" si="8"/>
        <v>684</v>
      </c>
      <c r="K42" s="25">
        <f t="shared" si="9"/>
        <v>12086</v>
      </c>
      <c r="L42" s="28">
        <f t="shared" si="10"/>
        <v>12086</v>
      </c>
      <c r="M42" s="22" t="s">
        <v>397</v>
      </c>
      <c r="N42" s="2" t="s">
        <v>80</v>
      </c>
      <c r="O42" s="2" t="s">
        <v>398</v>
      </c>
      <c r="P42" s="2" t="s">
        <v>59</v>
      </c>
      <c r="Q42" s="2" t="s">
        <v>60</v>
      </c>
      <c r="R42" s="2" t="s">
        <v>60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51</v>
      </c>
      <c r="AW42" s="2" t="s">
        <v>399</v>
      </c>
      <c r="AX42" s="2" t="s">
        <v>51</v>
      </c>
      <c r="AY42" s="2" t="s">
        <v>51</v>
      </c>
      <c r="AZ42" s="2" t="s">
        <v>51</v>
      </c>
    </row>
    <row r="43" spans="1:52" ht="30" customHeight="1" x14ac:dyDescent="0.3">
      <c r="A43" s="22" t="s">
        <v>311</v>
      </c>
      <c r="B43" s="22" t="s">
        <v>51</v>
      </c>
      <c r="C43" s="22" t="s">
        <v>51</v>
      </c>
      <c r="D43" s="23"/>
      <c r="E43" s="25"/>
      <c r="F43" s="28">
        <f>TRUNC(SUMIF(N32:N42, N31, F32:F42),0)</f>
        <v>9058</v>
      </c>
      <c r="G43" s="25"/>
      <c r="H43" s="28">
        <f>TRUNC(SUMIF(N32:N42, N31, H32:H42),0)</f>
        <v>11402</v>
      </c>
      <c r="I43" s="25"/>
      <c r="J43" s="28">
        <f>TRUNC(SUMIF(N32:N42, N31, J32:J42),0)</f>
        <v>684</v>
      </c>
      <c r="K43" s="25"/>
      <c r="L43" s="28">
        <f>F43+H43+J43</f>
        <v>21144</v>
      </c>
      <c r="M43" s="22" t="s">
        <v>51</v>
      </c>
      <c r="N43" s="2" t="s">
        <v>75</v>
      </c>
      <c r="O43" s="2" t="s">
        <v>75</v>
      </c>
      <c r="P43" s="2" t="s">
        <v>51</v>
      </c>
      <c r="Q43" s="2" t="s">
        <v>51</v>
      </c>
      <c r="R43" s="2" t="s">
        <v>51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51</v>
      </c>
      <c r="AW43" s="2" t="s">
        <v>51</v>
      </c>
      <c r="AX43" s="2" t="s">
        <v>51</v>
      </c>
      <c r="AY43" s="2" t="s">
        <v>51</v>
      </c>
      <c r="AZ43" s="2" t="s">
        <v>51</v>
      </c>
    </row>
    <row r="44" spans="1:52" ht="30" customHeight="1" x14ac:dyDescent="0.3">
      <c r="A44" s="23"/>
      <c r="B44" s="23"/>
      <c r="C44" s="23"/>
      <c r="D44" s="23"/>
      <c r="E44" s="25"/>
      <c r="F44" s="28"/>
      <c r="G44" s="25"/>
      <c r="H44" s="28"/>
      <c r="I44" s="25"/>
      <c r="J44" s="28"/>
      <c r="K44" s="25"/>
      <c r="L44" s="28"/>
      <c r="M44" s="23"/>
    </row>
    <row r="45" spans="1:52" ht="30" customHeight="1" x14ac:dyDescent="0.3">
      <c r="A45" s="19" t="s">
        <v>400</v>
      </c>
      <c r="B45" s="20"/>
      <c r="C45" s="20"/>
      <c r="D45" s="20"/>
      <c r="E45" s="24"/>
      <c r="F45" s="27"/>
      <c r="G45" s="24"/>
      <c r="H45" s="27"/>
      <c r="I45" s="24"/>
      <c r="J45" s="27"/>
      <c r="K45" s="24"/>
      <c r="L45" s="27"/>
      <c r="M45" s="21"/>
      <c r="N45" s="1" t="s">
        <v>84</v>
      </c>
    </row>
    <row r="46" spans="1:52" ht="30" customHeight="1" x14ac:dyDescent="0.3">
      <c r="A46" s="22" t="s">
        <v>402</v>
      </c>
      <c r="B46" s="22" t="s">
        <v>403</v>
      </c>
      <c r="C46" s="22" t="s">
        <v>57</v>
      </c>
      <c r="D46" s="23">
        <v>1.05</v>
      </c>
      <c r="E46" s="25">
        <f>단가대비표!O21</f>
        <v>8400</v>
      </c>
      <c r="F46" s="28">
        <f>TRUNC(E46*D46,1)</f>
        <v>8820</v>
      </c>
      <c r="G46" s="25">
        <f>단가대비표!P21</f>
        <v>0</v>
      </c>
      <c r="H46" s="28">
        <f>TRUNC(G46*D46,1)</f>
        <v>0</v>
      </c>
      <c r="I46" s="25">
        <f>단가대비표!V21</f>
        <v>0</v>
      </c>
      <c r="J46" s="28">
        <f>TRUNC(I46*D46,1)</f>
        <v>0</v>
      </c>
      <c r="K46" s="25">
        <f t="shared" ref="K46:L48" si="11">TRUNC(E46+G46+I46,1)</f>
        <v>8400</v>
      </c>
      <c r="L46" s="28">
        <f t="shared" si="11"/>
        <v>8820</v>
      </c>
      <c r="M46" s="22" t="s">
        <v>51</v>
      </c>
      <c r="N46" s="2" t="s">
        <v>84</v>
      </c>
      <c r="O46" s="2" t="s">
        <v>404</v>
      </c>
      <c r="P46" s="2" t="s">
        <v>60</v>
      </c>
      <c r="Q46" s="2" t="s">
        <v>60</v>
      </c>
      <c r="R46" s="2" t="s">
        <v>59</v>
      </c>
      <c r="S46" s="3"/>
      <c r="T46" s="3"/>
      <c r="U46" s="3"/>
      <c r="V46" s="3">
        <v>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51</v>
      </c>
      <c r="AW46" s="2" t="s">
        <v>405</v>
      </c>
      <c r="AX46" s="2" t="s">
        <v>51</v>
      </c>
      <c r="AY46" s="2" t="s">
        <v>51</v>
      </c>
      <c r="AZ46" s="2" t="s">
        <v>51</v>
      </c>
    </row>
    <row r="47" spans="1:52" ht="30" customHeight="1" x14ac:dyDescent="0.3">
      <c r="A47" s="22" t="s">
        <v>406</v>
      </c>
      <c r="B47" s="22" t="s">
        <v>407</v>
      </c>
      <c r="C47" s="22" t="s">
        <v>196</v>
      </c>
      <c r="D47" s="23">
        <v>1</v>
      </c>
      <c r="E47" s="25">
        <f>TRUNC(SUMIF(V46:V48, RIGHTB(O47, 1), F46:F48)*U47, 2)</f>
        <v>264.60000000000002</v>
      </c>
      <c r="F47" s="28">
        <f>TRUNC(E47*D47,1)</f>
        <v>264.60000000000002</v>
      </c>
      <c r="G47" s="25">
        <v>0</v>
      </c>
      <c r="H47" s="28">
        <f>TRUNC(G47*D47,1)</f>
        <v>0</v>
      </c>
      <c r="I47" s="25">
        <v>0</v>
      </c>
      <c r="J47" s="28">
        <f>TRUNC(I47*D47,1)</f>
        <v>0</v>
      </c>
      <c r="K47" s="25">
        <f t="shared" si="11"/>
        <v>264.60000000000002</v>
      </c>
      <c r="L47" s="28">
        <f t="shared" si="11"/>
        <v>264.60000000000002</v>
      </c>
      <c r="M47" s="22" t="s">
        <v>51</v>
      </c>
      <c r="N47" s="2" t="s">
        <v>84</v>
      </c>
      <c r="O47" s="2" t="s">
        <v>408</v>
      </c>
      <c r="P47" s="2" t="s">
        <v>60</v>
      </c>
      <c r="Q47" s="2" t="s">
        <v>60</v>
      </c>
      <c r="R47" s="2" t="s">
        <v>60</v>
      </c>
      <c r="S47" s="3">
        <v>0</v>
      </c>
      <c r="T47" s="3">
        <v>0</v>
      </c>
      <c r="U47" s="3">
        <v>0.03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51</v>
      </c>
      <c r="AW47" s="2" t="s">
        <v>409</v>
      </c>
      <c r="AX47" s="2" t="s">
        <v>51</v>
      </c>
      <c r="AY47" s="2" t="s">
        <v>51</v>
      </c>
      <c r="AZ47" s="2" t="s">
        <v>51</v>
      </c>
    </row>
    <row r="48" spans="1:52" ht="30" customHeight="1" x14ac:dyDescent="0.3">
      <c r="A48" s="22" t="s">
        <v>410</v>
      </c>
      <c r="B48" s="22" t="s">
        <v>51</v>
      </c>
      <c r="C48" s="22" t="s">
        <v>57</v>
      </c>
      <c r="D48" s="23">
        <v>1</v>
      </c>
      <c r="E48" s="25">
        <f>일위대가목록!E46</f>
        <v>0</v>
      </c>
      <c r="F48" s="28">
        <f>TRUNC(E48*D48,1)</f>
        <v>0</v>
      </c>
      <c r="G48" s="25">
        <f>일위대가목록!F46</f>
        <v>15088</v>
      </c>
      <c r="H48" s="28">
        <f>TRUNC(G48*D48,1)</f>
        <v>15088</v>
      </c>
      <c r="I48" s="25">
        <f>일위대가목록!G46</f>
        <v>452</v>
      </c>
      <c r="J48" s="28">
        <f>TRUNC(I48*D48,1)</f>
        <v>452</v>
      </c>
      <c r="K48" s="25">
        <f t="shared" si="11"/>
        <v>15540</v>
      </c>
      <c r="L48" s="28">
        <f t="shared" si="11"/>
        <v>15540</v>
      </c>
      <c r="M48" s="22" t="s">
        <v>51</v>
      </c>
      <c r="N48" s="2" t="s">
        <v>84</v>
      </c>
      <c r="O48" s="2" t="s">
        <v>411</v>
      </c>
      <c r="P48" s="2" t="s">
        <v>59</v>
      </c>
      <c r="Q48" s="2" t="s">
        <v>60</v>
      </c>
      <c r="R48" s="2" t="s">
        <v>60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51</v>
      </c>
      <c r="AW48" s="2" t="s">
        <v>412</v>
      </c>
      <c r="AX48" s="2" t="s">
        <v>51</v>
      </c>
      <c r="AY48" s="2" t="s">
        <v>51</v>
      </c>
      <c r="AZ48" s="2" t="s">
        <v>51</v>
      </c>
    </row>
    <row r="49" spans="1:52" ht="30" customHeight="1" x14ac:dyDescent="0.3">
      <c r="A49" s="22" t="s">
        <v>311</v>
      </c>
      <c r="B49" s="22" t="s">
        <v>51</v>
      </c>
      <c r="C49" s="22" t="s">
        <v>51</v>
      </c>
      <c r="D49" s="23"/>
      <c r="E49" s="25"/>
      <c r="F49" s="28">
        <f>TRUNC(SUMIF(N46:N48, N45, F46:F48),0)</f>
        <v>9084</v>
      </c>
      <c r="G49" s="25"/>
      <c r="H49" s="28">
        <f>TRUNC(SUMIF(N46:N48, N45, H46:H48),0)</f>
        <v>15088</v>
      </c>
      <c r="I49" s="25"/>
      <c r="J49" s="28">
        <f>TRUNC(SUMIF(N46:N48, N45, J46:J48),0)</f>
        <v>452</v>
      </c>
      <c r="K49" s="25"/>
      <c r="L49" s="28">
        <f>F49+H49+J49</f>
        <v>24624</v>
      </c>
      <c r="M49" s="22" t="s">
        <v>51</v>
      </c>
      <c r="N49" s="2" t="s">
        <v>75</v>
      </c>
      <c r="O49" s="2" t="s">
        <v>75</v>
      </c>
      <c r="P49" s="2" t="s">
        <v>51</v>
      </c>
      <c r="Q49" s="2" t="s">
        <v>51</v>
      </c>
      <c r="R49" s="2" t="s">
        <v>51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51</v>
      </c>
      <c r="AW49" s="2" t="s">
        <v>51</v>
      </c>
      <c r="AX49" s="2" t="s">
        <v>51</v>
      </c>
      <c r="AY49" s="2" t="s">
        <v>51</v>
      </c>
      <c r="AZ49" s="2" t="s">
        <v>51</v>
      </c>
    </row>
    <row r="50" spans="1:52" ht="30" customHeight="1" x14ac:dyDescent="0.3">
      <c r="A50" s="23"/>
      <c r="B50" s="23"/>
      <c r="C50" s="23"/>
      <c r="D50" s="23"/>
      <c r="E50" s="25"/>
      <c r="F50" s="28"/>
      <c r="G50" s="25"/>
      <c r="H50" s="28"/>
      <c r="I50" s="25"/>
      <c r="J50" s="28"/>
      <c r="K50" s="25"/>
      <c r="L50" s="28"/>
      <c r="M50" s="23"/>
    </row>
    <row r="51" spans="1:52" ht="30" customHeight="1" x14ac:dyDescent="0.3">
      <c r="A51" s="19" t="s">
        <v>413</v>
      </c>
      <c r="B51" s="20"/>
      <c r="C51" s="20"/>
      <c r="D51" s="20"/>
      <c r="E51" s="24"/>
      <c r="F51" s="27"/>
      <c r="G51" s="24"/>
      <c r="H51" s="27"/>
      <c r="I51" s="24"/>
      <c r="J51" s="27"/>
      <c r="K51" s="24"/>
      <c r="L51" s="27"/>
      <c r="M51" s="21"/>
      <c r="N51" s="1" t="s">
        <v>89</v>
      </c>
    </row>
    <row r="52" spans="1:52" ht="30" customHeight="1" x14ac:dyDescent="0.3">
      <c r="A52" s="22" t="s">
        <v>363</v>
      </c>
      <c r="B52" s="22" t="s">
        <v>415</v>
      </c>
      <c r="C52" s="22" t="s">
        <v>88</v>
      </c>
      <c r="D52" s="23">
        <v>1.1000000000000001</v>
      </c>
      <c r="E52" s="25">
        <f>단가대비표!O31</f>
        <v>1900</v>
      </c>
      <c r="F52" s="28">
        <f>TRUNC(E52*D52,1)</f>
        <v>2090</v>
      </c>
      <c r="G52" s="25">
        <f>단가대비표!P31</f>
        <v>0</v>
      </c>
      <c r="H52" s="28">
        <f>TRUNC(G52*D52,1)</f>
        <v>0</v>
      </c>
      <c r="I52" s="25">
        <f>단가대비표!V31</f>
        <v>0</v>
      </c>
      <c r="J52" s="28">
        <f>TRUNC(I52*D52,1)</f>
        <v>0</v>
      </c>
      <c r="K52" s="25">
        <f t="shared" ref="K52:L54" si="12">TRUNC(E52+G52+I52,1)</f>
        <v>1900</v>
      </c>
      <c r="L52" s="28">
        <f t="shared" si="12"/>
        <v>2090</v>
      </c>
      <c r="M52" s="22" t="s">
        <v>51</v>
      </c>
      <c r="N52" s="2" t="s">
        <v>89</v>
      </c>
      <c r="O52" s="2" t="s">
        <v>416</v>
      </c>
      <c r="P52" s="2" t="s">
        <v>60</v>
      </c>
      <c r="Q52" s="2" t="s">
        <v>60</v>
      </c>
      <c r="R52" s="2" t="s">
        <v>59</v>
      </c>
      <c r="S52" s="3"/>
      <c r="T52" s="3"/>
      <c r="U52" s="3"/>
      <c r="V52" s="3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51</v>
      </c>
      <c r="AW52" s="2" t="s">
        <v>417</v>
      </c>
      <c r="AX52" s="2" t="s">
        <v>51</v>
      </c>
      <c r="AY52" s="2" t="s">
        <v>51</v>
      </c>
      <c r="AZ52" s="2" t="s">
        <v>51</v>
      </c>
    </row>
    <row r="53" spans="1:52" ht="30" customHeight="1" x14ac:dyDescent="0.3">
      <c r="A53" s="22" t="s">
        <v>406</v>
      </c>
      <c r="B53" s="22" t="s">
        <v>418</v>
      </c>
      <c r="C53" s="22" t="s">
        <v>196</v>
      </c>
      <c r="D53" s="23">
        <v>1</v>
      </c>
      <c r="E53" s="25">
        <f>TRUNC(SUMIF(V52:V54, RIGHTB(O53, 1), F52:F54)*U53, 2)</f>
        <v>104.5</v>
      </c>
      <c r="F53" s="28">
        <f>TRUNC(E53*D53,1)</f>
        <v>104.5</v>
      </c>
      <c r="G53" s="25">
        <v>0</v>
      </c>
      <c r="H53" s="28">
        <f>TRUNC(G53*D53,1)</f>
        <v>0</v>
      </c>
      <c r="I53" s="25">
        <v>0</v>
      </c>
      <c r="J53" s="28">
        <f>TRUNC(I53*D53,1)</f>
        <v>0</v>
      </c>
      <c r="K53" s="25">
        <f t="shared" si="12"/>
        <v>104.5</v>
      </c>
      <c r="L53" s="28">
        <f t="shared" si="12"/>
        <v>104.5</v>
      </c>
      <c r="M53" s="22" t="s">
        <v>51</v>
      </c>
      <c r="N53" s="2" t="s">
        <v>89</v>
      </c>
      <c r="O53" s="2" t="s">
        <v>408</v>
      </c>
      <c r="P53" s="2" t="s">
        <v>60</v>
      </c>
      <c r="Q53" s="2" t="s">
        <v>60</v>
      </c>
      <c r="R53" s="2" t="s">
        <v>60</v>
      </c>
      <c r="S53" s="3">
        <v>0</v>
      </c>
      <c r="T53" s="3">
        <v>0</v>
      </c>
      <c r="U53" s="3">
        <v>0.05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51</v>
      </c>
      <c r="AW53" s="2" t="s">
        <v>419</v>
      </c>
      <c r="AX53" s="2" t="s">
        <v>51</v>
      </c>
      <c r="AY53" s="2" t="s">
        <v>51</v>
      </c>
      <c r="AZ53" s="2" t="s">
        <v>51</v>
      </c>
    </row>
    <row r="54" spans="1:52" ht="30" customHeight="1" x14ac:dyDescent="0.3">
      <c r="A54" s="22" t="s">
        <v>119</v>
      </c>
      <c r="B54" s="22" t="s">
        <v>51</v>
      </c>
      <c r="C54" s="22" t="s">
        <v>88</v>
      </c>
      <c r="D54" s="23">
        <v>1</v>
      </c>
      <c r="E54" s="25">
        <f>일위대가목록!E47</f>
        <v>0</v>
      </c>
      <c r="F54" s="28">
        <f>TRUNC(E54*D54,1)</f>
        <v>0</v>
      </c>
      <c r="G54" s="25">
        <f>일위대가목록!F47</f>
        <v>8990</v>
      </c>
      <c r="H54" s="28">
        <f>TRUNC(G54*D54,1)</f>
        <v>8990</v>
      </c>
      <c r="I54" s="25">
        <f>일위대가목록!G47</f>
        <v>359</v>
      </c>
      <c r="J54" s="28">
        <f>TRUNC(I54*D54,1)</f>
        <v>359</v>
      </c>
      <c r="K54" s="25">
        <f t="shared" si="12"/>
        <v>9349</v>
      </c>
      <c r="L54" s="28">
        <f t="shared" si="12"/>
        <v>9349</v>
      </c>
      <c r="M54" s="22" t="s">
        <v>51</v>
      </c>
      <c r="N54" s="2" t="s">
        <v>89</v>
      </c>
      <c r="O54" s="2" t="s">
        <v>420</v>
      </c>
      <c r="P54" s="2" t="s">
        <v>59</v>
      </c>
      <c r="Q54" s="2" t="s">
        <v>60</v>
      </c>
      <c r="R54" s="2" t="s">
        <v>60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51</v>
      </c>
      <c r="AW54" s="2" t="s">
        <v>421</v>
      </c>
      <c r="AX54" s="2" t="s">
        <v>51</v>
      </c>
      <c r="AY54" s="2" t="s">
        <v>51</v>
      </c>
      <c r="AZ54" s="2" t="s">
        <v>51</v>
      </c>
    </row>
    <row r="55" spans="1:52" ht="30" customHeight="1" x14ac:dyDescent="0.3">
      <c r="A55" s="22" t="s">
        <v>311</v>
      </c>
      <c r="B55" s="22" t="s">
        <v>51</v>
      </c>
      <c r="C55" s="22" t="s">
        <v>51</v>
      </c>
      <c r="D55" s="23"/>
      <c r="E55" s="25"/>
      <c r="F55" s="28">
        <f>TRUNC(SUMIF(N52:N54, N51, F52:F54),0)</f>
        <v>2194</v>
      </c>
      <c r="G55" s="25"/>
      <c r="H55" s="28">
        <f>TRUNC(SUMIF(N52:N54, N51, H52:H54),0)</f>
        <v>8990</v>
      </c>
      <c r="I55" s="25"/>
      <c r="J55" s="28">
        <f>TRUNC(SUMIF(N52:N54, N51, J52:J54),0)</f>
        <v>359</v>
      </c>
      <c r="K55" s="25"/>
      <c r="L55" s="28">
        <f>F55+H55+J55</f>
        <v>11543</v>
      </c>
      <c r="M55" s="22" t="s">
        <v>51</v>
      </c>
      <c r="N55" s="2" t="s">
        <v>75</v>
      </c>
      <c r="O55" s="2" t="s">
        <v>75</v>
      </c>
      <c r="P55" s="2" t="s">
        <v>51</v>
      </c>
      <c r="Q55" s="2" t="s">
        <v>51</v>
      </c>
      <c r="R55" s="2" t="s">
        <v>51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51</v>
      </c>
      <c r="AW55" s="2" t="s">
        <v>51</v>
      </c>
      <c r="AX55" s="2" t="s">
        <v>51</v>
      </c>
      <c r="AY55" s="2" t="s">
        <v>51</v>
      </c>
      <c r="AZ55" s="2" t="s">
        <v>51</v>
      </c>
    </row>
    <row r="56" spans="1:52" ht="30" customHeight="1" x14ac:dyDescent="0.3">
      <c r="A56" s="23"/>
      <c r="B56" s="23"/>
      <c r="C56" s="23"/>
      <c r="D56" s="23"/>
      <c r="E56" s="25"/>
      <c r="F56" s="28"/>
      <c r="G56" s="25"/>
      <c r="H56" s="28"/>
      <c r="I56" s="25"/>
      <c r="J56" s="28"/>
      <c r="K56" s="25"/>
      <c r="L56" s="28"/>
      <c r="M56" s="23"/>
    </row>
    <row r="57" spans="1:52" ht="30" customHeight="1" x14ac:dyDescent="0.3">
      <c r="A57" s="19" t="s">
        <v>422</v>
      </c>
      <c r="B57" s="20"/>
      <c r="C57" s="20"/>
      <c r="D57" s="20"/>
      <c r="E57" s="24"/>
      <c r="F57" s="27"/>
      <c r="G57" s="24"/>
      <c r="H57" s="27"/>
      <c r="I57" s="24"/>
      <c r="J57" s="27"/>
      <c r="K57" s="24"/>
      <c r="L57" s="27"/>
      <c r="M57" s="21"/>
      <c r="N57" s="1" t="s">
        <v>93</v>
      </c>
    </row>
    <row r="58" spans="1:52" ht="30" customHeight="1" x14ac:dyDescent="0.3">
      <c r="A58" s="22" t="s">
        <v>424</v>
      </c>
      <c r="B58" s="22" t="s">
        <v>425</v>
      </c>
      <c r="C58" s="22" t="s">
        <v>57</v>
      </c>
      <c r="D58" s="23">
        <v>4.2</v>
      </c>
      <c r="E58" s="25">
        <f>단가대비표!O19</f>
        <v>2962</v>
      </c>
      <c r="F58" s="28">
        <f t="shared" ref="F58:F72" si="13">TRUNC(E58*D58,1)</f>
        <v>12440.4</v>
      </c>
      <c r="G58" s="25">
        <f>단가대비표!P19</f>
        <v>0</v>
      </c>
      <c r="H58" s="28">
        <f t="shared" ref="H58:H72" si="14">TRUNC(G58*D58,1)</f>
        <v>0</v>
      </c>
      <c r="I58" s="25">
        <f>단가대비표!V19</f>
        <v>0</v>
      </c>
      <c r="J58" s="28">
        <f t="shared" ref="J58:J72" si="15">TRUNC(I58*D58,1)</f>
        <v>0</v>
      </c>
      <c r="K58" s="25">
        <f t="shared" ref="K58:K72" si="16">TRUNC(E58+G58+I58,1)</f>
        <v>2962</v>
      </c>
      <c r="L58" s="28">
        <f t="shared" ref="L58:L72" si="17">TRUNC(F58+H58+J58,1)</f>
        <v>12440.4</v>
      </c>
      <c r="M58" s="22" t="s">
        <v>51</v>
      </c>
      <c r="N58" s="2" t="s">
        <v>93</v>
      </c>
      <c r="O58" s="2" t="s">
        <v>426</v>
      </c>
      <c r="P58" s="2" t="s">
        <v>60</v>
      </c>
      <c r="Q58" s="2" t="s">
        <v>60</v>
      </c>
      <c r="R58" s="2" t="s">
        <v>59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51</v>
      </c>
      <c r="AW58" s="2" t="s">
        <v>427</v>
      </c>
      <c r="AX58" s="2" t="s">
        <v>51</v>
      </c>
      <c r="AY58" s="2" t="s">
        <v>51</v>
      </c>
      <c r="AZ58" s="2" t="s">
        <v>51</v>
      </c>
    </row>
    <row r="59" spans="1:52" ht="30" customHeight="1" x14ac:dyDescent="0.3">
      <c r="A59" s="22" t="s">
        <v>428</v>
      </c>
      <c r="B59" s="22" t="s">
        <v>429</v>
      </c>
      <c r="C59" s="22" t="s">
        <v>88</v>
      </c>
      <c r="D59" s="23">
        <v>1.1000000000000001</v>
      </c>
      <c r="E59" s="25">
        <f>단가대비표!O36</f>
        <v>3340</v>
      </c>
      <c r="F59" s="28">
        <f t="shared" si="13"/>
        <v>3674</v>
      </c>
      <c r="G59" s="25">
        <f>단가대비표!P36</f>
        <v>0</v>
      </c>
      <c r="H59" s="28">
        <f t="shared" si="14"/>
        <v>0</v>
      </c>
      <c r="I59" s="25">
        <f>단가대비표!V36</f>
        <v>0</v>
      </c>
      <c r="J59" s="28">
        <f t="shared" si="15"/>
        <v>0</v>
      </c>
      <c r="K59" s="25">
        <f t="shared" si="16"/>
        <v>3340</v>
      </c>
      <c r="L59" s="28">
        <f t="shared" si="17"/>
        <v>3674</v>
      </c>
      <c r="M59" s="22" t="s">
        <v>51</v>
      </c>
      <c r="N59" s="2" t="s">
        <v>93</v>
      </c>
      <c r="O59" s="2" t="s">
        <v>430</v>
      </c>
      <c r="P59" s="2" t="s">
        <v>60</v>
      </c>
      <c r="Q59" s="2" t="s">
        <v>60</v>
      </c>
      <c r="R59" s="2" t="s">
        <v>59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51</v>
      </c>
      <c r="AW59" s="2" t="s">
        <v>431</v>
      </c>
      <c r="AX59" s="2" t="s">
        <v>51</v>
      </c>
      <c r="AY59" s="2" t="s">
        <v>51</v>
      </c>
      <c r="AZ59" s="2" t="s">
        <v>51</v>
      </c>
    </row>
    <row r="60" spans="1:52" ht="30" customHeight="1" x14ac:dyDescent="0.3">
      <c r="A60" s="22" t="s">
        <v>432</v>
      </c>
      <c r="B60" s="22" t="s">
        <v>433</v>
      </c>
      <c r="C60" s="22" t="s">
        <v>88</v>
      </c>
      <c r="D60" s="23">
        <v>2.7</v>
      </c>
      <c r="E60" s="25">
        <f>단가대비표!O35</f>
        <v>3930</v>
      </c>
      <c r="F60" s="28">
        <f t="shared" si="13"/>
        <v>10611</v>
      </c>
      <c r="G60" s="25">
        <f>단가대비표!P35</f>
        <v>0</v>
      </c>
      <c r="H60" s="28">
        <f t="shared" si="14"/>
        <v>0</v>
      </c>
      <c r="I60" s="25">
        <f>단가대비표!V35</f>
        <v>0</v>
      </c>
      <c r="J60" s="28">
        <f t="shared" si="15"/>
        <v>0</v>
      </c>
      <c r="K60" s="25">
        <f t="shared" si="16"/>
        <v>3930</v>
      </c>
      <c r="L60" s="28">
        <f t="shared" si="17"/>
        <v>10611</v>
      </c>
      <c r="M60" s="22" t="s">
        <v>51</v>
      </c>
      <c r="N60" s="2" t="s">
        <v>93</v>
      </c>
      <c r="O60" s="2" t="s">
        <v>434</v>
      </c>
      <c r="P60" s="2" t="s">
        <v>60</v>
      </c>
      <c r="Q60" s="2" t="s">
        <v>60</v>
      </c>
      <c r="R60" s="2" t="s">
        <v>59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51</v>
      </c>
      <c r="AW60" s="2" t="s">
        <v>435</v>
      </c>
      <c r="AX60" s="2" t="s">
        <v>51</v>
      </c>
      <c r="AY60" s="2" t="s">
        <v>51</v>
      </c>
      <c r="AZ60" s="2" t="s">
        <v>51</v>
      </c>
    </row>
    <row r="61" spans="1:52" ht="30" customHeight="1" x14ac:dyDescent="0.3">
      <c r="A61" s="22" t="s">
        <v>436</v>
      </c>
      <c r="B61" s="22" t="s">
        <v>437</v>
      </c>
      <c r="C61" s="22" t="s">
        <v>316</v>
      </c>
      <c r="D61" s="23">
        <v>5.5</v>
      </c>
      <c r="E61" s="25">
        <f>단가대비표!O33</f>
        <v>200</v>
      </c>
      <c r="F61" s="28">
        <f t="shared" si="13"/>
        <v>1100</v>
      </c>
      <c r="G61" s="25">
        <f>단가대비표!P33</f>
        <v>0</v>
      </c>
      <c r="H61" s="28">
        <f t="shared" si="14"/>
        <v>0</v>
      </c>
      <c r="I61" s="25">
        <f>단가대비표!V33</f>
        <v>0</v>
      </c>
      <c r="J61" s="28">
        <f t="shared" si="15"/>
        <v>0</v>
      </c>
      <c r="K61" s="25">
        <f t="shared" si="16"/>
        <v>200</v>
      </c>
      <c r="L61" s="28">
        <f t="shared" si="17"/>
        <v>1100</v>
      </c>
      <c r="M61" s="22" t="s">
        <v>51</v>
      </c>
      <c r="N61" s="2" t="s">
        <v>93</v>
      </c>
      <c r="O61" s="2" t="s">
        <v>438</v>
      </c>
      <c r="P61" s="2" t="s">
        <v>60</v>
      </c>
      <c r="Q61" s="2" t="s">
        <v>60</v>
      </c>
      <c r="R61" s="2" t="s">
        <v>59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51</v>
      </c>
      <c r="AW61" s="2" t="s">
        <v>439</v>
      </c>
      <c r="AX61" s="2" t="s">
        <v>51</v>
      </c>
      <c r="AY61" s="2" t="s">
        <v>51</v>
      </c>
      <c r="AZ61" s="2" t="s">
        <v>51</v>
      </c>
    </row>
    <row r="62" spans="1:52" ht="30" customHeight="1" x14ac:dyDescent="0.3">
      <c r="A62" s="22" t="s">
        <v>440</v>
      </c>
      <c r="B62" s="22" t="s">
        <v>441</v>
      </c>
      <c r="C62" s="22" t="s">
        <v>88</v>
      </c>
      <c r="D62" s="23">
        <v>0.7</v>
      </c>
      <c r="E62" s="25">
        <f>단가대비표!O34</f>
        <v>1400</v>
      </c>
      <c r="F62" s="28">
        <f t="shared" si="13"/>
        <v>980</v>
      </c>
      <c r="G62" s="25">
        <f>단가대비표!P34</f>
        <v>0</v>
      </c>
      <c r="H62" s="28">
        <f t="shared" si="14"/>
        <v>0</v>
      </c>
      <c r="I62" s="25">
        <f>단가대비표!V34</f>
        <v>0</v>
      </c>
      <c r="J62" s="28">
        <f t="shared" si="15"/>
        <v>0</v>
      </c>
      <c r="K62" s="25">
        <f t="shared" si="16"/>
        <v>1400</v>
      </c>
      <c r="L62" s="28">
        <f t="shared" si="17"/>
        <v>980</v>
      </c>
      <c r="M62" s="22" t="s">
        <v>51</v>
      </c>
      <c r="N62" s="2" t="s">
        <v>93</v>
      </c>
      <c r="O62" s="2" t="s">
        <v>442</v>
      </c>
      <c r="P62" s="2" t="s">
        <v>60</v>
      </c>
      <c r="Q62" s="2" t="s">
        <v>60</v>
      </c>
      <c r="R62" s="2" t="s">
        <v>59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51</v>
      </c>
      <c r="AW62" s="2" t="s">
        <v>443</v>
      </c>
      <c r="AX62" s="2" t="s">
        <v>51</v>
      </c>
      <c r="AY62" s="2" t="s">
        <v>51</v>
      </c>
      <c r="AZ62" s="2" t="s">
        <v>51</v>
      </c>
    </row>
    <row r="63" spans="1:52" ht="30" customHeight="1" x14ac:dyDescent="0.3">
      <c r="A63" s="22" t="s">
        <v>444</v>
      </c>
      <c r="B63" s="22" t="s">
        <v>445</v>
      </c>
      <c r="C63" s="22" t="s">
        <v>316</v>
      </c>
      <c r="D63" s="23">
        <v>3</v>
      </c>
      <c r="E63" s="25">
        <f>단가대비표!O37</f>
        <v>275</v>
      </c>
      <c r="F63" s="28">
        <f t="shared" si="13"/>
        <v>825</v>
      </c>
      <c r="G63" s="25">
        <f>단가대비표!P37</f>
        <v>0</v>
      </c>
      <c r="H63" s="28">
        <f t="shared" si="14"/>
        <v>0</v>
      </c>
      <c r="I63" s="25">
        <f>단가대비표!V37</f>
        <v>0</v>
      </c>
      <c r="J63" s="28">
        <f t="shared" si="15"/>
        <v>0</v>
      </c>
      <c r="K63" s="25">
        <f t="shared" si="16"/>
        <v>275</v>
      </c>
      <c r="L63" s="28">
        <f t="shared" si="17"/>
        <v>825</v>
      </c>
      <c r="M63" s="22" t="s">
        <v>51</v>
      </c>
      <c r="N63" s="2" t="s">
        <v>93</v>
      </c>
      <c r="O63" s="2" t="s">
        <v>446</v>
      </c>
      <c r="P63" s="2" t="s">
        <v>60</v>
      </c>
      <c r="Q63" s="2" t="s">
        <v>60</v>
      </c>
      <c r="R63" s="2" t="s">
        <v>59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51</v>
      </c>
      <c r="AW63" s="2" t="s">
        <v>447</v>
      </c>
      <c r="AX63" s="2" t="s">
        <v>51</v>
      </c>
      <c r="AY63" s="2" t="s">
        <v>51</v>
      </c>
      <c r="AZ63" s="2" t="s">
        <v>51</v>
      </c>
    </row>
    <row r="64" spans="1:52" ht="30" customHeight="1" x14ac:dyDescent="0.3">
      <c r="A64" s="22" t="s">
        <v>448</v>
      </c>
      <c r="B64" s="22" t="s">
        <v>449</v>
      </c>
      <c r="C64" s="22" t="s">
        <v>316</v>
      </c>
      <c r="D64" s="23">
        <v>4</v>
      </c>
      <c r="E64" s="25">
        <f>단가대비표!O38</f>
        <v>7</v>
      </c>
      <c r="F64" s="28">
        <f t="shared" si="13"/>
        <v>28</v>
      </c>
      <c r="G64" s="25">
        <f>단가대비표!P38</f>
        <v>0</v>
      </c>
      <c r="H64" s="28">
        <f t="shared" si="14"/>
        <v>0</v>
      </c>
      <c r="I64" s="25">
        <f>단가대비표!V38</f>
        <v>0</v>
      </c>
      <c r="J64" s="28">
        <f t="shared" si="15"/>
        <v>0</v>
      </c>
      <c r="K64" s="25">
        <f t="shared" si="16"/>
        <v>7</v>
      </c>
      <c r="L64" s="28">
        <f t="shared" si="17"/>
        <v>28</v>
      </c>
      <c r="M64" s="22" t="s">
        <v>51</v>
      </c>
      <c r="N64" s="2" t="s">
        <v>93</v>
      </c>
      <c r="O64" s="2" t="s">
        <v>450</v>
      </c>
      <c r="P64" s="2" t="s">
        <v>60</v>
      </c>
      <c r="Q64" s="2" t="s">
        <v>60</v>
      </c>
      <c r="R64" s="2" t="s">
        <v>59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51</v>
      </c>
      <c r="AW64" s="2" t="s">
        <v>451</v>
      </c>
      <c r="AX64" s="2" t="s">
        <v>51</v>
      </c>
      <c r="AY64" s="2" t="s">
        <v>51</v>
      </c>
      <c r="AZ64" s="2" t="s">
        <v>51</v>
      </c>
    </row>
    <row r="65" spans="1:52" ht="30" customHeight="1" x14ac:dyDescent="0.3">
      <c r="A65" s="22" t="s">
        <v>452</v>
      </c>
      <c r="B65" s="22" t="s">
        <v>453</v>
      </c>
      <c r="C65" s="22" t="s">
        <v>316</v>
      </c>
      <c r="D65" s="23">
        <v>20</v>
      </c>
      <c r="E65" s="25">
        <f>단가대비표!O39</f>
        <v>10</v>
      </c>
      <c r="F65" s="28">
        <f t="shared" si="13"/>
        <v>200</v>
      </c>
      <c r="G65" s="25">
        <f>단가대비표!P39</f>
        <v>0</v>
      </c>
      <c r="H65" s="28">
        <f t="shared" si="14"/>
        <v>0</v>
      </c>
      <c r="I65" s="25">
        <f>단가대비표!V39</f>
        <v>0</v>
      </c>
      <c r="J65" s="28">
        <f t="shared" si="15"/>
        <v>0</v>
      </c>
      <c r="K65" s="25">
        <f t="shared" si="16"/>
        <v>10</v>
      </c>
      <c r="L65" s="28">
        <f t="shared" si="17"/>
        <v>200</v>
      </c>
      <c r="M65" s="22" t="s">
        <v>51</v>
      </c>
      <c r="N65" s="2" t="s">
        <v>93</v>
      </c>
      <c r="O65" s="2" t="s">
        <v>454</v>
      </c>
      <c r="P65" s="2" t="s">
        <v>60</v>
      </c>
      <c r="Q65" s="2" t="s">
        <v>60</v>
      </c>
      <c r="R65" s="2" t="s">
        <v>59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51</v>
      </c>
      <c r="AW65" s="2" t="s">
        <v>455</v>
      </c>
      <c r="AX65" s="2" t="s">
        <v>51</v>
      </c>
      <c r="AY65" s="2" t="s">
        <v>51</v>
      </c>
      <c r="AZ65" s="2" t="s">
        <v>51</v>
      </c>
    </row>
    <row r="66" spans="1:52" ht="30" customHeight="1" x14ac:dyDescent="0.3">
      <c r="A66" s="22" t="s">
        <v>452</v>
      </c>
      <c r="B66" s="22" t="s">
        <v>456</v>
      </c>
      <c r="C66" s="22" t="s">
        <v>316</v>
      </c>
      <c r="D66" s="23">
        <v>40</v>
      </c>
      <c r="E66" s="25">
        <f>단가대비표!O40</f>
        <v>3</v>
      </c>
      <c r="F66" s="28">
        <f t="shared" si="13"/>
        <v>120</v>
      </c>
      <c r="G66" s="25">
        <f>단가대비표!P40</f>
        <v>0</v>
      </c>
      <c r="H66" s="28">
        <f t="shared" si="14"/>
        <v>0</v>
      </c>
      <c r="I66" s="25">
        <f>단가대비표!V40</f>
        <v>0</v>
      </c>
      <c r="J66" s="28">
        <f t="shared" si="15"/>
        <v>0</v>
      </c>
      <c r="K66" s="25">
        <f t="shared" si="16"/>
        <v>3</v>
      </c>
      <c r="L66" s="28">
        <f t="shared" si="17"/>
        <v>120</v>
      </c>
      <c r="M66" s="22" t="s">
        <v>51</v>
      </c>
      <c r="N66" s="2" t="s">
        <v>93</v>
      </c>
      <c r="O66" s="2" t="s">
        <v>457</v>
      </c>
      <c r="P66" s="2" t="s">
        <v>60</v>
      </c>
      <c r="Q66" s="2" t="s">
        <v>60</v>
      </c>
      <c r="R66" s="2" t="s">
        <v>59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51</v>
      </c>
      <c r="AW66" s="2" t="s">
        <v>458</v>
      </c>
      <c r="AX66" s="2" t="s">
        <v>51</v>
      </c>
      <c r="AY66" s="2" t="s">
        <v>51</v>
      </c>
      <c r="AZ66" s="2" t="s">
        <v>51</v>
      </c>
    </row>
    <row r="67" spans="1:52" ht="30" customHeight="1" x14ac:dyDescent="0.3">
      <c r="A67" s="22" t="s">
        <v>459</v>
      </c>
      <c r="B67" s="22" t="s">
        <v>460</v>
      </c>
      <c r="C67" s="22" t="s">
        <v>57</v>
      </c>
      <c r="D67" s="23">
        <v>1.1000000000000001</v>
      </c>
      <c r="E67" s="25">
        <f>단가대비표!O14</f>
        <v>4520</v>
      </c>
      <c r="F67" s="28">
        <f t="shared" si="13"/>
        <v>4972</v>
      </c>
      <c r="G67" s="25">
        <f>단가대비표!P14</f>
        <v>0</v>
      </c>
      <c r="H67" s="28">
        <f t="shared" si="14"/>
        <v>0</v>
      </c>
      <c r="I67" s="25">
        <f>단가대비표!V14</f>
        <v>0</v>
      </c>
      <c r="J67" s="28">
        <f t="shared" si="15"/>
        <v>0</v>
      </c>
      <c r="K67" s="25">
        <f t="shared" si="16"/>
        <v>4520</v>
      </c>
      <c r="L67" s="28">
        <f t="shared" si="17"/>
        <v>4972</v>
      </c>
      <c r="M67" s="22" t="s">
        <v>51</v>
      </c>
      <c r="N67" s="2" t="s">
        <v>93</v>
      </c>
      <c r="O67" s="2" t="s">
        <v>461</v>
      </c>
      <c r="P67" s="2" t="s">
        <v>60</v>
      </c>
      <c r="Q67" s="2" t="s">
        <v>60</v>
      </c>
      <c r="R67" s="2" t="s">
        <v>59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51</v>
      </c>
      <c r="AW67" s="2" t="s">
        <v>462</v>
      </c>
      <c r="AX67" s="2" t="s">
        <v>51</v>
      </c>
      <c r="AY67" s="2" t="s">
        <v>51</v>
      </c>
      <c r="AZ67" s="2" t="s">
        <v>51</v>
      </c>
    </row>
    <row r="68" spans="1:52" ht="30" customHeight="1" x14ac:dyDescent="0.3">
      <c r="A68" s="22" t="s">
        <v>463</v>
      </c>
      <c r="B68" s="22" t="s">
        <v>464</v>
      </c>
      <c r="C68" s="22" t="s">
        <v>57</v>
      </c>
      <c r="D68" s="23">
        <v>6</v>
      </c>
      <c r="E68" s="25">
        <f>단가대비표!O41</f>
        <v>82</v>
      </c>
      <c r="F68" s="28">
        <f t="shared" si="13"/>
        <v>492</v>
      </c>
      <c r="G68" s="25">
        <f>단가대비표!P41</f>
        <v>0</v>
      </c>
      <c r="H68" s="28">
        <f t="shared" si="14"/>
        <v>0</v>
      </c>
      <c r="I68" s="25">
        <f>단가대비표!V41</f>
        <v>0</v>
      </c>
      <c r="J68" s="28">
        <f t="shared" si="15"/>
        <v>0</v>
      </c>
      <c r="K68" s="25">
        <f t="shared" si="16"/>
        <v>82</v>
      </c>
      <c r="L68" s="28">
        <f t="shared" si="17"/>
        <v>492</v>
      </c>
      <c r="M68" s="22" t="s">
        <v>51</v>
      </c>
      <c r="N68" s="2" t="s">
        <v>93</v>
      </c>
      <c r="O68" s="2" t="s">
        <v>465</v>
      </c>
      <c r="P68" s="2" t="s">
        <v>60</v>
      </c>
      <c r="Q68" s="2" t="s">
        <v>60</v>
      </c>
      <c r="R68" s="2" t="s">
        <v>59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51</v>
      </c>
      <c r="AW68" s="2" t="s">
        <v>466</v>
      </c>
      <c r="AX68" s="2" t="s">
        <v>51</v>
      </c>
      <c r="AY68" s="2" t="s">
        <v>51</v>
      </c>
      <c r="AZ68" s="2" t="s">
        <v>51</v>
      </c>
    </row>
    <row r="69" spans="1:52" ht="30" customHeight="1" x14ac:dyDescent="0.3">
      <c r="A69" s="22" t="s">
        <v>467</v>
      </c>
      <c r="B69" s="22" t="s">
        <v>468</v>
      </c>
      <c r="C69" s="22" t="s">
        <v>88</v>
      </c>
      <c r="D69" s="23">
        <v>2.6</v>
      </c>
      <c r="E69" s="25">
        <f>단가대비표!O42</f>
        <v>150</v>
      </c>
      <c r="F69" s="28">
        <f t="shared" si="13"/>
        <v>390</v>
      </c>
      <c r="G69" s="25">
        <f>단가대비표!P42</f>
        <v>0</v>
      </c>
      <c r="H69" s="28">
        <f t="shared" si="14"/>
        <v>0</v>
      </c>
      <c r="I69" s="25">
        <f>단가대비표!V42</f>
        <v>0</v>
      </c>
      <c r="J69" s="28">
        <f t="shared" si="15"/>
        <v>0</v>
      </c>
      <c r="K69" s="25">
        <f t="shared" si="16"/>
        <v>150</v>
      </c>
      <c r="L69" s="28">
        <f t="shared" si="17"/>
        <v>390</v>
      </c>
      <c r="M69" s="22" t="s">
        <v>51</v>
      </c>
      <c r="N69" s="2" t="s">
        <v>93</v>
      </c>
      <c r="O69" s="2" t="s">
        <v>469</v>
      </c>
      <c r="P69" s="2" t="s">
        <v>60</v>
      </c>
      <c r="Q69" s="2" t="s">
        <v>60</v>
      </c>
      <c r="R69" s="2" t="s">
        <v>59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51</v>
      </c>
      <c r="AW69" s="2" t="s">
        <v>470</v>
      </c>
      <c r="AX69" s="2" t="s">
        <v>51</v>
      </c>
      <c r="AY69" s="2" t="s">
        <v>51</v>
      </c>
      <c r="AZ69" s="2" t="s">
        <v>51</v>
      </c>
    </row>
    <row r="70" spans="1:52" ht="30" customHeight="1" x14ac:dyDescent="0.3">
      <c r="A70" s="22" t="s">
        <v>471</v>
      </c>
      <c r="B70" s="22" t="s">
        <v>51</v>
      </c>
      <c r="C70" s="22" t="s">
        <v>57</v>
      </c>
      <c r="D70" s="23">
        <v>1</v>
      </c>
      <c r="E70" s="25">
        <f>일위대가목록!E48</f>
        <v>0</v>
      </c>
      <c r="F70" s="28">
        <f t="shared" si="13"/>
        <v>0</v>
      </c>
      <c r="G70" s="25">
        <f>일위대가목록!F48</f>
        <v>10544</v>
      </c>
      <c r="H70" s="28">
        <f t="shared" si="14"/>
        <v>10544</v>
      </c>
      <c r="I70" s="25">
        <f>일위대가목록!G48</f>
        <v>632</v>
      </c>
      <c r="J70" s="28">
        <f t="shared" si="15"/>
        <v>632</v>
      </c>
      <c r="K70" s="25">
        <f t="shared" si="16"/>
        <v>11176</v>
      </c>
      <c r="L70" s="28">
        <f t="shared" si="17"/>
        <v>11176</v>
      </c>
      <c r="M70" s="22" t="s">
        <v>51</v>
      </c>
      <c r="N70" s="2" t="s">
        <v>93</v>
      </c>
      <c r="O70" s="2" t="s">
        <v>472</v>
      </c>
      <c r="P70" s="2" t="s">
        <v>59</v>
      </c>
      <c r="Q70" s="2" t="s">
        <v>60</v>
      </c>
      <c r="R70" s="2" t="s">
        <v>60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51</v>
      </c>
      <c r="AW70" s="2" t="s">
        <v>473</v>
      </c>
      <c r="AX70" s="2" t="s">
        <v>51</v>
      </c>
      <c r="AY70" s="2" t="s">
        <v>51</v>
      </c>
      <c r="AZ70" s="2" t="s">
        <v>51</v>
      </c>
    </row>
    <row r="71" spans="1:52" ht="30" customHeight="1" x14ac:dyDescent="0.3">
      <c r="A71" s="22" t="s">
        <v>474</v>
      </c>
      <c r="B71" s="22" t="s">
        <v>475</v>
      </c>
      <c r="C71" s="22" t="s">
        <v>57</v>
      </c>
      <c r="D71" s="23">
        <v>1</v>
      </c>
      <c r="E71" s="25">
        <f>일위대가목록!E49</f>
        <v>0</v>
      </c>
      <c r="F71" s="28">
        <f t="shared" si="13"/>
        <v>0</v>
      </c>
      <c r="G71" s="25">
        <f>일위대가목록!F49</f>
        <v>8658</v>
      </c>
      <c r="H71" s="28">
        <f t="shared" si="14"/>
        <v>8658</v>
      </c>
      <c r="I71" s="25">
        <f>일위대가목록!G49</f>
        <v>0</v>
      </c>
      <c r="J71" s="28">
        <f t="shared" si="15"/>
        <v>0</v>
      </c>
      <c r="K71" s="25">
        <f t="shared" si="16"/>
        <v>8658</v>
      </c>
      <c r="L71" s="28">
        <f t="shared" si="17"/>
        <v>8658</v>
      </c>
      <c r="M71" s="22" t="s">
        <v>51</v>
      </c>
      <c r="N71" s="2" t="s">
        <v>93</v>
      </c>
      <c r="O71" s="2" t="s">
        <v>476</v>
      </c>
      <c r="P71" s="2" t="s">
        <v>59</v>
      </c>
      <c r="Q71" s="2" t="s">
        <v>60</v>
      </c>
      <c r="R71" s="2" t="s">
        <v>60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51</v>
      </c>
      <c r="AW71" s="2" t="s">
        <v>477</v>
      </c>
      <c r="AX71" s="2" t="s">
        <v>51</v>
      </c>
      <c r="AY71" s="2" t="s">
        <v>51</v>
      </c>
      <c r="AZ71" s="2" t="s">
        <v>51</v>
      </c>
    </row>
    <row r="72" spans="1:52" ht="30" customHeight="1" x14ac:dyDescent="0.3">
      <c r="A72" s="22" t="s">
        <v>101</v>
      </c>
      <c r="B72" s="22" t="s">
        <v>478</v>
      </c>
      <c r="C72" s="22" t="s">
        <v>57</v>
      </c>
      <c r="D72" s="23">
        <v>2</v>
      </c>
      <c r="E72" s="25">
        <f>일위대가목록!E50</f>
        <v>0</v>
      </c>
      <c r="F72" s="28">
        <f t="shared" si="13"/>
        <v>0</v>
      </c>
      <c r="G72" s="25">
        <f>일위대가목록!F50</f>
        <v>15088</v>
      </c>
      <c r="H72" s="28">
        <f t="shared" si="14"/>
        <v>30176</v>
      </c>
      <c r="I72" s="25">
        <f>일위대가목록!G50</f>
        <v>150</v>
      </c>
      <c r="J72" s="28">
        <f t="shared" si="15"/>
        <v>300</v>
      </c>
      <c r="K72" s="25">
        <f t="shared" si="16"/>
        <v>15238</v>
      </c>
      <c r="L72" s="28">
        <f t="shared" si="17"/>
        <v>30476</v>
      </c>
      <c r="M72" s="22" t="s">
        <v>51</v>
      </c>
      <c r="N72" s="2" t="s">
        <v>93</v>
      </c>
      <c r="O72" s="2" t="s">
        <v>479</v>
      </c>
      <c r="P72" s="2" t="s">
        <v>59</v>
      </c>
      <c r="Q72" s="2" t="s">
        <v>60</v>
      </c>
      <c r="R72" s="2" t="s">
        <v>60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51</v>
      </c>
      <c r="AW72" s="2" t="s">
        <v>480</v>
      </c>
      <c r="AX72" s="2" t="s">
        <v>51</v>
      </c>
      <c r="AY72" s="2" t="s">
        <v>51</v>
      </c>
      <c r="AZ72" s="2" t="s">
        <v>51</v>
      </c>
    </row>
    <row r="73" spans="1:52" ht="30" customHeight="1" x14ac:dyDescent="0.3">
      <c r="A73" s="22" t="s">
        <v>311</v>
      </c>
      <c r="B73" s="22" t="s">
        <v>51</v>
      </c>
      <c r="C73" s="22" t="s">
        <v>51</v>
      </c>
      <c r="D73" s="23"/>
      <c r="E73" s="25"/>
      <c r="F73" s="28">
        <f>TRUNC(SUMIF(N58:N72, N57, F58:F72),0)</f>
        <v>35832</v>
      </c>
      <c r="G73" s="25"/>
      <c r="H73" s="28">
        <f>TRUNC(SUMIF(N58:N72, N57, H58:H72),0)</f>
        <v>49378</v>
      </c>
      <c r="I73" s="25"/>
      <c r="J73" s="28">
        <f>TRUNC(SUMIF(N58:N72, N57, J58:J72),0)</f>
        <v>932</v>
      </c>
      <c r="K73" s="25"/>
      <c r="L73" s="28">
        <f>F73+H73+J73</f>
        <v>86142</v>
      </c>
      <c r="M73" s="22" t="s">
        <v>51</v>
      </c>
      <c r="N73" s="2" t="s">
        <v>75</v>
      </c>
      <c r="O73" s="2" t="s">
        <v>75</v>
      </c>
      <c r="P73" s="2" t="s">
        <v>51</v>
      </c>
      <c r="Q73" s="2" t="s">
        <v>51</v>
      </c>
      <c r="R73" s="2" t="s">
        <v>51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51</v>
      </c>
      <c r="AW73" s="2" t="s">
        <v>51</v>
      </c>
      <c r="AX73" s="2" t="s">
        <v>51</v>
      </c>
      <c r="AY73" s="2" t="s">
        <v>51</v>
      </c>
      <c r="AZ73" s="2" t="s">
        <v>51</v>
      </c>
    </row>
    <row r="74" spans="1:52" ht="30" customHeight="1" x14ac:dyDescent="0.3">
      <c r="A74" s="23"/>
      <c r="B74" s="23"/>
      <c r="C74" s="23"/>
      <c r="D74" s="23"/>
      <c r="E74" s="25"/>
      <c r="F74" s="28"/>
      <c r="G74" s="25"/>
      <c r="H74" s="28"/>
      <c r="I74" s="25"/>
      <c r="J74" s="28"/>
      <c r="K74" s="25"/>
      <c r="L74" s="28"/>
      <c r="M74" s="23"/>
    </row>
    <row r="75" spans="1:52" ht="30" customHeight="1" x14ac:dyDescent="0.3">
      <c r="A75" s="19" t="s">
        <v>481</v>
      </c>
      <c r="B75" s="20"/>
      <c r="C75" s="20"/>
      <c r="D75" s="20"/>
      <c r="E75" s="24"/>
      <c r="F75" s="27"/>
      <c r="G75" s="24"/>
      <c r="H75" s="27"/>
      <c r="I75" s="24"/>
      <c r="J75" s="27"/>
      <c r="K75" s="24"/>
      <c r="L75" s="27"/>
      <c r="M75" s="21"/>
      <c r="N75" s="1" t="s">
        <v>96</v>
      </c>
    </row>
    <row r="76" spans="1:52" ht="30" customHeight="1" x14ac:dyDescent="0.3">
      <c r="A76" s="22" t="s">
        <v>424</v>
      </c>
      <c r="B76" s="22" t="s">
        <v>483</v>
      </c>
      <c r="C76" s="22" t="s">
        <v>57</v>
      </c>
      <c r="D76" s="23">
        <v>4.2</v>
      </c>
      <c r="E76" s="25">
        <f>단가대비표!O20</f>
        <v>4632</v>
      </c>
      <c r="F76" s="28">
        <f t="shared" ref="F76:F90" si="18">TRUNC(E76*D76,1)</f>
        <v>19454.400000000001</v>
      </c>
      <c r="G76" s="25">
        <f>단가대비표!P20</f>
        <v>0</v>
      </c>
      <c r="H76" s="28">
        <f t="shared" ref="H76:H90" si="19">TRUNC(G76*D76,1)</f>
        <v>0</v>
      </c>
      <c r="I76" s="25">
        <f>단가대비표!V20</f>
        <v>0</v>
      </c>
      <c r="J76" s="28">
        <f t="shared" ref="J76:J90" si="20">TRUNC(I76*D76,1)</f>
        <v>0</v>
      </c>
      <c r="K76" s="25">
        <f t="shared" ref="K76:K90" si="21">TRUNC(E76+G76+I76,1)</f>
        <v>4632</v>
      </c>
      <c r="L76" s="28">
        <f t="shared" ref="L76:L90" si="22">TRUNC(F76+H76+J76,1)</f>
        <v>19454.400000000001</v>
      </c>
      <c r="M76" s="22" t="s">
        <v>51</v>
      </c>
      <c r="N76" s="2" t="s">
        <v>96</v>
      </c>
      <c r="O76" s="2" t="s">
        <v>484</v>
      </c>
      <c r="P76" s="2" t="s">
        <v>60</v>
      </c>
      <c r="Q76" s="2" t="s">
        <v>60</v>
      </c>
      <c r="R76" s="2" t="s">
        <v>59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51</v>
      </c>
      <c r="AW76" s="2" t="s">
        <v>485</v>
      </c>
      <c r="AX76" s="2" t="s">
        <v>51</v>
      </c>
      <c r="AY76" s="2" t="s">
        <v>51</v>
      </c>
      <c r="AZ76" s="2" t="s">
        <v>51</v>
      </c>
    </row>
    <row r="77" spans="1:52" ht="30" customHeight="1" x14ac:dyDescent="0.3">
      <c r="A77" s="22" t="s">
        <v>428</v>
      </c>
      <c r="B77" s="22" t="s">
        <v>429</v>
      </c>
      <c r="C77" s="22" t="s">
        <v>88</v>
      </c>
      <c r="D77" s="23">
        <v>1.1000000000000001</v>
      </c>
      <c r="E77" s="25">
        <f>단가대비표!O36</f>
        <v>3340</v>
      </c>
      <c r="F77" s="28">
        <f t="shared" si="18"/>
        <v>3674</v>
      </c>
      <c r="G77" s="25">
        <f>단가대비표!P36</f>
        <v>0</v>
      </c>
      <c r="H77" s="28">
        <f t="shared" si="19"/>
        <v>0</v>
      </c>
      <c r="I77" s="25">
        <f>단가대비표!V36</f>
        <v>0</v>
      </c>
      <c r="J77" s="28">
        <f t="shared" si="20"/>
        <v>0</v>
      </c>
      <c r="K77" s="25">
        <f t="shared" si="21"/>
        <v>3340</v>
      </c>
      <c r="L77" s="28">
        <f t="shared" si="22"/>
        <v>3674</v>
      </c>
      <c r="M77" s="22" t="s">
        <v>51</v>
      </c>
      <c r="N77" s="2" t="s">
        <v>96</v>
      </c>
      <c r="O77" s="2" t="s">
        <v>430</v>
      </c>
      <c r="P77" s="2" t="s">
        <v>60</v>
      </c>
      <c r="Q77" s="2" t="s">
        <v>60</v>
      </c>
      <c r="R77" s="2" t="s">
        <v>59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51</v>
      </c>
      <c r="AW77" s="2" t="s">
        <v>486</v>
      </c>
      <c r="AX77" s="2" t="s">
        <v>51</v>
      </c>
      <c r="AY77" s="2" t="s">
        <v>51</v>
      </c>
      <c r="AZ77" s="2" t="s">
        <v>51</v>
      </c>
    </row>
    <row r="78" spans="1:52" ht="30" customHeight="1" x14ac:dyDescent="0.3">
      <c r="A78" s="22" t="s">
        <v>432</v>
      </c>
      <c r="B78" s="22" t="s">
        <v>433</v>
      </c>
      <c r="C78" s="22" t="s">
        <v>88</v>
      </c>
      <c r="D78" s="23">
        <v>2.7</v>
      </c>
      <c r="E78" s="25">
        <f>단가대비표!O35</f>
        <v>3930</v>
      </c>
      <c r="F78" s="28">
        <f t="shared" si="18"/>
        <v>10611</v>
      </c>
      <c r="G78" s="25">
        <f>단가대비표!P35</f>
        <v>0</v>
      </c>
      <c r="H78" s="28">
        <f t="shared" si="19"/>
        <v>0</v>
      </c>
      <c r="I78" s="25">
        <f>단가대비표!V35</f>
        <v>0</v>
      </c>
      <c r="J78" s="28">
        <f t="shared" si="20"/>
        <v>0</v>
      </c>
      <c r="K78" s="25">
        <f t="shared" si="21"/>
        <v>3930</v>
      </c>
      <c r="L78" s="28">
        <f t="shared" si="22"/>
        <v>10611</v>
      </c>
      <c r="M78" s="22" t="s">
        <v>51</v>
      </c>
      <c r="N78" s="2" t="s">
        <v>96</v>
      </c>
      <c r="O78" s="2" t="s">
        <v>434</v>
      </c>
      <c r="P78" s="2" t="s">
        <v>60</v>
      </c>
      <c r="Q78" s="2" t="s">
        <v>60</v>
      </c>
      <c r="R78" s="2" t="s">
        <v>59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51</v>
      </c>
      <c r="AW78" s="2" t="s">
        <v>487</v>
      </c>
      <c r="AX78" s="2" t="s">
        <v>51</v>
      </c>
      <c r="AY78" s="2" t="s">
        <v>51</v>
      </c>
      <c r="AZ78" s="2" t="s">
        <v>51</v>
      </c>
    </row>
    <row r="79" spans="1:52" ht="30" customHeight="1" x14ac:dyDescent="0.3">
      <c r="A79" s="22" t="s">
        <v>436</v>
      </c>
      <c r="B79" s="22" t="s">
        <v>437</v>
      </c>
      <c r="C79" s="22" t="s">
        <v>316</v>
      </c>
      <c r="D79" s="23">
        <v>5.5</v>
      </c>
      <c r="E79" s="25">
        <f>단가대비표!O33</f>
        <v>200</v>
      </c>
      <c r="F79" s="28">
        <f t="shared" si="18"/>
        <v>1100</v>
      </c>
      <c r="G79" s="25">
        <f>단가대비표!P33</f>
        <v>0</v>
      </c>
      <c r="H79" s="28">
        <f t="shared" si="19"/>
        <v>0</v>
      </c>
      <c r="I79" s="25">
        <f>단가대비표!V33</f>
        <v>0</v>
      </c>
      <c r="J79" s="28">
        <f t="shared" si="20"/>
        <v>0</v>
      </c>
      <c r="K79" s="25">
        <f t="shared" si="21"/>
        <v>200</v>
      </c>
      <c r="L79" s="28">
        <f t="shared" si="22"/>
        <v>1100</v>
      </c>
      <c r="M79" s="22" t="s">
        <v>51</v>
      </c>
      <c r="N79" s="2" t="s">
        <v>96</v>
      </c>
      <c r="O79" s="2" t="s">
        <v>438</v>
      </c>
      <c r="P79" s="2" t="s">
        <v>60</v>
      </c>
      <c r="Q79" s="2" t="s">
        <v>60</v>
      </c>
      <c r="R79" s="2" t="s">
        <v>59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51</v>
      </c>
      <c r="AW79" s="2" t="s">
        <v>488</v>
      </c>
      <c r="AX79" s="2" t="s">
        <v>51</v>
      </c>
      <c r="AY79" s="2" t="s">
        <v>51</v>
      </c>
      <c r="AZ79" s="2" t="s">
        <v>51</v>
      </c>
    </row>
    <row r="80" spans="1:52" ht="30" customHeight="1" x14ac:dyDescent="0.3">
      <c r="A80" s="22" t="s">
        <v>440</v>
      </c>
      <c r="B80" s="22" t="s">
        <v>441</v>
      </c>
      <c r="C80" s="22" t="s">
        <v>88</v>
      </c>
      <c r="D80" s="23">
        <v>0.7</v>
      </c>
      <c r="E80" s="25">
        <f>단가대비표!O34</f>
        <v>1400</v>
      </c>
      <c r="F80" s="28">
        <f t="shared" si="18"/>
        <v>980</v>
      </c>
      <c r="G80" s="25">
        <f>단가대비표!P34</f>
        <v>0</v>
      </c>
      <c r="H80" s="28">
        <f t="shared" si="19"/>
        <v>0</v>
      </c>
      <c r="I80" s="25">
        <f>단가대비표!V34</f>
        <v>0</v>
      </c>
      <c r="J80" s="28">
        <f t="shared" si="20"/>
        <v>0</v>
      </c>
      <c r="K80" s="25">
        <f t="shared" si="21"/>
        <v>1400</v>
      </c>
      <c r="L80" s="28">
        <f t="shared" si="22"/>
        <v>980</v>
      </c>
      <c r="M80" s="22" t="s">
        <v>51</v>
      </c>
      <c r="N80" s="2" t="s">
        <v>96</v>
      </c>
      <c r="O80" s="2" t="s">
        <v>442</v>
      </c>
      <c r="P80" s="2" t="s">
        <v>60</v>
      </c>
      <c r="Q80" s="2" t="s">
        <v>60</v>
      </c>
      <c r="R80" s="2" t="s">
        <v>59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51</v>
      </c>
      <c r="AW80" s="2" t="s">
        <v>489</v>
      </c>
      <c r="AX80" s="2" t="s">
        <v>51</v>
      </c>
      <c r="AY80" s="2" t="s">
        <v>51</v>
      </c>
      <c r="AZ80" s="2" t="s">
        <v>51</v>
      </c>
    </row>
    <row r="81" spans="1:52" ht="30" customHeight="1" x14ac:dyDescent="0.3">
      <c r="A81" s="22" t="s">
        <v>444</v>
      </c>
      <c r="B81" s="22" t="s">
        <v>445</v>
      </c>
      <c r="C81" s="22" t="s">
        <v>316</v>
      </c>
      <c r="D81" s="23">
        <v>3</v>
      </c>
      <c r="E81" s="25">
        <f>단가대비표!O37</f>
        <v>275</v>
      </c>
      <c r="F81" s="28">
        <f t="shared" si="18"/>
        <v>825</v>
      </c>
      <c r="G81" s="25">
        <f>단가대비표!P37</f>
        <v>0</v>
      </c>
      <c r="H81" s="28">
        <f t="shared" si="19"/>
        <v>0</v>
      </c>
      <c r="I81" s="25">
        <f>단가대비표!V37</f>
        <v>0</v>
      </c>
      <c r="J81" s="28">
        <f t="shared" si="20"/>
        <v>0</v>
      </c>
      <c r="K81" s="25">
        <f t="shared" si="21"/>
        <v>275</v>
      </c>
      <c r="L81" s="28">
        <f t="shared" si="22"/>
        <v>825</v>
      </c>
      <c r="M81" s="22" t="s">
        <v>51</v>
      </c>
      <c r="N81" s="2" t="s">
        <v>96</v>
      </c>
      <c r="O81" s="2" t="s">
        <v>446</v>
      </c>
      <c r="P81" s="2" t="s">
        <v>60</v>
      </c>
      <c r="Q81" s="2" t="s">
        <v>60</v>
      </c>
      <c r="R81" s="2" t="s">
        <v>59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51</v>
      </c>
      <c r="AW81" s="2" t="s">
        <v>490</v>
      </c>
      <c r="AX81" s="2" t="s">
        <v>51</v>
      </c>
      <c r="AY81" s="2" t="s">
        <v>51</v>
      </c>
      <c r="AZ81" s="2" t="s">
        <v>51</v>
      </c>
    </row>
    <row r="82" spans="1:52" ht="30" customHeight="1" x14ac:dyDescent="0.3">
      <c r="A82" s="22" t="s">
        <v>448</v>
      </c>
      <c r="B82" s="22" t="s">
        <v>449</v>
      </c>
      <c r="C82" s="22" t="s">
        <v>316</v>
      </c>
      <c r="D82" s="23">
        <v>4</v>
      </c>
      <c r="E82" s="25">
        <f>단가대비표!O38</f>
        <v>7</v>
      </c>
      <c r="F82" s="28">
        <f t="shared" si="18"/>
        <v>28</v>
      </c>
      <c r="G82" s="25">
        <f>단가대비표!P38</f>
        <v>0</v>
      </c>
      <c r="H82" s="28">
        <f t="shared" si="19"/>
        <v>0</v>
      </c>
      <c r="I82" s="25">
        <f>단가대비표!V38</f>
        <v>0</v>
      </c>
      <c r="J82" s="28">
        <f t="shared" si="20"/>
        <v>0</v>
      </c>
      <c r="K82" s="25">
        <f t="shared" si="21"/>
        <v>7</v>
      </c>
      <c r="L82" s="28">
        <f t="shared" si="22"/>
        <v>28</v>
      </c>
      <c r="M82" s="22" t="s">
        <v>51</v>
      </c>
      <c r="N82" s="2" t="s">
        <v>96</v>
      </c>
      <c r="O82" s="2" t="s">
        <v>450</v>
      </c>
      <c r="P82" s="2" t="s">
        <v>60</v>
      </c>
      <c r="Q82" s="2" t="s">
        <v>60</v>
      </c>
      <c r="R82" s="2" t="s">
        <v>59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51</v>
      </c>
      <c r="AW82" s="2" t="s">
        <v>491</v>
      </c>
      <c r="AX82" s="2" t="s">
        <v>51</v>
      </c>
      <c r="AY82" s="2" t="s">
        <v>51</v>
      </c>
      <c r="AZ82" s="2" t="s">
        <v>51</v>
      </c>
    </row>
    <row r="83" spans="1:52" ht="30" customHeight="1" x14ac:dyDescent="0.3">
      <c r="A83" s="22" t="s">
        <v>452</v>
      </c>
      <c r="B83" s="22" t="s">
        <v>453</v>
      </c>
      <c r="C83" s="22" t="s">
        <v>316</v>
      </c>
      <c r="D83" s="23">
        <v>20</v>
      </c>
      <c r="E83" s="25">
        <f>단가대비표!O39</f>
        <v>10</v>
      </c>
      <c r="F83" s="28">
        <f t="shared" si="18"/>
        <v>200</v>
      </c>
      <c r="G83" s="25">
        <f>단가대비표!P39</f>
        <v>0</v>
      </c>
      <c r="H83" s="28">
        <f t="shared" si="19"/>
        <v>0</v>
      </c>
      <c r="I83" s="25">
        <f>단가대비표!V39</f>
        <v>0</v>
      </c>
      <c r="J83" s="28">
        <f t="shared" si="20"/>
        <v>0</v>
      </c>
      <c r="K83" s="25">
        <f t="shared" si="21"/>
        <v>10</v>
      </c>
      <c r="L83" s="28">
        <f t="shared" si="22"/>
        <v>200</v>
      </c>
      <c r="M83" s="22" t="s">
        <v>51</v>
      </c>
      <c r="N83" s="2" t="s">
        <v>96</v>
      </c>
      <c r="O83" s="2" t="s">
        <v>454</v>
      </c>
      <c r="P83" s="2" t="s">
        <v>60</v>
      </c>
      <c r="Q83" s="2" t="s">
        <v>60</v>
      </c>
      <c r="R83" s="2" t="s">
        <v>59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51</v>
      </c>
      <c r="AW83" s="2" t="s">
        <v>492</v>
      </c>
      <c r="AX83" s="2" t="s">
        <v>51</v>
      </c>
      <c r="AY83" s="2" t="s">
        <v>51</v>
      </c>
      <c r="AZ83" s="2" t="s">
        <v>51</v>
      </c>
    </row>
    <row r="84" spans="1:52" ht="30" customHeight="1" x14ac:dyDescent="0.3">
      <c r="A84" s="22" t="s">
        <v>452</v>
      </c>
      <c r="B84" s="22" t="s">
        <v>456</v>
      </c>
      <c r="C84" s="22" t="s">
        <v>316</v>
      </c>
      <c r="D84" s="23">
        <v>40</v>
      </c>
      <c r="E84" s="25">
        <f>단가대비표!O40</f>
        <v>3</v>
      </c>
      <c r="F84" s="28">
        <f t="shared" si="18"/>
        <v>120</v>
      </c>
      <c r="G84" s="25">
        <f>단가대비표!P40</f>
        <v>0</v>
      </c>
      <c r="H84" s="28">
        <f t="shared" si="19"/>
        <v>0</v>
      </c>
      <c r="I84" s="25">
        <f>단가대비표!V40</f>
        <v>0</v>
      </c>
      <c r="J84" s="28">
        <f t="shared" si="20"/>
        <v>0</v>
      </c>
      <c r="K84" s="25">
        <f t="shared" si="21"/>
        <v>3</v>
      </c>
      <c r="L84" s="28">
        <f t="shared" si="22"/>
        <v>120</v>
      </c>
      <c r="M84" s="22" t="s">
        <v>51</v>
      </c>
      <c r="N84" s="2" t="s">
        <v>96</v>
      </c>
      <c r="O84" s="2" t="s">
        <v>457</v>
      </c>
      <c r="P84" s="2" t="s">
        <v>60</v>
      </c>
      <c r="Q84" s="2" t="s">
        <v>60</v>
      </c>
      <c r="R84" s="2" t="s">
        <v>59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51</v>
      </c>
      <c r="AW84" s="2" t="s">
        <v>493</v>
      </c>
      <c r="AX84" s="2" t="s">
        <v>51</v>
      </c>
      <c r="AY84" s="2" t="s">
        <v>51</v>
      </c>
      <c r="AZ84" s="2" t="s">
        <v>51</v>
      </c>
    </row>
    <row r="85" spans="1:52" ht="30" customHeight="1" x14ac:dyDescent="0.3">
      <c r="A85" s="22" t="s">
        <v>459</v>
      </c>
      <c r="B85" s="22" t="s">
        <v>460</v>
      </c>
      <c r="C85" s="22" t="s">
        <v>57</v>
      </c>
      <c r="D85" s="23">
        <v>1.1000000000000001</v>
      </c>
      <c r="E85" s="25">
        <f>단가대비표!O14</f>
        <v>4520</v>
      </c>
      <c r="F85" s="28">
        <f t="shared" si="18"/>
        <v>4972</v>
      </c>
      <c r="G85" s="25">
        <f>단가대비표!P14</f>
        <v>0</v>
      </c>
      <c r="H85" s="28">
        <f t="shared" si="19"/>
        <v>0</v>
      </c>
      <c r="I85" s="25">
        <f>단가대비표!V14</f>
        <v>0</v>
      </c>
      <c r="J85" s="28">
        <f t="shared" si="20"/>
        <v>0</v>
      </c>
      <c r="K85" s="25">
        <f t="shared" si="21"/>
        <v>4520</v>
      </c>
      <c r="L85" s="28">
        <f t="shared" si="22"/>
        <v>4972</v>
      </c>
      <c r="M85" s="22" t="s">
        <v>51</v>
      </c>
      <c r="N85" s="2" t="s">
        <v>96</v>
      </c>
      <c r="O85" s="2" t="s">
        <v>461</v>
      </c>
      <c r="P85" s="2" t="s">
        <v>60</v>
      </c>
      <c r="Q85" s="2" t="s">
        <v>60</v>
      </c>
      <c r="R85" s="2" t="s">
        <v>59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51</v>
      </c>
      <c r="AW85" s="2" t="s">
        <v>494</v>
      </c>
      <c r="AX85" s="2" t="s">
        <v>51</v>
      </c>
      <c r="AY85" s="2" t="s">
        <v>51</v>
      </c>
      <c r="AZ85" s="2" t="s">
        <v>51</v>
      </c>
    </row>
    <row r="86" spans="1:52" ht="30" customHeight="1" x14ac:dyDescent="0.3">
      <c r="A86" s="22" t="s">
        <v>463</v>
      </c>
      <c r="B86" s="22" t="s">
        <v>464</v>
      </c>
      <c r="C86" s="22" t="s">
        <v>57</v>
      </c>
      <c r="D86" s="23">
        <v>6</v>
      </c>
      <c r="E86" s="25">
        <f>단가대비표!O41</f>
        <v>82</v>
      </c>
      <c r="F86" s="28">
        <f t="shared" si="18"/>
        <v>492</v>
      </c>
      <c r="G86" s="25">
        <f>단가대비표!P41</f>
        <v>0</v>
      </c>
      <c r="H86" s="28">
        <f t="shared" si="19"/>
        <v>0</v>
      </c>
      <c r="I86" s="25">
        <f>단가대비표!V41</f>
        <v>0</v>
      </c>
      <c r="J86" s="28">
        <f t="shared" si="20"/>
        <v>0</v>
      </c>
      <c r="K86" s="25">
        <f t="shared" si="21"/>
        <v>82</v>
      </c>
      <c r="L86" s="28">
        <f t="shared" si="22"/>
        <v>492</v>
      </c>
      <c r="M86" s="22" t="s">
        <v>51</v>
      </c>
      <c r="N86" s="2" t="s">
        <v>96</v>
      </c>
      <c r="O86" s="2" t="s">
        <v>465</v>
      </c>
      <c r="P86" s="2" t="s">
        <v>60</v>
      </c>
      <c r="Q86" s="2" t="s">
        <v>60</v>
      </c>
      <c r="R86" s="2" t="s">
        <v>59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51</v>
      </c>
      <c r="AW86" s="2" t="s">
        <v>495</v>
      </c>
      <c r="AX86" s="2" t="s">
        <v>51</v>
      </c>
      <c r="AY86" s="2" t="s">
        <v>51</v>
      </c>
      <c r="AZ86" s="2" t="s">
        <v>51</v>
      </c>
    </row>
    <row r="87" spans="1:52" ht="30" customHeight="1" x14ac:dyDescent="0.3">
      <c r="A87" s="22" t="s">
        <v>467</v>
      </c>
      <c r="B87" s="22" t="s">
        <v>468</v>
      </c>
      <c r="C87" s="22" t="s">
        <v>88</v>
      </c>
      <c r="D87" s="23">
        <v>2.6</v>
      </c>
      <c r="E87" s="25">
        <f>단가대비표!O42</f>
        <v>150</v>
      </c>
      <c r="F87" s="28">
        <f t="shared" si="18"/>
        <v>390</v>
      </c>
      <c r="G87" s="25">
        <f>단가대비표!P42</f>
        <v>0</v>
      </c>
      <c r="H87" s="28">
        <f t="shared" si="19"/>
        <v>0</v>
      </c>
      <c r="I87" s="25">
        <f>단가대비표!V42</f>
        <v>0</v>
      </c>
      <c r="J87" s="28">
        <f t="shared" si="20"/>
        <v>0</v>
      </c>
      <c r="K87" s="25">
        <f t="shared" si="21"/>
        <v>150</v>
      </c>
      <c r="L87" s="28">
        <f t="shared" si="22"/>
        <v>390</v>
      </c>
      <c r="M87" s="22" t="s">
        <v>51</v>
      </c>
      <c r="N87" s="2" t="s">
        <v>96</v>
      </c>
      <c r="O87" s="2" t="s">
        <v>469</v>
      </c>
      <c r="P87" s="2" t="s">
        <v>60</v>
      </c>
      <c r="Q87" s="2" t="s">
        <v>60</v>
      </c>
      <c r="R87" s="2" t="s">
        <v>59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51</v>
      </c>
      <c r="AW87" s="2" t="s">
        <v>496</v>
      </c>
      <c r="AX87" s="2" t="s">
        <v>51</v>
      </c>
      <c r="AY87" s="2" t="s">
        <v>51</v>
      </c>
      <c r="AZ87" s="2" t="s">
        <v>51</v>
      </c>
    </row>
    <row r="88" spans="1:52" ht="30" customHeight="1" x14ac:dyDescent="0.3">
      <c r="A88" s="22" t="s">
        <v>471</v>
      </c>
      <c r="B88" s="22" t="s">
        <v>51</v>
      </c>
      <c r="C88" s="22" t="s">
        <v>57</v>
      </c>
      <c r="D88" s="23">
        <v>1</v>
      </c>
      <c r="E88" s="25">
        <f>일위대가목록!E48</f>
        <v>0</v>
      </c>
      <c r="F88" s="28">
        <f t="shared" si="18"/>
        <v>0</v>
      </c>
      <c r="G88" s="25">
        <f>일위대가목록!F48</f>
        <v>10544</v>
      </c>
      <c r="H88" s="28">
        <f t="shared" si="19"/>
        <v>10544</v>
      </c>
      <c r="I88" s="25">
        <f>일위대가목록!G48</f>
        <v>632</v>
      </c>
      <c r="J88" s="28">
        <f t="shared" si="20"/>
        <v>632</v>
      </c>
      <c r="K88" s="25">
        <f t="shared" si="21"/>
        <v>11176</v>
      </c>
      <c r="L88" s="28">
        <f t="shared" si="22"/>
        <v>11176</v>
      </c>
      <c r="M88" s="22" t="s">
        <v>51</v>
      </c>
      <c r="N88" s="2" t="s">
        <v>96</v>
      </c>
      <c r="O88" s="2" t="s">
        <v>472</v>
      </c>
      <c r="P88" s="2" t="s">
        <v>59</v>
      </c>
      <c r="Q88" s="2" t="s">
        <v>60</v>
      </c>
      <c r="R88" s="2" t="s">
        <v>60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51</v>
      </c>
      <c r="AW88" s="2" t="s">
        <v>497</v>
      </c>
      <c r="AX88" s="2" t="s">
        <v>51</v>
      </c>
      <c r="AY88" s="2" t="s">
        <v>51</v>
      </c>
      <c r="AZ88" s="2" t="s">
        <v>51</v>
      </c>
    </row>
    <row r="89" spans="1:52" ht="30" customHeight="1" x14ac:dyDescent="0.3">
      <c r="A89" s="22" t="s">
        <v>474</v>
      </c>
      <c r="B89" s="22" t="s">
        <v>475</v>
      </c>
      <c r="C89" s="22" t="s">
        <v>57</v>
      </c>
      <c r="D89" s="23">
        <v>1</v>
      </c>
      <c r="E89" s="25">
        <f>일위대가목록!E49</f>
        <v>0</v>
      </c>
      <c r="F89" s="28">
        <f t="shared" si="18"/>
        <v>0</v>
      </c>
      <c r="G89" s="25">
        <f>일위대가목록!F49</f>
        <v>8658</v>
      </c>
      <c r="H89" s="28">
        <f t="shared" si="19"/>
        <v>8658</v>
      </c>
      <c r="I89" s="25">
        <f>일위대가목록!G49</f>
        <v>0</v>
      </c>
      <c r="J89" s="28">
        <f t="shared" si="20"/>
        <v>0</v>
      </c>
      <c r="K89" s="25">
        <f t="shared" si="21"/>
        <v>8658</v>
      </c>
      <c r="L89" s="28">
        <f t="shared" si="22"/>
        <v>8658</v>
      </c>
      <c r="M89" s="22" t="s">
        <v>51</v>
      </c>
      <c r="N89" s="2" t="s">
        <v>96</v>
      </c>
      <c r="O89" s="2" t="s">
        <v>476</v>
      </c>
      <c r="P89" s="2" t="s">
        <v>59</v>
      </c>
      <c r="Q89" s="2" t="s">
        <v>60</v>
      </c>
      <c r="R89" s="2" t="s">
        <v>60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51</v>
      </c>
      <c r="AW89" s="2" t="s">
        <v>498</v>
      </c>
      <c r="AX89" s="2" t="s">
        <v>51</v>
      </c>
      <c r="AY89" s="2" t="s">
        <v>51</v>
      </c>
      <c r="AZ89" s="2" t="s">
        <v>51</v>
      </c>
    </row>
    <row r="90" spans="1:52" ht="30" customHeight="1" x14ac:dyDescent="0.3">
      <c r="A90" s="22" t="s">
        <v>101</v>
      </c>
      <c r="B90" s="22" t="s">
        <v>478</v>
      </c>
      <c r="C90" s="22" t="s">
        <v>57</v>
      </c>
      <c r="D90" s="23">
        <v>2</v>
      </c>
      <c r="E90" s="25">
        <f>일위대가목록!E50</f>
        <v>0</v>
      </c>
      <c r="F90" s="28">
        <f t="shared" si="18"/>
        <v>0</v>
      </c>
      <c r="G90" s="25">
        <f>일위대가목록!F50</f>
        <v>15088</v>
      </c>
      <c r="H90" s="28">
        <f t="shared" si="19"/>
        <v>30176</v>
      </c>
      <c r="I90" s="25">
        <f>일위대가목록!G50</f>
        <v>150</v>
      </c>
      <c r="J90" s="28">
        <f t="shared" si="20"/>
        <v>300</v>
      </c>
      <c r="K90" s="25">
        <f t="shared" si="21"/>
        <v>15238</v>
      </c>
      <c r="L90" s="28">
        <f t="shared" si="22"/>
        <v>30476</v>
      </c>
      <c r="M90" s="22" t="s">
        <v>51</v>
      </c>
      <c r="N90" s="2" t="s">
        <v>96</v>
      </c>
      <c r="O90" s="2" t="s">
        <v>479</v>
      </c>
      <c r="P90" s="2" t="s">
        <v>59</v>
      </c>
      <c r="Q90" s="2" t="s">
        <v>60</v>
      </c>
      <c r="R90" s="2" t="s">
        <v>60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51</v>
      </c>
      <c r="AW90" s="2" t="s">
        <v>499</v>
      </c>
      <c r="AX90" s="2" t="s">
        <v>51</v>
      </c>
      <c r="AY90" s="2" t="s">
        <v>51</v>
      </c>
      <c r="AZ90" s="2" t="s">
        <v>51</v>
      </c>
    </row>
    <row r="91" spans="1:52" ht="30" customHeight="1" x14ac:dyDescent="0.3">
      <c r="A91" s="22" t="s">
        <v>311</v>
      </c>
      <c r="B91" s="22" t="s">
        <v>51</v>
      </c>
      <c r="C91" s="22" t="s">
        <v>51</v>
      </c>
      <c r="D91" s="23"/>
      <c r="E91" s="25"/>
      <c r="F91" s="28">
        <f>TRUNC(SUMIF(N76:N90, N75, F76:F90),0)</f>
        <v>42846</v>
      </c>
      <c r="G91" s="25"/>
      <c r="H91" s="28">
        <f>TRUNC(SUMIF(N76:N90, N75, H76:H90),0)</f>
        <v>49378</v>
      </c>
      <c r="I91" s="25"/>
      <c r="J91" s="28">
        <f>TRUNC(SUMIF(N76:N90, N75, J76:J90),0)</f>
        <v>932</v>
      </c>
      <c r="K91" s="25"/>
      <c r="L91" s="28">
        <f>F91+H91+J91</f>
        <v>93156</v>
      </c>
      <c r="M91" s="22" t="s">
        <v>51</v>
      </c>
      <c r="N91" s="2" t="s">
        <v>75</v>
      </c>
      <c r="O91" s="2" t="s">
        <v>75</v>
      </c>
      <c r="P91" s="2" t="s">
        <v>51</v>
      </c>
      <c r="Q91" s="2" t="s">
        <v>51</v>
      </c>
      <c r="R91" s="2" t="s">
        <v>51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51</v>
      </c>
      <c r="AW91" s="2" t="s">
        <v>51</v>
      </c>
      <c r="AX91" s="2" t="s">
        <v>51</v>
      </c>
      <c r="AY91" s="2" t="s">
        <v>51</v>
      </c>
      <c r="AZ91" s="2" t="s">
        <v>51</v>
      </c>
    </row>
    <row r="92" spans="1:52" ht="30" customHeight="1" x14ac:dyDescent="0.3">
      <c r="A92" s="23"/>
      <c r="B92" s="23"/>
      <c r="C92" s="23"/>
      <c r="D92" s="23"/>
      <c r="E92" s="25"/>
      <c r="F92" s="28"/>
      <c r="G92" s="25"/>
      <c r="H92" s="28"/>
      <c r="I92" s="25"/>
      <c r="J92" s="28"/>
      <c r="K92" s="25"/>
      <c r="L92" s="28"/>
      <c r="M92" s="23"/>
    </row>
    <row r="93" spans="1:52" ht="30" customHeight="1" x14ac:dyDescent="0.3">
      <c r="A93" s="19" t="s">
        <v>500</v>
      </c>
      <c r="B93" s="20"/>
      <c r="C93" s="20"/>
      <c r="D93" s="20"/>
      <c r="E93" s="24"/>
      <c r="F93" s="27"/>
      <c r="G93" s="24"/>
      <c r="H93" s="27"/>
      <c r="I93" s="24"/>
      <c r="J93" s="27"/>
      <c r="K93" s="24"/>
      <c r="L93" s="27"/>
      <c r="M93" s="21"/>
      <c r="N93" s="1" t="s">
        <v>99</v>
      </c>
    </row>
    <row r="94" spans="1:52" ht="30" customHeight="1" x14ac:dyDescent="0.3">
      <c r="A94" s="22" t="s">
        <v>424</v>
      </c>
      <c r="B94" s="22" t="s">
        <v>483</v>
      </c>
      <c r="C94" s="22" t="s">
        <v>57</v>
      </c>
      <c r="D94" s="23">
        <v>2.1</v>
      </c>
      <c r="E94" s="25">
        <f>단가대비표!O20</f>
        <v>4632</v>
      </c>
      <c r="F94" s="28">
        <f t="shared" ref="F94:F108" si="23">TRUNC(E94*D94,1)</f>
        <v>9727.2000000000007</v>
      </c>
      <c r="G94" s="25">
        <f>단가대비표!P20</f>
        <v>0</v>
      </c>
      <c r="H94" s="28">
        <f t="shared" ref="H94:H108" si="24">TRUNC(G94*D94,1)</f>
        <v>0</v>
      </c>
      <c r="I94" s="25">
        <f>단가대비표!V20</f>
        <v>0</v>
      </c>
      <c r="J94" s="28">
        <f t="shared" ref="J94:J108" si="25">TRUNC(I94*D94,1)</f>
        <v>0</v>
      </c>
      <c r="K94" s="25">
        <f t="shared" ref="K94:K108" si="26">TRUNC(E94+G94+I94,1)</f>
        <v>4632</v>
      </c>
      <c r="L94" s="28">
        <f t="shared" ref="L94:L108" si="27">TRUNC(F94+H94+J94,1)</f>
        <v>9727.2000000000007</v>
      </c>
      <c r="M94" s="22" t="s">
        <v>51</v>
      </c>
      <c r="N94" s="2" t="s">
        <v>99</v>
      </c>
      <c r="O94" s="2" t="s">
        <v>484</v>
      </c>
      <c r="P94" s="2" t="s">
        <v>60</v>
      </c>
      <c r="Q94" s="2" t="s">
        <v>60</v>
      </c>
      <c r="R94" s="2" t="s">
        <v>59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51</v>
      </c>
      <c r="AW94" s="2" t="s">
        <v>502</v>
      </c>
      <c r="AX94" s="2" t="s">
        <v>51</v>
      </c>
      <c r="AY94" s="2" t="s">
        <v>51</v>
      </c>
      <c r="AZ94" s="2" t="s">
        <v>51</v>
      </c>
    </row>
    <row r="95" spans="1:52" ht="30" customHeight="1" x14ac:dyDescent="0.3">
      <c r="A95" s="22" t="s">
        <v>428</v>
      </c>
      <c r="B95" s="22" t="s">
        <v>429</v>
      </c>
      <c r="C95" s="22" t="s">
        <v>88</v>
      </c>
      <c r="D95" s="23">
        <v>1.1000000000000001</v>
      </c>
      <c r="E95" s="25">
        <f>단가대비표!O36</f>
        <v>3340</v>
      </c>
      <c r="F95" s="28">
        <f t="shared" si="23"/>
        <v>3674</v>
      </c>
      <c r="G95" s="25">
        <f>단가대비표!P36</f>
        <v>0</v>
      </c>
      <c r="H95" s="28">
        <f t="shared" si="24"/>
        <v>0</v>
      </c>
      <c r="I95" s="25">
        <f>단가대비표!V36</f>
        <v>0</v>
      </c>
      <c r="J95" s="28">
        <f t="shared" si="25"/>
        <v>0</v>
      </c>
      <c r="K95" s="25">
        <f t="shared" si="26"/>
        <v>3340</v>
      </c>
      <c r="L95" s="28">
        <f t="shared" si="27"/>
        <v>3674</v>
      </c>
      <c r="M95" s="22" t="s">
        <v>51</v>
      </c>
      <c r="N95" s="2" t="s">
        <v>99</v>
      </c>
      <c r="O95" s="2" t="s">
        <v>430</v>
      </c>
      <c r="P95" s="2" t="s">
        <v>60</v>
      </c>
      <c r="Q95" s="2" t="s">
        <v>60</v>
      </c>
      <c r="R95" s="2" t="s">
        <v>59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51</v>
      </c>
      <c r="AW95" s="2" t="s">
        <v>503</v>
      </c>
      <c r="AX95" s="2" t="s">
        <v>51</v>
      </c>
      <c r="AY95" s="2" t="s">
        <v>51</v>
      </c>
      <c r="AZ95" s="2" t="s">
        <v>51</v>
      </c>
    </row>
    <row r="96" spans="1:52" ht="30" customHeight="1" x14ac:dyDescent="0.3">
      <c r="A96" s="22" t="s">
        <v>432</v>
      </c>
      <c r="B96" s="22" t="s">
        <v>433</v>
      </c>
      <c r="C96" s="22" t="s">
        <v>88</v>
      </c>
      <c r="D96" s="23">
        <v>2.7</v>
      </c>
      <c r="E96" s="25">
        <f>단가대비표!O35</f>
        <v>3930</v>
      </c>
      <c r="F96" s="28">
        <f t="shared" si="23"/>
        <v>10611</v>
      </c>
      <c r="G96" s="25">
        <f>단가대비표!P35</f>
        <v>0</v>
      </c>
      <c r="H96" s="28">
        <f t="shared" si="24"/>
        <v>0</v>
      </c>
      <c r="I96" s="25">
        <f>단가대비표!V35</f>
        <v>0</v>
      </c>
      <c r="J96" s="28">
        <f t="shared" si="25"/>
        <v>0</v>
      </c>
      <c r="K96" s="25">
        <f t="shared" si="26"/>
        <v>3930</v>
      </c>
      <c r="L96" s="28">
        <f t="shared" si="27"/>
        <v>10611</v>
      </c>
      <c r="M96" s="22" t="s">
        <v>51</v>
      </c>
      <c r="N96" s="2" t="s">
        <v>99</v>
      </c>
      <c r="O96" s="2" t="s">
        <v>434</v>
      </c>
      <c r="P96" s="2" t="s">
        <v>60</v>
      </c>
      <c r="Q96" s="2" t="s">
        <v>60</v>
      </c>
      <c r="R96" s="2" t="s">
        <v>59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51</v>
      </c>
      <c r="AW96" s="2" t="s">
        <v>504</v>
      </c>
      <c r="AX96" s="2" t="s">
        <v>51</v>
      </c>
      <c r="AY96" s="2" t="s">
        <v>51</v>
      </c>
      <c r="AZ96" s="2" t="s">
        <v>51</v>
      </c>
    </row>
    <row r="97" spans="1:52" ht="30" customHeight="1" x14ac:dyDescent="0.3">
      <c r="A97" s="22" t="s">
        <v>436</v>
      </c>
      <c r="B97" s="22" t="s">
        <v>437</v>
      </c>
      <c r="C97" s="22" t="s">
        <v>316</v>
      </c>
      <c r="D97" s="23">
        <v>5.5</v>
      </c>
      <c r="E97" s="25">
        <f>단가대비표!O33</f>
        <v>200</v>
      </c>
      <c r="F97" s="28">
        <f t="shared" si="23"/>
        <v>1100</v>
      </c>
      <c r="G97" s="25">
        <f>단가대비표!P33</f>
        <v>0</v>
      </c>
      <c r="H97" s="28">
        <f t="shared" si="24"/>
        <v>0</v>
      </c>
      <c r="I97" s="25">
        <f>단가대비표!V33</f>
        <v>0</v>
      </c>
      <c r="J97" s="28">
        <f t="shared" si="25"/>
        <v>0</v>
      </c>
      <c r="K97" s="25">
        <f t="shared" si="26"/>
        <v>200</v>
      </c>
      <c r="L97" s="28">
        <f t="shared" si="27"/>
        <v>1100</v>
      </c>
      <c r="M97" s="22" t="s">
        <v>51</v>
      </c>
      <c r="N97" s="2" t="s">
        <v>99</v>
      </c>
      <c r="O97" s="2" t="s">
        <v>438</v>
      </c>
      <c r="P97" s="2" t="s">
        <v>60</v>
      </c>
      <c r="Q97" s="2" t="s">
        <v>60</v>
      </c>
      <c r="R97" s="2" t="s">
        <v>59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51</v>
      </c>
      <c r="AW97" s="2" t="s">
        <v>505</v>
      </c>
      <c r="AX97" s="2" t="s">
        <v>51</v>
      </c>
      <c r="AY97" s="2" t="s">
        <v>51</v>
      </c>
      <c r="AZ97" s="2" t="s">
        <v>51</v>
      </c>
    </row>
    <row r="98" spans="1:52" ht="30" customHeight="1" x14ac:dyDescent="0.3">
      <c r="A98" s="22" t="s">
        <v>440</v>
      </c>
      <c r="B98" s="22" t="s">
        <v>441</v>
      </c>
      <c r="C98" s="22" t="s">
        <v>88</v>
      </c>
      <c r="D98" s="23">
        <v>0.7</v>
      </c>
      <c r="E98" s="25">
        <f>단가대비표!O34</f>
        <v>1400</v>
      </c>
      <c r="F98" s="28">
        <f t="shared" si="23"/>
        <v>980</v>
      </c>
      <c r="G98" s="25">
        <f>단가대비표!P34</f>
        <v>0</v>
      </c>
      <c r="H98" s="28">
        <f t="shared" si="24"/>
        <v>0</v>
      </c>
      <c r="I98" s="25">
        <f>단가대비표!V34</f>
        <v>0</v>
      </c>
      <c r="J98" s="28">
        <f t="shared" si="25"/>
        <v>0</v>
      </c>
      <c r="K98" s="25">
        <f t="shared" si="26"/>
        <v>1400</v>
      </c>
      <c r="L98" s="28">
        <f t="shared" si="27"/>
        <v>980</v>
      </c>
      <c r="M98" s="22" t="s">
        <v>51</v>
      </c>
      <c r="N98" s="2" t="s">
        <v>99</v>
      </c>
      <c r="O98" s="2" t="s">
        <v>442</v>
      </c>
      <c r="P98" s="2" t="s">
        <v>60</v>
      </c>
      <c r="Q98" s="2" t="s">
        <v>60</v>
      </c>
      <c r="R98" s="2" t="s">
        <v>59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51</v>
      </c>
      <c r="AW98" s="2" t="s">
        <v>506</v>
      </c>
      <c r="AX98" s="2" t="s">
        <v>51</v>
      </c>
      <c r="AY98" s="2" t="s">
        <v>51</v>
      </c>
      <c r="AZ98" s="2" t="s">
        <v>51</v>
      </c>
    </row>
    <row r="99" spans="1:52" ht="30" customHeight="1" x14ac:dyDescent="0.3">
      <c r="A99" s="22" t="s">
        <v>444</v>
      </c>
      <c r="B99" s="22" t="s">
        <v>445</v>
      </c>
      <c r="C99" s="22" t="s">
        <v>316</v>
      </c>
      <c r="D99" s="23">
        <v>3</v>
      </c>
      <c r="E99" s="25">
        <f>단가대비표!O37</f>
        <v>275</v>
      </c>
      <c r="F99" s="28">
        <f t="shared" si="23"/>
        <v>825</v>
      </c>
      <c r="G99" s="25">
        <f>단가대비표!P37</f>
        <v>0</v>
      </c>
      <c r="H99" s="28">
        <f t="shared" si="24"/>
        <v>0</v>
      </c>
      <c r="I99" s="25">
        <f>단가대비표!V37</f>
        <v>0</v>
      </c>
      <c r="J99" s="28">
        <f t="shared" si="25"/>
        <v>0</v>
      </c>
      <c r="K99" s="25">
        <f t="shared" si="26"/>
        <v>275</v>
      </c>
      <c r="L99" s="28">
        <f t="shared" si="27"/>
        <v>825</v>
      </c>
      <c r="M99" s="22" t="s">
        <v>51</v>
      </c>
      <c r="N99" s="2" t="s">
        <v>99</v>
      </c>
      <c r="O99" s="2" t="s">
        <v>446</v>
      </c>
      <c r="P99" s="2" t="s">
        <v>60</v>
      </c>
      <c r="Q99" s="2" t="s">
        <v>60</v>
      </c>
      <c r="R99" s="2" t="s">
        <v>59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51</v>
      </c>
      <c r="AW99" s="2" t="s">
        <v>507</v>
      </c>
      <c r="AX99" s="2" t="s">
        <v>51</v>
      </c>
      <c r="AY99" s="2" t="s">
        <v>51</v>
      </c>
      <c r="AZ99" s="2" t="s">
        <v>51</v>
      </c>
    </row>
    <row r="100" spans="1:52" ht="30" customHeight="1" x14ac:dyDescent="0.3">
      <c r="A100" s="22" t="s">
        <v>448</v>
      </c>
      <c r="B100" s="22" t="s">
        <v>449</v>
      </c>
      <c r="C100" s="22" t="s">
        <v>316</v>
      </c>
      <c r="D100" s="23">
        <v>4</v>
      </c>
      <c r="E100" s="25">
        <f>단가대비표!O38</f>
        <v>7</v>
      </c>
      <c r="F100" s="28">
        <f t="shared" si="23"/>
        <v>28</v>
      </c>
      <c r="G100" s="25">
        <f>단가대비표!P38</f>
        <v>0</v>
      </c>
      <c r="H100" s="28">
        <f t="shared" si="24"/>
        <v>0</v>
      </c>
      <c r="I100" s="25">
        <f>단가대비표!V38</f>
        <v>0</v>
      </c>
      <c r="J100" s="28">
        <f t="shared" si="25"/>
        <v>0</v>
      </c>
      <c r="K100" s="25">
        <f t="shared" si="26"/>
        <v>7</v>
      </c>
      <c r="L100" s="28">
        <f t="shared" si="27"/>
        <v>28</v>
      </c>
      <c r="M100" s="22" t="s">
        <v>51</v>
      </c>
      <c r="N100" s="2" t="s">
        <v>99</v>
      </c>
      <c r="O100" s="2" t="s">
        <v>450</v>
      </c>
      <c r="P100" s="2" t="s">
        <v>60</v>
      </c>
      <c r="Q100" s="2" t="s">
        <v>60</v>
      </c>
      <c r="R100" s="2" t="s">
        <v>59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51</v>
      </c>
      <c r="AW100" s="2" t="s">
        <v>508</v>
      </c>
      <c r="AX100" s="2" t="s">
        <v>51</v>
      </c>
      <c r="AY100" s="2" t="s">
        <v>51</v>
      </c>
      <c r="AZ100" s="2" t="s">
        <v>51</v>
      </c>
    </row>
    <row r="101" spans="1:52" ht="30" customHeight="1" x14ac:dyDescent="0.3">
      <c r="A101" s="22" t="s">
        <v>452</v>
      </c>
      <c r="B101" s="22" t="s">
        <v>453</v>
      </c>
      <c r="C101" s="22" t="s">
        <v>316</v>
      </c>
      <c r="D101" s="23">
        <v>20</v>
      </c>
      <c r="E101" s="25">
        <f>단가대비표!O39</f>
        <v>10</v>
      </c>
      <c r="F101" s="28">
        <f t="shared" si="23"/>
        <v>200</v>
      </c>
      <c r="G101" s="25">
        <f>단가대비표!P39</f>
        <v>0</v>
      </c>
      <c r="H101" s="28">
        <f t="shared" si="24"/>
        <v>0</v>
      </c>
      <c r="I101" s="25">
        <f>단가대비표!V39</f>
        <v>0</v>
      </c>
      <c r="J101" s="28">
        <f t="shared" si="25"/>
        <v>0</v>
      </c>
      <c r="K101" s="25">
        <f t="shared" si="26"/>
        <v>10</v>
      </c>
      <c r="L101" s="28">
        <f t="shared" si="27"/>
        <v>200</v>
      </c>
      <c r="M101" s="22" t="s">
        <v>51</v>
      </c>
      <c r="N101" s="2" t="s">
        <v>99</v>
      </c>
      <c r="O101" s="2" t="s">
        <v>454</v>
      </c>
      <c r="P101" s="2" t="s">
        <v>60</v>
      </c>
      <c r="Q101" s="2" t="s">
        <v>60</v>
      </c>
      <c r="R101" s="2" t="s">
        <v>59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51</v>
      </c>
      <c r="AW101" s="2" t="s">
        <v>509</v>
      </c>
      <c r="AX101" s="2" t="s">
        <v>51</v>
      </c>
      <c r="AY101" s="2" t="s">
        <v>51</v>
      </c>
      <c r="AZ101" s="2" t="s">
        <v>51</v>
      </c>
    </row>
    <row r="102" spans="1:52" ht="30" customHeight="1" x14ac:dyDescent="0.3">
      <c r="A102" s="22" t="s">
        <v>452</v>
      </c>
      <c r="B102" s="22" t="s">
        <v>456</v>
      </c>
      <c r="C102" s="22" t="s">
        <v>316</v>
      </c>
      <c r="D102" s="23">
        <v>40</v>
      </c>
      <c r="E102" s="25">
        <f>단가대비표!O40</f>
        <v>3</v>
      </c>
      <c r="F102" s="28">
        <f t="shared" si="23"/>
        <v>120</v>
      </c>
      <c r="G102" s="25">
        <f>단가대비표!P40</f>
        <v>0</v>
      </c>
      <c r="H102" s="28">
        <f t="shared" si="24"/>
        <v>0</v>
      </c>
      <c r="I102" s="25">
        <f>단가대비표!V40</f>
        <v>0</v>
      </c>
      <c r="J102" s="28">
        <f t="shared" si="25"/>
        <v>0</v>
      </c>
      <c r="K102" s="25">
        <f t="shared" si="26"/>
        <v>3</v>
      </c>
      <c r="L102" s="28">
        <f t="shared" si="27"/>
        <v>120</v>
      </c>
      <c r="M102" s="22" t="s">
        <v>51</v>
      </c>
      <c r="N102" s="2" t="s">
        <v>99</v>
      </c>
      <c r="O102" s="2" t="s">
        <v>457</v>
      </c>
      <c r="P102" s="2" t="s">
        <v>60</v>
      </c>
      <c r="Q102" s="2" t="s">
        <v>60</v>
      </c>
      <c r="R102" s="2" t="s">
        <v>59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51</v>
      </c>
      <c r="AW102" s="2" t="s">
        <v>510</v>
      </c>
      <c r="AX102" s="2" t="s">
        <v>51</v>
      </c>
      <c r="AY102" s="2" t="s">
        <v>51</v>
      </c>
      <c r="AZ102" s="2" t="s">
        <v>51</v>
      </c>
    </row>
    <row r="103" spans="1:52" ht="30" customHeight="1" x14ac:dyDescent="0.3">
      <c r="A103" s="22" t="s">
        <v>459</v>
      </c>
      <c r="B103" s="22" t="s">
        <v>460</v>
      </c>
      <c r="C103" s="22" t="s">
        <v>57</v>
      </c>
      <c r="D103" s="23">
        <v>1.1000000000000001</v>
      </c>
      <c r="E103" s="25">
        <f>단가대비표!O14</f>
        <v>4520</v>
      </c>
      <c r="F103" s="28">
        <f t="shared" si="23"/>
        <v>4972</v>
      </c>
      <c r="G103" s="25">
        <f>단가대비표!P14</f>
        <v>0</v>
      </c>
      <c r="H103" s="28">
        <f t="shared" si="24"/>
        <v>0</v>
      </c>
      <c r="I103" s="25">
        <f>단가대비표!V14</f>
        <v>0</v>
      </c>
      <c r="J103" s="28">
        <f t="shared" si="25"/>
        <v>0</v>
      </c>
      <c r="K103" s="25">
        <f t="shared" si="26"/>
        <v>4520</v>
      </c>
      <c r="L103" s="28">
        <f t="shared" si="27"/>
        <v>4972</v>
      </c>
      <c r="M103" s="22" t="s">
        <v>51</v>
      </c>
      <c r="N103" s="2" t="s">
        <v>99</v>
      </c>
      <c r="O103" s="2" t="s">
        <v>461</v>
      </c>
      <c r="P103" s="2" t="s">
        <v>60</v>
      </c>
      <c r="Q103" s="2" t="s">
        <v>60</v>
      </c>
      <c r="R103" s="2" t="s">
        <v>59</v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51</v>
      </c>
      <c r="AW103" s="2" t="s">
        <v>511</v>
      </c>
      <c r="AX103" s="2" t="s">
        <v>51</v>
      </c>
      <c r="AY103" s="2" t="s">
        <v>51</v>
      </c>
      <c r="AZ103" s="2" t="s">
        <v>51</v>
      </c>
    </row>
    <row r="104" spans="1:52" ht="30" customHeight="1" x14ac:dyDescent="0.3">
      <c r="A104" s="22" t="s">
        <v>463</v>
      </c>
      <c r="B104" s="22" t="s">
        <v>464</v>
      </c>
      <c r="C104" s="22" t="s">
        <v>57</v>
      </c>
      <c r="D104" s="23">
        <v>6</v>
      </c>
      <c r="E104" s="25">
        <f>단가대비표!O41</f>
        <v>82</v>
      </c>
      <c r="F104" s="28">
        <f t="shared" si="23"/>
        <v>492</v>
      </c>
      <c r="G104" s="25">
        <f>단가대비표!P41</f>
        <v>0</v>
      </c>
      <c r="H104" s="28">
        <f t="shared" si="24"/>
        <v>0</v>
      </c>
      <c r="I104" s="25">
        <f>단가대비표!V41</f>
        <v>0</v>
      </c>
      <c r="J104" s="28">
        <f t="shared" si="25"/>
        <v>0</v>
      </c>
      <c r="K104" s="25">
        <f t="shared" si="26"/>
        <v>82</v>
      </c>
      <c r="L104" s="28">
        <f t="shared" si="27"/>
        <v>492</v>
      </c>
      <c r="M104" s="22" t="s">
        <v>51</v>
      </c>
      <c r="N104" s="2" t="s">
        <v>99</v>
      </c>
      <c r="O104" s="2" t="s">
        <v>465</v>
      </c>
      <c r="P104" s="2" t="s">
        <v>60</v>
      </c>
      <c r="Q104" s="2" t="s">
        <v>60</v>
      </c>
      <c r="R104" s="2" t="s">
        <v>59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51</v>
      </c>
      <c r="AW104" s="2" t="s">
        <v>512</v>
      </c>
      <c r="AX104" s="2" t="s">
        <v>51</v>
      </c>
      <c r="AY104" s="2" t="s">
        <v>51</v>
      </c>
      <c r="AZ104" s="2" t="s">
        <v>51</v>
      </c>
    </row>
    <row r="105" spans="1:52" ht="30" customHeight="1" x14ac:dyDescent="0.3">
      <c r="A105" s="22" t="s">
        <v>467</v>
      </c>
      <c r="B105" s="22" t="s">
        <v>468</v>
      </c>
      <c r="C105" s="22" t="s">
        <v>88</v>
      </c>
      <c r="D105" s="23">
        <v>2.6</v>
      </c>
      <c r="E105" s="25">
        <f>단가대비표!O42</f>
        <v>150</v>
      </c>
      <c r="F105" s="28">
        <f t="shared" si="23"/>
        <v>390</v>
      </c>
      <c r="G105" s="25">
        <f>단가대비표!P42</f>
        <v>0</v>
      </c>
      <c r="H105" s="28">
        <f t="shared" si="24"/>
        <v>0</v>
      </c>
      <c r="I105" s="25">
        <f>단가대비표!V42</f>
        <v>0</v>
      </c>
      <c r="J105" s="28">
        <f t="shared" si="25"/>
        <v>0</v>
      </c>
      <c r="K105" s="25">
        <f t="shared" si="26"/>
        <v>150</v>
      </c>
      <c r="L105" s="28">
        <f t="shared" si="27"/>
        <v>390</v>
      </c>
      <c r="M105" s="22" t="s">
        <v>51</v>
      </c>
      <c r="N105" s="2" t="s">
        <v>99</v>
      </c>
      <c r="O105" s="2" t="s">
        <v>469</v>
      </c>
      <c r="P105" s="2" t="s">
        <v>60</v>
      </c>
      <c r="Q105" s="2" t="s">
        <v>60</v>
      </c>
      <c r="R105" s="2" t="s">
        <v>59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51</v>
      </c>
      <c r="AW105" s="2" t="s">
        <v>513</v>
      </c>
      <c r="AX105" s="2" t="s">
        <v>51</v>
      </c>
      <c r="AY105" s="2" t="s">
        <v>51</v>
      </c>
      <c r="AZ105" s="2" t="s">
        <v>51</v>
      </c>
    </row>
    <row r="106" spans="1:52" ht="30" customHeight="1" x14ac:dyDescent="0.3">
      <c r="A106" s="22" t="s">
        <v>471</v>
      </c>
      <c r="B106" s="22" t="s">
        <v>51</v>
      </c>
      <c r="C106" s="22" t="s">
        <v>57</v>
      </c>
      <c r="D106" s="23">
        <v>1</v>
      </c>
      <c r="E106" s="25">
        <f>일위대가목록!E48</f>
        <v>0</v>
      </c>
      <c r="F106" s="28">
        <f t="shared" si="23"/>
        <v>0</v>
      </c>
      <c r="G106" s="25">
        <f>일위대가목록!F48</f>
        <v>10544</v>
      </c>
      <c r="H106" s="28">
        <f t="shared" si="24"/>
        <v>10544</v>
      </c>
      <c r="I106" s="25">
        <f>일위대가목록!G48</f>
        <v>632</v>
      </c>
      <c r="J106" s="28">
        <f t="shared" si="25"/>
        <v>632</v>
      </c>
      <c r="K106" s="25">
        <f t="shared" si="26"/>
        <v>11176</v>
      </c>
      <c r="L106" s="28">
        <f t="shared" si="27"/>
        <v>11176</v>
      </c>
      <c r="M106" s="22" t="s">
        <v>51</v>
      </c>
      <c r="N106" s="2" t="s">
        <v>99</v>
      </c>
      <c r="O106" s="2" t="s">
        <v>472</v>
      </c>
      <c r="P106" s="2" t="s">
        <v>59</v>
      </c>
      <c r="Q106" s="2" t="s">
        <v>60</v>
      </c>
      <c r="R106" s="2" t="s">
        <v>60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51</v>
      </c>
      <c r="AW106" s="2" t="s">
        <v>514</v>
      </c>
      <c r="AX106" s="2" t="s">
        <v>51</v>
      </c>
      <c r="AY106" s="2" t="s">
        <v>51</v>
      </c>
      <c r="AZ106" s="2" t="s">
        <v>51</v>
      </c>
    </row>
    <row r="107" spans="1:52" ht="30" customHeight="1" x14ac:dyDescent="0.3">
      <c r="A107" s="22" t="s">
        <v>474</v>
      </c>
      <c r="B107" s="22" t="s">
        <v>475</v>
      </c>
      <c r="C107" s="22" t="s">
        <v>57</v>
      </c>
      <c r="D107" s="23">
        <v>1</v>
      </c>
      <c r="E107" s="25">
        <f>일위대가목록!E49</f>
        <v>0</v>
      </c>
      <c r="F107" s="28">
        <f t="shared" si="23"/>
        <v>0</v>
      </c>
      <c r="G107" s="25">
        <f>일위대가목록!F49</f>
        <v>8658</v>
      </c>
      <c r="H107" s="28">
        <f t="shared" si="24"/>
        <v>8658</v>
      </c>
      <c r="I107" s="25">
        <f>일위대가목록!G49</f>
        <v>0</v>
      </c>
      <c r="J107" s="28">
        <f t="shared" si="25"/>
        <v>0</v>
      </c>
      <c r="K107" s="25">
        <f t="shared" si="26"/>
        <v>8658</v>
      </c>
      <c r="L107" s="28">
        <f t="shared" si="27"/>
        <v>8658</v>
      </c>
      <c r="M107" s="22" t="s">
        <v>51</v>
      </c>
      <c r="N107" s="2" t="s">
        <v>99</v>
      </c>
      <c r="O107" s="2" t="s">
        <v>476</v>
      </c>
      <c r="P107" s="2" t="s">
        <v>59</v>
      </c>
      <c r="Q107" s="2" t="s">
        <v>60</v>
      </c>
      <c r="R107" s="2" t="s">
        <v>60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51</v>
      </c>
      <c r="AW107" s="2" t="s">
        <v>515</v>
      </c>
      <c r="AX107" s="2" t="s">
        <v>51</v>
      </c>
      <c r="AY107" s="2" t="s">
        <v>51</v>
      </c>
      <c r="AZ107" s="2" t="s">
        <v>51</v>
      </c>
    </row>
    <row r="108" spans="1:52" ht="30" customHeight="1" x14ac:dyDescent="0.3">
      <c r="A108" s="22" t="s">
        <v>101</v>
      </c>
      <c r="B108" s="22" t="s">
        <v>516</v>
      </c>
      <c r="C108" s="22" t="s">
        <v>57</v>
      </c>
      <c r="D108" s="23">
        <v>2</v>
      </c>
      <c r="E108" s="25">
        <f>일위대가목록!E51</f>
        <v>0</v>
      </c>
      <c r="F108" s="28">
        <f t="shared" si="23"/>
        <v>0</v>
      </c>
      <c r="G108" s="25">
        <f>일위대가목록!F51</f>
        <v>11402</v>
      </c>
      <c r="H108" s="28">
        <f t="shared" si="24"/>
        <v>22804</v>
      </c>
      <c r="I108" s="25">
        <f>일위대가목록!G51</f>
        <v>114</v>
      </c>
      <c r="J108" s="28">
        <f t="shared" si="25"/>
        <v>228</v>
      </c>
      <c r="K108" s="25">
        <f t="shared" si="26"/>
        <v>11516</v>
      </c>
      <c r="L108" s="28">
        <f t="shared" si="27"/>
        <v>23032</v>
      </c>
      <c r="M108" s="22" t="s">
        <v>51</v>
      </c>
      <c r="N108" s="2" t="s">
        <v>99</v>
      </c>
      <c r="O108" s="2" t="s">
        <v>517</v>
      </c>
      <c r="P108" s="2" t="s">
        <v>59</v>
      </c>
      <c r="Q108" s="2" t="s">
        <v>60</v>
      </c>
      <c r="R108" s="2" t="s">
        <v>60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51</v>
      </c>
      <c r="AW108" s="2" t="s">
        <v>518</v>
      </c>
      <c r="AX108" s="2" t="s">
        <v>51</v>
      </c>
      <c r="AY108" s="2" t="s">
        <v>51</v>
      </c>
      <c r="AZ108" s="2" t="s">
        <v>51</v>
      </c>
    </row>
    <row r="109" spans="1:52" ht="30" customHeight="1" x14ac:dyDescent="0.3">
      <c r="A109" s="22" t="s">
        <v>311</v>
      </c>
      <c r="B109" s="22" t="s">
        <v>51</v>
      </c>
      <c r="C109" s="22" t="s">
        <v>51</v>
      </c>
      <c r="D109" s="23"/>
      <c r="E109" s="25"/>
      <c r="F109" s="28">
        <f>TRUNC(SUMIF(N94:N108, N93, F94:F108),0)</f>
        <v>33119</v>
      </c>
      <c r="G109" s="25"/>
      <c r="H109" s="28">
        <f>TRUNC(SUMIF(N94:N108, N93, H94:H108),0)</f>
        <v>42006</v>
      </c>
      <c r="I109" s="25"/>
      <c r="J109" s="28">
        <f>TRUNC(SUMIF(N94:N108, N93, J94:J108),0)</f>
        <v>860</v>
      </c>
      <c r="K109" s="25"/>
      <c r="L109" s="28">
        <f>F109+H109+J109</f>
        <v>75985</v>
      </c>
      <c r="M109" s="22" t="s">
        <v>51</v>
      </c>
      <c r="N109" s="2" t="s">
        <v>75</v>
      </c>
      <c r="O109" s="2" t="s">
        <v>75</v>
      </c>
      <c r="P109" s="2" t="s">
        <v>51</v>
      </c>
      <c r="Q109" s="2" t="s">
        <v>51</v>
      </c>
      <c r="R109" s="2" t="s">
        <v>51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51</v>
      </c>
      <c r="AW109" s="2" t="s">
        <v>51</v>
      </c>
      <c r="AX109" s="2" t="s">
        <v>51</v>
      </c>
      <c r="AY109" s="2" t="s">
        <v>51</v>
      </c>
      <c r="AZ109" s="2" t="s">
        <v>51</v>
      </c>
    </row>
    <row r="110" spans="1:52" ht="30" customHeight="1" x14ac:dyDescent="0.3">
      <c r="A110" s="23"/>
      <c r="B110" s="23"/>
      <c r="C110" s="23"/>
      <c r="D110" s="23"/>
      <c r="E110" s="25"/>
      <c r="F110" s="28"/>
      <c r="G110" s="25"/>
      <c r="H110" s="28"/>
      <c r="I110" s="25"/>
      <c r="J110" s="28"/>
      <c r="K110" s="25"/>
      <c r="L110" s="28"/>
      <c r="M110" s="23"/>
    </row>
    <row r="111" spans="1:52" ht="30" customHeight="1" x14ac:dyDescent="0.3">
      <c r="A111" s="19" t="s">
        <v>519</v>
      </c>
      <c r="B111" s="20"/>
      <c r="C111" s="20"/>
      <c r="D111" s="20"/>
      <c r="E111" s="24"/>
      <c r="F111" s="27"/>
      <c r="G111" s="24"/>
      <c r="H111" s="27"/>
      <c r="I111" s="24"/>
      <c r="J111" s="27"/>
      <c r="K111" s="24"/>
      <c r="L111" s="27"/>
      <c r="M111" s="21"/>
      <c r="N111" s="1" t="s">
        <v>103</v>
      </c>
    </row>
    <row r="112" spans="1:52" ht="30" customHeight="1" x14ac:dyDescent="0.3">
      <c r="A112" s="22" t="s">
        <v>424</v>
      </c>
      <c r="B112" s="22" t="s">
        <v>483</v>
      </c>
      <c r="C112" s="22" t="s">
        <v>57</v>
      </c>
      <c r="D112" s="23">
        <v>1.05</v>
      </c>
      <c r="E112" s="25">
        <f>단가대비표!O20</f>
        <v>4632</v>
      </c>
      <c r="F112" s="28">
        <f>TRUNC(E112*D112,1)</f>
        <v>4863.6000000000004</v>
      </c>
      <c r="G112" s="25">
        <f>단가대비표!P20</f>
        <v>0</v>
      </c>
      <c r="H112" s="28">
        <f>TRUNC(G112*D112,1)</f>
        <v>0</v>
      </c>
      <c r="I112" s="25">
        <f>단가대비표!V20</f>
        <v>0</v>
      </c>
      <c r="J112" s="28">
        <f>TRUNC(I112*D112,1)</f>
        <v>0</v>
      </c>
      <c r="K112" s="25">
        <f>TRUNC(E112+G112+I112,1)</f>
        <v>4632</v>
      </c>
      <c r="L112" s="28">
        <f>TRUNC(F112+H112+J112,1)</f>
        <v>4863.6000000000004</v>
      </c>
      <c r="M112" s="22" t="s">
        <v>51</v>
      </c>
      <c r="N112" s="2" t="s">
        <v>103</v>
      </c>
      <c r="O112" s="2" t="s">
        <v>484</v>
      </c>
      <c r="P112" s="2" t="s">
        <v>60</v>
      </c>
      <c r="Q112" s="2" t="s">
        <v>60</v>
      </c>
      <c r="R112" s="2" t="s">
        <v>59</v>
      </c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51</v>
      </c>
      <c r="AW112" s="2" t="s">
        <v>521</v>
      </c>
      <c r="AX112" s="2" t="s">
        <v>51</v>
      </c>
      <c r="AY112" s="2" t="s">
        <v>51</v>
      </c>
      <c r="AZ112" s="2" t="s">
        <v>51</v>
      </c>
    </row>
    <row r="113" spans="1:52" ht="30" customHeight="1" x14ac:dyDescent="0.3">
      <c r="A113" s="22" t="s">
        <v>101</v>
      </c>
      <c r="B113" s="22" t="s">
        <v>516</v>
      </c>
      <c r="C113" s="22" t="s">
        <v>57</v>
      </c>
      <c r="D113" s="23">
        <v>1</v>
      </c>
      <c r="E113" s="25">
        <f>일위대가목록!E51</f>
        <v>0</v>
      </c>
      <c r="F113" s="28">
        <f>TRUNC(E113*D113,1)</f>
        <v>0</v>
      </c>
      <c r="G113" s="25">
        <f>일위대가목록!F51</f>
        <v>11402</v>
      </c>
      <c r="H113" s="28">
        <f>TRUNC(G113*D113,1)</f>
        <v>11402</v>
      </c>
      <c r="I113" s="25">
        <f>일위대가목록!G51</f>
        <v>114</v>
      </c>
      <c r="J113" s="28">
        <f>TRUNC(I113*D113,1)</f>
        <v>114</v>
      </c>
      <c r="K113" s="25">
        <f>TRUNC(E113+G113+I113,1)</f>
        <v>11516</v>
      </c>
      <c r="L113" s="28">
        <f>TRUNC(F113+H113+J113,1)</f>
        <v>11516</v>
      </c>
      <c r="M113" s="22" t="s">
        <v>51</v>
      </c>
      <c r="N113" s="2" t="s">
        <v>103</v>
      </c>
      <c r="O113" s="2" t="s">
        <v>517</v>
      </c>
      <c r="P113" s="2" t="s">
        <v>59</v>
      </c>
      <c r="Q113" s="2" t="s">
        <v>60</v>
      </c>
      <c r="R113" s="2" t="s">
        <v>60</v>
      </c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51</v>
      </c>
      <c r="AW113" s="2" t="s">
        <v>522</v>
      </c>
      <c r="AX113" s="2" t="s">
        <v>51</v>
      </c>
      <c r="AY113" s="2" t="s">
        <v>51</v>
      </c>
      <c r="AZ113" s="2" t="s">
        <v>51</v>
      </c>
    </row>
    <row r="114" spans="1:52" ht="30" customHeight="1" x14ac:dyDescent="0.3">
      <c r="A114" s="22" t="s">
        <v>311</v>
      </c>
      <c r="B114" s="22" t="s">
        <v>51</v>
      </c>
      <c r="C114" s="22" t="s">
        <v>51</v>
      </c>
      <c r="D114" s="23"/>
      <c r="E114" s="25"/>
      <c r="F114" s="28">
        <f>TRUNC(SUMIF(N112:N113, N111, F112:F113),0)</f>
        <v>4863</v>
      </c>
      <c r="G114" s="25"/>
      <c r="H114" s="28">
        <f>TRUNC(SUMIF(N112:N113, N111, H112:H113),0)</f>
        <v>11402</v>
      </c>
      <c r="I114" s="25"/>
      <c r="J114" s="28">
        <f>TRUNC(SUMIF(N112:N113, N111, J112:J113),0)</f>
        <v>114</v>
      </c>
      <c r="K114" s="25"/>
      <c r="L114" s="28">
        <f>F114+H114+J114</f>
        <v>16379</v>
      </c>
      <c r="M114" s="22" t="s">
        <v>51</v>
      </c>
      <c r="N114" s="2" t="s">
        <v>75</v>
      </c>
      <c r="O114" s="2" t="s">
        <v>75</v>
      </c>
      <c r="P114" s="2" t="s">
        <v>51</v>
      </c>
      <c r="Q114" s="2" t="s">
        <v>51</v>
      </c>
      <c r="R114" s="2" t="s">
        <v>51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51</v>
      </c>
      <c r="AW114" s="2" t="s">
        <v>51</v>
      </c>
      <c r="AX114" s="2" t="s">
        <v>51</v>
      </c>
      <c r="AY114" s="2" t="s">
        <v>51</v>
      </c>
      <c r="AZ114" s="2" t="s">
        <v>51</v>
      </c>
    </row>
    <row r="115" spans="1:52" ht="30" customHeight="1" x14ac:dyDescent="0.3">
      <c r="A115" s="23"/>
      <c r="B115" s="23"/>
      <c r="C115" s="23"/>
      <c r="D115" s="23"/>
      <c r="E115" s="25"/>
      <c r="F115" s="28"/>
      <c r="G115" s="25"/>
      <c r="H115" s="28"/>
      <c r="I115" s="25"/>
      <c r="J115" s="28"/>
      <c r="K115" s="25"/>
      <c r="L115" s="28"/>
      <c r="M115" s="23"/>
    </row>
    <row r="116" spans="1:52" ht="30" customHeight="1" x14ac:dyDescent="0.3">
      <c r="A116" s="19" t="s">
        <v>523</v>
      </c>
      <c r="B116" s="20"/>
      <c r="C116" s="20"/>
      <c r="D116" s="20"/>
      <c r="E116" s="24"/>
      <c r="F116" s="27"/>
      <c r="G116" s="24"/>
      <c r="H116" s="27"/>
      <c r="I116" s="24"/>
      <c r="J116" s="27"/>
      <c r="K116" s="24"/>
      <c r="L116" s="27"/>
      <c r="M116" s="21"/>
      <c r="N116" s="1" t="s">
        <v>109</v>
      </c>
    </row>
    <row r="117" spans="1:52" ht="30" customHeight="1" x14ac:dyDescent="0.3">
      <c r="A117" s="22" t="s">
        <v>525</v>
      </c>
      <c r="B117" s="22" t="s">
        <v>526</v>
      </c>
      <c r="C117" s="22" t="s">
        <v>527</v>
      </c>
      <c r="D117" s="23">
        <v>1.2569999999999999</v>
      </c>
      <c r="E117" s="25">
        <f>단가대비표!O13</f>
        <v>2358</v>
      </c>
      <c r="F117" s="28">
        <f>TRUNC(E117*D117,1)</f>
        <v>2964</v>
      </c>
      <c r="G117" s="25">
        <f>단가대비표!P13</f>
        <v>0</v>
      </c>
      <c r="H117" s="28">
        <f>TRUNC(G117*D117,1)</f>
        <v>0</v>
      </c>
      <c r="I117" s="25">
        <f>단가대비표!V13</f>
        <v>0</v>
      </c>
      <c r="J117" s="28">
        <f>TRUNC(I117*D117,1)</f>
        <v>0</v>
      </c>
      <c r="K117" s="25">
        <f>TRUNC(E117+G117+I117,1)</f>
        <v>2358</v>
      </c>
      <c r="L117" s="28">
        <f>TRUNC(F117+H117+J117,1)</f>
        <v>2964</v>
      </c>
      <c r="M117" s="22" t="s">
        <v>51</v>
      </c>
      <c r="N117" s="2" t="s">
        <v>109</v>
      </c>
      <c r="O117" s="2" t="s">
        <v>528</v>
      </c>
      <c r="P117" s="2" t="s">
        <v>60</v>
      </c>
      <c r="Q117" s="2" t="s">
        <v>60</v>
      </c>
      <c r="R117" s="2" t="s">
        <v>59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51</v>
      </c>
      <c r="AW117" s="2" t="s">
        <v>529</v>
      </c>
      <c r="AX117" s="2" t="s">
        <v>51</v>
      </c>
      <c r="AY117" s="2" t="s">
        <v>51</v>
      </c>
      <c r="AZ117" s="2" t="s">
        <v>51</v>
      </c>
    </row>
    <row r="118" spans="1:52" ht="30" customHeight="1" x14ac:dyDescent="0.3">
      <c r="A118" s="22" t="s">
        <v>107</v>
      </c>
      <c r="B118" s="22" t="s">
        <v>530</v>
      </c>
      <c r="C118" s="22" t="s">
        <v>57</v>
      </c>
      <c r="D118" s="23">
        <v>1</v>
      </c>
      <c r="E118" s="25">
        <f>일위대가목록!E52</f>
        <v>0</v>
      </c>
      <c r="F118" s="28">
        <f>TRUNC(E118*D118,1)</f>
        <v>0</v>
      </c>
      <c r="G118" s="25">
        <f>일위대가목록!F52</f>
        <v>9733</v>
      </c>
      <c r="H118" s="28">
        <f>TRUNC(G118*D118,1)</f>
        <v>9733</v>
      </c>
      <c r="I118" s="25">
        <f>일위대가목록!G52</f>
        <v>194</v>
      </c>
      <c r="J118" s="28">
        <f>TRUNC(I118*D118,1)</f>
        <v>194</v>
      </c>
      <c r="K118" s="25">
        <f>TRUNC(E118+G118+I118,1)</f>
        <v>9927</v>
      </c>
      <c r="L118" s="28">
        <f>TRUNC(F118+H118+J118,1)</f>
        <v>9927</v>
      </c>
      <c r="M118" s="22" t="s">
        <v>51</v>
      </c>
      <c r="N118" s="2" t="s">
        <v>109</v>
      </c>
      <c r="O118" s="2" t="s">
        <v>531</v>
      </c>
      <c r="P118" s="2" t="s">
        <v>59</v>
      </c>
      <c r="Q118" s="2" t="s">
        <v>60</v>
      </c>
      <c r="R118" s="2" t="s">
        <v>60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51</v>
      </c>
      <c r="AW118" s="2" t="s">
        <v>532</v>
      </c>
      <c r="AX118" s="2" t="s">
        <v>51</v>
      </c>
      <c r="AY118" s="2" t="s">
        <v>51</v>
      </c>
      <c r="AZ118" s="2" t="s">
        <v>51</v>
      </c>
    </row>
    <row r="119" spans="1:52" ht="30" customHeight="1" x14ac:dyDescent="0.3">
      <c r="A119" s="22" t="s">
        <v>311</v>
      </c>
      <c r="B119" s="22" t="s">
        <v>51</v>
      </c>
      <c r="C119" s="22" t="s">
        <v>51</v>
      </c>
      <c r="D119" s="23"/>
      <c r="E119" s="25"/>
      <c r="F119" s="28">
        <f>TRUNC(SUMIF(N117:N118, N116, F117:F118),0)</f>
        <v>2964</v>
      </c>
      <c r="G119" s="25"/>
      <c r="H119" s="28">
        <f>TRUNC(SUMIF(N117:N118, N116, H117:H118),0)</f>
        <v>9733</v>
      </c>
      <c r="I119" s="25"/>
      <c r="J119" s="28">
        <f>TRUNC(SUMIF(N117:N118, N116, J117:J118),0)</f>
        <v>194</v>
      </c>
      <c r="K119" s="25"/>
      <c r="L119" s="28">
        <f>F119+H119+J119</f>
        <v>12891</v>
      </c>
      <c r="M119" s="22" t="s">
        <v>51</v>
      </c>
      <c r="N119" s="2" t="s">
        <v>75</v>
      </c>
      <c r="O119" s="2" t="s">
        <v>75</v>
      </c>
      <c r="P119" s="2" t="s">
        <v>51</v>
      </c>
      <c r="Q119" s="2" t="s">
        <v>51</v>
      </c>
      <c r="R119" s="2" t="s">
        <v>51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51</v>
      </c>
      <c r="AW119" s="2" t="s">
        <v>51</v>
      </c>
      <c r="AX119" s="2" t="s">
        <v>51</v>
      </c>
      <c r="AY119" s="2" t="s">
        <v>51</v>
      </c>
      <c r="AZ119" s="2" t="s">
        <v>51</v>
      </c>
    </row>
    <row r="120" spans="1:52" ht="30" customHeight="1" x14ac:dyDescent="0.3">
      <c r="A120" s="23"/>
      <c r="B120" s="23"/>
      <c r="C120" s="23"/>
      <c r="D120" s="23"/>
      <c r="E120" s="25"/>
      <c r="F120" s="28"/>
      <c r="G120" s="25"/>
      <c r="H120" s="28"/>
      <c r="I120" s="25"/>
      <c r="J120" s="28"/>
      <c r="K120" s="25"/>
      <c r="L120" s="28"/>
      <c r="M120" s="23"/>
    </row>
    <row r="121" spans="1:52" ht="30" customHeight="1" x14ac:dyDescent="0.3">
      <c r="A121" s="19" t="s">
        <v>533</v>
      </c>
      <c r="B121" s="20"/>
      <c r="C121" s="20"/>
      <c r="D121" s="20"/>
      <c r="E121" s="24"/>
      <c r="F121" s="27"/>
      <c r="G121" s="24"/>
      <c r="H121" s="27"/>
      <c r="I121" s="24"/>
      <c r="J121" s="27"/>
      <c r="K121" s="24"/>
      <c r="L121" s="27"/>
      <c r="M121" s="21"/>
      <c r="N121" s="1" t="s">
        <v>113</v>
      </c>
    </row>
    <row r="122" spans="1:52" ht="30" customHeight="1" x14ac:dyDescent="0.3">
      <c r="A122" s="22" t="s">
        <v>535</v>
      </c>
      <c r="B122" s="22" t="s">
        <v>536</v>
      </c>
      <c r="C122" s="22" t="s">
        <v>57</v>
      </c>
      <c r="D122" s="23">
        <v>1.03</v>
      </c>
      <c r="E122" s="25">
        <f>단가대비표!O5</f>
        <v>10984</v>
      </c>
      <c r="F122" s="28">
        <f>TRUNC(E122*D122,1)</f>
        <v>11313.5</v>
      </c>
      <c r="G122" s="25">
        <f>단가대비표!P5</f>
        <v>0</v>
      </c>
      <c r="H122" s="28">
        <f>TRUNC(G122*D122,1)</f>
        <v>0</v>
      </c>
      <c r="I122" s="25">
        <f>단가대비표!V5</f>
        <v>0</v>
      </c>
      <c r="J122" s="28">
        <f>TRUNC(I122*D122,1)</f>
        <v>0</v>
      </c>
      <c r="K122" s="25">
        <f>TRUNC(E122+G122+I122,1)</f>
        <v>10984</v>
      </c>
      <c r="L122" s="28">
        <f>TRUNC(F122+H122+J122,1)</f>
        <v>11313.5</v>
      </c>
      <c r="M122" s="22" t="s">
        <v>51</v>
      </c>
      <c r="N122" s="2" t="s">
        <v>113</v>
      </c>
      <c r="O122" s="2" t="s">
        <v>537</v>
      </c>
      <c r="P122" s="2" t="s">
        <v>60</v>
      </c>
      <c r="Q122" s="2" t="s">
        <v>60</v>
      </c>
      <c r="R122" s="2" t="s">
        <v>59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51</v>
      </c>
      <c r="AW122" s="2" t="s">
        <v>538</v>
      </c>
      <c r="AX122" s="2" t="s">
        <v>51</v>
      </c>
      <c r="AY122" s="2" t="s">
        <v>51</v>
      </c>
      <c r="AZ122" s="2" t="s">
        <v>51</v>
      </c>
    </row>
    <row r="123" spans="1:52" ht="30" customHeight="1" x14ac:dyDescent="0.3">
      <c r="A123" s="22" t="s">
        <v>111</v>
      </c>
      <c r="B123" s="22" t="s">
        <v>539</v>
      </c>
      <c r="C123" s="22" t="s">
        <v>57</v>
      </c>
      <c r="D123" s="23">
        <v>1</v>
      </c>
      <c r="E123" s="25">
        <f>일위대가목록!E53</f>
        <v>0</v>
      </c>
      <c r="F123" s="28">
        <f>TRUNC(E123*D123,1)</f>
        <v>0</v>
      </c>
      <c r="G123" s="25">
        <f>일위대가목록!F53</f>
        <v>18183</v>
      </c>
      <c r="H123" s="28">
        <f>TRUNC(G123*D123,1)</f>
        <v>18183</v>
      </c>
      <c r="I123" s="25">
        <f>일위대가목록!G53</f>
        <v>363</v>
      </c>
      <c r="J123" s="28">
        <f>TRUNC(I123*D123,1)</f>
        <v>363</v>
      </c>
      <c r="K123" s="25">
        <f>TRUNC(E123+G123+I123,1)</f>
        <v>18546</v>
      </c>
      <c r="L123" s="28">
        <f>TRUNC(F123+H123+J123,1)</f>
        <v>18546</v>
      </c>
      <c r="M123" s="22" t="s">
        <v>51</v>
      </c>
      <c r="N123" s="2" t="s">
        <v>113</v>
      </c>
      <c r="O123" s="2" t="s">
        <v>540</v>
      </c>
      <c r="P123" s="2" t="s">
        <v>59</v>
      </c>
      <c r="Q123" s="2" t="s">
        <v>60</v>
      </c>
      <c r="R123" s="2" t="s">
        <v>60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51</v>
      </c>
      <c r="AW123" s="2" t="s">
        <v>541</v>
      </c>
      <c r="AX123" s="2" t="s">
        <v>51</v>
      </c>
      <c r="AY123" s="2" t="s">
        <v>51</v>
      </c>
      <c r="AZ123" s="2" t="s">
        <v>51</v>
      </c>
    </row>
    <row r="124" spans="1:52" ht="30" customHeight="1" x14ac:dyDescent="0.3">
      <c r="A124" s="22" t="s">
        <v>311</v>
      </c>
      <c r="B124" s="22" t="s">
        <v>51</v>
      </c>
      <c r="C124" s="22" t="s">
        <v>51</v>
      </c>
      <c r="D124" s="23"/>
      <c r="E124" s="25"/>
      <c r="F124" s="28">
        <f>TRUNC(SUMIF(N122:N123, N121, F122:F123),0)</f>
        <v>11313</v>
      </c>
      <c r="G124" s="25"/>
      <c r="H124" s="28">
        <f>TRUNC(SUMIF(N122:N123, N121, H122:H123),0)</f>
        <v>18183</v>
      </c>
      <c r="I124" s="25"/>
      <c r="J124" s="28">
        <f>TRUNC(SUMIF(N122:N123, N121, J122:J123),0)</f>
        <v>363</v>
      </c>
      <c r="K124" s="25"/>
      <c r="L124" s="28">
        <f>F124+H124+J124</f>
        <v>29859</v>
      </c>
      <c r="M124" s="22" t="s">
        <v>51</v>
      </c>
      <c r="N124" s="2" t="s">
        <v>75</v>
      </c>
      <c r="O124" s="2" t="s">
        <v>75</v>
      </c>
      <c r="P124" s="2" t="s">
        <v>51</v>
      </c>
      <c r="Q124" s="2" t="s">
        <v>51</v>
      </c>
      <c r="R124" s="2" t="s">
        <v>51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51</v>
      </c>
      <c r="AW124" s="2" t="s">
        <v>51</v>
      </c>
      <c r="AX124" s="2" t="s">
        <v>51</v>
      </c>
      <c r="AY124" s="2" t="s">
        <v>51</v>
      </c>
      <c r="AZ124" s="2" t="s">
        <v>51</v>
      </c>
    </row>
    <row r="125" spans="1:52" ht="30" customHeight="1" x14ac:dyDescent="0.3">
      <c r="A125" s="23"/>
      <c r="B125" s="23"/>
      <c r="C125" s="23"/>
      <c r="D125" s="23"/>
      <c r="E125" s="25"/>
      <c r="F125" s="28"/>
      <c r="G125" s="25"/>
      <c r="H125" s="28"/>
      <c r="I125" s="25"/>
      <c r="J125" s="28"/>
      <c r="K125" s="25"/>
      <c r="L125" s="28"/>
      <c r="M125" s="23"/>
    </row>
    <row r="126" spans="1:52" ht="30" customHeight="1" x14ac:dyDescent="0.3">
      <c r="A126" s="19" t="s">
        <v>542</v>
      </c>
      <c r="B126" s="20"/>
      <c r="C126" s="20"/>
      <c r="D126" s="20"/>
      <c r="E126" s="24"/>
      <c r="F126" s="27"/>
      <c r="G126" s="24"/>
      <c r="H126" s="27"/>
      <c r="I126" s="24"/>
      <c r="J126" s="27"/>
      <c r="K126" s="24"/>
      <c r="L126" s="27"/>
      <c r="M126" s="21"/>
      <c r="N126" s="1" t="s">
        <v>117</v>
      </c>
    </row>
    <row r="127" spans="1:52" ht="30" customHeight="1" x14ac:dyDescent="0.3">
      <c r="A127" s="22" t="s">
        <v>544</v>
      </c>
      <c r="B127" s="22" t="s">
        <v>545</v>
      </c>
      <c r="C127" s="22" t="s">
        <v>57</v>
      </c>
      <c r="D127" s="23">
        <v>1.1000000000000001</v>
      </c>
      <c r="E127" s="25">
        <f>단가대비표!O16</f>
        <v>23900</v>
      </c>
      <c r="F127" s="28">
        <f>TRUNC(E127*D127,1)</f>
        <v>26290</v>
      </c>
      <c r="G127" s="25">
        <f>단가대비표!P16</f>
        <v>0</v>
      </c>
      <c r="H127" s="28">
        <f>TRUNC(G127*D127,1)</f>
        <v>0</v>
      </c>
      <c r="I127" s="25">
        <f>단가대비표!V16</f>
        <v>0</v>
      </c>
      <c r="J127" s="28">
        <f>TRUNC(I127*D127,1)</f>
        <v>0</v>
      </c>
      <c r="K127" s="25">
        <f>TRUNC(E127+G127+I127,1)</f>
        <v>23900</v>
      </c>
      <c r="L127" s="28">
        <f>TRUNC(F127+H127+J127,1)</f>
        <v>26290</v>
      </c>
      <c r="M127" s="22" t="s">
        <v>51</v>
      </c>
      <c r="N127" s="2" t="s">
        <v>117</v>
      </c>
      <c r="O127" s="2" t="s">
        <v>546</v>
      </c>
      <c r="P127" s="2" t="s">
        <v>60</v>
      </c>
      <c r="Q127" s="2" t="s">
        <v>60</v>
      </c>
      <c r="R127" s="2" t="s">
        <v>59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51</v>
      </c>
      <c r="AW127" s="2" t="s">
        <v>547</v>
      </c>
      <c r="AX127" s="2" t="s">
        <v>51</v>
      </c>
      <c r="AY127" s="2" t="s">
        <v>51</v>
      </c>
      <c r="AZ127" s="2" t="s">
        <v>51</v>
      </c>
    </row>
    <row r="128" spans="1:52" ht="30" customHeight="1" x14ac:dyDescent="0.3">
      <c r="A128" s="22" t="s">
        <v>548</v>
      </c>
      <c r="B128" s="22" t="s">
        <v>549</v>
      </c>
      <c r="C128" s="22" t="s">
        <v>57</v>
      </c>
      <c r="D128" s="23">
        <v>1</v>
      </c>
      <c r="E128" s="25">
        <f>일위대가목록!E54</f>
        <v>556</v>
      </c>
      <c r="F128" s="28">
        <f>TRUNC(E128*D128,1)</f>
        <v>556</v>
      </c>
      <c r="G128" s="25">
        <f>일위대가목록!F54</f>
        <v>19638</v>
      </c>
      <c r="H128" s="28">
        <f>TRUNC(G128*D128,1)</f>
        <v>19638</v>
      </c>
      <c r="I128" s="25">
        <f>일위대가목록!G54</f>
        <v>392</v>
      </c>
      <c r="J128" s="28">
        <f>TRUNC(I128*D128,1)</f>
        <v>392</v>
      </c>
      <c r="K128" s="25">
        <f>TRUNC(E128+G128+I128,1)</f>
        <v>20586</v>
      </c>
      <c r="L128" s="28">
        <f>TRUNC(F128+H128+J128,1)</f>
        <v>20586</v>
      </c>
      <c r="M128" s="22" t="s">
        <v>51</v>
      </c>
      <c r="N128" s="2" t="s">
        <v>117</v>
      </c>
      <c r="O128" s="2" t="s">
        <v>550</v>
      </c>
      <c r="P128" s="2" t="s">
        <v>59</v>
      </c>
      <c r="Q128" s="2" t="s">
        <v>60</v>
      </c>
      <c r="R128" s="2" t="s">
        <v>60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51</v>
      </c>
      <c r="AW128" s="2" t="s">
        <v>551</v>
      </c>
      <c r="AX128" s="2" t="s">
        <v>51</v>
      </c>
      <c r="AY128" s="2" t="s">
        <v>51</v>
      </c>
      <c r="AZ128" s="2" t="s">
        <v>51</v>
      </c>
    </row>
    <row r="129" spans="1:52" ht="30" customHeight="1" x14ac:dyDescent="0.3">
      <c r="A129" s="22" t="s">
        <v>311</v>
      </c>
      <c r="B129" s="22" t="s">
        <v>51</v>
      </c>
      <c r="C129" s="22" t="s">
        <v>51</v>
      </c>
      <c r="D129" s="23"/>
      <c r="E129" s="25"/>
      <c r="F129" s="28">
        <f>TRUNC(SUMIF(N127:N128, N126, F127:F128),0)</f>
        <v>26846</v>
      </c>
      <c r="G129" s="25"/>
      <c r="H129" s="28">
        <f>TRUNC(SUMIF(N127:N128, N126, H127:H128),0)</f>
        <v>19638</v>
      </c>
      <c r="I129" s="25"/>
      <c r="J129" s="28">
        <f>TRUNC(SUMIF(N127:N128, N126, J127:J128),0)</f>
        <v>392</v>
      </c>
      <c r="K129" s="25"/>
      <c r="L129" s="28">
        <f>F129+H129+J129</f>
        <v>46876</v>
      </c>
      <c r="M129" s="22" t="s">
        <v>51</v>
      </c>
      <c r="N129" s="2" t="s">
        <v>75</v>
      </c>
      <c r="O129" s="2" t="s">
        <v>75</v>
      </c>
      <c r="P129" s="2" t="s">
        <v>51</v>
      </c>
      <c r="Q129" s="2" t="s">
        <v>51</v>
      </c>
      <c r="R129" s="2" t="s">
        <v>51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51</v>
      </c>
      <c r="AW129" s="2" t="s">
        <v>51</v>
      </c>
      <c r="AX129" s="2" t="s">
        <v>51</v>
      </c>
      <c r="AY129" s="2" t="s">
        <v>51</v>
      </c>
      <c r="AZ129" s="2" t="s">
        <v>51</v>
      </c>
    </row>
    <row r="130" spans="1:52" ht="30" customHeight="1" x14ac:dyDescent="0.3">
      <c r="A130" s="23"/>
      <c r="B130" s="23"/>
      <c r="C130" s="23"/>
      <c r="D130" s="23"/>
      <c r="E130" s="25"/>
      <c r="F130" s="28"/>
      <c r="G130" s="25"/>
      <c r="H130" s="28"/>
      <c r="I130" s="25"/>
      <c r="J130" s="28"/>
      <c r="K130" s="25"/>
      <c r="L130" s="28"/>
      <c r="M130" s="23"/>
    </row>
    <row r="131" spans="1:52" ht="30" customHeight="1" x14ac:dyDescent="0.3">
      <c r="A131" s="19" t="s">
        <v>552</v>
      </c>
      <c r="B131" s="20"/>
      <c r="C131" s="20"/>
      <c r="D131" s="20"/>
      <c r="E131" s="24"/>
      <c r="F131" s="27"/>
      <c r="G131" s="24"/>
      <c r="H131" s="27"/>
      <c r="I131" s="24"/>
      <c r="J131" s="27"/>
      <c r="K131" s="24"/>
      <c r="L131" s="27"/>
      <c r="M131" s="21"/>
      <c r="N131" s="1" t="s">
        <v>121</v>
      </c>
    </row>
    <row r="132" spans="1:52" ht="30" customHeight="1" x14ac:dyDescent="0.3">
      <c r="A132" s="22" t="s">
        <v>554</v>
      </c>
      <c r="B132" s="22" t="s">
        <v>555</v>
      </c>
      <c r="C132" s="22" t="s">
        <v>57</v>
      </c>
      <c r="D132" s="23">
        <v>0.105</v>
      </c>
      <c r="E132" s="25">
        <f>단가대비표!O6</f>
        <v>4232</v>
      </c>
      <c r="F132" s="28">
        <f>TRUNC(E132*D132,1)</f>
        <v>444.3</v>
      </c>
      <c r="G132" s="25">
        <f>단가대비표!P6</f>
        <v>0</v>
      </c>
      <c r="H132" s="28">
        <f>TRUNC(G132*D132,1)</f>
        <v>0</v>
      </c>
      <c r="I132" s="25">
        <f>단가대비표!V6</f>
        <v>0</v>
      </c>
      <c r="J132" s="28">
        <f>TRUNC(I132*D132,1)</f>
        <v>0</v>
      </c>
      <c r="K132" s="25">
        <f t="shared" ref="K132:L134" si="28">TRUNC(E132+G132+I132,1)</f>
        <v>4232</v>
      </c>
      <c r="L132" s="28">
        <f t="shared" si="28"/>
        <v>444.3</v>
      </c>
      <c r="M132" s="22" t="s">
        <v>51</v>
      </c>
      <c r="N132" s="2" t="s">
        <v>121</v>
      </c>
      <c r="O132" s="2" t="s">
        <v>556</v>
      </c>
      <c r="P132" s="2" t="s">
        <v>60</v>
      </c>
      <c r="Q132" s="2" t="s">
        <v>60</v>
      </c>
      <c r="R132" s="2" t="s">
        <v>59</v>
      </c>
      <c r="S132" s="3"/>
      <c r="T132" s="3"/>
      <c r="U132" s="3"/>
      <c r="V132" s="3">
        <v>1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51</v>
      </c>
      <c r="AW132" s="2" t="s">
        <v>557</v>
      </c>
      <c r="AX132" s="2" t="s">
        <v>51</v>
      </c>
      <c r="AY132" s="2" t="s">
        <v>51</v>
      </c>
      <c r="AZ132" s="2" t="s">
        <v>51</v>
      </c>
    </row>
    <row r="133" spans="1:52" ht="30" customHeight="1" x14ac:dyDescent="0.3">
      <c r="A133" s="22" t="s">
        <v>406</v>
      </c>
      <c r="B133" s="22" t="s">
        <v>558</v>
      </c>
      <c r="C133" s="22" t="s">
        <v>196</v>
      </c>
      <c r="D133" s="23">
        <v>1</v>
      </c>
      <c r="E133" s="25">
        <f>TRUNC(SUMIF(V132:V134, RIGHTB(O133, 1), F132:F134)*U133, 2)</f>
        <v>22.21</v>
      </c>
      <c r="F133" s="28">
        <f>TRUNC(E133*D133,1)</f>
        <v>22.2</v>
      </c>
      <c r="G133" s="25">
        <v>0</v>
      </c>
      <c r="H133" s="28">
        <f>TRUNC(G133*D133,1)</f>
        <v>0</v>
      </c>
      <c r="I133" s="25">
        <v>0</v>
      </c>
      <c r="J133" s="28">
        <f>TRUNC(I133*D133,1)</f>
        <v>0</v>
      </c>
      <c r="K133" s="25">
        <f t="shared" si="28"/>
        <v>22.2</v>
      </c>
      <c r="L133" s="28">
        <f t="shared" si="28"/>
        <v>22.2</v>
      </c>
      <c r="M133" s="22" t="s">
        <v>51</v>
      </c>
      <c r="N133" s="2" t="s">
        <v>121</v>
      </c>
      <c r="O133" s="2" t="s">
        <v>408</v>
      </c>
      <c r="P133" s="2" t="s">
        <v>60</v>
      </c>
      <c r="Q133" s="2" t="s">
        <v>60</v>
      </c>
      <c r="R133" s="2" t="s">
        <v>60</v>
      </c>
      <c r="S133" s="3">
        <v>0</v>
      </c>
      <c r="T133" s="3">
        <v>0</v>
      </c>
      <c r="U133" s="3">
        <v>0.05</v>
      </c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51</v>
      </c>
      <c r="AW133" s="2" t="s">
        <v>559</v>
      </c>
      <c r="AX133" s="2" t="s">
        <v>51</v>
      </c>
      <c r="AY133" s="2" t="s">
        <v>51</v>
      </c>
      <c r="AZ133" s="2" t="s">
        <v>51</v>
      </c>
    </row>
    <row r="134" spans="1:52" ht="30" customHeight="1" x14ac:dyDescent="0.3">
      <c r="A134" s="22" t="s">
        <v>119</v>
      </c>
      <c r="B134" s="22" t="s">
        <v>51</v>
      </c>
      <c r="C134" s="22" t="s">
        <v>88</v>
      </c>
      <c r="D134" s="23">
        <v>1</v>
      </c>
      <c r="E134" s="25">
        <f>일위대가목록!E47</f>
        <v>0</v>
      </c>
      <c r="F134" s="28">
        <f>TRUNC(E134*D134,1)</f>
        <v>0</v>
      </c>
      <c r="G134" s="25">
        <f>일위대가목록!F47</f>
        <v>8990</v>
      </c>
      <c r="H134" s="28">
        <f>TRUNC(G134*D134,1)</f>
        <v>8990</v>
      </c>
      <c r="I134" s="25">
        <f>일위대가목록!G47</f>
        <v>359</v>
      </c>
      <c r="J134" s="28">
        <f>TRUNC(I134*D134,1)</f>
        <v>359</v>
      </c>
      <c r="K134" s="25">
        <f t="shared" si="28"/>
        <v>9349</v>
      </c>
      <c r="L134" s="28">
        <f t="shared" si="28"/>
        <v>9349</v>
      </c>
      <c r="M134" s="22" t="s">
        <v>51</v>
      </c>
      <c r="N134" s="2" t="s">
        <v>121</v>
      </c>
      <c r="O134" s="2" t="s">
        <v>420</v>
      </c>
      <c r="P134" s="2" t="s">
        <v>59</v>
      </c>
      <c r="Q134" s="2" t="s">
        <v>60</v>
      </c>
      <c r="R134" s="2" t="s">
        <v>60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51</v>
      </c>
      <c r="AW134" s="2" t="s">
        <v>560</v>
      </c>
      <c r="AX134" s="2" t="s">
        <v>51</v>
      </c>
      <c r="AY134" s="2" t="s">
        <v>51</v>
      </c>
      <c r="AZ134" s="2" t="s">
        <v>51</v>
      </c>
    </row>
    <row r="135" spans="1:52" ht="30" customHeight="1" x14ac:dyDescent="0.3">
      <c r="A135" s="22" t="s">
        <v>311</v>
      </c>
      <c r="B135" s="22" t="s">
        <v>51</v>
      </c>
      <c r="C135" s="22" t="s">
        <v>51</v>
      </c>
      <c r="D135" s="23"/>
      <c r="E135" s="25"/>
      <c r="F135" s="28">
        <f>TRUNC(SUMIF(N132:N134, N131, F132:F134),0)</f>
        <v>466</v>
      </c>
      <c r="G135" s="25"/>
      <c r="H135" s="28">
        <f>TRUNC(SUMIF(N132:N134, N131, H132:H134),0)</f>
        <v>8990</v>
      </c>
      <c r="I135" s="25"/>
      <c r="J135" s="28">
        <f>TRUNC(SUMIF(N132:N134, N131, J132:J134),0)</f>
        <v>359</v>
      </c>
      <c r="K135" s="25"/>
      <c r="L135" s="28">
        <f>F135+H135+J135</f>
        <v>9815</v>
      </c>
      <c r="M135" s="22" t="s">
        <v>51</v>
      </c>
      <c r="N135" s="2" t="s">
        <v>75</v>
      </c>
      <c r="O135" s="2" t="s">
        <v>75</v>
      </c>
      <c r="P135" s="2" t="s">
        <v>51</v>
      </c>
      <c r="Q135" s="2" t="s">
        <v>51</v>
      </c>
      <c r="R135" s="2" t="s">
        <v>51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51</v>
      </c>
      <c r="AW135" s="2" t="s">
        <v>51</v>
      </c>
      <c r="AX135" s="2" t="s">
        <v>51</v>
      </c>
      <c r="AY135" s="2" t="s">
        <v>51</v>
      </c>
      <c r="AZ135" s="2" t="s">
        <v>51</v>
      </c>
    </row>
    <row r="136" spans="1:52" ht="30" customHeight="1" x14ac:dyDescent="0.3">
      <c r="A136" s="23"/>
      <c r="B136" s="23"/>
      <c r="C136" s="23"/>
      <c r="D136" s="23"/>
      <c r="E136" s="25"/>
      <c r="F136" s="28"/>
      <c r="G136" s="25"/>
      <c r="H136" s="28"/>
      <c r="I136" s="25"/>
      <c r="J136" s="28"/>
      <c r="K136" s="25"/>
      <c r="L136" s="28"/>
      <c r="M136" s="23"/>
    </row>
    <row r="137" spans="1:52" ht="30" customHeight="1" x14ac:dyDescent="0.3">
      <c r="A137" s="19" t="s">
        <v>561</v>
      </c>
      <c r="B137" s="20"/>
      <c r="C137" s="20"/>
      <c r="D137" s="20"/>
      <c r="E137" s="24"/>
      <c r="F137" s="27"/>
      <c r="G137" s="24"/>
      <c r="H137" s="27"/>
      <c r="I137" s="24"/>
      <c r="J137" s="27"/>
      <c r="K137" s="24"/>
      <c r="L137" s="27"/>
      <c r="M137" s="21"/>
      <c r="N137" s="1" t="s">
        <v>125</v>
      </c>
    </row>
    <row r="138" spans="1:52" ht="30" customHeight="1" x14ac:dyDescent="0.3">
      <c r="A138" s="22" t="s">
        <v>554</v>
      </c>
      <c r="B138" s="22" t="s">
        <v>555</v>
      </c>
      <c r="C138" s="22" t="s">
        <v>57</v>
      </c>
      <c r="D138" s="23">
        <v>0.104</v>
      </c>
      <c r="E138" s="25">
        <f>단가대비표!O6</f>
        <v>4232</v>
      </c>
      <c r="F138" s="28">
        <f>TRUNC(E138*D138,1)</f>
        <v>440.1</v>
      </c>
      <c r="G138" s="25">
        <f>단가대비표!P6</f>
        <v>0</v>
      </c>
      <c r="H138" s="28">
        <f>TRUNC(G138*D138,1)</f>
        <v>0</v>
      </c>
      <c r="I138" s="25">
        <f>단가대비표!V6</f>
        <v>0</v>
      </c>
      <c r="J138" s="28">
        <f>TRUNC(I138*D138,1)</f>
        <v>0</v>
      </c>
      <c r="K138" s="25">
        <f t="shared" ref="K138:L140" si="29">TRUNC(E138+G138+I138,1)</f>
        <v>4232</v>
      </c>
      <c r="L138" s="28">
        <f t="shared" si="29"/>
        <v>440.1</v>
      </c>
      <c r="M138" s="22" t="s">
        <v>51</v>
      </c>
      <c r="N138" s="2" t="s">
        <v>125</v>
      </c>
      <c r="O138" s="2" t="s">
        <v>556</v>
      </c>
      <c r="P138" s="2" t="s">
        <v>60</v>
      </c>
      <c r="Q138" s="2" t="s">
        <v>60</v>
      </c>
      <c r="R138" s="2" t="s">
        <v>59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51</v>
      </c>
      <c r="AW138" s="2" t="s">
        <v>563</v>
      </c>
      <c r="AX138" s="2" t="s">
        <v>51</v>
      </c>
      <c r="AY138" s="2" t="s">
        <v>51</v>
      </c>
      <c r="AZ138" s="2" t="s">
        <v>51</v>
      </c>
    </row>
    <row r="139" spans="1:52" ht="30" customHeight="1" x14ac:dyDescent="0.3">
      <c r="A139" s="22" t="s">
        <v>564</v>
      </c>
      <c r="B139" s="22" t="s">
        <v>565</v>
      </c>
      <c r="C139" s="22" t="s">
        <v>135</v>
      </c>
      <c r="D139" s="23">
        <v>2.9000000000000001E-2</v>
      </c>
      <c r="E139" s="25">
        <f>단가대비표!O62</f>
        <v>11000</v>
      </c>
      <c r="F139" s="28">
        <f>TRUNC(E139*D139,1)</f>
        <v>319</v>
      </c>
      <c r="G139" s="25">
        <f>단가대비표!P62</f>
        <v>0</v>
      </c>
      <c r="H139" s="28">
        <f>TRUNC(G139*D139,1)</f>
        <v>0</v>
      </c>
      <c r="I139" s="25">
        <f>단가대비표!V62</f>
        <v>0</v>
      </c>
      <c r="J139" s="28">
        <f>TRUNC(I139*D139,1)</f>
        <v>0</v>
      </c>
      <c r="K139" s="25">
        <f t="shared" si="29"/>
        <v>11000</v>
      </c>
      <c r="L139" s="28">
        <f t="shared" si="29"/>
        <v>319</v>
      </c>
      <c r="M139" s="22" t="s">
        <v>51</v>
      </c>
      <c r="N139" s="2" t="s">
        <v>125</v>
      </c>
      <c r="O139" s="2" t="s">
        <v>566</v>
      </c>
      <c r="P139" s="2" t="s">
        <v>60</v>
      </c>
      <c r="Q139" s="2" t="s">
        <v>60</v>
      </c>
      <c r="R139" s="2" t="s">
        <v>59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51</v>
      </c>
      <c r="AW139" s="2" t="s">
        <v>567</v>
      </c>
      <c r="AX139" s="2" t="s">
        <v>51</v>
      </c>
      <c r="AY139" s="2" t="s">
        <v>51</v>
      </c>
      <c r="AZ139" s="2" t="s">
        <v>51</v>
      </c>
    </row>
    <row r="140" spans="1:52" ht="30" customHeight="1" x14ac:dyDescent="0.3">
      <c r="A140" s="22" t="s">
        <v>568</v>
      </c>
      <c r="B140" s="22" t="s">
        <v>569</v>
      </c>
      <c r="C140" s="22" t="s">
        <v>88</v>
      </c>
      <c r="D140" s="23">
        <v>1</v>
      </c>
      <c r="E140" s="25">
        <f>일위대가목록!E55</f>
        <v>0</v>
      </c>
      <c r="F140" s="28">
        <f>TRUNC(E140*D140,1)</f>
        <v>0</v>
      </c>
      <c r="G140" s="25">
        <f>일위대가목록!F55</f>
        <v>4157</v>
      </c>
      <c r="H140" s="28">
        <f>TRUNC(G140*D140,1)</f>
        <v>4157</v>
      </c>
      <c r="I140" s="25">
        <f>일위대가목록!G55</f>
        <v>83</v>
      </c>
      <c r="J140" s="28">
        <f>TRUNC(I140*D140,1)</f>
        <v>83</v>
      </c>
      <c r="K140" s="25">
        <f t="shared" si="29"/>
        <v>4240</v>
      </c>
      <c r="L140" s="28">
        <f t="shared" si="29"/>
        <v>4240</v>
      </c>
      <c r="M140" s="22" t="s">
        <v>51</v>
      </c>
      <c r="N140" s="2" t="s">
        <v>125</v>
      </c>
      <c r="O140" s="2" t="s">
        <v>570</v>
      </c>
      <c r="P140" s="2" t="s">
        <v>59</v>
      </c>
      <c r="Q140" s="2" t="s">
        <v>60</v>
      </c>
      <c r="R140" s="2" t="s">
        <v>60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51</v>
      </c>
      <c r="AW140" s="2" t="s">
        <v>571</v>
      </c>
      <c r="AX140" s="2" t="s">
        <v>51</v>
      </c>
      <c r="AY140" s="2" t="s">
        <v>51</v>
      </c>
      <c r="AZ140" s="2" t="s">
        <v>51</v>
      </c>
    </row>
    <row r="141" spans="1:52" ht="30" customHeight="1" x14ac:dyDescent="0.3">
      <c r="A141" s="22" t="s">
        <v>311</v>
      </c>
      <c r="B141" s="22" t="s">
        <v>51</v>
      </c>
      <c r="C141" s="22" t="s">
        <v>51</v>
      </c>
      <c r="D141" s="23"/>
      <c r="E141" s="25"/>
      <c r="F141" s="28">
        <f>TRUNC(SUMIF(N138:N140, N137, F138:F140),0)</f>
        <v>759</v>
      </c>
      <c r="G141" s="25"/>
      <c r="H141" s="28">
        <f>TRUNC(SUMIF(N138:N140, N137, H138:H140),0)</f>
        <v>4157</v>
      </c>
      <c r="I141" s="25"/>
      <c r="J141" s="28">
        <f>TRUNC(SUMIF(N138:N140, N137, J138:J140),0)</f>
        <v>83</v>
      </c>
      <c r="K141" s="25"/>
      <c r="L141" s="28">
        <f>F141+H141+J141</f>
        <v>4999</v>
      </c>
      <c r="M141" s="22" t="s">
        <v>51</v>
      </c>
      <c r="N141" s="2" t="s">
        <v>75</v>
      </c>
      <c r="O141" s="2" t="s">
        <v>75</v>
      </c>
      <c r="P141" s="2" t="s">
        <v>51</v>
      </c>
      <c r="Q141" s="2" t="s">
        <v>51</v>
      </c>
      <c r="R141" s="2" t="s">
        <v>51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51</v>
      </c>
      <c r="AW141" s="2" t="s">
        <v>51</v>
      </c>
      <c r="AX141" s="2" t="s">
        <v>51</v>
      </c>
      <c r="AY141" s="2" t="s">
        <v>51</v>
      </c>
      <c r="AZ141" s="2" t="s">
        <v>51</v>
      </c>
    </row>
    <row r="142" spans="1:52" ht="30" customHeight="1" x14ac:dyDescent="0.3">
      <c r="A142" s="23"/>
      <c r="B142" s="23"/>
      <c r="C142" s="23"/>
      <c r="D142" s="23"/>
      <c r="E142" s="25"/>
      <c r="F142" s="28"/>
      <c r="G142" s="25"/>
      <c r="H142" s="28"/>
      <c r="I142" s="25"/>
      <c r="J142" s="28"/>
      <c r="K142" s="25"/>
      <c r="L142" s="28"/>
      <c r="M142" s="23"/>
    </row>
    <row r="143" spans="1:52" ht="30" customHeight="1" x14ac:dyDescent="0.3">
      <c r="A143" s="19" t="s">
        <v>572</v>
      </c>
      <c r="B143" s="20"/>
      <c r="C143" s="20"/>
      <c r="D143" s="20"/>
      <c r="E143" s="24"/>
      <c r="F143" s="27"/>
      <c r="G143" s="24"/>
      <c r="H143" s="27"/>
      <c r="I143" s="24"/>
      <c r="J143" s="27"/>
      <c r="K143" s="24"/>
      <c r="L143" s="27"/>
      <c r="M143" s="21"/>
      <c r="N143" s="1" t="s">
        <v>136</v>
      </c>
    </row>
    <row r="144" spans="1:52" ht="30" customHeight="1" x14ac:dyDescent="0.3">
      <c r="A144" s="22" t="s">
        <v>574</v>
      </c>
      <c r="B144" s="22" t="s">
        <v>307</v>
      </c>
      <c r="C144" s="22" t="s">
        <v>308</v>
      </c>
      <c r="D144" s="23">
        <v>1.238E-2</v>
      </c>
      <c r="E144" s="25">
        <f>단가대비표!O81</f>
        <v>0</v>
      </c>
      <c r="F144" s="28">
        <f t="shared" ref="F144:F149" si="30">TRUNC(E144*D144,1)</f>
        <v>0</v>
      </c>
      <c r="G144" s="25">
        <f>단가대비표!P81</f>
        <v>239808</v>
      </c>
      <c r="H144" s="28">
        <f t="shared" ref="H144:H149" si="31">TRUNC(G144*D144,1)</f>
        <v>2968.8</v>
      </c>
      <c r="I144" s="25">
        <f>단가대비표!V81</f>
        <v>0</v>
      </c>
      <c r="J144" s="28">
        <f t="shared" ref="J144:J149" si="32">TRUNC(I144*D144,1)</f>
        <v>0</v>
      </c>
      <c r="K144" s="25">
        <f t="shared" ref="K144:L149" si="33">TRUNC(E144+G144+I144,1)</f>
        <v>239808</v>
      </c>
      <c r="L144" s="28">
        <f t="shared" si="33"/>
        <v>2968.8</v>
      </c>
      <c r="M144" s="22" t="s">
        <v>51</v>
      </c>
      <c r="N144" s="2" t="s">
        <v>136</v>
      </c>
      <c r="O144" s="2" t="s">
        <v>575</v>
      </c>
      <c r="P144" s="2" t="s">
        <v>60</v>
      </c>
      <c r="Q144" s="2" t="s">
        <v>60</v>
      </c>
      <c r="R144" s="2" t="s">
        <v>59</v>
      </c>
      <c r="S144" s="3"/>
      <c r="T144" s="3"/>
      <c r="U144" s="3"/>
      <c r="V144" s="3">
        <v>1</v>
      </c>
      <c r="W144" s="3">
        <v>2</v>
      </c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51</v>
      </c>
      <c r="AW144" s="2" t="s">
        <v>576</v>
      </c>
      <c r="AX144" s="2" t="s">
        <v>51</v>
      </c>
      <c r="AY144" s="2" t="s">
        <v>51</v>
      </c>
      <c r="AZ144" s="2" t="s">
        <v>51</v>
      </c>
    </row>
    <row r="145" spans="1:52" ht="30" customHeight="1" x14ac:dyDescent="0.3">
      <c r="A145" s="22" t="s">
        <v>577</v>
      </c>
      <c r="B145" s="22" t="s">
        <v>307</v>
      </c>
      <c r="C145" s="22" t="s">
        <v>308</v>
      </c>
      <c r="D145" s="23">
        <v>3.3800000000000002E-3</v>
      </c>
      <c r="E145" s="25">
        <f>단가대비표!O83</f>
        <v>0</v>
      </c>
      <c r="F145" s="28">
        <f t="shared" si="30"/>
        <v>0</v>
      </c>
      <c r="G145" s="25">
        <f>단가대비표!P83</f>
        <v>282536</v>
      </c>
      <c r="H145" s="28">
        <f t="shared" si="31"/>
        <v>954.9</v>
      </c>
      <c r="I145" s="25">
        <f>단가대비표!V83</f>
        <v>0</v>
      </c>
      <c r="J145" s="28">
        <f t="shared" si="32"/>
        <v>0</v>
      </c>
      <c r="K145" s="25">
        <f t="shared" si="33"/>
        <v>282536</v>
      </c>
      <c r="L145" s="28">
        <f t="shared" si="33"/>
        <v>954.9</v>
      </c>
      <c r="M145" s="22" t="s">
        <v>51</v>
      </c>
      <c r="N145" s="2" t="s">
        <v>136</v>
      </c>
      <c r="O145" s="2" t="s">
        <v>578</v>
      </c>
      <c r="P145" s="2" t="s">
        <v>60</v>
      </c>
      <c r="Q145" s="2" t="s">
        <v>60</v>
      </c>
      <c r="R145" s="2" t="s">
        <v>59</v>
      </c>
      <c r="S145" s="3"/>
      <c r="T145" s="3"/>
      <c r="U145" s="3"/>
      <c r="V145" s="3">
        <v>1</v>
      </c>
      <c r="W145" s="3">
        <v>2</v>
      </c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51</v>
      </c>
      <c r="AW145" s="2" t="s">
        <v>579</v>
      </c>
      <c r="AX145" s="2" t="s">
        <v>51</v>
      </c>
      <c r="AY145" s="2" t="s">
        <v>51</v>
      </c>
      <c r="AZ145" s="2" t="s">
        <v>51</v>
      </c>
    </row>
    <row r="146" spans="1:52" ht="30" customHeight="1" x14ac:dyDescent="0.3">
      <c r="A146" s="22" t="s">
        <v>580</v>
      </c>
      <c r="B146" s="22" t="s">
        <v>307</v>
      </c>
      <c r="C146" s="22" t="s">
        <v>308</v>
      </c>
      <c r="D146" s="23">
        <v>4.4999999999999997E-3</v>
      </c>
      <c r="E146" s="25">
        <f>단가대비표!O79</f>
        <v>0</v>
      </c>
      <c r="F146" s="28">
        <f t="shared" si="30"/>
        <v>0</v>
      </c>
      <c r="G146" s="25">
        <f>단가대비표!P79</f>
        <v>226122</v>
      </c>
      <c r="H146" s="28">
        <f t="shared" si="31"/>
        <v>1017.5</v>
      </c>
      <c r="I146" s="25">
        <f>단가대비표!V79</f>
        <v>0</v>
      </c>
      <c r="J146" s="28">
        <f t="shared" si="32"/>
        <v>0</v>
      </c>
      <c r="K146" s="25">
        <f t="shared" si="33"/>
        <v>226122</v>
      </c>
      <c r="L146" s="28">
        <f t="shared" si="33"/>
        <v>1017.5</v>
      </c>
      <c r="M146" s="22" t="s">
        <v>51</v>
      </c>
      <c r="N146" s="2" t="s">
        <v>136</v>
      </c>
      <c r="O146" s="2" t="s">
        <v>581</v>
      </c>
      <c r="P146" s="2" t="s">
        <v>60</v>
      </c>
      <c r="Q146" s="2" t="s">
        <v>60</v>
      </c>
      <c r="R146" s="2" t="s">
        <v>59</v>
      </c>
      <c r="S146" s="3"/>
      <c r="T146" s="3"/>
      <c r="U146" s="3"/>
      <c r="V146" s="3">
        <v>1</v>
      </c>
      <c r="W146" s="3">
        <v>2</v>
      </c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51</v>
      </c>
      <c r="AW146" s="2" t="s">
        <v>582</v>
      </c>
      <c r="AX146" s="2" t="s">
        <v>51</v>
      </c>
      <c r="AY146" s="2" t="s">
        <v>51</v>
      </c>
      <c r="AZ146" s="2" t="s">
        <v>51</v>
      </c>
    </row>
    <row r="147" spans="1:52" ht="30" customHeight="1" x14ac:dyDescent="0.3">
      <c r="A147" s="22" t="s">
        <v>306</v>
      </c>
      <c r="B147" s="22" t="s">
        <v>307</v>
      </c>
      <c r="C147" s="22" t="s">
        <v>308</v>
      </c>
      <c r="D147" s="23">
        <v>2.2499999999999998E-3</v>
      </c>
      <c r="E147" s="25">
        <f>단가대비표!O78</f>
        <v>0</v>
      </c>
      <c r="F147" s="28">
        <f t="shared" si="30"/>
        <v>0</v>
      </c>
      <c r="G147" s="25">
        <f>단가대비표!P78</f>
        <v>172068</v>
      </c>
      <c r="H147" s="28">
        <f t="shared" si="31"/>
        <v>387.1</v>
      </c>
      <c r="I147" s="25">
        <f>단가대비표!V78</f>
        <v>0</v>
      </c>
      <c r="J147" s="28">
        <f t="shared" si="32"/>
        <v>0</v>
      </c>
      <c r="K147" s="25">
        <f t="shared" si="33"/>
        <v>172068</v>
      </c>
      <c r="L147" s="28">
        <f t="shared" si="33"/>
        <v>387.1</v>
      </c>
      <c r="M147" s="22" t="s">
        <v>51</v>
      </c>
      <c r="N147" s="2" t="s">
        <v>136</v>
      </c>
      <c r="O147" s="2" t="s">
        <v>309</v>
      </c>
      <c r="P147" s="2" t="s">
        <v>60</v>
      </c>
      <c r="Q147" s="2" t="s">
        <v>60</v>
      </c>
      <c r="R147" s="2" t="s">
        <v>59</v>
      </c>
      <c r="S147" s="3"/>
      <c r="T147" s="3"/>
      <c r="U147" s="3"/>
      <c r="V147" s="3">
        <v>1</v>
      </c>
      <c r="W147" s="3">
        <v>2</v>
      </c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51</v>
      </c>
      <c r="AW147" s="2" t="s">
        <v>583</v>
      </c>
      <c r="AX147" s="2" t="s">
        <v>51</v>
      </c>
      <c r="AY147" s="2" t="s">
        <v>51</v>
      </c>
      <c r="AZ147" s="2" t="s">
        <v>51</v>
      </c>
    </row>
    <row r="148" spans="1:52" ht="30" customHeight="1" x14ac:dyDescent="0.3">
      <c r="A148" s="22" t="s">
        <v>584</v>
      </c>
      <c r="B148" s="22" t="s">
        <v>585</v>
      </c>
      <c r="C148" s="22" t="s">
        <v>196</v>
      </c>
      <c r="D148" s="23">
        <v>1</v>
      </c>
      <c r="E148" s="25">
        <v>0</v>
      </c>
      <c r="F148" s="28">
        <f t="shared" si="30"/>
        <v>0</v>
      </c>
      <c r="G148" s="25">
        <v>0</v>
      </c>
      <c r="H148" s="28">
        <f t="shared" si="31"/>
        <v>0</v>
      </c>
      <c r="I148" s="25">
        <f>TRUNC(SUMIF(V144:V149, RIGHTB(O148, 1), H144:H149)*U148, 2)</f>
        <v>266.41000000000003</v>
      </c>
      <c r="J148" s="28">
        <f t="shared" si="32"/>
        <v>266.39999999999998</v>
      </c>
      <c r="K148" s="25">
        <f t="shared" si="33"/>
        <v>266.39999999999998</v>
      </c>
      <c r="L148" s="28">
        <f t="shared" si="33"/>
        <v>266.39999999999998</v>
      </c>
      <c r="M148" s="22" t="s">
        <v>51</v>
      </c>
      <c r="N148" s="2" t="s">
        <v>136</v>
      </c>
      <c r="O148" s="2" t="s">
        <v>408</v>
      </c>
      <c r="P148" s="2" t="s">
        <v>60</v>
      </c>
      <c r="Q148" s="2" t="s">
        <v>60</v>
      </c>
      <c r="R148" s="2" t="s">
        <v>60</v>
      </c>
      <c r="S148" s="3">
        <v>1</v>
      </c>
      <c r="T148" s="3">
        <v>2</v>
      </c>
      <c r="U148" s="3">
        <v>0.05</v>
      </c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51</v>
      </c>
      <c r="AW148" s="2" t="s">
        <v>586</v>
      </c>
      <c r="AX148" s="2" t="s">
        <v>51</v>
      </c>
      <c r="AY148" s="2" t="s">
        <v>51</v>
      </c>
      <c r="AZ148" s="2" t="s">
        <v>51</v>
      </c>
    </row>
    <row r="149" spans="1:52" ht="30" customHeight="1" x14ac:dyDescent="0.3">
      <c r="A149" s="22" t="s">
        <v>406</v>
      </c>
      <c r="B149" s="22" t="s">
        <v>587</v>
      </c>
      <c r="C149" s="22" t="s">
        <v>196</v>
      </c>
      <c r="D149" s="23">
        <v>1</v>
      </c>
      <c r="E149" s="25">
        <f>TRUNC(SUMIF(W144:W149, RIGHTB(O149, 1), H144:H149)*U149, 2)</f>
        <v>159.84</v>
      </c>
      <c r="F149" s="28">
        <f t="shared" si="30"/>
        <v>159.80000000000001</v>
      </c>
      <c r="G149" s="25">
        <v>0</v>
      </c>
      <c r="H149" s="28">
        <f t="shared" si="31"/>
        <v>0</v>
      </c>
      <c r="I149" s="25">
        <v>0</v>
      </c>
      <c r="J149" s="28">
        <f t="shared" si="32"/>
        <v>0</v>
      </c>
      <c r="K149" s="25">
        <f t="shared" si="33"/>
        <v>159.80000000000001</v>
      </c>
      <c r="L149" s="28">
        <f t="shared" si="33"/>
        <v>159.80000000000001</v>
      </c>
      <c r="M149" s="22" t="s">
        <v>51</v>
      </c>
      <c r="N149" s="2" t="s">
        <v>136</v>
      </c>
      <c r="O149" s="2" t="s">
        <v>588</v>
      </c>
      <c r="P149" s="2" t="s">
        <v>60</v>
      </c>
      <c r="Q149" s="2" t="s">
        <v>60</v>
      </c>
      <c r="R149" s="2" t="s">
        <v>60</v>
      </c>
      <c r="S149" s="3">
        <v>1</v>
      </c>
      <c r="T149" s="3">
        <v>0</v>
      </c>
      <c r="U149" s="3">
        <v>0.03</v>
      </c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51</v>
      </c>
      <c r="AW149" s="2" t="s">
        <v>589</v>
      </c>
      <c r="AX149" s="2" t="s">
        <v>51</v>
      </c>
      <c r="AY149" s="2" t="s">
        <v>51</v>
      </c>
      <c r="AZ149" s="2" t="s">
        <v>51</v>
      </c>
    </row>
    <row r="150" spans="1:52" ht="30" customHeight="1" x14ac:dyDescent="0.3">
      <c r="A150" s="22" t="s">
        <v>311</v>
      </c>
      <c r="B150" s="22" t="s">
        <v>51</v>
      </c>
      <c r="C150" s="22" t="s">
        <v>51</v>
      </c>
      <c r="D150" s="23"/>
      <c r="E150" s="25"/>
      <c r="F150" s="28">
        <f>TRUNC(SUMIF(N144:N149, N143, F144:F149),0)</f>
        <v>159</v>
      </c>
      <c r="G150" s="25"/>
      <c r="H150" s="28">
        <f>TRUNC(SUMIF(N144:N149, N143, H144:H149),0)</f>
        <v>5328</v>
      </c>
      <c r="I150" s="25"/>
      <c r="J150" s="28">
        <f>TRUNC(SUMIF(N144:N149, N143, J144:J149),0)</f>
        <v>266</v>
      </c>
      <c r="K150" s="25"/>
      <c r="L150" s="28">
        <f>F150+H150+J150</f>
        <v>5753</v>
      </c>
      <c r="M150" s="22" t="s">
        <v>51</v>
      </c>
      <c r="N150" s="2" t="s">
        <v>75</v>
      </c>
      <c r="O150" s="2" t="s">
        <v>75</v>
      </c>
      <c r="P150" s="2" t="s">
        <v>51</v>
      </c>
      <c r="Q150" s="2" t="s">
        <v>51</v>
      </c>
      <c r="R150" s="2" t="s">
        <v>51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51</v>
      </c>
      <c r="AW150" s="2" t="s">
        <v>51</v>
      </c>
      <c r="AX150" s="2" t="s">
        <v>51</v>
      </c>
      <c r="AY150" s="2" t="s">
        <v>51</v>
      </c>
      <c r="AZ150" s="2" t="s">
        <v>51</v>
      </c>
    </row>
    <row r="151" spans="1:52" ht="30" customHeight="1" x14ac:dyDescent="0.3">
      <c r="A151" s="23"/>
      <c r="B151" s="23"/>
      <c r="C151" s="23"/>
      <c r="D151" s="23"/>
      <c r="E151" s="25"/>
      <c r="F151" s="28"/>
      <c r="G151" s="25"/>
      <c r="H151" s="28"/>
      <c r="I151" s="25"/>
      <c r="J151" s="28"/>
      <c r="K151" s="25"/>
      <c r="L151" s="28"/>
      <c r="M151" s="23"/>
    </row>
    <row r="152" spans="1:52" ht="30" customHeight="1" x14ac:dyDescent="0.3">
      <c r="A152" s="19" t="s">
        <v>590</v>
      </c>
      <c r="B152" s="20"/>
      <c r="C152" s="20"/>
      <c r="D152" s="20"/>
      <c r="E152" s="24"/>
      <c r="F152" s="27"/>
      <c r="G152" s="24"/>
      <c r="H152" s="27"/>
      <c r="I152" s="24"/>
      <c r="J152" s="27"/>
      <c r="K152" s="24"/>
      <c r="L152" s="27"/>
      <c r="M152" s="21"/>
      <c r="N152" s="1" t="s">
        <v>141</v>
      </c>
    </row>
    <row r="153" spans="1:52" ht="30" customHeight="1" x14ac:dyDescent="0.3">
      <c r="A153" s="22" t="s">
        <v>592</v>
      </c>
      <c r="B153" s="22" t="s">
        <v>593</v>
      </c>
      <c r="C153" s="22" t="s">
        <v>316</v>
      </c>
      <c r="D153" s="23">
        <v>1.05</v>
      </c>
      <c r="E153" s="25">
        <f>단가대비표!O55</f>
        <v>410</v>
      </c>
      <c r="F153" s="28">
        <f>TRUNC(E153*D153,1)</f>
        <v>430.5</v>
      </c>
      <c r="G153" s="25">
        <f>단가대비표!P55</f>
        <v>0</v>
      </c>
      <c r="H153" s="28">
        <f>TRUNC(G153*D153,1)</f>
        <v>0</v>
      </c>
      <c r="I153" s="25">
        <f>단가대비표!V55</f>
        <v>0</v>
      </c>
      <c r="J153" s="28">
        <f>TRUNC(I153*D153,1)</f>
        <v>0</v>
      </c>
      <c r="K153" s="25">
        <f>TRUNC(E153+G153+I153,1)</f>
        <v>410</v>
      </c>
      <c r="L153" s="28">
        <f>TRUNC(F153+H153+J153,1)</f>
        <v>430.5</v>
      </c>
      <c r="M153" s="22" t="s">
        <v>51</v>
      </c>
      <c r="N153" s="2" t="s">
        <v>141</v>
      </c>
      <c r="O153" s="2" t="s">
        <v>594</v>
      </c>
      <c r="P153" s="2" t="s">
        <v>60</v>
      </c>
      <c r="Q153" s="2" t="s">
        <v>60</v>
      </c>
      <c r="R153" s="2" t="s">
        <v>59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51</v>
      </c>
      <c r="AW153" s="2" t="s">
        <v>595</v>
      </c>
      <c r="AX153" s="2" t="s">
        <v>51</v>
      </c>
      <c r="AY153" s="2" t="s">
        <v>51</v>
      </c>
      <c r="AZ153" s="2" t="s">
        <v>51</v>
      </c>
    </row>
    <row r="154" spans="1:52" ht="30" customHeight="1" x14ac:dyDescent="0.3">
      <c r="A154" s="22" t="s">
        <v>138</v>
      </c>
      <c r="B154" s="22" t="s">
        <v>596</v>
      </c>
      <c r="C154" s="22" t="s">
        <v>316</v>
      </c>
      <c r="D154" s="23">
        <v>1</v>
      </c>
      <c r="E154" s="25">
        <f>일위대가목록!E56</f>
        <v>0</v>
      </c>
      <c r="F154" s="28">
        <f>TRUNC(E154*D154,1)</f>
        <v>0</v>
      </c>
      <c r="G154" s="25">
        <f>일위대가목록!F56</f>
        <v>17154</v>
      </c>
      <c r="H154" s="28">
        <f>TRUNC(G154*D154,1)</f>
        <v>17154</v>
      </c>
      <c r="I154" s="25">
        <f>일위대가목록!G56</f>
        <v>343</v>
      </c>
      <c r="J154" s="28">
        <f>TRUNC(I154*D154,1)</f>
        <v>343</v>
      </c>
      <c r="K154" s="25">
        <f>TRUNC(E154+G154+I154,1)</f>
        <v>17497</v>
      </c>
      <c r="L154" s="28">
        <f>TRUNC(F154+H154+J154,1)</f>
        <v>17497</v>
      </c>
      <c r="M154" s="22" t="s">
        <v>51</v>
      </c>
      <c r="N154" s="2" t="s">
        <v>141</v>
      </c>
      <c r="O154" s="2" t="s">
        <v>597</v>
      </c>
      <c r="P154" s="2" t="s">
        <v>59</v>
      </c>
      <c r="Q154" s="2" t="s">
        <v>60</v>
      </c>
      <c r="R154" s="2" t="s">
        <v>60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51</v>
      </c>
      <c r="AW154" s="2" t="s">
        <v>598</v>
      </c>
      <c r="AX154" s="2" t="s">
        <v>51</v>
      </c>
      <c r="AY154" s="2" t="s">
        <v>51</v>
      </c>
      <c r="AZ154" s="2" t="s">
        <v>51</v>
      </c>
    </row>
    <row r="155" spans="1:52" ht="30" customHeight="1" x14ac:dyDescent="0.3">
      <c r="A155" s="22" t="s">
        <v>311</v>
      </c>
      <c r="B155" s="22" t="s">
        <v>51</v>
      </c>
      <c r="C155" s="22" t="s">
        <v>51</v>
      </c>
      <c r="D155" s="23"/>
      <c r="E155" s="25"/>
      <c r="F155" s="28">
        <f>TRUNC(SUMIF(N153:N154, N152, F153:F154),0)</f>
        <v>430</v>
      </c>
      <c r="G155" s="25"/>
      <c r="H155" s="28">
        <f>TRUNC(SUMIF(N153:N154, N152, H153:H154),0)</f>
        <v>17154</v>
      </c>
      <c r="I155" s="25"/>
      <c r="J155" s="28">
        <f>TRUNC(SUMIF(N153:N154, N152, J153:J154),0)</f>
        <v>343</v>
      </c>
      <c r="K155" s="25"/>
      <c r="L155" s="28">
        <f>F155+H155+J155</f>
        <v>17927</v>
      </c>
      <c r="M155" s="22" t="s">
        <v>51</v>
      </c>
      <c r="N155" s="2" t="s">
        <v>75</v>
      </c>
      <c r="O155" s="2" t="s">
        <v>75</v>
      </c>
      <c r="P155" s="2" t="s">
        <v>51</v>
      </c>
      <c r="Q155" s="2" t="s">
        <v>51</v>
      </c>
      <c r="R155" s="2" t="s">
        <v>51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51</v>
      </c>
      <c r="AW155" s="2" t="s">
        <v>51</v>
      </c>
      <c r="AX155" s="2" t="s">
        <v>51</v>
      </c>
      <c r="AY155" s="2" t="s">
        <v>51</v>
      </c>
      <c r="AZ155" s="2" t="s">
        <v>51</v>
      </c>
    </row>
    <row r="156" spans="1:52" ht="30" customHeight="1" x14ac:dyDescent="0.3">
      <c r="A156" s="23"/>
      <c r="B156" s="23"/>
      <c r="C156" s="23"/>
      <c r="D156" s="23"/>
      <c r="E156" s="25"/>
      <c r="F156" s="28"/>
      <c r="G156" s="25"/>
      <c r="H156" s="28"/>
      <c r="I156" s="25"/>
      <c r="J156" s="28"/>
      <c r="K156" s="25"/>
      <c r="L156" s="28"/>
      <c r="M156" s="23"/>
    </row>
    <row r="157" spans="1:52" ht="30" customHeight="1" x14ac:dyDescent="0.3">
      <c r="A157" s="19" t="s">
        <v>599</v>
      </c>
      <c r="B157" s="20"/>
      <c r="C157" s="20"/>
      <c r="D157" s="20"/>
      <c r="E157" s="24"/>
      <c r="F157" s="27"/>
      <c r="G157" s="24"/>
      <c r="H157" s="27"/>
      <c r="I157" s="24"/>
      <c r="J157" s="27"/>
      <c r="K157" s="24"/>
      <c r="L157" s="27"/>
      <c r="M157" s="21"/>
      <c r="N157" s="1" t="s">
        <v>145</v>
      </c>
    </row>
    <row r="158" spans="1:52" ht="30" customHeight="1" x14ac:dyDescent="0.3">
      <c r="A158" s="22" t="s">
        <v>601</v>
      </c>
      <c r="B158" s="22" t="s">
        <v>602</v>
      </c>
      <c r="C158" s="22" t="s">
        <v>135</v>
      </c>
      <c r="D158" s="23">
        <v>3.21</v>
      </c>
      <c r="E158" s="25">
        <f>단가대비표!O10</f>
        <v>940</v>
      </c>
      <c r="F158" s="28">
        <f t="shared" ref="F158:F165" si="34">TRUNC(E158*D158,1)</f>
        <v>3017.4</v>
      </c>
      <c r="G158" s="25">
        <f>단가대비표!P10</f>
        <v>0</v>
      </c>
      <c r="H158" s="28">
        <f t="shared" ref="H158:H165" si="35">TRUNC(G158*D158,1)</f>
        <v>0</v>
      </c>
      <c r="I158" s="25">
        <f>단가대비표!V10</f>
        <v>0</v>
      </c>
      <c r="J158" s="28">
        <f t="shared" ref="J158:J165" si="36">TRUNC(I158*D158,1)</f>
        <v>0</v>
      </c>
      <c r="K158" s="25">
        <f t="shared" ref="K158:L165" si="37">TRUNC(E158+G158+I158,1)</f>
        <v>940</v>
      </c>
      <c r="L158" s="28">
        <f t="shared" si="37"/>
        <v>3017.4</v>
      </c>
      <c r="M158" s="22" t="s">
        <v>51</v>
      </c>
      <c r="N158" s="2" t="s">
        <v>145</v>
      </c>
      <c r="O158" s="2" t="s">
        <v>603</v>
      </c>
      <c r="P158" s="2" t="s">
        <v>60</v>
      </c>
      <c r="Q158" s="2" t="s">
        <v>60</v>
      </c>
      <c r="R158" s="2" t="s">
        <v>59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51</v>
      </c>
      <c r="AW158" s="2" t="s">
        <v>604</v>
      </c>
      <c r="AX158" s="2" t="s">
        <v>51</v>
      </c>
      <c r="AY158" s="2" t="s">
        <v>51</v>
      </c>
      <c r="AZ158" s="2" t="s">
        <v>51</v>
      </c>
    </row>
    <row r="159" spans="1:52" ht="30" customHeight="1" x14ac:dyDescent="0.3">
      <c r="A159" s="22" t="s">
        <v>605</v>
      </c>
      <c r="B159" s="22" t="s">
        <v>606</v>
      </c>
      <c r="C159" s="22" t="s">
        <v>135</v>
      </c>
      <c r="D159" s="23">
        <v>0.2442</v>
      </c>
      <c r="E159" s="25">
        <f>단가대비표!O11</f>
        <v>950</v>
      </c>
      <c r="F159" s="28">
        <f t="shared" si="34"/>
        <v>231.9</v>
      </c>
      <c r="G159" s="25">
        <f>단가대비표!P11</f>
        <v>0</v>
      </c>
      <c r="H159" s="28">
        <f t="shared" si="35"/>
        <v>0</v>
      </c>
      <c r="I159" s="25">
        <f>단가대비표!V11</f>
        <v>0</v>
      </c>
      <c r="J159" s="28">
        <f t="shared" si="36"/>
        <v>0</v>
      </c>
      <c r="K159" s="25">
        <f t="shared" si="37"/>
        <v>950</v>
      </c>
      <c r="L159" s="28">
        <f t="shared" si="37"/>
        <v>231.9</v>
      </c>
      <c r="M159" s="22" t="s">
        <v>51</v>
      </c>
      <c r="N159" s="2" t="s">
        <v>145</v>
      </c>
      <c r="O159" s="2" t="s">
        <v>607</v>
      </c>
      <c r="P159" s="2" t="s">
        <v>60</v>
      </c>
      <c r="Q159" s="2" t="s">
        <v>60</v>
      </c>
      <c r="R159" s="2" t="s">
        <v>59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51</v>
      </c>
      <c r="AW159" s="2" t="s">
        <v>608</v>
      </c>
      <c r="AX159" s="2" t="s">
        <v>51</v>
      </c>
      <c r="AY159" s="2" t="s">
        <v>51</v>
      </c>
      <c r="AZ159" s="2" t="s">
        <v>51</v>
      </c>
    </row>
    <row r="160" spans="1:52" ht="30" customHeight="1" x14ac:dyDescent="0.3">
      <c r="A160" s="22" t="s">
        <v>133</v>
      </c>
      <c r="B160" s="22" t="s">
        <v>134</v>
      </c>
      <c r="C160" s="22" t="s">
        <v>135</v>
      </c>
      <c r="D160" s="23">
        <v>3.1829999999999998</v>
      </c>
      <c r="E160" s="25">
        <f>일위대가목록!E20</f>
        <v>159</v>
      </c>
      <c r="F160" s="28">
        <f t="shared" si="34"/>
        <v>506</v>
      </c>
      <c r="G160" s="25">
        <f>일위대가목록!F20</f>
        <v>5328</v>
      </c>
      <c r="H160" s="28">
        <f t="shared" si="35"/>
        <v>16959</v>
      </c>
      <c r="I160" s="25">
        <f>일위대가목록!G20</f>
        <v>266</v>
      </c>
      <c r="J160" s="28">
        <f t="shared" si="36"/>
        <v>846.6</v>
      </c>
      <c r="K160" s="25">
        <f t="shared" si="37"/>
        <v>5753</v>
      </c>
      <c r="L160" s="28">
        <f t="shared" si="37"/>
        <v>18311.599999999999</v>
      </c>
      <c r="M160" s="22" t="s">
        <v>51</v>
      </c>
      <c r="N160" s="2" t="s">
        <v>145</v>
      </c>
      <c r="O160" s="2" t="s">
        <v>136</v>
      </c>
      <c r="P160" s="2" t="s">
        <v>59</v>
      </c>
      <c r="Q160" s="2" t="s">
        <v>60</v>
      </c>
      <c r="R160" s="2" t="s">
        <v>60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51</v>
      </c>
      <c r="AW160" s="2" t="s">
        <v>609</v>
      </c>
      <c r="AX160" s="2" t="s">
        <v>51</v>
      </c>
      <c r="AY160" s="2" t="s">
        <v>51</v>
      </c>
      <c r="AZ160" s="2" t="s">
        <v>51</v>
      </c>
    </row>
    <row r="161" spans="1:52" ht="30" customHeight="1" x14ac:dyDescent="0.3">
      <c r="A161" s="22" t="s">
        <v>610</v>
      </c>
      <c r="B161" s="22" t="s">
        <v>611</v>
      </c>
      <c r="C161" s="22" t="s">
        <v>57</v>
      </c>
      <c r="D161" s="23">
        <v>0.1</v>
      </c>
      <c r="E161" s="25">
        <f>일위대가목록!E57</f>
        <v>89</v>
      </c>
      <c r="F161" s="28">
        <f t="shared" si="34"/>
        <v>8.9</v>
      </c>
      <c r="G161" s="25">
        <f>일위대가목록!F57</f>
        <v>4461</v>
      </c>
      <c r="H161" s="28">
        <f t="shared" si="35"/>
        <v>446.1</v>
      </c>
      <c r="I161" s="25">
        <f>일위대가목록!G57</f>
        <v>0</v>
      </c>
      <c r="J161" s="28">
        <f t="shared" si="36"/>
        <v>0</v>
      </c>
      <c r="K161" s="25">
        <f t="shared" si="37"/>
        <v>4550</v>
      </c>
      <c r="L161" s="28">
        <f t="shared" si="37"/>
        <v>455</v>
      </c>
      <c r="M161" s="22" t="s">
        <v>51</v>
      </c>
      <c r="N161" s="2" t="s">
        <v>145</v>
      </c>
      <c r="O161" s="2" t="s">
        <v>612</v>
      </c>
      <c r="P161" s="2" t="s">
        <v>59</v>
      </c>
      <c r="Q161" s="2" t="s">
        <v>60</v>
      </c>
      <c r="R161" s="2" t="s">
        <v>60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51</v>
      </c>
      <c r="AW161" s="2" t="s">
        <v>613</v>
      </c>
      <c r="AX161" s="2" t="s">
        <v>51</v>
      </c>
      <c r="AY161" s="2" t="s">
        <v>51</v>
      </c>
      <c r="AZ161" s="2" t="s">
        <v>51</v>
      </c>
    </row>
    <row r="162" spans="1:52" ht="30" customHeight="1" x14ac:dyDescent="0.3">
      <c r="A162" s="22" t="s">
        <v>614</v>
      </c>
      <c r="B162" s="22" t="s">
        <v>615</v>
      </c>
      <c r="C162" s="22" t="s">
        <v>57</v>
      </c>
      <c r="D162" s="23">
        <v>0.1</v>
      </c>
      <c r="E162" s="25">
        <f>일위대가목록!E58</f>
        <v>237</v>
      </c>
      <c r="F162" s="28">
        <f t="shared" si="34"/>
        <v>23.7</v>
      </c>
      <c r="G162" s="25">
        <f>일위대가목록!F58</f>
        <v>11897</v>
      </c>
      <c r="H162" s="28">
        <f t="shared" si="35"/>
        <v>1189.7</v>
      </c>
      <c r="I162" s="25">
        <f>일위대가목록!G58</f>
        <v>0</v>
      </c>
      <c r="J162" s="28">
        <f t="shared" si="36"/>
        <v>0</v>
      </c>
      <c r="K162" s="25">
        <f t="shared" si="37"/>
        <v>12134</v>
      </c>
      <c r="L162" s="28">
        <f t="shared" si="37"/>
        <v>1213.4000000000001</v>
      </c>
      <c r="M162" s="22" t="s">
        <v>51</v>
      </c>
      <c r="N162" s="2" t="s">
        <v>145</v>
      </c>
      <c r="O162" s="2" t="s">
        <v>616</v>
      </c>
      <c r="P162" s="2" t="s">
        <v>59</v>
      </c>
      <c r="Q162" s="2" t="s">
        <v>60</v>
      </c>
      <c r="R162" s="2" t="s">
        <v>60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51</v>
      </c>
      <c r="AW162" s="2" t="s">
        <v>617</v>
      </c>
      <c r="AX162" s="2" t="s">
        <v>51</v>
      </c>
      <c r="AY162" s="2" t="s">
        <v>51</v>
      </c>
      <c r="AZ162" s="2" t="s">
        <v>51</v>
      </c>
    </row>
    <row r="163" spans="1:52" ht="30" customHeight="1" x14ac:dyDescent="0.3">
      <c r="A163" s="22" t="s">
        <v>618</v>
      </c>
      <c r="B163" s="22" t="s">
        <v>619</v>
      </c>
      <c r="C163" s="22" t="s">
        <v>135</v>
      </c>
      <c r="D163" s="23">
        <v>-0.111</v>
      </c>
      <c r="E163" s="25">
        <f>단가대비표!O7</f>
        <v>251</v>
      </c>
      <c r="F163" s="28">
        <f t="shared" si="34"/>
        <v>-27.8</v>
      </c>
      <c r="G163" s="25">
        <f>단가대비표!P7</f>
        <v>0</v>
      </c>
      <c r="H163" s="28">
        <f t="shared" si="35"/>
        <v>0</v>
      </c>
      <c r="I163" s="25">
        <f>단가대비표!V7</f>
        <v>0</v>
      </c>
      <c r="J163" s="28">
        <f t="shared" si="36"/>
        <v>0</v>
      </c>
      <c r="K163" s="25">
        <f t="shared" si="37"/>
        <v>251</v>
      </c>
      <c r="L163" s="28">
        <f t="shared" si="37"/>
        <v>-27.8</v>
      </c>
      <c r="M163" s="22" t="s">
        <v>620</v>
      </c>
      <c r="N163" s="2" t="s">
        <v>145</v>
      </c>
      <c r="O163" s="2" t="s">
        <v>621</v>
      </c>
      <c r="P163" s="2" t="s">
        <v>60</v>
      </c>
      <c r="Q163" s="2" t="s">
        <v>60</v>
      </c>
      <c r="R163" s="2" t="s">
        <v>59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51</v>
      </c>
      <c r="AW163" s="2" t="s">
        <v>622</v>
      </c>
      <c r="AX163" s="2" t="s">
        <v>51</v>
      </c>
      <c r="AY163" s="2" t="s">
        <v>51</v>
      </c>
      <c r="AZ163" s="2" t="s">
        <v>51</v>
      </c>
    </row>
    <row r="164" spans="1:52" ht="30" customHeight="1" x14ac:dyDescent="0.3">
      <c r="A164" s="22" t="s">
        <v>623</v>
      </c>
      <c r="B164" s="22" t="s">
        <v>624</v>
      </c>
      <c r="C164" s="22" t="s">
        <v>57</v>
      </c>
      <c r="D164" s="23">
        <v>0.1</v>
      </c>
      <c r="E164" s="25">
        <f>일위대가목록!E59</f>
        <v>686</v>
      </c>
      <c r="F164" s="28">
        <f t="shared" si="34"/>
        <v>68.599999999999994</v>
      </c>
      <c r="G164" s="25">
        <f>일위대가목록!F59</f>
        <v>0</v>
      </c>
      <c r="H164" s="28">
        <f t="shared" si="35"/>
        <v>0</v>
      </c>
      <c r="I164" s="25">
        <f>일위대가목록!G59</f>
        <v>0</v>
      </c>
      <c r="J164" s="28">
        <f t="shared" si="36"/>
        <v>0</v>
      </c>
      <c r="K164" s="25">
        <f t="shared" si="37"/>
        <v>686</v>
      </c>
      <c r="L164" s="28">
        <f t="shared" si="37"/>
        <v>68.599999999999994</v>
      </c>
      <c r="M164" s="22" t="s">
        <v>51</v>
      </c>
      <c r="N164" s="2" t="s">
        <v>145</v>
      </c>
      <c r="O164" s="2" t="s">
        <v>625</v>
      </c>
      <c r="P164" s="2" t="s">
        <v>59</v>
      </c>
      <c r="Q164" s="2" t="s">
        <v>60</v>
      </c>
      <c r="R164" s="2" t="s">
        <v>60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51</v>
      </c>
      <c r="AW164" s="2" t="s">
        <v>626</v>
      </c>
      <c r="AX164" s="2" t="s">
        <v>51</v>
      </c>
      <c r="AY164" s="2" t="s">
        <v>51</v>
      </c>
      <c r="AZ164" s="2" t="s">
        <v>51</v>
      </c>
    </row>
    <row r="165" spans="1:52" ht="30" customHeight="1" x14ac:dyDescent="0.3">
      <c r="A165" s="22" t="s">
        <v>627</v>
      </c>
      <c r="B165" s="22" t="s">
        <v>628</v>
      </c>
      <c r="C165" s="22" t="s">
        <v>57</v>
      </c>
      <c r="D165" s="23">
        <v>0.1</v>
      </c>
      <c r="E165" s="25">
        <f>일위대가목록!E60</f>
        <v>1034</v>
      </c>
      <c r="F165" s="28">
        <f t="shared" si="34"/>
        <v>103.4</v>
      </c>
      <c r="G165" s="25">
        <f>일위대가목록!F60</f>
        <v>0</v>
      </c>
      <c r="H165" s="28">
        <f t="shared" si="35"/>
        <v>0</v>
      </c>
      <c r="I165" s="25">
        <f>일위대가목록!G60</f>
        <v>0</v>
      </c>
      <c r="J165" s="28">
        <f t="shared" si="36"/>
        <v>0</v>
      </c>
      <c r="K165" s="25">
        <f t="shared" si="37"/>
        <v>1034</v>
      </c>
      <c r="L165" s="28">
        <f t="shared" si="37"/>
        <v>103.4</v>
      </c>
      <c r="M165" s="22" t="s">
        <v>51</v>
      </c>
      <c r="N165" s="2" t="s">
        <v>145</v>
      </c>
      <c r="O165" s="2" t="s">
        <v>629</v>
      </c>
      <c r="P165" s="2" t="s">
        <v>59</v>
      </c>
      <c r="Q165" s="2" t="s">
        <v>60</v>
      </c>
      <c r="R165" s="2" t="s">
        <v>60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51</v>
      </c>
      <c r="AW165" s="2" t="s">
        <v>630</v>
      </c>
      <c r="AX165" s="2" t="s">
        <v>51</v>
      </c>
      <c r="AY165" s="2" t="s">
        <v>51</v>
      </c>
      <c r="AZ165" s="2" t="s">
        <v>51</v>
      </c>
    </row>
    <row r="166" spans="1:52" ht="30" customHeight="1" x14ac:dyDescent="0.3">
      <c r="A166" s="22" t="s">
        <v>311</v>
      </c>
      <c r="B166" s="22" t="s">
        <v>51</v>
      </c>
      <c r="C166" s="22" t="s">
        <v>51</v>
      </c>
      <c r="D166" s="23"/>
      <c r="E166" s="25"/>
      <c r="F166" s="28">
        <f>TRUNC(SUMIF(N158:N165, N157, F158:F165),0)</f>
        <v>3932</v>
      </c>
      <c r="G166" s="25"/>
      <c r="H166" s="28">
        <f>TRUNC(SUMIF(N158:N165, N157, H158:H165),0)</f>
        <v>18594</v>
      </c>
      <c r="I166" s="25"/>
      <c r="J166" s="28">
        <f>TRUNC(SUMIF(N158:N165, N157, J158:J165),0)</f>
        <v>846</v>
      </c>
      <c r="K166" s="25"/>
      <c r="L166" s="28">
        <f>F166+H166+J166</f>
        <v>23372</v>
      </c>
      <c r="M166" s="22" t="s">
        <v>51</v>
      </c>
      <c r="N166" s="2" t="s">
        <v>75</v>
      </c>
      <c r="O166" s="2" t="s">
        <v>75</v>
      </c>
      <c r="P166" s="2" t="s">
        <v>51</v>
      </c>
      <c r="Q166" s="2" t="s">
        <v>51</v>
      </c>
      <c r="R166" s="2" t="s">
        <v>51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51</v>
      </c>
      <c r="AW166" s="2" t="s">
        <v>51</v>
      </c>
      <c r="AX166" s="2" t="s">
        <v>51</v>
      </c>
      <c r="AY166" s="2" t="s">
        <v>51</v>
      </c>
      <c r="AZ166" s="2" t="s">
        <v>51</v>
      </c>
    </row>
    <row r="167" spans="1:52" ht="30" customHeight="1" x14ac:dyDescent="0.3">
      <c r="A167" s="23"/>
      <c r="B167" s="23"/>
      <c r="C167" s="23"/>
      <c r="D167" s="23"/>
      <c r="E167" s="25"/>
      <c r="F167" s="28"/>
      <c r="G167" s="25"/>
      <c r="H167" s="28"/>
      <c r="I167" s="25"/>
      <c r="J167" s="28"/>
      <c r="K167" s="25"/>
      <c r="L167" s="28"/>
      <c r="M167" s="23"/>
    </row>
    <row r="168" spans="1:52" ht="30" customHeight="1" x14ac:dyDescent="0.3">
      <c r="A168" s="19" t="s">
        <v>631</v>
      </c>
      <c r="B168" s="20"/>
      <c r="C168" s="20"/>
      <c r="D168" s="20"/>
      <c r="E168" s="24"/>
      <c r="F168" s="27"/>
      <c r="G168" s="24"/>
      <c r="H168" s="27"/>
      <c r="I168" s="24"/>
      <c r="J168" s="27"/>
      <c r="K168" s="24"/>
      <c r="L168" s="27"/>
      <c r="M168" s="21"/>
      <c r="N168" s="1" t="s">
        <v>151</v>
      </c>
    </row>
    <row r="169" spans="1:52" ht="30" customHeight="1" x14ac:dyDescent="0.3">
      <c r="A169" s="22" t="s">
        <v>633</v>
      </c>
      <c r="B169" s="22" t="s">
        <v>634</v>
      </c>
      <c r="C169" s="22" t="s">
        <v>88</v>
      </c>
      <c r="D169" s="23">
        <v>28.31</v>
      </c>
      <c r="E169" s="25">
        <f>일위대가목록!E63</f>
        <v>21995</v>
      </c>
      <c r="F169" s="28">
        <f t="shared" ref="F169:F174" si="38">TRUNC(E169*D169,1)</f>
        <v>622678.4</v>
      </c>
      <c r="G169" s="25">
        <f>일위대가목록!F63</f>
        <v>20755</v>
      </c>
      <c r="H169" s="28">
        <f t="shared" ref="H169:H174" si="39">TRUNC(G169*D169,1)</f>
        <v>587574</v>
      </c>
      <c r="I169" s="25">
        <f>일위대가목록!G63</f>
        <v>830</v>
      </c>
      <c r="J169" s="28">
        <f t="shared" ref="J169:J174" si="40">TRUNC(I169*D169,1)</f>
        <v>23497.3</v>
      </c>
      <c r="K169" s="25">
        <f t="shared" ref="K169:L174" si="41">TRUNC(E169+G169+I169,1)</f>
        <v>43580</v>
      </c>
      <c r="L169" s="28">
        <f t="shared" si="41"/>
        <v>1233749.7</v>
      </c>
      <c r="M169" s="22" t="s">
        <v>51</v>
      </c>
      <c r="N169" s="2" t="s">
        <v>151</v>
      </c>
      <c r="O169" s="2" t="s">
        <v>635</v>
      </c>
      <c r="P169" s="2" t="s">
        <v>59</v>
      </c>
      <c r="Q169" s="2" t="s">
        <v>60</v>
      </c>
      <c r="R169" s="2" t="s">
        <v>60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51</v>
      </c>
      <c r="AW169" s="2" t="s">
        <v>636</v>
      </c>
      <c r="AX169" s="2" t="s">
        <v>51</v>
      </c>
      <c r="AY169" s="2" t="s">
        <v>51</v>
      </c>
      <c r="AZ169" s="2" t="s">
        <v>51</v>
      </c>
    </row>
    <row r="170" spans="1:52" ht="30" customHeight="1" x14ac:dyDescent="0.3">
      <c r="A170" s="22" t="s">
        <v>633</v>
      </c>
      <c r="B170" s="22" t="s">
        <v>637</v>
      </c>
      <c r="C170" s="22" t="s">
        <v>88</v>
      </c>
      <c r="D170" s="23">
        <v>12.654999999999999</v>
      </c>
      <c r="E170" s="25">
        <f>일위대가목록!E64</f>
        <v>29301</v>
      </c>
      <c r="F170" s="28">
        <f t="shared" si="38"/>
        <v>370804.1</v>
      </c>
      <c r="G170" s="25">
        <f>일위대가목록!F64</f>
        <v>26356</v>
      </c>
      <c r="H170" s="28">
        <f t="shared" si="39"/>
        <v>333535.09999999998</v>
      </c>
      <c r="I170" s="25">
        <f>일위대가목록!G64</f>
        <v>1054</v>
      </c>
      <c r="J170" s="28">
        <f t="shared" si="40"/>
        <v>13338.3</v>
      </c>
      <c r="K170" s="25">
        <f t="shared" si="41"/>
        <v>56711</v>
      </c>
      <c r="L170" s="28">
        <f t="shared" si="41"/>
        <v>717677.5</v>
      </c>
      <c r="M170" s="22" t="s">
        <v>51</v>
      </c>
      <c r="N170" s="2" t="s">
        <v>151</v>
      </c>
      <c r="O170" s="2" t="s">
        <v>638</v>
      </c>
      <c r="P170" s="2" t="s">
        <v>59</v>
      </c>
      <c r="Q170" s="2" t="s">
        <v>60</v>
      </c>
      <c r="R170" s="2" t="s">
        <v>60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51</v>
      </c>
      <c r="AW170" s="2" t="s">
        <v>639</v>
      </c>
      <c r="AX170" s="2" t="s">
        <v>51</v>
      </c>
      <c r="AY170" s="2" t="s">
        <v>51</v>
      </c>
      <c r="AZ170" s="2" t="s">
        <v>51</v>
      </c>
    </row>
    <row r="171" spans="1:52" ht="30" customHeight="1" x14ac:dyDescent="0.3">
      <c r="A171" s="22" t="s">
        <v>640</v>
      </c>
      <c r="B171" s="22" t="s">
        <v>641</v>
      </c>
      <c r="C171" s="22" t="s">
        <v>57</v>
      </c>
      <c r="D171" s="23">
        <v>19.295999999999999</v>
      </c>
      <c r="E171" s="25">
        <f>단가대비표!O45</f>
        <v>26803</v>
      </c>
      <c r="F171" s="28">
        <f t="shared" si="38"/>
        <v>517190.6</v>
      </c>
      <c r="G171" s="25">
        <f>단가대비표!P45</f>
        <v>0</v>
      </c>
      <c r="H171" s="28">
        <f t="shared" si="39"/>
        <v>0</v>
      </c>
      <c r="I171" s="25">
        <f>단가대비표!V45</f>
        <v>0</v>
      </c>
      <c r="J171" s="28">
        <f t="shared" si="40"/>
        <v>0</v>
      </c>
      <c r="K171" s="25">
        <f t="shared" si="41"/>
        <v>26803</v>
      </c>
      <c r="L171" s="28">
        <f t="shared" si="41"/>
        <v>517190.6</v>
      </c>
      <c r="M171" s="22" t="s">
        <v>51</v>
      </c>
      <c r="N171" s="2" t="s">
        <v>151</v>
      </c>
      <c r="O171" s="2" t="s">
        <v>642</v>
      </c>
      <c r="P171" s="2" t="s">
        <v>60</v>
      </c>
      <c r="Q171" s="2" t="s">
        <v>60</v>
      </c>
      <c r="R171" s="2" t="s">
        <v>59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51</v>
      </c>
      <c r="AW171" s="2" t="s">
        <v>643</v>
      </c>
      <c r="AX171" s="2" t="s">
        <v>51</v>
      </c>
      <c r="AY171" s="2" t="s">
        <v>51</v>
      </c>
      <c r="AZ171" s="2" t="s">
        <v>51</v>
      </c>
    </row>
    <row r="172" spans="1:52" ht="30" customHeight="1" x14ac:dyDescent="0.3">
      <c r="A172" s="22" t="s">
        <v>644</v>
      </c>
      <c r="B172" s="22" t="s">
        <v>645</v>
      </c>
      <c r="C172" s="22" t="s">
        <v>57</v>
      </c>
      <c r="D172" s="23">
        <v>19.295999999999999</v>
      </c>
      <c r="E172" s="25">
        <f>일위대가목록!E65</f>
        <v>0</v>
      </c>
      <c r="F172" s="28">
        <f t="shared" si="38"/>
        <v>0</v>
      </c>
      <c r="G172" s="25">
        <f>일위대가목록!F65</f>
        <v>26667</v>
      </c>
      <c r="H172" s="28">
        <f t="shared" si="39"/>
        <v>514566.40000000002</v>
      </c>
      <c r="I172" s="25">
        <f>일위대가목록!G65</f>
        <v>0</v>
      </c>
      <c r="J172" s="28">
        <f t="shared" si="40"/>
        <v>0</v>
      </c>
      <c r="K172" s="25">
        <f t="shared" si="41"/>
        <v>26667</v>
      </c>
      <c r="L172" s="28">
        <f t="shared" si="41"/>
        <v>514566.40000000002</v>
      </c>
      <c r="M172" s="22" t="s">
        <v>51</v>
      </c>
      <c r="N172" s="2" t="s">
        <v>151</v>
      </c>
      <c r="O172" s="2" t="s">
        <v>646</v>
      </c>
      <c r="P172" s="2" t="s">
        <v>59</v>
      </c>
      <c r="Q172" s="2" t="s">
        <v>60</v>
      </c>
      <c r="R172" s="2" t="s">
        <v>60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51</v>
      </c>
      <c r="AW172" s="2" t="s">
        <v>647</v>
      </c>
      <c r="AX172" s="2" t="s">
        <v>51</v>
      </c>
      <c r="AY172" s="2" t="s">
        <v>51</v>
      </c>
      <c r="AZ172" s="2" t="s">
        <v>51</v>
      </c>
    </row>
    <row r="173" spans="1:52" ht="30" customHeight="1" x14ac:dyDescent="0.3">
      <c r="A173" s="22" t="s">
        <v>648</v>
      </c>
      <c r="B173" s="22" t="s">
        <v>649</v>
      </c>
      <c r="C173" s="22" t="s">
        <v>88</v>
      </c>
      <c r="D173" s="23">
        <v>122.83199999999999</v>
      </c>
      <c r="E173" s="25">
        <f>일위대가목록!E66</f>
        <v>311</v>
      </c>
      <c r="F173" s="28">
        <f t="shared" si="38"/>
        <v>38200.699999999997</v>
      </c>
      <c r="G173" s="25">
        <f>일위대가목록!F66</f>
        <v>0</v>
      </c>
      <c r="H173" s="28">
        <f t="shared" si="39"/>
        <v>0</v>
      </c>
      <c r="I173" s="25">
        <f>일위대가목록!G66</f>
        <v>0</v>
      </c>
      <c r="J173" s="28">
        <f t="shared" si="40"/>
        <v>0</v>
      </c>
      <c r="K173" s="25">
        <f t="shared" si="41"/>
        <v>311</v>
      </c>
      <c r="L173" s="28">
        <f t="shared" si="41"/>
        <v>38200.699999999997</v>
      </c>
      <c r="M173" s="22" t="s">
        <v>51</v>
      </c>
      <c r="N173" s="2" t="s">
        <v>151</v>
      </c>
      <c r="O173" s="2" t="s">
        <v>650</v>
      </c>
      <c r="P173" s="2" t="s">
        <v>59</v>
      </c>
      <c r="Q173" s="2" t="s">
        <v>60</v>
      </c>
      <c r="R173" s="2" t="s">
        <v>60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51</v>
      </c>
      <c r="AW173" s="2" t="s">
        <v>651</v>
      </c>
      <c r="AX173" s="2" t="s">
        <v>51</v>
      </c>
      <c r="AY173" s="2" t="s">
        <v>51</v>
      </c>
      <c r="AZ173" s="2" t="s">
        <v>51</v>
      </c>
    </row>
    <row r="174" spans="1:52" ht="30" customHeight="1" x14ac:dyDescent="0.3">
      <c r="A174" s="22" t="s">
        <v>652</v>
      </c>
      <c r="B174" s="22" t="s">
        <v>653</v>
      </c>
      <c r="C174" s="22" t="s">
        <v>88</v>
      </c>
      <c r="D174" s="23">
        <v>39.42</v>
      </c>
      <c r="E174" s="25">
        <f>일위대가목록!E67</f>
        <v>2034</v>
      </c>
      <c r="F174" s="28">
        <f t="shared" si="38"/>
        <v>80180.2</v>
      </c>
      <c r="G174" s="25">
        <f>일위대가목록!F67</f>
        <v>5228</v>
      </c>
      <c r="H174" s="28">
        <f t="shared" si="39"/>
        <v>206087.7</v>
      </c>
      <c r="I174" s="25">
        <f>일위대가목록!G67</f>
        <v>0</v>
      </c>
      <c r="J174" s="28">
        <f t="shared" si="40"/>
        <v>0</v>
      </c>
      <c r="K174" s="25">
        <f t="shared" si="41"/>
        <v>7262</v>
      </c>
      <c r="L174" s="28">
        <f t="shared" si="41"/>
        <v>286267.90000000002</v>
      </c>
      <c r="M174" s="22" t="s">
        <v>51</v>
      </c>
      <c r="N174" s="2" t="s">
        <v>151</v>
      </c>
      <c r="O174" s="2" t="s">
        <v>654</v>
      </c>
      <c r="P174" s="2" t="s">
        <v>59</v>
      </c>
      <c r="Q174" s="2" t="s">
        <v>60</v>
      </c>
      <c r="R174" s="2" t="s">
        <v>60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51</v>
      </c>
      <c r="AW174" s="2" t="s">
        <v>655</v>
      </c>
      <c r="AX174" s="2" t="s">
        <v>51</v>
      </c>
      <c r="AY174" s="2" t="s">
        <v>51</v>
      </c>
      <c r="AZ174" s="2" t="s">
        <v>51</v>
      </c>
    </row>
    <row r="175" spans="1:52" ht="30" customHeight="1" x14ac:dyDescent="0.3">
      <c r="A175" s="22" t="s">
        <v>311</v>
      </c>
      <c r="B175" s="22" t="s">
        <v>51</v>
      </c>
      <c r="C175" s="22" t="s">
        <v>51</v>
      </c>
      <c r="D175" s="23"/>
      <c r="E175" s="25"/>
      <c r="F175" s="28">
        <f>TRUNC(SUMIF(N169:N174, N168, F169:F174),0)</f>
        <v>1629054</v>
      </c>
      <c r="G175" s="25"/>
      <c r="H175" s="28">
        <f>TRUNC(SUMIF(N169:N174, N168, H169:H174),0)</f>
        <v>1641763</v>
      </c>
      <c r="I175" s="25"/>
      <c r="J175" s="28">
        <f>TRUNC(SUMIF(N169:N174, N168, J169:J174),0)</f>
        <v>36835</v>
      </c>
      <c r="K175" s="25"/>
      <c r="L175" s="28">
        <f>F175+H175+J175</f>
        <v>3307652</v>
      </c>
      <c r="M175" s="22" t="s">
        <v>51</v>
      </c>
      <c r="N175" s="2" t="s">
        <v>75</v>
      </c>
      <c r="O175" s="2" t="s">
        <v>75</v>
      </c>
      <c r="P175" s="2" t="s">
        <v>51</v>
      </c>
      <c r="Q175" s="2" t="s">
        <v>51</v>
      </c>
      <c r="R175" s="2" t="s">
        <v>51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51</v>
      </c>
      <c r="AW175" s="2" t="s">
        <v>51</v>
      </c>
      <c r="AX175" s="2" t="s">
        <v>51</v>
      </c>
      <c r="AY175" s="2" t="s">
        <v>51</v>
      </c>
      <c r="AZ175" s="2" t="s">
        <v>51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656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155</v>
      </c>
    </row>
    <row r="178" spans="1:52" ht="30" customHeight="1" x14ac:dyDescent="0.3">
      <c r="A178" s="22" t="s">
        <v>633</v>
      </c>
      <c r="B178" s="22" t="s">
        <v>634</v>
      </c>
      <c r="C178" s="22" t="s">
        <v>88</v>
      </c>
      <c r="D178" s="23">
        <v>51.84</v>
      </c>
      <c r="E178" s="25">
        <f>일위대가목록!E63</f>
        <v>21995</v>
      </c>
      <c r="F178" s="28">
        <f t="shared" ref="F178:F190" si="42">TRUNC(E178*D178,1)</f>
        <v>1140220.8</v>
      </c>
      <c r="G178" s="25">
        <f>일위대가목록!F63</f>
        <v>20755</v>
      </c>
      <c r="H178" s="28">
        <f t="shared" ref="H178:H190" si="43">TRUNC(G178*D178,1)</f>
        <v>1075939.2</v>
      </c>
      <c r="I178" s="25">
        <f>일위대가목록!G63</f>
        <v>830</v>
      </c>
      <c r="J178" s="28">
        <f t="shared" ref="J178:J190" si="44">TRUNC(I178*D178,1)</f>
        <v>43027.199999999997</v>
      </c>
      <c r="K178" s="25">
        <f t="shared" ref="K178:K190" si="45">TRUNC(E178+G178+I178,1)</f>
        <v>43580</v>
      </c>
      <c r="L178" s="28">
        <f t="shared" ref="L178:L190" si="46">TRUNC(F178+H178+J178,1)</f>
        <v>2259187.2000000002</v>
      </c>
      <c r="M178" s="22" t="s">
        <v>51</v>
      </c>
      <c r="N178" s="2" t="s">
        <v>155</v>
      </c>
      <c r="O178" s="2" t="s">
        <v>635</v>
      </c>
      <c r="P178" s="2" t="s">
        <v>59</v>
      </c>
      <c r="Q178" s="2" t="s">
        <v>60</v>
      </c>
      <c r="R178" s="2" t="s">
        <v>60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51</v>
      </c>
      <c r="AW178" s="2" t="s">
        <v>658</v>
      </c>
      <c r="AX178" s="2" t="s">
        <v>51</v>
      </c>
      <c r="AY178" s="2" t="s">
        <v>51</v>
      </c>
      <c r="AZ178" s="2" t="s">
        <v>51</v>
      </c>
    </row>
    <row r="179" spans="1:52" ht="30" customHeight="1" x14ac:dyDescent="0.3">
      <c r="A179" s="22" t="s">
        <v>633</v>
      </c>
      <c r="B179" s="22" t="s">
        <v>637</v>
      </c>
      <c r="C179" s="22" t="s">
        <v>88</v>
      </c>
      <c r="D179" s="23">
        <v>8.7799999999999994</v>
      </c>
      <c r="E179" s="25">
        <f>일위대가목록!E64</f>
        <v>29301</v>
      </c>
      <c r="F179" s="28">
        <f t="shared" si="42"/>
        <v>257262.7</v>
      </c>
      <c r="G179" s="25">
        <f>일위대가목록!F64</f>
        <v>26356</v>
      </c>
      <c r="H179" s="28">
        <f t="shared" si="43"/>
        <v>231405.6</v>
      </c>
      <c r="I179" s="25">
        <f>일위대가목록!G64</f>
        <v>1054</v>
      </c>
      <c r="J179" s="28">
        <f t="shared" si="44"/>
        <v>9254.1</v>
      </c>
      <c r="K179" s="25">
        <f t="shared" si="45"/>
        <v>56711</v>
      </c>
      <c r="L179" s="28">
        <f t="shared" si="46"/>
        <v>497922.4</v>
      </c>
      <c r="M179" s="22" t="s">
        <v>51</v>
      </c>
      <c r="N179" s="2" t="s">
        <v>155</v>
      </c>
      <c r="O179" s="2" t="s">
        <v>638</v>
      </c>
      <c r="P179" s="2" t="s">
        <v>59</v>
      </c>
      <c r="Q179" s="2" t="s">
        <v>60</v>
      </c>
      <c r="R179" s="2" t="s">
        <v>60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51</v>
      </c>
      <c r="AW179" s="2" t="s">
        <v>659</v>
      </c>
      <c r="AX179" s="2" t="s">
        <v>51</v>
      </c>
      <c r="AY179" s="2" t="s">
        <v>51</v>
      </c>
      <c r="AZ179" s="2" t="s">
        <v>51</v>
      </c>
    </row>
    <row r="180" spans="1:52" ht="30" customHeight="1" x14ac:dyDescent="0.3">
      <c r="A180" s="22" t="s">
        <v>633</v>
      </c>
      <c r="B180" s="22" t="s">
        <v>660</v>
      </c>
      <c r="C180" s="22" t="s">
        <v>88</v>
      </c>
      <c r="D180" s="23">
        <v>6</v>
      </c>
      <c r="E180" s="25">
        <f>일위대가목록!E70</f>
        <v>30791</v>
      </c>
      <c r="F180" s="28">
        <f t="shared" si="42"/>
        <v>184746</v>
      </c>
      <c r="G180" s="25">
        <f>일위대가목록!F70</f>
        <v>28946</v>
      </c>
      <c r="H180" s="28">
        <f t="shared" si="43"/>
        <v>173676</v>
      </c>
      <c r="I180" s="25">
        <f>일위대가목록!G70</f>
        <v>1157</v>
      </c>
      <c r="J180" s="28">
        <f t="shared" si="44"/>
        <v>6942</v>
      </c>
      <c r="K180" s="25">
        <f t="shared" si="45"/>
        <v>60894</v>
      </c>
      <c r="L180" s="28">
        <f t="shared" si="46"/>
        <v>365364</v>
      </c>
      <c r="M180" s="22" t="s">
        <v>51</v>
      </c>
      <c r="N180" s="2" t="s">
        <v>155</v>
      </c>
      <c r="O180" s="2" t="s">
        <v>661</v>
      </c>
      <c r="P180" s="2" t="s">
        <v>59</v>
      </c>
      <c r="Q180" s="2" t="s">
        <v>60</v>
      </c>
      <c r="R180" s="2" t="s">
        <v>60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51</v>
      </c>
      <c r="AW180" s="2" t="s">
        <v>662</v>
      </c>
      <c r="AX180" s="2" t="s">
        <v>51</v>
      </c>
      <c r="AY180" s="2" t="s">
        <v>51</v>
      </c>
      <c r="AZ180" s="2" t="s">
        <v>51</v>
      </c>
    </row>
    <row r="181" spans="1:52" ht="30" customHeight="1" x14ac:dyDescent="0.3">
      <c r="A181" s="22" t="s">
        <v>640</v>
      </c>
      <c r="B181" s="22" t="s">
        <v>641</v>
      </c>
      <c r="C181" s="22" t="s">
        <v>57</v>
      </c>
      <c r="D181" s="23">
        <v>27.177</v>
      </c>
      <c r="E181" s="25">
        <f>단가대비표!O45</f>
        <v>26803</v>
      </c>
      <c r="F181" s="28">
        <f t="shared" si="42"/>
        <v>728425.1</v>
      </c>
      <c r="G181" s="25">
        <f>단가대비표!P45</f>
        <v>0</v>
      </c>
      <c r="H181" s="28">
        <f t="shared" si="43"/>
        <v>0</v>
      </c>
      <c r="I181" s="25">
        <f>단가대비표!V45</f>
        <v>0</v>
      </c>
      <c r="J181" s="28">
        <f t="shared" si="44"/>
        <v>0</v>
      </c>
      <c r="K181" s="25">
        <f t="shared" si="45"/>
        <v>26803</v>
      </c>
      <c r="L181" s="28">
        <f t="shared" si="46"/>
        <v>728425.1</v>
      </c>
      <c r="M181" s="22" t="s">
        <v>51</v>
      </c>
      <c r="N181" s="2" t="s">
        <v>155</v>
      </c>
      <c r="O181" s="2" t="s">
        <v>642</v>
      </c>
      <c r="P181" s="2" t="s">
        <v>60</v>
      </c>
      <c r="Q181" s="2" t="s">
        <v>60</v>
      </c>
      <c r="R181" s="2" t="s">
        <v>59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51</v>
      </c>
      <c r="AW181" s="2" t="s">
        <v>663</v>
      </c>
      <c r="AX181" s="2" t="s">
        <v>51</v>
      </c>
      <c r="AY181" s="2" t="s">
        <v>51</v>
      </c>
      <c r="AZ181" s="2" t="s">
        <v>51</v>
      </c>
    </row>
    <row r="182" spans="1:52" ht="30" customHeight="1" x14ac:dyDescent="0.3">
      <c r="A182" s="22" t="s">
        <v>644</v>
      </c>
      <c r="B182" s="22" t="s">
        <v>645</v>
      </c>
      <c r="C182" s="22" t="s">
        <v>57</v>
      </c>
      <c r="D182" s="23">
        <v>27.177</v>
      </c>
      <c r="E182" s="25">
        <f>일위대가목록!E65</f>
        <v>0</v>
      </c>
      <c r="F182" s="28">
        <f t="shared" si="42"/>
        <v>0</v>
      </c>
      <c r="G182" s="25">
        <f>일위대가목록!F65</f>
        <v>26667</v>
      </c>
      <c r="H182" s="28">
        <f t="shared" si="43"/>
        <v>724729</v>
      </c>
      <c r="I182" s="25">
        <f>일위대가목록!G65</f>
        <v>0</v>
      </c>
      <c r="J182" s="28">
        <f t="shared" si="44"/>
        <v>0</v>
      </c>
      <c r="K182" s="25">
        <f t="shared" si="45"/>
        <v>26667</v>
      </c>
      <c r="L182" s="28">
        <f t="shared" si="46"/>
        <v>724729</v>
      </c>
      <c r="M182" s="22" t="s">
        <v>51</v>
      </c>
      <c r="N182" s="2" t="s">
        <v>155</v>
      </c>
      <c r="O182" s="2" t="s">
        <v>646</v>
      </c>
      <c r="P182" s="2" t="s">
        <v>59</v>
      </c>
      <c r="Q182" s="2" t="s">
        <v>60</v>
      </c>
      <c r="R182" s="2" t="s">
        <v>60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51</v>
      </c>
      <c r="AW182" s="2" t="s">
        <v>664</v>
      </c>
      <c r="AX182" s="2" t="s">
        <v>51</v>
      </c>
      <c r="AY182" s="2" t="s">
        <v>51</v>
      </c>
      <c r="AZ182" s="2" t="s">
        <v>51</v>
      </c>
    </row>
    <row r="183" spans="1:52" ht="30" customHeight="1" x14ac:dyDescent="0.3">
      <c r="A183" s="22" t="s">
        <v>648</v>
      </c>
      <c r="B183" s="22" t="s">
        <v>649</v>
      </c>
      <c r="C183" s="22" t="s">
        <v>88</v>
      </c>
      <c r="D183" s="23">
        <v>189.45599999999999</v>
      </c>
      <c r="E183" s="25">
        <f>일위대가목록!E66</f>
        <v>311</v>
      </c>
      <c r="F183" s="28">
        <f t="shared" si="42"/>
        <v>58920.800000000003</v>
      </c>
      <c r="G183" s="25">
        <f>일위대가목록!F66</f>
        <v>0</v>
      </c>
      <c r="H183" s="28">
        <f t="shared" si="43"/>
        <v>0</v>
      </c>
      <c r="I183" s="25">
        <f>일위대가목록!G66</f>
        <v>0</v>
      </c>
      <c r="J183" s="28">
        <f t="shared" si="44"/>
        <v>0</v>
      </c>
      <c r="K183" s="25">
        <f t="shared" si="45"/>
        <v>311</v>
      </c>
      <c r="L183" s="28">
        <f t="shared" si="46"/>
        <v>58920.800000000003</v>
      </c>
      <c r="M183" s="22" t="s">
        <v>51</v>
      </c>
      <c r="N183" s="2" t="s">
        <v>155</v>
      </c>
      <c r="O183" s="2" t="s">
        <v>650</v>
      </c>
      <c r="P183" s="2" t="s">
        <v>59</v>
      </c>
      <c r="Q183" s="2" t="s">
        <v>60</v>
      </c>
      <c r="R183" s="2" t="s">
        <v>60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51</v>
      </c>
      <c r="AW183" s="2" t="s">
        <v>665</v>
      </c>
      <c r="AX183" s="2" t="s">
        <v>51</v>
      </c>
      <c r="AY183" s="2" t="s">
        <v>51</v>
      </c>
      <c r="AZ183" s="2" t="s">
        <v>51</v>
      </c>
    </row>
    <row r="184" spans="1:52" ht="30" customHeight="1" x14ac:dyDescent="0.3">
      <c r="A184" s="22" t="s">
        <v>666</v>
      </c>
      <c r="B184" s="22" t="s">
        <v>667</v>
      </c>
      <c r="C184" s="22" t="s">
        <v>316</v>
      </c>
      <c r="D184" s="23">
        <v>2</v>
      </c>
      <c r="E184" s="25">
        <f>단가대비표!O43</f>
        <v>306000</v>
      </c>
      <c r="F184" s="28">
        <f t="shared" si="42"/>
        <v>612000</v>
      </c>
      <c r="G184" s="25">
        <f>단가대비표!P43</f>
        <v>0</v>
      </c>
      <c r="H184" s="28">
        <f t="shared" si="43"/>
        <v>0</v>
      </c>
      <c r="I184" s="25">
        <f>단가대비표!V43</f>
        <v>0</v>
      </c>
      <c r="J184" s="28">
        <f t="shared" si="44"/>
        <v>0</v>
      </c>
      <c r="K184" s="25">
        <f t="shared" si="45"/>
        <v>306000</v>
      </c>
      <c r="L184" s="28">
        <f t="shared" si="46"/>
        <v>612000</v>
      </c>
      <c r="M184" s="22" t="s">
        <v>51</v>
      </c>
      <c r="N184" s="2" t="s">
        <v>155</v>
      </c>
      <c r="O184" s="2" t="s">
        <v>668</v>
      </c>
      <c r="P184" s="2" t="s">
        <v>60</v>
      </c>
      <c r="Q184" s="2" t="s">
        <v>60</v>
      </c>
      <c r="R184" s="2" t="s">
        <v>59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51</v>
      </c>
      <c r="AW184" s="2" t="s">
        <v>669</v>
      </c>
      <c r="AX184" s="2" t="s">
        <v>51</v>
      </c>
      <c r="AY184" s="2" t="s">
        <v>51</v>
      </c>
      <c r="AZ184" s="2" t="s">
        <v>51</v>
      </c>
    </row>
    <row r="185" spans="1:52" ht="30" customHeight="1" x14ac:dyDescent="0.3">
      <c r="A185" s="22" t="s">
        <v>670</v>
      </c>
      <c r="B185" s="22" t="s">
        <v>671</v>
      </c>
      <c r="C185" s="22" t="s">
        <v>140</v>
      </c>
      <c r="D185" s="23">
        <v>2</v>
      </c>
      <c r="E185" s="25">
        <f>일위대가목록!E71</f>
        <v>0</v>
      </c>
      <c r="F185" s="28">
        <f t="shared" si="42"/>
        <v>0</v>
      </c>
      <c r="G185" s="25">
        <f>일위대가목록!F71</f>
        <v>124508</v>
      </c>
      <c r="H185" s="28">
        <f t="shared" si="43"/>
        <v>249016</v>
      </c>
      <c r="I185" s="25">
        <f>일위대가목록!G71</f>
        <v>3735</v>
      </c>
      <c r="J185" s="28">
        <f t="shared" si="44"/>
        <v>7470</v>
      </c>
      <c r="K185" s="25">
        <f t="shared" si="45"/>
        <v>128243</v>
      </c>
      <c r="L185" s="28">
        <f t="shared" si="46"/>
        <v>256486</v>
      </c>
      <c r="M185" s="22" t="s">
        <v>51</v>
      </c>
      <c r="N185" s="2" t="s">
        <v>155</v>
      </c>
      <c r="O185" s="2" t="s">
        <v>672</v>
      </c>
      <c r="P185" s="2" t="s">
        <v>59</v>
      </c>
      <c r="Q185" s="2" t="s">
        <v>60</v>
      </c>
      <c r="R185" s="2" t="s">
        <v>60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51</v>
      </c>
      <c r="AW185" s="2" t="s">
        <v>673</v>
      </c>
      <c r="AX185" s="2" t="s">
        <v>51</v>
      </c>
      <c r="AY185" s="2" t="s">
        <v>51</v>
      </c>
      <c r="AZ185" s="2" t="s">
        <v>51</v>
      </c>
    </row>
    <row r="186" spans="1:52" ht="30" customHeight="1" x14ac:dyDescent="0.3">
      <c r="A186" s="22" t="s">
        <v>674</v>
      </c>
      <c r="B186" s="22" t="s">
        <v>675</v>
      </c>
      <c r="C186" s="22" t="s">
        <v>374</v>
      </c>
      <c r="D186" s="23">
        <v>2</v>
      </c>
      <c r="E186" s="25">
        <f>단가대비표!O56</f>
        <v>77000</v>
      </c>
      <c r="F186" s="28">
        <f t="shared" si="42"/>
        <v>154000</v>
      </c>
      <c r="G186" s="25">
        <f>단가대비표!P56</f>
        <v>0</v>
      </c>
      <c r="H186" s="28">
        <f t="shared" si="43"/>
        <v>0</v>
      </c>
      <c r="I186" s="25">
        <f>단가대비표!V56</f>
        <v>0</v>
      </c>
      <c r="J186" s="28">
        <f t="shared" si="44"/>
        <v>0</v>
      </c>
      <c r="K186" s="25">
        <f t="shared" si="45"/>
        <v>77000</v>
      </c>
      <c r="L186" s="28">
        <f t="shared" si="46"/>
        <v>154000</v>
      </c>
      <c r="M186" s="22" t="s">
        <v>51</v>
      </c>
      <c r="N186" s="2" t="s">
        <v>155</v>
      </c>
      <c r="O186" s="2" t="s">
        <v>676</v>
      </c>
      <c r="P186" s="2" t="s">
        <v>60</v>
      </c>
      <c r="Q186" s="2" t="s">
        <v>60</v>
      </c>
      <c r="R186" s="2" t="s">
        <v>59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51</v>
      </c>
      <c r="AW186" s="2" t="s">
        <v>677</v>
      </c>
      <c r="AX186" s="2" t="s">
        <v>51</v>
      </c>
      <c r="AY186" s="2" t="s">
        <v>51</v>
      </c>
      <c r="AZ186" s="2" t="s">
        <v>51</v>
      </c>
    </row>
    <row r="187" spans="1:52" ht="30" customHeight="1" x14ac:dyDescent="0.3">
      <c r="A187" s="22" t="s">
        <v>678</v>
      </c>
      <c r="B187" s="22" t="s">
        <v>679</v>
      </c>
      <c r="C187" s="22" t="s">
        <v>140</v>
      </c>
      <c r="D187" s="23">
        <v>2</v>
      </c>
      <c r="E187" s="25">
        <f>일위대가목록!E72</f>
        <v>0</v>
      </c>
      <c r="F187" s="28">
        <f t="shared" si="42"/>
        <v>0</v>
      </c>
      <c r="G187" s="25">
        <f>일위대가목록!F72</f>
        <v>31989</v>
      </c>
      <c r="H187" s="28">
        <f t="shared" si="43"/>
        <v>63978</v>
      </c>
      <c r="I187" s="25">
        <f>일위대가목록!G72</f>
        <v>639</v>
      </c>
      <c r="J187" s="28">
        <f t="shared" si="44"/>
        <v>1278</v>
      </c>
      <c r="K187" s="25">
        <f t="shared" si="45"/>
        <v>32628</v>
      </c>
      <c r="L187" s="28">
        <f t="shared" si="46"/>
        <v>65256</v>
      </c>
      <c r="M187" s="22" t="s">
        <v>51</v>
      </c>
      <c r="N187" s="2" t="s">
        <v>155</v>
      </c>
      <c r="O187" s="2" t="s">
        <v>680</v>
      </c>
      <c r="P187" s="2" t="s">
        <v>59</v>
      </c>
      <c r="Q187" s="2" t="s">
        <v>60</v>
      </c>
      <c r="R187" s="2" t="s">
        <v>60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51</v>
      </c>
      <c r="AW187" s="2" t="s">
        <v>681</v>
      </c>
      <c r="AX187" s="2" t="s">
        <v>51</v>
      </c>
      <c r="AY187" s="2" t="s">
        <v>51</v>
      </c>
      <c r="AZ187" s="2" t="s">
        <v>51</v>
      </c>
    </row>
    <row r="188" spans="1:52" ht="30" customHeight="1" x14ac:dyDescent="0.3">
      <c r="A188" s="22" t="s">
        <v>682</v>
      </c>
      <c r="B188" s="22" t="s">
        <v>683</v>
      </c>
      <c r="C188" s="22" t="s">
        <v>374</v>
      </c>
      <c r="D188" s="23">
        <v>2</v>
      </c>
      <c r="E188" s="25">
        <f>단가대비표!O57</f>
        <v>53000</v>
      </c>
      <c r="F188" s="28">
        <f t="shared" si="42"/>
        <v>106000</v>
      </c>
      <c r="G188" s="25">
        <f>단가대비표!P57</f>
        <v>0</v>
      </c>
      <c r="H188" s="28">
        <f t="shared" si="43"/>
        <v>0</v>
      </c>
      <c r="I188" s="25">
        <f>단가대비표!V57</f>
        <v>0</v>
      </c>
      <c r="J188" s="28">
        <f t="shared" si="44"/>
        <v>0</v>
      </c>
      <c r="K188" s="25">
        <f t="shared" si="45"/>
        <v>53000</v>
      </c>
      <c r="L188" s="28">
        <f t="shared" si="46"/>
        <v>106000</v>
      </c>
      <c r="M188" s="22" t="s">
        <v>51</v>
      </c>
      <c r="N188" s="2" t="s">
        <v>155</v>
      </c>
      <c r="O188" s="2" t="s">
        <v>684</v>
      </c>
      <c r="P188" s="2" t="s">
        <v>60</v>
      </c>
      <c r="Q188" s="2" t="s">
        <v>60</v>
      </c>
      <c r="R188" s="2" t="s">
        <v>59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51</v>
      </c>
      <c r="AW188" s="2" t="s">
        <v>685</v>
      </c>
      <c r="AX188" s="2" t="s">
        <v>51</v>
      </c>
      <c r="AY188" s="2" t="s">
        <v>51</v>
      </c>
      <c r="AZ188" s="2" t="s">
        <v>51</v>
      </c>
    </row>
    <row r="189" spans="1:52" ht="30" customHeight="1" x14ac:dyDescent="0.3">
      <c r="A189" s="22" t="s">
        <v>686</v>
      </c>
      <c r="B189" s="22" t="s">
        <v>679</v>
      </c>
      <c r="C189" s="22" t="s">
        <v>140</v>
      </c>
      <c r="D189" s="23">
        <v>2</v>
      </c>
      <c r="E189" s="25">
        <f>일위대가목록!E73</f>
        <v>0</v>
      </c>
      <c r="F189" s="28">
        <f t="shared" si="42"/>
        <v>0</v>
      </c>
      <c r="G189" s="25">
        <f>일위대가목록!F73</f>
        <v>5932</v>
      </c>
      <c r="H189" s="28">
        <f t="shared" si="43"/>
        <v>11864</v>
      </c>
      <c r="I189" s="25">
        <f>일위대가목록!G73</f>
        <v>118</v>
      </c>
      <c r="J189" s="28">
        <f t="shared" si="44"/>
        <v>236</v>
      </c>
      <c r="K189" s="25">
        <f t="shared" si="45"/>
        <v>6050</v>
      </c>
      <c r="L189" s="28">
        <f t="shared" si="46"/>
        <v>12100</v>
      </c>
      <c r="M189" s="22" t="s">
        <v>51</v>
      </c>
      <c r="N189" s="2" t="s">
        <v>155</v>
      </c>
      <c r="O189" s="2" t="s">
        <v>687</v>
      </c>
      <c r="P189" s="2" t="s">
        <v>59</v>
      </c>
      <c r="Q189" s="2" t="s">
        <v>60</v>
      </c>
      <c r="R189" s="2" t="s">
        <v>60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51</v>
      </c>
      <c r="AW189" s="2" t="s">
        <v>688</v>
      </c>
      <c r="AX189" s="2" t="s">
        <v>51</v>
      </c>
      <c r="AY189" s="2" t="s">
        <v>51</v>
      </c>
      <c r="AZ189" s="2" t="s">
        <v>51</v>
      </c>
    </row>
    <row r="190" spans="1:52" ht="30" customHeight="1" x14ac:dyDescent="0.3">
      <c r="A190" s="22" t="s">
        <v>652</v>
      </c>
      <c r="B190" s="22" t="s">
        <v>653</v>
      </c>
      <c r="C190" s="22" t="s">
        <v>88</v>
      </c>
      <c r="D190" s="23">
        <v>55.68</v>
      </c>
      <c r="E190" s="25">
        <f>일위대가목록!E67</f>
        <v>2034</v>
      </c>
      <c r="F190" s="28">
        <f t="shared" si="42"/>
        <v>113253.1</v>
      </c>
      <c r="G190" s="25">
        <f>일위대가목록!F67</f>
        <v>5228</v>
      </c>
      <c r="H190" s="28">
        <f t="shared" si="43"/>
        <v>291095</v>
      </c>
      <c r="I190" s="25">
        <f>일위대가목록!G67</f>
        <v>0</v>
      </c>
      <c r="J190" s="28">
        <f t="shared" si="44"/>
        <v>0</v>
      </c>
      <c r="K190" s="25">
        <f t="shared" si="45"/>
        <v>7262</v>
      </c>
      <c r="L190" s="28">
        <f t="shared" si="46"/>
        <v>404348.1</v>
      </c>
      <c r="M190" s="22" t="s">
        <v>51</v>
      </c>
      <c r="N190" s="2" t="s">
        <v>155</v>
      </c>
      <c r="O190" s="2" t="s">
        <v>654</v>
      </c>
      <c r="P190" s="2" t="s">
        <v>59</v>
      </c>
      <c r="Q190" s="2" t="s">
        <v>60</v>
      </c>
      <c r="R190" s="2" t="s">
        <v>60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51</v>
      </c>
      <c r="AW190" s="2" t="s">
        <v>689</v>
      </c>
      <c r="AX190" s="2" t="s">
        <v>51</v>
      </c>
      <c r="AY190" s="2" t="s">
        <v>51</v>
      </c>
      <c r="AZ190" s="2" t="s">
        <v>51</v>
      </c>
    </row>
    <row r="191" spans="1:52" ht="30" customHeight="1" x14ac:dyDescent="0.3">
      <c r="A191" s="22" t="s">
        <v>311</v>
      </c>
      <c r="B191" s="22" t="s">
        <v>51</v>
      </c>
      <c r="C191" s="22" t="s">
        <v>51</v>
      </c>
      <c r="D191" s="23"/>
      <c r="E191" s="25"/>
      <c r="F191" s="28">
        <f>TRUNC(SUMIF(N178:N190, N177, F178:F190),0)</f>
        <v>3354828</v>
      </c>
      <c r="G191" s="25"/>
      <c r="H191" s="28">
        <f>TRUNC(SUMIF(N178:N190, N177, H178:H190),0)</f>
        <v>2821702</v>
      </c>
      <c r="I191" s="25"/>
      <c r="J191" s="28">
        <f>TRUNC(SUMIF(N178:N190, N177, J178:J190),0)</f>
        <v>68207</v>
      </c>
      <c r="K191" s="25"/>
      <c r="L191" s="28">
        <f>F191+H191+J191</f>
        <v>6244737</v>
      </c>
      <c r="M191" s="22" t="s">
        <v>51</v>
      </c>
      <c r="N191" s="2" t="s">
        <v>75</v>
      </c>
      <c r="O191" s="2" t="s">
        <v>75</v>
      </c>
      <c r="P191" s="2" t="s">
        <v>51</v>
      </c>
      <c r="Q191" s="2" t="s">
        <v>51</v>
      </c>
      <c r="R191" s="2" t="s">
        <v>51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51</v>
      </c>
      <c r="AW191" s="2" t="s">
        <v>51</v>
      </c>
      <c r="AX191" s="2" t="s">
        <v>51</v>
      </c>
      <c r="AY191" s="2" t="s">
        <v>51</v>
      </c>
      <c r="AZ191" s="2" t="s">
        <v>51</v>
      </c>
    </row>
    <row r="192" spans="1:52" ht="30" customHeight="1" x14ac:dyDescent="0.3">
      <c r="A192" s="23"/>
      <c r="B192" s="23"/>
      <c r="C192" s="23"/>
      <c r="D192" s="23"/>
      <c r="E192" s="25"/>
      <c r="F192" s="28"/>
      <c r="G192" s="25"/>
      <c r="H192" s="28"/>
      <c r="I192" s="25"/>
      <c r="J192" s="28"/>
      <c r="K192" s="25"/>
      <c r="L192" s="28"/>
      <c r="M192" s="23"/>
    </row>
    <row r="193" spans="1:52" ht="30" customHeight="1" x14ac:dyDescent="0.3">
      <c r="A193" s="19" t="s">
        <v>690</v>
      </c>
      <c r="B193" s="20"/>
      <c r="C193" s="20"/>
      <c r="D193" s="20"/>
      <c r="E193" s="24"/>
      <c r="F193" s="27"/>
      <c r="G193" s="24"/>
      <c r="H193" s="27"/>
      <c r="I193" s="24"/>
      <c r="J193" s="27"/>
      <c r="K193" s="24"/>
      <c r="L193" s="27"/>
      <c r="M193" s="21"/>
      <c r="N193" s="1" t="s">
        <v>159</v>
      </c>
    </row>
    <row r="194" spans="1:52" ht="30" customHeight="1" x14ac:dyDescent="0.3">
      <c r="A194" s="22" t="s">
        <v>633</v>
      </c>
      <c r="B194" s="22" t="s">
        <v>634</v>
      </c>
      <c r="C194" s="22" t="s">
        <v>88</v>
      </c>
      <c r="D194" s="23">
        <v>67.56</v>
      </c>
      <c r="E194" s="25">
        <f>일위대가목록!E63</f>
        <v>21995</v>
      </c>
      <c r="F194" s="28">
        <f t="shared" ref="F194:F206" si="47">TRUNC(E194*D194,1)</f>
        <v>1485982.2</v>
      </c>
      <c r="G194" s="25">
        <f>일위대가목록!F63</f>
        <v>20755</v>
      </c>
      <c r="H194" s="28">
        <f t="shared" ref="H194:H206" si="48">TRUNC(G194*D194,1)</f>
        <v>1402207.8</v>
      </c>
      <c r="I194" s="25">
        <f>일위대가목록!G63</f>
        <v>830</v>
      </c>
      <c r="J194" s="28">
        <f t="shared" ref="J194:J206" si="49">TRUNC(I194*D194,1)</f>
        <v>56074.8</v>
      </c>
      <c r="K194" s="25">
        <f t="shared" ref="K194:K206" si="50">TRUNC(E194+G194+I194,1)</f>
        <v>43580</v>
      </c>
      <c r="L194" s="28">
        <f t="shared" ref="L194:L206" si="51">TRUNC(F194+H194+J194,1)</f>
        <v>2944264.8</v>
      </c>
      <c r="M194" s="22" t="s">
        <v>51</v>
      </c>
      <c r="N194" s="2" t="s">
        <v>159</v>
      </c>
      <c r="O194" s="2" t="s">
        <v>635</v>
      </c>
      <c r="P194" s="2" t="s">
        <v>59</v>
      </c>
      <c r="Q194" s="2" t="s">
        <v>60</v>
      </c>
      <c r="R194" s="2" t="s">
        <v>60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51</v>
      </c>
      <c r="AW194" s="2" t="s">
        <v>692</v>
      </c>
      <c r="AX194" s="2" t="s">
        <v>51</v>
      </c>
      <c r="AY194" s="2" t="s">
        <v>51</v>
      </c>
      <c r="AZ194" s="2" t="s">
        <v>51</v>
      </c>
    </row>
    <row r="195" spans="1:52" ht="30" customHeight="1" x14ac:dyDescent="0.3">
      <c r="A195" s="22" t="s">
        <v>633</v>
      </c>
      <c r="B195" s="22" t="s">
        <v>637</v>
      </c>
      <c r="C195" s="22" t="s">
        <v>88</v>
      </c>
      <c r="D195" s="23">
        <v>11.07</v>
      </c>
      <c r="E195" s="25">
        <f>일위대가목록!E64</f>
        <v>29301</v>
      </c>
      <c r="F195" s="28">
        <f t="shared" si="47"/>
        <v>324362</v>
      </c>
      <c r="G195" s="25">
        <f>일위대가목록!F64</f>
        <v>26356</v>
      </c>
      <c r="H195" s="28">
        <f t="shared" si="48"/>
        <v>291760.90000000002</v>
      </c>
      <c r="I195" s="25">
        <f>일위대가목록!G64</f>
        <v>1054</v>
      </c>
      <c r="J195" s="28">
        <f t="shared" si="49"/>
        <v>11667.7</v>
      </c>
      <c r="K195" s="25">
        <f t="shared" si="50"/>
        <v>56711</v>
      </c>
      <c r="L195" s="28">
        <f t="shared" si="51"/>
        <v>627790.6</v>
      </c>
      <c r="M195" s="22" t="s">
        <v>51</v>
      </c>
      <c r="N195" s="2" t="s">
        <v>159</v>
      </c>
      <c r="O195" s="2" t="s">
        <v>638</v>
      </c>
      <c r="P195" s="2" t="s">
        <v>59</v>
      </c>
      <c r="Q195" s="2" t="s">
        <v>60</v>
      </c>
      <c r="R195" s="2" t="s">
        <v>60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51</v>
      </c>
      <c r="AW195" s="2" t="s">
        <v>693</v>
      </c>
      <c r="AX195" s="2" t="s">
        <v>51</v>
      </c>
      <c r="AY195" s="2" t="s">
        <v>51</v>
      </c>
      <c r="AZ195" s="2" t="s">
        <v>51</v>
      </c>
    </row>
    <row r="196" spans="1:52" ht="30" customHeight="1" x14ac:dyDescent="0.3">
      <c r="A196" s="22" t="s">
        <v>633</v>
      </c>
      <c r="B196" s="22" t="s">
        <v>660</v>
      </c>
      <c r="C196" s="22" t="s">
        <v>88</v>
      </c>
      <c r="D196" s="23">
        <v>9</v>
      </c>
      <c r="E196" s="25">
        <f>일위대가목록!E70</f>
        <v>30791</v>
      </c>
      <c r="F196" s="28">
        <f t="shared" si="47"/>
        <v>277119</v>
      </c>
      <c r="G196" s="25">
        <f>일위대가목록!F70</f>
        <v>28946</v>
      </c>
      <c r="H196" s="28">
        <f t="shared" si="48"/>
        <v>260514</v>
      </c>
      <c r="I196" s="25">
        <f>일위대가목록!G70</f>
        <v>1157</v>
      </c>
      <c r="J196" s="28">
        <f t="shared" si="49"/>
        <v>10413</v>
      </c>
      <c r="K196" s="25">
        <f t="shared" si="50"/>
        <v>60894</v>
      </c>
      <c r="L196" s="28">
        <f t="shared" si="51"/>
        <v>548046</v>
      </c>
      <c r="M196" s="22" t="s">
        <v>51</v>
      </c>
      <c r="N196" s="2" t="s">
        <v>159</v>
      </c>
      <c r="O196" s="2" t="s">
        <v>661</v>
      </c>
      <c r="P196" s="2" t="s">
        <v>59</v>
      </c>
      <c r="Q196" s="2" t="s">
        <v>60</v>
      </c>
      <c r="R196" s="2" t="s">
        <v>60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51</v>
      </c>
      <c r="AW196" s="2" t="s">
        <v>694</v>
      </c>
      <c r="AX196" s="2" t="s">
        <v>51</v>
      </c>
      <c r="AY196" s="2" t="s">
        <v>51</v>
      </c>
      <c r="AZ196" s="2" t="s">
        <v>51</v>
      </c>
    </row>
    <row r="197" spans="1:52" ht="30" customHeight="1" x14ac:dyDescent="0.3">
      <c r="A197" s="22" t="s">
        <v>640</v>
      </c>
      <c r="B197" s="22" t="s">
        <v>641</v>
      </c>
      <c r="C197" s="22" t="s">
        <v>57</v>
      </c>
      <c r="D197" s="23">
        <v>34.667999999999999</v>
      </c>
      <c r="E197" s="25">
        <f>단가대비표!O45</f>
        <v>26803</v>
      </c>
      <c r="F197" s="28">
        <f t="shared" si="47"/>
        <v>929206.4</v>
      </c>
      <c r="G197" s="25">
        <f>단가대비표!P45</f>
        <v>0</v>
      </c>
      <c r="H197" s="28">
        <f t="shared" si="48"/>
        <v>0</v>
      </c>
      <c r="I197" s="25">
        <f>단가대비표!V45</f>
        <v>0</v>
      </c>
      <c r="J197" s="28">
        <f t="shared" si="49"/>
        <v>0</v>
      </c>
      <c r="K197" s="25">
        <f t="shared" si="50"/>
        <v>26803</v>
      </c>
      <c r="L197" s="28">
        <f t="shared" si="51"/>
        <v>929206.4</v>
      </c>
      <c r="M197" s="22" t="s">
        <v>51</v>
      </c>
      <c r="N197" s="2" t="s">
        <v>159</v>
      </c>
      <c r="O197" s="2" t="s">
        <v>642</v>
      </c>
      <c r="P197" s="2" t="s">
        <v>60</v>
      </c>
      <c r="Q197" s="2" t="s">
        <v>60</v>
      </c>
      <c r="R197" s="2" t="s">
        <v>59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51</v>
      </c>
      <c r="AW197" s="2" t="s">
        <v>695</v>
      </c>
      <c r="AX197" s="2" t="s">
        <v>51</v>
      </c>
      <c r="AY197" s="2" t="s">
        <v>51</v>
      </c>
      <c r="AZ197" s="2" t="s">
        <v>51</v>
      </c>
    </row>
    <row r="198" spans="1:52" ht="30" customHeight="1" x14ac:dyDescent="0.3">
      <c r="A198" s="22" t="s">
        <v>644</v>
      </c>
      <c r="B198" s="22" t="s">
        <v>645</v>
      </c>
      <c r="C198" s="22" t="s">
        <v>57</v>
      </c>
      <c r="D198" s="23">
        <v>34.667999999999999</v>
      </c>
      <c r="E198" s="25">
        <f>일위대가목록!E65</f>
        <v>0</v>
      </c>
      <c r="F198" s="28">
        <f t="shared" si="47"/>
        <v>0</v>
      </c>
      <c r="G198" s="25">
        <f>일위대가목록!F65</f>
        <v>26667</v>
      </c>
      <c r="H198" s="28">
        <f t="shared" si="48"/>
        <v>924491.5</v>
      </c>
      <c r="I198" s="25">
        <f>일위대가목록!G65</f>
        <v>0</v>
      </c>
      <c r="J198" s="28">
        <f t="shared" si="49"/>
        <v>0</v>
      </c>
      <c r="K198" s="25">
        <f t="shared" si="50"/>
        <v>26667</v>
      </c>
      <c r="L198" s="28">
        <f t="shared" si="51"/>
        <v>924491.5</v>
      </c>
      <c r="M198" s="22" t="s">
        <v>51</v>
      </c>
      <c r="N198" s="2" t="s">
        <v>159</v>
      </c>
      <c r="O198" s="2" t="s">
        <v>646</v>
      </c>
      <c r="P198" s="2" t="s">
        <v>59</v>
      </c>
      <c r="Q198" s="2" t="s">
        <v>60</v>
      </c>
      <c r="R198" s="2" t="s">
        <v>60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51</v>
      </c>
      <c r="AW198" s="2" t="s">
        <v>696</v>
      </c>
      <c r="AX198" s="2" t="s">
        <v>51</v>
      </c>
      <c r="AY198" s="2" t="s">
        <v>51</v>
      </c>
      <c r="AZ198" s="2" t="s">
        <v>51</v>
      </c>
    </row>
    <row r="199" spans="1:52" ht="30" customHeight="1" x14ac:dyDescent="0.3">
      <c r="A199" s="22" t="s">
        <v>648</v>
      </c>
      <c r="B199" s="22" t="s">
        <v>649</v>
      </c>
      <c r="C199" s="22" t="s">
        <v>88</v>
      </c>
      <c r="D199" s="23">
        <v>238.36</v>
      </c>
      <c r="E199" s="25">
        <f>일위대가목록!E66</f>
        <v>311</v>
      </c>
      <c r="F199" s="28">
        <f t="shared" si="47"/>
        <v>74129.899999999994</v>
      </c>
      <c r="G199" s="25">
        <f>일위대가목록!F66</f>
        <v>0</v>
      </c>
      <c r="H199" s="28">
        <f t="shared" si="48"/>
        <v>0</v>
      </c>
      <c r="I199" s="25">
        <f>일위대가목록!G66</f>
        <v>0</v>
      </c>
      <c r="J199" s="28">
        <f t="shared" si="49"/>
        <v>0</v>
      </c>
      <c r="K199" s="25">
        <f t="shared" si="50"/>
        <v>311</v>
      </c>
      <c r="L199" s="28">
        <f t="shared" si="51"/>
        <v>74129.899999999994</v>
      </c>
      <c r="M199" s="22" t="s">
        <v>51</v>
      </c>
      <c r="N199" s="2" t="s">
        <v>159</v>
      </c>
      <c r="O199" s="2" t="s">
        <v>650</v>
      </c>
      <c r="P199" s="2" t="s">
        <v>59</v>
      </c>
      <c r="Q199" s="2" t="s">
        <v>60</v>
      </c>
      <c r="R199" s="2" t="s">
        <v>60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51</v>
      </c>
      <c r="AW199" s="2" t="s">
        <v>697</v>
      </c>
      <c r="AX199" s="2" t="s">
        <v>51</v>
      </c>
      <c r="AY199" s="2" t="s">
        <v>51</v>
      </c>
      <c r="AZ199" s="2" t="s">
        <v>51</v>
      </c>
    </row>
    <row r="200" spans="1:52" ht="30" customHeight="1" x14ac:dyDescent="0.3">
      <c r="A200" s="22" t="s">
        <v>666</v>
      </c>
      <c r="B200" s="22" t="s">
        <v>667</v>
      </c>
      <c r="C200" s="22" t="s">
        <v>316</v>
      </c>
      <c r="D200" s="23">
        <v>3</v>
      </c>
      <c r="E200" s="25">
        <f>단가대비표!O43</f>
        <v>306000</v>
      </c>
      <c r="F200" s="28">
        <f t="shared" si="47"/>
        <v>918000</v>
      </c>
      <c r="G200" s="25">
        <f>단가대비표!P43</f>
        <v>0</v>
      </c>
      <c r="H200" s="28">
        <f t="shared" si="48"/>
        <v>0</v>
      </c>
      <c r="I200" s="25">
        <f>단가대비표!V43</f>
        <v>0</v>
      </c>
      <c r="J200" s="28">
        <f t="shared" si="49"/>
        <v>0</v>
      </c>
      <c r="K200" s="25">
        <f t="shared" si="50"/>
        <v>306000</v>
      </c>
      <c r="L200" s="28">
        <f t="shared" si="51"/>
        <v>918000</v>
      </c>
      <c r="M200" s="22" t="s">
        <v>51</v>
      </c>
      <c r="N200" s="2" t="s">
        <v>159</v>
      </c>
      <c r="O200" s="2" t="s">
        <v>668</v>
      </c>
      <c r="P200" s="2" t="s">
        <v>60</v>
      </c>
      <c r="Q200" s="2" t="s">
        <v>60</v>
      </c>
      <c r="R200" s="2" t="s">
        <v>59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51</v>
      </c>
      <c r="AW200" s="2" t="s">
        <v>698</v>
      </c>
      <c r="AX200" s="2" t="s">
        <v>51</v>
      </c>
      <c r="AY200" s="2" t="s">
        <v>51</v>
      </c>
      <c r="AZ200" s="2" t="s">
        <v>51</v>
      </c>
    </row>
    <row r="201" spans="1:52" ht="30" customHeight="1" x14ac:dyDescent="0.3">
      <c r="A201" s="22" t="s">
        <v>670</v>
      </c>
      <c r="B201" s="22" t="s">
        <v>671</v>
      </c>
      <c r="C201" s="22" t="s">
        <v>140</v>
      </c>
      <c r="D201" s="23">
        <v>3</v>
      </c>
      <c r="E201" s="25">
        <f>일위대가목록!E71</f>
        <v>0</v>
      </c>
      <c r="F201" s="28">
        <f t="shared" si="47"/>
        <v>0</v>
      </c>
      <c r="G201" s="25">
        <f>일위대가목록!F71</f>
        <v>124508</v>
      </c>
      <c r="H201" s="28">
        <f t="shared" si="48"/>
        <v>373524</v>
      </c>
      <c r="I201" s="25">
        <f>일위대가목록!G71</f>
        <v>3735</v>
      </c>
      <c r="J201" s="28">
        <f t="shared" si="49"/>
        <v>11205</v>
      </c>
      <c r="K201" s="25">
        <f t="shared" si="50"/>
        <v>128243</v>
      </c>
      <c r="L201" s="28">
        <f t="shared" si="51"/>
        <v>384729</v>
      </c>
      <c r="M201" s="22" t="s">
        <v>51</v>
      </c>
      <c r="N201" s="2" t="s">
        <v>159</v>
      </c>
      <c r="O201" s="2" t="s">
        <v>672</v>
      </c>
      <c r="P201" s="2" t="s">
        <v>59</v>
      </c>
      <c r="Q201" s="2" t="s">
        <v>60</v>
      </c>
      <c r="R201" s="2" t="s">
        <v>60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51</v>
      </c>
      <c r="AW201" s="2" t="s">
        <v>699</v>
      </c>
      <c r="AX201" s="2" t="s">
        <v>51</v>
      </c>
      <c r="AY201" s="2" t="s">
        <v>51</v>
      </c>
      <c r="AZ201" s="2" t="s">
        <v>51</v>
      </c>
    </row>
    <row r="202" spans="1:52" ht="30" customHeight="1" x14ac:dyDescent="0.3">
      <c r="A202" s="22" t="s">
        <v>674</v>
      </c>
      <c r="B202" s="22" t="s">
        <v>675</v>
      </c>
      <c r="C202" s="22" t="s">
        <v>374</v>
      </c>
      <c r="D202" s="23">
        <v>3</v>
      </c>
      <c r="E202" s="25">
        <f>단가대비표!O56</f>
        <v>77000</v>
      </c>
      <c r="F202" s="28">
        <f t="shared" si="47"/>
        <v>231000</v>
      </c>
      <c r="G202" s="25">
        <f>단가대비표!P56</f>
        <v>0</v>
      </c>
      <c r="H202" s="28">
        <f t="shared" si="48"/>
        <v>0</v>
      </c>
      <c r="I202" s="25">
        <f>단가대비표!V56</f>
        <v>0</v>
      </c>
      <c r="J202" s="28">
        <f t="shared" si="49"/>
        <v>0</v>
      </c>
      <c r="K202" s="25">
        <f t="shared" si="50"/>
        <v>77000</v>
      </c>
      <c r="L202" s="28">
        <f t="shared" si="51"/>
        <v>231000</v>
      </c>
      <c r="M202" s="22" t="s">
        <v>51</v>
      </c>
      <c r="N202" s="2" t="s">
        <v>159</v>
      </c>
      <c r="O202" s="2" t="s">
        <v>676</v>
      </c>
      <c r="P202" s="2" t="s">
        <v>60</v>
      </c>
      <c r="Q202" s="2" t="s">
        <v>60</v>
      </c>
      <c r="R202" s="2" t="s">
        <v>59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51</v>
      </c>
      <c r="AW202" s="2" t="s">
        <v>700</v>
      </c>
      <c r="AX202" s="2" t="s">
        <v>51</v>
      </c>
      <c r="AY202" s="2" t="s">
        <v>51</v>
      </c>
      <c r="AZ202" s="2" t="s">
        <v>51</v>
      </c>
    </row>
    <row r="203" spans="1:52" ht="30" customHeight="1" x14ac:dyDescent="0.3">
      <c r="A203" s="22" t="s">
        <v>678</v>
      </c>
      <c r="B203" s="22" t="s">
        <v>679</v>
      </c>
      <c r="C203" s="22" t="s">
        <v>140</v>
      </c>
      <c r="D203" s="23">
        <v>3</v>
      </c>
      <c r="E203" s="25">
        <f>일위대가목록!E72</f>
        <v>0</v>
      </c>
      <c r="F203" s="28">
        <f t="shared" si="47"/>
        <v>0</v>
      </c>
      <c r="G203" s="25">
        <f>일위대가목록!F72</f>
        <v>31989</v>
      </c>
      <c r="H203" s="28">
        <f t="shared" si="48"/>
        <v>95967</v>
      </c>
      <c r="I203" s="25">
        <f>일위대가목록!G72</f>
        <v>639</v>
      </c>
      <c r="J203" s="28">
        <f t="shared" si="49"/>
        <v>1917</v>
      </c>
      <c r="K203" s="25">
        <f t="shared" si="50"/>
        <v>32628</v>
      </c>
      <c r="L203" s="28">
        <f t="shared" si="51"/>
        <v>97884</v>
      </c>
      <c r="M203" s="22" t="s">
        <v>51</v>
      </c>
      <c r="N203" s="2" t="s">
        <v>159</v>
      </c>
      <c r="O203" s="2" t="s">
        <v>680</v>
      </c>
      <c r="P203" s="2" t="s">
        <v>59</v>
      </c>
      <c r="Q203" s="2" t="s">
        <v>60</v>
      </c>
      <c r="R203" s="2" t="s">
        <v>60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51</v>
      </c>
      <c r="AW203" s="2" t="s">
        <v>701</v>
      </c>
      <c r="AX203" s="2" t="s">
        <v>51</v>
      </c>
      <c r="AY203" s="2" t="s">
        <v>51</v>
      </c>
      <c r="AZ203" s="2" t="s">
        <v>51</v>
      </c>
    </row>
    <row r="204" spans="1:52" ht="30" customHeight="1" x14ac:dyDescent="0.3">
      <c r="A204" s="22" t="s">
        <v>682</v>
      </c>
      <c r="B204" s="22" t="s">
        <v>683</v>
      </c>
      <c r="C204" s="22" t="s">
        <v>374</v>
      </c>
      <c r="D204" s="23">
        <v>3</v>
      </c>
      <c r="E204" s="25">
        <f>단가대비표!O57</f>
        <v>53000</v>
      </c>
      <c r="F204" s="28">
        <f t="shared" si="47"/>
        <v>159000</v>
      </c>
      <c r="G204" s="25">
        <f>단가대비표!P57</f>
        <v>0</v>
      </c>
      <c r="H204" s="28">
        <f t="shared" si="48"/>
        <v>0</v>
      </c>
      <c r="I204" s="25">
        <f>단가대비표!V57</f>
        <v>0</v>
      </c>
      <c r="J204" s="28">
        <f t="shared" si="49"/>
        <v>0</v>
      </c>
      <c r="K204" s="25">
        <f t="shared" si="50"/>
        <v>53000</v>
      </c>
      <c r="L204" s="28">
        <f t="shared" si="51"/>
        <v>159000</v>
      </c>
      <c r="M204" s="22" t="s">
        <v>51</v>
      </c>
      <c r="N204" s="2" t="s">
        <v>159</v>
      </c>
      <c r="O204" s="2" t="s">
        <v>684</v>
      </c>
      <c r="P204" s="2" t="s">
        <v>60</v>
      </c>
      <c r="Q204" s="2" t="s">
        <v>60</v>
      </c>
      <c r="R204" s="2" t="s">
        <v>59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51</v>
      </c>
      <c r="AW204" s="2" t="s">
        <v>702</v>
      </c>
      <c r="AX204" s="2" t="s">
        <v>51</v>
      </c>
      <c r="AY204" s="2" t="s">
        <v>51</v>
      </c>
      <c r="AZ204" s="2" t="s">
        <v>51</v>
      </c>
    </row>
    <row r="205" spans="1:52" ht="30" customHeight="1" x14ac:dyDescent="0.3">
      <c r="A205" s="22" t="s">
        <v>686</v>
      </c>
      <c r="B205" s="22" t="s">
        <v>679</v>
      </c>
      <c r="C205" s="22" t="s">
        <v>140</v>
      </c>
      <c r="D205" s="23">
        <v>3</v>
      </c>
      <c r="E205" s="25">
        <f>일위대가목록!E73</f>
        <v>0</v>
      </c>
      <c r="F205" s="28">
        <f t="shared" si="47"/>
        <v>0</v>
      </c>
      <c r="G205" s="25">
        <f>일위대가목록!F73</f>
        <v>5932</v>
      </c>
      <c r="H205" s="28">
        <f t="shared" si="48"/>
        <v>17796</v>
      </c>
      <c r="I205" s="25">
        <f>일위대가목록!G73</f>
        <v>118</v>
      </c>
      <c r="J205" s="28">
        <f t="shared" si="49"/>
        <v>354</v>
      </c>
      <c r="K205" s="25">
        <f t="shared" si="50"/>
        <v>6050</v>
      </c>
      <c r="L205" s="28">
        <f t="shared" si="51"/>
        <v>18150</v>
      </c>
      <c r="M205" s="22" t="s">
        <v>51</v>
      </c>
      <c r="N205" s="2" t="s">
        <v>159</v>
      </c>
      <c r="O205" s="2" t="s">
        <v>687</v>
      </c>
      <c r="P205" s="2" t="s">
        <v>59</v>
      </c>
      <c r="Q205" s="2" t="s">
        <v>60</v>
      </c>
      <c r="R205" s="2" t="s">
        <v>60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51</v>
      </c>
      <c r="AW205" s="2" t="s">
        <v>703</v>
      </c>
      <c r="AX205" s="2" t="s">
        <v>51</v>
      </c>
      <c r="AY205" s="2" t="s">
        <v>51</v>
      </c>
      <c r="AZ205" s="2" t="s">
        <v>51</v>
      </c>
    </row>
    <row r="206" spans="1:52" ht="30" customHeight="1" x14ac:dyDescent="0.3">
      <c r="A206" s="22" t="s">
        <v>652</v>
      </c>
      <c r="B206" s="22" t="s">
        <v>653</v>
      </c>
      <c r="C206" s="22" t="s">
        <v>88</v>
      </c>
      <c r="D206" s="23">
        <v>69.12</v>
      </c>
      <c r="E206" s="25">
        <f>일위대가목록!E67</f>
        <v>2034</v>
      </c>
      <c r="F206" s="28">
        <f t="shared" si="47"/>
        <v>140590</v>
      </c>
      <c r="G206" s="25">
        <f>일위대가목록!F67</f>
        <v>5228</v>
      </c>
      <c r="H206" s="28">
        <f t="shared" si="48"/>
        <v>361359.3</v>
      </c>
      <c r="I206" s="25">
        <f>일위대가목록!G67</f>
        <v>0</v>
      </c>
      <c r="J206" s="28">
        <f t="shared" si="49"/>
        <v>0</v>
      </c>
      <c r="K206" s="25">
        <f t="shared" si="50"/>
        <v>7262</v>
      </c>
      <c r="L206" s="28">
        <f t="shared" si="51"/>
        <v>501949.3</v>
      </c>
      <c r="M206" s="22" t="s">
        <v>51</v>
      </c>
      <c r="N206" s="2" t="s">
        <v>159</v>
      </c>
      <c r="O206" s="2" t="s">
        <v>654</v>
      </c>
      <c r="P206" s="2" t="s">
        <v>59</v>
      </c>
      <c r="Q206" s="2" t="s">
        <v>60</v>
      </c>
      <c r="R206" s="2" t="s">
        <v>60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51</v>
      </c>
      <c r="AW206" s="2" t="s">
        <v>704</v>
      </c>
      <c r="AX206" s="2" t="s">
        <v>51</v>
      </c>
      <c r="AY206" s="2" t="s">
        <v>51</v>
      </c>
      <c r="AZ206" s="2" t="s">
        <v>51</v>
      </c>
    </row>
    <row r="207" spans="1:52" ht="30" customHeight="1" x14ac:dyDescent="0.3">
      <c r="A207" s="22" t="s">
        <v>311</v>
      </c>
      <c r="B207" s="22" t="s">
        <v>51</v>
      </c>
      <c r="C207" s="22" t="s">
        <v>51</v>
      </c>
      <c r="D207" s="23"/>
      <c r="E207" s="25"/>
      <c r="F207" s="28">
        <f>TRUNC(SUMIF(N194:N206, N193, F194:F206),0)</f>
        <v>4539389</v>
      </c>
      <c r="G207" s="25"/>
      <c r="H207" s="28">
        <f>TRUNC(SUMIF(N194:N206, N193, H194:H206),0)</f>
        <v>3727620</v>
      </c>
      <c r="I207" s="25"/>
      <c r="J207" s="28">
        <f>TRUNC(SUMIF(N194:N206, N193, J194:J206),0)</f>
        <v>91631</v>
      </c>
      <c r="K207" s="25"/>
      <c r="L207" s="28">
        <f>F207+H207+J207</f>
        <v>8358640</v>
      </c>
      <c r="M207" s="22" t="s">
        <v>51</v>
      </c>
      <c r="N207" s="2" t="s">
        <v>75</v>
      </c>
      <c r="O207" s="2" t="s">
        <v>75</v>
      </c>
      <c r="P207" s="2" t="s">
        <v>51</v>
      </c>
      <c r="Q207" s="2" t="s">
        <v>51</v>
      </c>
      <c r="R207" s="2" t="s">
        <v>51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51</v>
      </c>
      <c r="AW207" s="2" t="s">
        <v>51</v>
      </c>
      <c r="AX207" s="2" t="s">
        <v>51</v>
      </c>
      <c r="AY207" s="2" t="s">
        <v>51</v>
      </c>
      <c r="AZ207" s="2" t="s">
        <v>51</v>
      </c>
    </row>
    <row r="208" spans="1:52" ht="30" customHeight="1" x14ac:dyDescent="0.3">
      <c r="A208" s="23"/>
      <c r="B208" s="23"/>
      <c r="C208" s="23"/>
      <c r="D208" s="23"/>
      <c r="E208" s="25"/>
      <c r="F208" s="28"/>
      <c r="G208" s="25"/>
      <c r="H208" s="28"/>
      <c r="I208" s="25"/>
      <c r="J208" s="28"/>
      <c r="K208" s="25"/>
      <c r="L208" s="28"/>
      <c r="M208" s="23"/>
    </row>
    <row r="209" spans="1:52" ht="30" customHeight="1" x14ac:dyDescent="0.3">
      <c r="A209" s="19" t="s">
        <v>705</v>
      </c>
      <c r="B209" s="20"/>
      <c r="C209" s="20"/>
      <c r="D209" s="20"/>
      <c r="E209" s="24"/>
      <c r="F209" s="27"/>
      <c r="G209" s="24"/>
      <c r="H209" s="27"/>
      <c r="I209" s="24"/>
      <c r="J209" s="27"/>
      <c r="K209" s="24"/>
      <c r="L209" s="27"/>
      <c r="M209" s="21"/>
      <c r="N209" s="1" t="s">
        <v>163</v>
      </c>
    </row>
    <row r="210" spans="1:52" ht="30" customHeight="1" x14ac:dyDescent="0.3">
      <c r="A210" s="22" t="s">
        <v>633</v>
      </c>
      <c r="B210" s="22" t="s">
        <v>634</v>
      </c>
      <c r="C210" s="22" t="s">
        <v>88</v>
      </c>
      <c r="D210" s="23">
        <v>59.671999999999997</v>
      </c>
      <c r="E210" s="25">
        <f>일위대가목록!E63</f>
        <v>21995</v>
      </c>
      <c r="F210" s="28">
        <f t="shared" ref="F210:F223" si="52">TRUNC(E210*D210,1)</f>
        <v>1312485.6000000001</v>
      </c>
      <c r="G210" s="25">
        <f>일위대가목록!F63</f>
        <v>20755</v>
      </c>
      <c r="H210" s="28">
        <f t="shared" ref="H210:H223" si="53">TRUNC(G210*D210,1)</f>
        <v>1238492.3</v>
      </c>
      <c r="I210" s="25">
        <f>일위대가목록!G63</f>
        <v>830</v>
      </c>
      <c r="J210" s="28">
        <f t="shared" ref="J210:J223" si="54">TRUNC(I210*D210,1)</f>
        <v>49527.7</v>
      </c>
      <c r="K210" s="25">
        <f t="shared" ref="K210:K223" si="55">TRUNC(E210+G210+I210,1)</f>
        <v>43580</v>
      </c>
      <c r="L210" s="28">
        <f t="shared" ref="L210:L223" si="56">TRUNC(F210+H210+J210,1)</f>
        <v>2600505.6</v>
      </c>
      <c r="M210" s="22" t="s">
        <v>51</v>
      </c>
      <c r="N210" s="2" t="s">
        <v>163</v>
      </c>
      <c r="O210" s="2" t="s">
        <v>635</v>
      </c>
      <c r="P210" s="2" t="s">
        <v>59</v>
      </c>
      <c r="Q210" s="2" t="s">
        <v>60</v>
      </c>
      <c r="R210" s="2" t="s">
        <v>60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51</v>
      </c>
      <c r="AW210" s="2" t="s">
        <v>707</v>
      </c>
      <c r="AX210" s="2" t="s">
        <v>51</v>
      </c>
      <c r="AY210" s="2" t="s">
        <v>51</v>
      </c>
      <c r="AZ210" s="2" t="s">
        <v>51</v>
      </c>
    </row>
    <row r="211" spans="1:52" ht="30" customHeight="1" x14ac:dyDescent="0.3">
      <c r="A211" s="22" t="s">
        <v>633</v>
      </c>
      <c r="B211" s="22" t="s">
        <v>637</v>
      </c>
      <c r="C211" s="22" t="s">
        <v>88</v>
      </c>
      <c r="D211" s="23">
        <v>14.097</v>
      </c>
      <c r="E211" s="25">
        <f>일위대가목록!E64</f>
        <v>29301</v>
      </c>
      <c r="F211" s="28">
        <f t="shared" si="52"/>
        <v>413056.1</v>
      </c>
      <c r="G211" s="25">
        <f>일위대가목록!F64</f>
        <v>26356</v>
      </c>
      <c r="H211" s="28">
        <f t="shared" si="53"/>
        <v>371540.5</v>
      </c>
      <c r="I211" s="25">
        <f>일위대가목록!G64</f>
        <v>1054</v>
      </c>
      <c r="J211" s="28">
        <f t="shared" si="54"/>
        <v>14858.2</v>
      </c>
      <c r="K211" s="25">
        <f t="shared" si="55"/>
        <v>56711</v>
      </c>
      <c r="L211" s="28">
        <f t="shared" si="56"/>
        <v>799454.8</v>
      </c>
      <c r="M211" s="22" t="s">
        <v>51</v>
      </c>
      <c r="N211" s="2" t="s">
        <v>163</v>
      </c>
      <c r="O211" s="2" t="s">
        <v>638</v>
      </c>
      <c r="P211" s="2" t="s">
        <v>59</v>
      </c>
      <c r="Q211" s="2" t="s">
        <v>60</v>
      </c>
      <c r="R211" s="2" t="s">
        <v>60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51</v>
      </c>
      <c r="AW211" s="2" t="s">
        <v>708</v>
      </c>
      <c r="AX211" s="2" t="s">
        <v>51</v>
      </c>
      <c r="AY211" s="2" t="s">
        <v>51</v>
      </c>
      <c r="AZ211" s="2" t="s">
        <v>51</v>
      </c>
    </row>
    <row r="212" spans="1:52" ht="30" customHeight="1" x14ac:dyDescent="0.3">
      <c r="A212" s="22" t="s">
        <v>633</v>
      </c>
      <c r="B212" s="22" t="s">
        <v>660</v>
      </c>
      <c r="C212" s="22" t="s">
        <v>88</v>
      </c>
      <c r="D212" s="23">
        <v>6</v>
      </c>
      <c r="E212" s="25">
        <f>일위대가목록!E70</f>
        <v>30791</v>
      </c>
      <c r="F212" s="28">
        <f t="shared" si="52"/>
        <v>184746</v>
      </c>
      <c r="G212" s="25">
        <f>일위대가목록!F70</f>
        <v>28946</v>
      </c>
      <c r="H212" s="28">
        <f t="shared" si="53"/>
        <v>173676</v>
      </c>
      <c r="I212" s="25">
        <f>일위대가목록!G70</f>
        <v>1157</v>
      </c>
      <c r="J212" s="28">
        <f t="shared" si="54"/>
        <v>6942</v>
      </c>
      <c r="K212" s="25">
        <f t="shared" si="55"/>
        <v>60894</v>
      </c>
      <c r="L212" s="28">
        <f t="shared" si="56"/>
        <v>365364</v>
      </c>
      <c r="M212" s="22" t="s">
        <v>51</v>
      </c>
      <c r="N212" s="2" t="s">
        <v>163</v>
      </c>
      <c r="O212" s="2" t="s">
        <v>661</v>
      </c>
      <c r="P212" s="2" t="s">
        <v>59</v>
      </c>
      <c r="Q212" s="2" t="s">
        <v>60</v>
      </c>
      <c r="R212" s="2" t="s">
        <v>60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51</v>
      </c>
      <c r="AW212" s="2" t="s">
        <v>709</v>
      </c>
      <c r="AX212" s="2" t="s">
        <v>51</v>
      </c>
      <c r="AY212" s="2" t="s">
        <v>51</v>
      </c>
      <c r="AZ212" s="2" t="s">
        <v>51</v>
      </c>
    </row>
    <row r="213" spans="1:52" ht="30" customHeight="1" x14ac:dyDescent="0.3">
      <c r="A213" s="22" t="s">
        <v>633</v>
      </c>
      <c r="B213" s="22" t="s">
        <v>710</v>
      </c>
      <c r="C213" s="22" t="s">
        <v>88</v>
      </c>
      <c r="D213" s="23">
        <v>3</v>
      </c>
      <c r="E213" s="25">
        <f>일위대가목록!E74</f>
        <v>39189</v>
      </c>
      <c r="F213" s="28">
        <f t="shared" si="52"/>
        <v>117567</v>
      </c>
      <c r="G213" s="25">
        <f>일위대가목록!F74</f>
        <v>36841</v>
      </c>
      <c r="H213" s="28">
        <f t="shared" si="53"/>
        <v>110523</v>
      </c>
      <c r="I213" s="25">
        <f>일위대가목록!G74</f>
        <v>1473</v>
      </c>
      <c r="J213" s="28">
        <f t="shared" si="54"/>
        <v>4419</v>
      </c>
      <c r="K213" s="25">
        <f t="shared" si="55"/>
        <v>77503</v>
      </c>
      <c r="L213" s="28">
        <f t="shared" si="56"/>
        <v>232509</v>
      </c>
      <c r="M213" s="22" t="s">
        <v>51</v>
      </c>
      <c r="N213" s="2" t="s">
        <v>163</v>
      </c>
      <c r="O213" s="2" t="s">
        <v>711</v>
      </c>
      <c r="P213" s="2" t="s">
        <v>59</v>
      </c>
      <c r="Q213" s="2" t="s">
        <v>60</v>
      </c>
      <c r="R213" s="2" t="s">
        <v>60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51</v>
      </c>
      <c r="AW213" s="2" t="s">
        <v>712</v>
      </c>
      <c r="AX213" s="2" t="s">
        <v>51</v>
      </c>
      <c r="AY213" s="2" t="s">
        <v>51</v>
      </c>
      <c r="AZ213" s="2" t="s">
        <v>51</v>
      </c>
    </row>
    <row r="214" spans="1:52" ht="30" customHeight="1" x14ac:dyDescent="0.3">
      <c r="A214" s="22" t="s">
        <v>640</v>
      </c>
      <c r="B214" s="22" t="s">
        <v>641</v>
      </c>
      <c r="C214" s="22" t="s">
        <v>57</v>
      </c>
      <c r="D214" s="23">
        <v>33.887999999999998</v>
      </c>
      <c r="E214" s="25">
        <f>단가대비표!O45</f>
        <v>26803</v>
      </c>
      <c r="F214" s="28">
        <f t="shared" si="52"/>
        <v>908300</v>
      </c>
      <c r="G214" s="25">
        <f>단가대비표!P45</f>
        <v>0</v>
      </c>
      <c r="H214" s="28">
        <f t="shared" si="53"/>
        <v>0</v>
      </c>
      <c r="I214" s="25">
        <f>단가대비표!V45</f>
        <v>0</v>
      </c>
      <c r="J214" s="28">
        <f t="shared" si="54"/>
        <v>0</v>
      </c>
      <c r="K214" s="25">
        <f t="shared" si="55"/>
        <v>26803</v>
      </c>
      <c r="L214" s="28">
        <f t="shared" si="56"/>
        <v>908300</v>
      </c>
      <c r="M214" s="22" t="s">
        <v>51</v>
      </c>
      <c r="N214" s="2" t="s">
        <v>163</v>
      </c>
      <c r="O214" s="2" t="s">
        <v>642</v>
      </c>
      <c r="P214" s="2" t="s">
        <v>60</v>
      </c>
      <c r="Q214" s="2" t="s">
        <v>60</v>
      </c>
      <c r="R214" s="2" t="s">
        <v>59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51</v>
      </c>
      <c r="AW214" s="2" t="s">
        <v>713</v>
      </c>
      <c r="AX214" s="2" t="s">
        <v>51</v>
      </c>
      <c r="AY214" s="2" t="s">
        <v>51</v>
      </c>
      <c r="AZ214" s="2" t="s">
        <v>51</v>
      </c>
    </row>
    <row r="215" spans="1:52" ht="30" customHeight="1" x14ac:dyDescent="0.3">
      <c r="A215" s="22" t="s">
        <v>644</v>
      </c>
      <c r="B215" s="22" t="s">
        <v>645</v>
      </c>
      <c r="C215" s="22" t="s">
        <v>57</v>
      </c>
      <c r="D215" s="23">
        <v>33.887999999999998</v>
      </c>
      <c r="E215" s="25">
        <f>일위대가목록!E65</f>
        <v>0</v>
      </c>
      <c r="F215" s="28">
        <f t="shared" si="52"/>
        <v>0</v>
      </c>
      <c r="G215" s="25">
        <f>일위대가목록!F65</f>
        <v>26667</v>
      </c>
      <c r="H215" s="28">
        <f t="shared" si="53"/>
        <v>903691.2</v>
      </c>
      <c r="I215" s="25">
        <f>일위대가목록!G65</f>
        <v>0</v>
      </c>
      <c r="J215" s="28">
        <f t="shared" si="54"/>
        <v>0</v>
      </c>
      <c r="K215" s="25">
        <f t="shared" si="55"/>
        <v>26667</v>
      </c>
      <c r="L215" s="28">
        <f t="shared" si="56"/>
        <v>903691.2</v>
      </c>
      <c r="M215" s="22" t="s">
        <v>51</v>
      </c>
      <c r="N215" s="2" t="s">
        <v>163</v>
      </c>
      <c r="O215" s="2" t="s">
        <v>646</v>
      </c>
      <c r="P215" s="2" t="s">
        <v>59</v>
      </c>
      <c r="Q215" s="2" t="s">
        <v>60</v>
      </c>
      <c r="R215" s="2" t="s">
        <v>60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51</v>
      </c>
      <c r="AW215" s="2" t="s">
        <v>714</v>
      </c>
      <c r="AX215" s="2" t="s">
        <v>51</v>
      </c>
      <c r="AY215" s="2" t="s">
        <v>51</v>
      </c>
      <c r="AZ215" s="2" t="s">
        <v>51</v>
      </c>
    </row>
    <row r="216" spans="1:52" ht="30" customHeight="1" x14ac:dyDescent="0.3">
      <c r="A216" s="22" t="s">
        <v>648</v>
      </c>
      <c r="B216" s="22" t="s">
        <v>649</v>
      </c>
      <c r="C216" s="22" t="s">
        <v>88</v>
      </c>
      <c r="D216" s="23">
        <v>242.768</v>
      </c>
      <c r="E216" s="25">
        <f>일위대가목록!E66</f>
        <v>311</v>
      </c>
      <c r="F216" s="28">
        <f t="shared" si="52"/>
        <v>75500.800000000003</v>
      </c>
      <c r="G216" s="25">
        <f>일위대가목록!F66</f>
        <v>0</v>
      </c>
      <c r="H216" s="28">
        <f t="shared" si="53"/>
        <v>0</v>
      </c>
      <c r="I216" s="25">
        <f>일위대가목록!G66</f>
        <v>0</v>
      </c>
      <c r="J216" s="28">
        <f t="shared" si="54"/>
        <v>0</v>
      </c>
      <c r="K216" s="25">
        <f t="shared" si="55"/>
        <v>311</v>
      </c>
      <c r="L216" s="28">
        <f t="shared" si="56"/>
        <v>75500.800000000003</v>
      </c>
      <c r="M216" s="22" t="s">
        <v>51</v>
      </c>
      <c r="N216" s="2" t="s">
        <v>163</v>
      </c>
      <c r="O216" s="2" t="s">
        <v>650</v>
      </c>
      <c r="P216" s="2" t="s">
        <v>59</v>
      </c>
      <c r="Q216" s="2" t="s">
        <v>60</v>
      </c>
      <c r="R216" s="2" t="s">
        <v>60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51</v>
      </c>
      <c r="AW216" s="2" t="s">
        <v>715</v>
      </c>
      <c r="AX216" s="2" t="s">
        <v>51</v>
      </c>
      <c r="AY216" s="2" t="s">
        <v>51</v>
      </c>
      <c r="AZ216" s="2" t="s">
        <v>51</v>
      </c>
    </row>
    <row r="217" spans="1:52" ht="30" customHeight="1" x14ac:dyDescent="0.3">
      <c r="A217" s="22" t="s">
        <v>666</v>
      </c>
      <c r="B217" s="22" t="s">
        <v>667</v>
      </c>
      <c r="C217" s="22" t="s">
        <v>316</v>
      </c>
      <c r="D217" s="23">
        <v>2</v>
      </c>
      <c r="E217" s="25">
        <f>단가대비표!O43</f>
        <v>306000</v>
      </c>
      <c r="F217" s="28">
        <f t="shared" si="52"/>
        <v>612000</v>
      </c>
      <c r="G217" s="25">
        <f>단가대비표!P43</f>
        <v>0</v>
      </c>
      <c r="H217" s="28">
        <f t="shared" si="53"/>
        <v>0</v>
      </c>
      <c r="I217" s="25">
        <f>단가대비표!V43</f>
        <v>0</v>
      </c>
      <c r="J217" s="28">
        <f t="shared" si="54"/>
        <v>0</v>
      </c>
      <c r="K217" s="25">
        <f t="shared" si="55"/>
        <v>306000</v>
      </c>
      <c r="L217" s="28">
        <f t="shared" si="56"/>
        <v>612000</v>
      </c>
      <c r="M217" s="22" t="s">
        <v>51</v>
      </c>
      <c r="N217" s="2" t="s">
        <v>163</v>
      </c>
      <c r="O217" s="2" t="s">
        <v>668</v>
      </c>
      <c r="P217" s="2" t="s">
        <v>60</v>
      </c>
      <c r="Q217" s="2" t="s">
        <v>60</v>
      </c>
      <c r="R217" s="2" t="s">
        <v>59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51</v>
      </c>
      <c r="AW217" s="2" t="s">
        <v>716</v>
      </c>
      <c r="AX217" s="2" t="s">
        <v>51</v>
      </c>
      <c r="AY217" s="2" t="s">
        <v>51</v>
      </c>
      <c r="AZ217" s="2" t="s">
        <v>51</v>
      </c>
    </row>
    <row r="218" spans="1:52" ht="30" customHeight="1" x14ac:dyDescent="0.3">
      <c r="A218" s="22" t="s">
        <v>670</v>
      </c>
      <c r="B218" s="22" t="s">
        <v>671</v>
      </c>
      <c r="C218" s="22" t="s">
        <v>140</v>
      </c>
      <c r="D218" s="23">
        <v>2</v>
      </c>
      <c r="E218" s="25">
        <f>일위대가목록!E71</f>
        <v>0</v>
      </c>
      <c r="F218" s="28">
        <f t="shared" si="52"/>
        <v>0</v>
      </c>
      <c r="G218" s="25">
        <f>일위대가목록!F71</f>
        <v>124508</v>
      </c>
      <c r="H218" s="28">
        <f t="shared" si="53"/>
        <v>249016</v>
      </c>
      <c r="I218" s="25">
        <f>일위대가목록!G71</f>
        <v>3735</v>
      </c>
      <c r="J218" s="28">
        <f t="shared" si="54"/>
        <v>7470</v>
      </c>
      <c r="K218" s="25">
        <f t="shared" si="55"/>
        <v>128243</v>
      </c>
      <c r="L218" s="28">
        <f t="shared" si="56"/>
        <v>256486</v>
      </c>
      <c r="M218" s="22" t="s">
        <v>51</v>
      </c>
      <c r="N218" s="2" t="s">
        <v>163</v>
      </c>
      <c r="O218" s="2" t="s">
        <v>672</v>
      </c>
      <c r="P218" s="2" t="s">
        <v>59</v>
      </c>
      <c r="Q218" s="2" t="s">
        <v>60</v>
      </c>
      <c r="R218" s="2" t="s">
        <v>60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51</v>
      </c>
      <c r="AW218" s="2" t="s">
        <v>717</v>
      </c>
      <c r="AX218" s="2" t="s">
        <v>51</v>
      </c>
      <c r="AY218" s="2" t="s">
        <v>51</v>
      </c>
      <c r="AZ218" s="2" t="s">
        <v>51</v>
      </c>
    </row>
    <row r="219" spans="1:52" ht="30" customHeight="1" x14ac:dyDescent="0.3">
      <c r="A219" s="22" t="s">
        <v>674</v>
      </c>
      <c r="B219" s="22" t="s">
        <v>675</v>
      </c>
      <c r="C219" s="22" t="s">
        <v>374</v>
      </c>
      <c r="D219" s="23">
        <v>2</v>
      </c>
      <c r="E219" s="25">
        <f>단가대비표!O56</f>
        <v>77000</v>
      </c>
      <c r="F219" s="28">
        <f t="shared" si="52"/>
        <v>154000</v>
      </c>
      <c r="G219" s="25">
        <f>단가대비표!P56</f>
        <v>0</v>
      </c>
      <c r="H219" s="28">
        <f t="shared" si="53"/>
        <v>0</v>
      </c>
      <c r="I219" s="25">
        <f>단가대비표!V56</f>
        <v>0</v>
      </c>
      <c r="J219" s="28">
        <f t="shared" si="54"/>
        <v>0</v>
      </c>
      <c r="K219" s="25">
        <f t="shared" si="55"/>
        <v>77000</v>
      </c>
      <c r="L219" s="28">
        <f t="shared" si="56"/>
        <v>154000</v>
      </c>
      <c r="M219" s="22" t="s">
        <v>51</v>
      </c>
      <c r="N219" s="2" t="s">
        <v>163</v>
      </c>
      <c r="O219" s="2" t="s">
        <v>676</v>
      </c>
      <c r="P219" s="2" t="s">
        <v>60</v>
      </c>
      <c r="Q219" s="2" t="s">
        <v>60</v>
      </c>
      <c r="R219" s="2" t="s">
        <v>59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51</v>
      </c>
      <c r="AW219" s="2" t="s">
        <v>718</v>
      </c>
      <c r="AX219" s="2" t="s">
        <v>51</v>
      </c>
      <c r="AY219" s="2" t="s">
        <v>51</v>
      </c>
      <c r="AZ219" s="2" t="s">
        <v>51</v>
      </c>
    </row>
    <row r="220" spans="1:52" ht="30" customHeight="1" x14ac:dyDescent="0.3">
      <c r="A220" s="22" t="s">
        <v>678</v>
      </c>
      <c r="B220" s="22" t="s">
        <v>679</v>
      </c>
      <c r="C220" s="22" t="s">
        <v>140</v>
      </c>
      <c r="D220" s="23">
        <v>2</v>
      </c>
      <c r="E220" s="25">
        <f>일위대가목록!E72</f>
        <v>0</v>
      </c>
      <c r="F220" s="28">
        <f t="shared" si="52"/>
        <v>0</v>
      </c>
      <c r="G220" s="25">
        <f>일위대가목록!F72</f>
        <v>31989</v>
      </c>
      <c r="H220" s="28">
        <f t="shared" si="53"/>
        <v>63978</v>
      </c>
      <c r="I220" s="25">
        <f>일위대가목록!G72</f>
        <v>639</v>
      </c>
      <c r="J220" s="28">
        <f t="shared" si="54"/>
        <v>1278</v>
      </c>
      <c r="K220" s="25">
        <f t="shared" si="55"/>
        <v>32628</v>
      </c>
      <c r="L220" s="28">
        <f t="shared" si="56"/>
        <v>65256</v>
      </c>
      <c r="M220" s="22" t="s">
        <v>51</v>
      </c>
      <c r="N220" s="2" t="s">
        <v>163</v>
      </c>
      <c r="O220" s="2" t="s">
        <v>680</v>
      </c>
      <c r="P220" s="2" t="s">
        <v>59</v>
      </c>
      <c r="Q220" s="2" t="s">
        <v>60</v>
      </c>
      <c r="R220" s="2" t="s">
        <v>60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51</v>
      </c>
      <c r="AW220" s="2" t="s">
        <v>719</v>
      </c>
      <c r="AX220" s="2" t="s">
        <v>51</v>
      </c>
      <c r="AY220" s="2" t="s">
        <v>51</v>
      </c>
      <c r="AZ220" s="2" t="s">
        <v>51</v>
      </c>
    </row>
    <row r="221" spans="1:52" ht="30" customHeight="1" x14ac:dyDescent="0.3">
      <c r="A221" s="22" t="s">
        <v>682</v>
      </c>
      <c r="B221" s="22" t="s">
        <v>683</v>
      </c>
      <c r="C221" s="22" t="s">
        <v>374</v>
      </c>
      <c r="D221" s="23">
        <v>2</v>
      </c>
      <c r="E221" s="25">
        <f>단가대비표!O57</f>
        <v>53000</v>
      </c>
      <c r="F221" s="28">
        <f t="shared" si="52"/>
        <v>106000</v>
      </c>
      <c r="G221" s="25">
        <f>단가대비표!P57</f>
        <v>0</v>
      </c>
      <c r="H221" s="28">
        <f t="shared" si="53"/>
        <v>0</v>
      </c>
      <c r="I221" s="25">
        <f>단가대비표!V57</f>
        <v>0</v>
      </c>
      <c r="J221" s="28">
        <f t="shared" si="54"/>
        <v>0</v>
      </c>
      <c r="K221" s="25">
        <f t="shared" si="55"/>
        <v>53000</v>
      </c>
      <c r="L221" s="28">
        <f t="shared" si="56"/>
        <v>106000</v>
      </c>
      <c r="M221" s="22" t="s">
        <v>51</v>
      </c>
      <c r="N221" s="2" t="s">
        <v>163</v>
      </c>
      <c r="O221" s="2" t="s">
        <v>684</v>
      </c>
      <c r="P221" s="2" t="s">
        <v>60</v>
      </c>
      <c r="Q221" s="2" t="s">
        <v>60</v>
      </c>
      <c r="R221" s="2" t="s">
        <v>59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51</v>
      </c>
      <c r="AW221" s="2" t="s">
        <v>720</v>
      </c>
      <c r="AX221" s="2" t="s">
        <v>51</v>
      </c>
      <c r="AY221" s="2" t="s">
        <v>51</v>
      </c>
      <c r="AZ221" s="2" t="s">
        <v>51</v>
      </c>
    </row>
    <row r="222" spans="1:52" ht="30" customHeight="1" x14ac:dyDescent="0.3">
      <c r="A222" s="22" t="s">
        <v>686</v>
      </c>
      <c r="B222" s="22" t="s">
        <v>679</v>
      </c>
      <c r="C222" s="22" t="s">
        <v>140</v>
      </c>
      <c r="D222" s="23">
        <v>2</v>
      </c>
      <c r="E222" s="25">
        <f>일위대가목록!E73</f>
        <v>0</v>
      </c>
      <c r="F222" s="28">
        <f t="shared" si="52"/>
        <v>0</v>
      </c>
      <c r="G222" s="25">
        <f>일위대가목록!F73</f>
        <v>5932</v>
      </c>
      <c r="H222" s="28">
        <f t="shared" si="53"/>
        <v>11864</v>
      </c>
      <c r="I222" s="25">
        <f>일위대가목록!G73</f>
        <v>118</v>
      </c>
      <c r="J222" s="28">
        <f t="shared" si="54"/>
        <v>236</v>
      </c>
      <c r="K222" s="25">
        <f t="shared" si="55"/>
        <v>6050</v>
      </c>
      <c r="L222" s="28">
        <f t="shared" si="56"/>
        <v>12100</v>
      </c>
      <c r="M222" s="22" t="s">
        <v>51</v>
      </c>
      <c r="N222" s="2" t="s">
        <v>163</v>
      </c>
      <c r="O222" s="2" t="s">
        <v>687</v>
      </c>
      <c r="P222" s="2" t="s">
        <v>59</v>
      </c>
      <c r="Q222" s="2" t="s">
        <v>60</v>
      </c>
      <c r="R222" s="2" t="s">
        <v>60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51</v>
      </c>
      <c r="AW222" s="2" t="s">
        <v>721</v>
      </c>
      <c r="AX222" s="2" t="s">
        <v>51</v>
      </c>
      <c r="AY222" s="2" t="s">
        <v>51</v>
      </c>
      <c r="AZ222" s="2" t="s">
        <v>51</v>
      </c>
    </row>
    <row r="223" spans="1:52" ht="30" customHeight="1" x14ac:dyDescent="0.3">
      <c r="A223" s="22" t="s">
        <v>652</v>
      </c>
      <c r="B223" s="22" t="s">
        <v>653</v>
      </c>
      <c r="C223" s="22" t="s">
        <v>88</v>
      </c>
      <c r="D223" s="23">
        <v>66.063999999999993</v>
      </c>
      <c r="E223" s="25">
        <f>일위대가목록!E67</f>
        <v>2034</v>
      </c>
      <c r="F223" s="28">
        <f t="shared" si="52"/>
        <v>134374.1</v>
      </c>
      <c r="G223" s="25">
        <f>일위대가목록!F67</f>
        <v>5228</v>
      </c>
      <c r="H223" s="28">
        <f t="shared" si="53"/>
        <v>345382.5</v>
      </c>
      <c r="I223" s="25">
        <f>일위대가목록!G67</f>
        <v>0</v>
      </c>
      <c r="J223" s="28">
        <f t="shared" si="54"/>
        <v>0</v>
      </c>
      <c r="K223" s="25">
        <f t="shared" si="55"/>
        <v>7262</v>
      </c>
      <c r="L223" s="28">
        <f t="shared" si="56"/>
        <v>479756.6</v>
      </c>
      <c r="M223" s="22" t="s">
        <v>51</v>
      </c>
      <c r="N223" s="2" t="s">
        <v>163</v>
      </c>
      <c r="O223" s="2" t="s">
        <v>654</v>
      </c>
      <c r="P223" s="2" t="s">
        <v>59</v>
      </c>
      <c r="Q223" s="2" t="s">
        <v>60</v>
      </c>
      <c r="R223" s="2" t="s">
        <v>60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51</v>
      </c>
      <c r="AW223" s="2" t="s">
        <v>722</v>
      </c>
      <c r="AX223" s="2" t="s">
        <v>51</v>
      </c>
      <c r="AY223" s="2" t="s">
        <v>51</v>
      </c>
      <c r="AZ223" s="2" t="s">
        <v>51</v>
      </c>
    </row>
    <row r="224" spans="1:52" ht="30" customHeight="1" x14ac:dyDescent="0.3">
      <c r="A224" s="22" t="s">
        <v>311</v>
      </c>
      <c r="B224" s="22" t="s">
        <v>51</v>
      </c>
      <c r="C224" s="22" t="s">
        <v>51</v>
      </c>
      <c r="D224" s="23"/>
      <c r="E224" s="25"/>
      <c r="F224" s="28">
        <f>TRUNC(SUMIF(N210:N223, N209, F210:F223),0)</f>
        <v>4018029</v>
      </c>
      <c r="G224" s="25"/>
      <c r="H224" s="28">
        <f>TRUNC(SUMIF(N210:N223, N209, H210:H223),0)</f>
        <v>3468163</v>
      </c>
      <c r="I224" s="25"/>
      <c r="J224" s="28">
        <f>TRUNC(SUMIF(N210:N223, N209, J210:J223),0)</f>
        <v>84730</v>
      </c>
      <c r="K224" s="25"/>
      <c r="L224" s="28">
        <f>F224+H224+J224</f>
        <v>7570922</v>
      </c>
      <c r="M224" s="22" t="s">
        <v>51</v>
      </c>
      <c r="N224" s="2" t="s">
        <v>75</v>
      </c>
      <c r="O224" s="2" t="s">
        <v>75</v>
      </c>
      <c r="P224" s="2" t="s">
        <v>51</v>
      </c>
      <c r="Q224" s="2" t="s">
        <v>51</v>
      </c>
      <c r="R224" s="2" t="s">
        <v>51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51</v>
      </c>
      <c r="AW224" s="2" t="s">
        <v>51</v>
      </c>
      <c r="AX224" s="2" t="s">
        <v>51</v>
      </c>
      <c r="AY224" s="2" t="s">
        <v>51</v>
      </c>
      <c r="AZ224" s="2" t="s">
        <v>51</v>
      </c>
    </row>
    <row r="225" spans="1:52" ht="30" customHeight="1" x14ac:dyDescent="0.3">
      <c r="A225" s="23"/>
      <c r="B225" s="23"/>
      <c r="C225" s="23"/>
      <c r="D225" s="23"/>
      <c r="E225" s="25"/>
      <c r="F225" s="28"/>
      <c r="G225" s="25"/>
      <c r="H225" s="28"/>
      <c r="I225" s="25"/>
      <c r="J225" s="28"/>
      <c r="K225" s="25"/>
      <c r="L225" s="28"/>
      <c r="M225" s="23"/>
    </row>
    <row r="226" spans="1:52" ht="30" customHeight="1" x14ac:dyDescent="0.3">
      <c r="A226" s="19" t="s">
        <v>723</v>
      </c>
      <c r="B226" s="20"/>
      <c r="C226" s="20"/>
      <c r="D226" s="20"/>
      <c r="E226" s="24"/>
      <c r="F226" s="27"/>
      <c r="G226" s="24"/>
      <c r="H226" s="27"/>
      <c r="I226" s="24"/>
      <c r="J226" s="27"/>
      <c r="K226" s="24"/>
      <c r="L226" s="27"/>
      <c r="M226" s="21"/>
      <c r="N226" s="1" t="s">
        <v>167</v>
      </c>
    </row>
    <row r="227" spans="1:52" ht="30" customHeight="1" x14ac:dyDescent="0.3">
      <c r="A227" s="22" t="s">
        <v>633</v>
      </c>
      <c r="B227" s="22" t="s">
        <v>634</v>
      </c>
      <c r="C227" s="22" t="s">
        <v>88</v>
      </c>
      <c r="D227" s="23">
        <v>26.28</v>
      </c>
      <c r="E227" s="25">
        <f>일위대가목록!E63</f>
        <v>21995</v>
      </c>
      <c r="F227" s="28">
        <f t="shared" ref="F227:F232" si="57">TRUNC(E227*D227,1)</f>
        <v>578028.6</v>
      </c>
      <c r="G227" s="25">
        <f>일위대가목록!F63</f>
        <v>20755</v>
      </c>
      <c r="H227" s="28">
        <f t="shared" ref="H227:H232" si="58">TRUNC(G227*D227,1)</f>
        <v>545441.4</v>
      </c>
      <c r="I227" s="25">
        <f>일위대가목록!G63</f>
        <v>830</v>
      </c>
      <c r="J227" s="28">
        <f t="shared" ref="J227:J232" si="59">TRUNC(I227*D227,1)</f>
        <v>21812.400000000001</v>
      </c>
      <c r="K227" s="25">
        <f t="shared" ref="K227:L232" si="60">TRUNC(E227+G227+I227,1)</f>
        <v>43580</v>
      </c>
      <c r="L227" s="28">
        <f t="shared" si="60"/>
        <v>1145282.3999999999</v>
      </c>
      <c r="M227" s="22" t="s">
        <v>51</v>
      </c>
      <c r="N227" s="2" t="s">
        <v>167</v>
      </c>
      <c r="O227" s="2" t="s">
        <v>635</v>
      </c>
      <c r="P227" s="2" t="s">
        <v>59</v>
      </c>
      <c r="Q227" s="2" t="s">
        <v>60</v>
      </c>
      <c r="R227" s="2" t="s">
        <v>60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51</v>
      </c>
      <c r="AW227" s="2" t="s">
        <v>725</v>
      </c>
      <c r="AX227" s="2" t="s">
        <v>51</v>
      </c>
      <c r="AY227" s="2" t="s">
        <v>51</v>
      </c>
      <c r="AZ227" s="2" t="s">
        <v>51</v>
      </c>
    </row>
    <row r="228" spans="1:52" ht="30" customHeight="1" x14ac:dyDescent="0.3">
      <c r="A228" s="22" t="s">
        <v>633</v>
      </c>
      <c r="B228" s="22" t="s">
        <v>637</v>
      </c>
      <c r="C228" s="22" t="s">
        <v>88</v>
      </c>
      <c r="D228" s="23">
        <v>5.64</v>
      </c>
      <c r="E228" s="25">
        <f>일위대가목록!E64</f>
        <v>29301</v>
      </c>
      <c r="F228" s="28">
        <f t="shared" si="57"/>
        <v>165257.60000000001</v>
      </c>
      <c r="G228" s="25">
        <f>일위대가목록!F64</f>
        <v>26356</v>
      </c>
      <c r="H228" s="28">
        <f t="shared" si="58"/>
        <v>148647.79999999999</v>
      </c>
      <c r="I228" s="25">
        <f>일위대가목록!G64</f>
        <v>1054</v>
      </c>
      <c r="J228" s="28">
        <f t="shared" si="59"/>
        <v>5944.5</v>
      </c>
      <c r="K228" s="25">
        <f t="shared" si="60"/>
        <v>56711</v>
      </c>
      <c r="L228" s="28">
        <f t="shared" si="60"/>
        <v>319849.90000000002</v>
      </c>
      <c r="M228" s="22" t="s">
        <v>51</v>
      </c>
      <c r="N228" s="2" t="s">
        <v>167</v>
      </c>
      <c r="O228" s="2" t="s">
        <v>638</v>
      </c>
      <c r="P228" s="2" t="s">
        <v>59</v>
      </c>
      <c r="Q228" s="2" t="s">
        <v>60</v>
      </c>
      <c r="R228" s="2" t="s">
        <v>60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51</v>
      </c>
      <c r="AW228" s="2" t="s">
        <v>726</v>
      </c>
      <c r="AX228" s="2" t="s">
        <v>51</v>
      </c>
      <c r="AY228" s="2" t="s">
        <v>51</v>
      </c>
      <c r="AZ228" s="2" t="s">
        <v>51</v>
      </c>
    </row>
    <row r="229" spans="1:52" ht="30" customHeight="1" x14ac:dyDescent="0.3">
      <c r="A229" s="22" t="s">
        <v>640</v>
      </c>
      <c r="B229" s="22" t="s">
        <v>641</v>
      </c>
      <c r="C229" s="22" t="s">
        <v>57</v>
      </c>
      <c r="D229" s="23">
        <v>16.356000000000002</v>
      </c>
      <c r="E229" s="25">
        <f>단가대비표!O45</f>
        <v>26803</v>
      </c>
      <c r="F229" s="28">
        <f t="shared" si="57"/>
        <v>438389.8</v>
      </c>
      <c r="G229" s="25">
        <f>단가대비표!P45</f>
        <v>0</v>
      </c>
      <c r="H229" s="28">
        <f t="shared" si="58"/>
        <v>0</v>
      </c>
      <c r="I229" s="25">
        <f>단가대비표!V45</f>
        <v>0</v>
      </c>
      <c r="J229" s="28">
        <f t="shared" si="59"/>
        <v>0</v>
      </c>
      <c r="K229" s="25">
        <f t="shared" si="60"/>
        <v>26803</v>
      </c>
      <c r="L229" s="28">
        <f t="shared" si="60"/>
        <v>438389.8</v>
      </c>
      <c r="M229" s="22" t="s">
        <v>51</v>
      </c>
      <c r="N229" s="2" t="s">
        <v>167</v>
      </c>
      <c r="O229" s="2" t="s">
        <v>642</v>
      </c>
      <c r="P229" s="2" t="s">
        <v>60</v>
      </c>
      <c r="Q229" s="2" t="s">
        <v>60</v>
      </c>
      <c r="R229" s="2" t="s">
        <v>59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51</v>
      </c>
      <c r="AW229" s="2" t="s">
        <v>727</v>
      </c>
      <c r="AX229" s="2" t="s">
        <v>51</v>
      </c>
      <c r="AY229" s="2" t="s">
        <v>51</v>
      </c>
      <c r="AZ229" s="2" t="s">
        <v>51</v>
      </c>
    </row>
    <row r="230" spans="1:52" ht="30" customHeight="1" x14ac:dyDescent="0.3">
      <c r="A230" s="22" t="s">
        <v>644</v>
      </c>
      <c r="B230" s="22" t="s">
        <v>645</v>
      </c>
      <c r="C230" s="22" t="s">
        <v>57</v>
      </c>
      <c r="D230" s="23">
        <v>16.356000000000002</v>
      </c>
      <c r="E230" s="25">
        <f>일위대가목록!E65</f>
        <v>0</v>
      </c>
      <c r="F230" s="28">
        <f t="shared" si="57"/>
        <v>0</v>
      </c>
      <c r="G230" s="25">
        <f>일위대가목록!F65</f>
        <v>26667</v>
      </c>
      <c r="H230" s="28">
        <f t="shared" si="58"/>
        <v>436165.4</v>
      </c>
      <c r="I230" s="25">
        <f>일위대가목록!G65</f>
        <v>0</v>
      </c>
      <c r="J230" s="28">
        <f t="shared" si="59"/>
        <v>0</v>
      </c>
      <c r="K230" s="25">
        <f t="shared" si="60"/>
        <v>26667</v>
      </c>
      <c r="L230" s="28">
        <f t="shared" si="60"/>
        <v>436165.4</v>
      </c>
      <c r="M230" s="22" t="s">
        <v>51</v>
      </c>
      <c r="N230" s="2" t="s">
        <v>167</v>
      </c>
      <c r="O230" s="2" t="s">
        <v>646</v>
      </c>
      <c r="P230" s="2" t="s">
        <v>59</v>
      </c>
      <c r="Q230" s="2" t="s">
        <v>60</v>
      </c>
      <c r="R230" s="2" t="s">
        <v>60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51</v>
      </c>
      <c r="AW230" s="2" t="s">
        <v>728</v>
      </c>
      <c r="AX230" s="2" t="s">
        <v>51</v>
      </c>
      <c r="AY230" s="2" t="s">
        <v>51</v>
      </c>
      <c r="AZ230" s="2" t="s">
        <v>51</v>
      </c>
    </row>
    <row r="231" spans="1:52" ht="30" customHeight="1" x14ac:dyDescent="0.3">
      <c r="A231" s="22" t="s">
        <v>648</v>
      </c>
      <c r="B231" s="22" t="s">
        <v>649</v>
      </c>
      <c r="C231" s="22" t="s">
        <v>88</v>
      </c>
      <c r="D231" s="23">
        <v>103.12</v>
      </c>
      <c r="E231" s="25">
        <f>일위대가목록!E66</f>
        <v>311</v>
      </c>
      <c r="F231" s="28">
        <f t="shared" si="57"/>
        <v>32070.3</v>
      </c>
      <c r="G231" s="25">
        <f>일위대가목록!F66</f>
        <v>0</v>
      </c>
      <c r="H231" s="28">
        <f t="shared" si="58"/>
        <v>0</v>
      </c>
      <c r="I231" s="25">
        <f>일위대가목록!G66</f>
        <v>0</v>
      </c>
      <c r="J231" s="28">
        <f t="shared" si="59"/>
        <v>0</v>
      </c>
      <c r="K231" s="25">
        <f t="shared" si="60"/>
        <v>311</v>
      </c>
      <c r="L231" s="28">
        <f t="shared" si="60"/>
        <v>32070.3</v>
      </c>
      <c r="M231" s="22" t="s">
        <v>51</v>
      </c>
      <c r="N231" s="2" t="s">
        <v>167</v>
      </c>
      <c r="O231" s="2" t="s">
        <v>650</v>
      </c>
      <c r="P231" s="2" t="s">
        <v>59</v>
      </c>
      <c r="Q231" s="2" t="s">
        <v>60</v>
      </c>
      <c r="R231" s="2" t="s">
        <v>60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51</v>
      </c>
      <c r="AW231" s="2" t="s">
        <v>729</v>
      </c>
      <c r="AX231" s="2" t="s">
        <v>51</v>
      </c>
      <c r="AY231" s="2" t="s">
        <v>51</v>
      </c>
      <c r="AZ231" s="2" t="s">
        <v>51</v>
      </c>
    </row>
    <row r="232" spans="1:52" ht="30" customHeight="1" x14ac:dyDescent="0.3">
      <c r="A232" s="22" t="s">
        <v>652</v>
      </c>
      <c r="B232" s="22" t="s">
        <v>653</v>
      </c>
      <c r="C232" s="22" t="s">
        <v>88</v>
      </c>
      <c r="D232" s="23">
        <v>34.56</v>
      </c>
      <c r="E232" s="25">
        <f>일위대가목록!E67</f>
        <v>2034</v>
      </c>
      <c r="F232" s="28">
        <f t="shared" si="57"/>
        <v>70295</v>
      </c>
      <c r="G232" s="25">
        <f>일위대가목록!F67</f>
        <v>5228</v>
      </c>
      <c r="H232" s="28">
        <f t="shared" si="58"/>
        <v>180679.6</v>
      </c>
      <c r="I232" s="25">
        <f>일위대가목록!G67</f>
        <v>0</v>
      </c>
      <c r="J232" s="28">
        <f t="shared" si="59"/>
        <v>0</v>
      </c>
      <c r="K232" s="25">
        <f t="shared" si="60"/>
        <v>7262</v>
      </c>
      <c r="L232" s="28">
        <f t="shared" si="60"/>
        <v>250974.6</v>
      </c>
      <c r="M232" s="22" t="s">
        <v>51</v>
      </c>
      <c r="N232" s="2" t="s">
        <v>167</v>
      </c>
      <c r="O232" s="2" t="s">
        <v>654</v>
      </c>
      <c r="P232" s="2" t="s">
        <v>59</v>
      </c>
      <c r="Q232" s="2" t="s">
        <v>60</v>
      </c>
      <c r="R232" s="2" t="s">
        <v>60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51</v>
      </c>
      <c r="AW232" s="2" t="s">
        <v>730</v>
      </c>
      <c r="AX232" s="2" t="s">
        <v>51</v>
      </c>
      <c r="AY232" s="2" t="s">
        <v>51</v>
      </c>
      <c r="AZ232" s="2" t="s">
        <v>51</v>
      </c>
    </row>
    <row r="233" spans="1:52" ht="30" customHeight="1" x14ac:dyDescent="0.3">
      <c r="A233" s="22" t="s">
        <v>311</v>
      </c>
      <c r="B233" s="22" t="s">
        <v>51</v>
      </c>
      <c r="C233" s="22" t="s">
        <v>51</v>
      </c>
      <c r="D233" s="23"/>
      <c r="E233" s="25"/>
      <c r="F233" s="28">
        <f>TRUNC(SUMIF(N227:N232, N226, F227:F232),0)</f>
        <v>1284041</v>
      </c>
      <c r="G233" s="25"/>
      <c r="H233" s="28">
        <f>TRUNC(SUMIF(N227:N232, N226, H227:H232),0)</f>
        <v>1310934</v>
      </c>
      <c r="I233" s="25"/>
      <c r="J233" s="28">
        <f>TRUNC(SUMIF(N227:N232, N226, J227:J232),0)</f>
        <v>27756</v>
      </c>
      <c r="K233" s="25"/>
      <c r="L233" s="28">
        <f>F233+H233+J233</f>
        <v>2622731</v>
      </c>
      <c r="M233" s="22" t="s">
        <v>51</v>
      </c>
      <c r="N233" s="2" t="s">
        <v>75</v>
      </c>
      <c r="O233" s="2" t="s">
        <v>75</v>
      </c>
      <c r="P233" s="2" t="s">
        <v>51</v>
      </c>
      <c r="Q233" s="2" t="s">
        <v>51</v>
      </c>
      <c r="R233" s="2" t="s">
        <v>51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51</v>
      </c>
      <c r="AW233" s="2" t="s">
        <v>51</v>
      </c>
      <c r="AX233" s="2" t="s">
        <v>51</v>
      </c>
      <c r="AY233" s="2" t="s">
        <v>51</v>
      </c>
      <c r="AZ233" s="2" t="s">
        <v>51</v>
      </c>
    </row>
    <row r="234" spans="1:52" ht="30" customHeight="1" x14ac:dyDescent="0.3">
      <c r="A234" s="23"/>
      <c r="B234" s="23"/>
      <c r="C234" s="23"/>
      <c r="D234" s="23"/>
      <c r="E234" s="25"/>
      <c r="F234" s="28"/>
      <c r="G234" s="25"/>
      <c r="H234" s="28"/>
      <c r="I234" s="25"/>
      <c r="J234" s="28"/>
      <c r="K234" s="25"/>
      <c r="L234" s="28"/>
      <c r="M234" s="23"/>
    </row>
    <row r="235" spans="1:52" ht="30" customHeight="1" x14ac:dyDescent="0.3">
      <c r="A235" s="19" t="s">
        <v>731</v>
      </c>
      <c r="B235" s="20"/>
      <c r="C235" s="20"/>
      <c r="D235" s="20"/>
      <c r="E235" s="24"/>
      <c r="F235" s="27"/>
      <c r="G235" s="24"/>
      <c r="H235" s="27"/>
      <c r="I235" s="24"/>
      <c r="J235" s="27"/>
      <c r="K235" s="24"/>
      <c r="L235" s="27"/>
      <c r="M235" s="21"/>
      <c r="N235" s="1" t="s">
        <v>171</v>
      </c>
    </row>
    <row r="236" spans="1:52" ht="30" customHeight="1" x14ac:dyDescent="0.3">
      <c r="A236" s="22" t="s">
        <v>633</v>
      </c>
      <c r="B236" s="22" t="s">
        <v>634</v>
      </c>
      <c r="C236" s="22" t="s">
        <v>88</v>
      </c>
      <c r="D236" s="23">
        <v>23.18</v>
      </c>
      <c r="E236" s="25">
        <f>일위대가목록!E63</f>
        <v>21995</v>
      </c>
      <c r="F236" s="28">
        <f t="shared" ref="F236:F242" si="61">TRUNC(E236*D236,1)</f>
        <v>509844.1</v>
      </c>
      <c r="G236" s="25">
        <f>일위대가목록!F63</f>
        <v>20755</v>
      </c>
      <c r="H236" s="28">
        <f t="shared" ref="H236:H242" si="62">TRUNC(G236*D236,1)</f>
        <v>481100.9</v>
      </c>
      <c r="I236" s="25">
        <f>일위대가목록!G63</f>
        <v>830</v>
      </c>
      <c r="J236" s="28">
        <f t="shared" ref="J236:J242" si="63">TRUNC(I236*D236,1)</f>
        <v>19239.400000000001</v>
      </c>
      <c r="K236" s="25">
        <f t="shared" ref="K236:L242" si="64">TRUNC(E236+G236+I236,1)</f>
        <v>43580</v>
      </c>
      <c r="L236" s="28">
        <f t="shared" si="64"/>
        <v>1010184.4</v>
      </c>
      <c r="M236" s="22" t="s">
        <v>51</v>
      </c>
      <c r="N236" s="2" t="s">
        <v>171</v>
      </c>
      <c r="O236" s="2" t="s">
        <v>635</v>
      </c>
      <c r="P236" s="2" t="s">
        <v>59</v>
      </c>
      <c r="Q236" s="2" t="s">
        <v>60</v>
      </c>
      <c r="R236" s="2" t="s">
        <v>60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51</v>
      </c>
      <c r="AW236" s="2" t="s">
        <v>733</v>
      </c>
      <c r="AX236" s="2" t="s">
        <v>51</v>
      </c>
      <c r="AY236" s="2" t="s">
        <v>51</v>
      </c>
      <c r="AZ236" s="2" t="s">
        <v>51</v>
      </c>
    </row>
    <row r="237" spans="1:52" ht="30" customHeight="1" x14ac:dyDescent="0.3">
      <c r="A237" s="22" t="s">
        <v>633</v>
      </c>
      <c r="B237" s="22" t="s">
        <v>637</v>
      </c>
      <c r="C237" s="22" t="s">
        <v>88</v>
      </c>
      <c r="D237" s="23">
        <v>5.59</v>
      </c>
      <c r="E237" s="25">
        <f>일위대가목록!E64</f>
        <v>29301</v>
      </c>
      <c r="F237" s="28">
        <f t="shared" si="61"/>
        <v>163792.5</v>
      </c>
      <c r="G237" s="25">
        <f>일위대가목록!F64</f>
        <v>26356</v>
      </c>
      <c r="H237" s="28">
        <f t="shared" si="62"/>
        <v>147330</v>
      </c>
      <c r="I237" s="25">
        <f>일위대가목록!G64</f>
        <v>1054</v>
      </c>
      <c r="J237" s="28">
        <f t="shared" si="63"/>
        <v>5891.8</v>
      </c>
      <c r="K237" s="25">
        <f t="shared" si="64"/>
        <v>56711</v>
      </c>
      <c r="L237" s="28">
        <f t="shared" si="64"/>
        <v>317014.3</v>
      </c>
      <c r="M237" s="22" t="s">
        <v>51</v>
      </c>
      <c r="N237" s="2" t="s">
        <v>171</v>
      </c>
      <c r="O237" s="2" t="s">
        <v>638</v>
      </c>
      <c r="P237" s="2" t="s">
        <v>59</v>
      </c>
      <c r="Q237" s="2" t="s">
        <v>60</v>
      </c>
      <c r="R237" s="2" t="s">
        <v>60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51</v>
      </c>
      <c r="AW237" s="2" t="s">
        <v>734</v>
      </c>
      <c r="AX237" s="2" t="s">
        <v>51</v>
      </c>
      <c r="AY237" s="2" t="s">
        <v>51</v>
      </c>
      <c r="AZ237" s="2" t="s">
        <v>51</v>
      </c>
    </row>
    <row r="238" spans="1:52" ht="30" customHeight="1" x14ac:dyDescent="0.3">
      <c r="A238" s="22" t="s">
        <v>633</v>
      </c>
      <c r="B238" s="22" t="s">
        <v>710</v>
      </c>
      <c r="C238" s="22" t="s">
        <v>88</v>
      </c>
      <c r="D238" s="23">
        <v>3</v>
      </c>
      <c r="E238" s="25">
        <f>일위대가목록!E74</f>
        <v>39189</v>
      </c>
      <c r="F238" s="28">
        <f t="shared" si="61"/>
        <v>117567</v>
      </c>
      <c r="G238" s="25">
        <f>일위대가목록!F74</f>
        <v>36841</v>
      </c>
      <c r="H238" s="28">
        <f t="shared" si="62"/>
        <v>110523</v>
      </c>
      <c r="I238" s="25">
        <f>일위대가목록!G74</f>
        <v>1473</v>
      </c>
      <c r="J238" s="28">
        <f t="shared" si="63"/>
        <v>4419</v>
      </c>
      <c r="K238" s="25">
        <f t="shared" si="64"/>
        <v>77503</v>
      </c>
      <c r="L238" s="28">
        <f t="shared" si="64"/>
        <v>232509</v>
      </c>
      <c r="M238" s="22" t="s">
        <v>51</v>
      </c>
      <c r="N238" s="2" t="s">
        <v>171</v>
      </c>
      <c r="O238" s="2" t="s">
        <v>711</v>
      </c>
      <c r="P238" s="2" t="s">
        <v>59</v>
      </c>
      <c r="Q238" s="2" t="s">
        <v>60</v>
      </c>
      <c r="R238" s="2" t="s">
        <v>60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51</v>
      </c>
      <c r="AW238" s="2" t="s">
        <v>735</v>
      </c>
      <c r="AX238" s="2" t="s">
        <v>51</v>
      </c>
      <c r="AY238" s="2" t="s">
        <v>51</v>
      </c>
      <c r="AZ238" s="2" t="s">
        <v>51</v>
      </c>
    </row>
    <row r="239" spans="1:52" ht="30" customHeight="1" x14ac:dyDescent="0.3">
      <c r="A239" s="22" t="s">
        <v>640</v>
      </c>
      <c r="B239" s="22" t="s">
        <v>641</v>
      </c>
      <c r="C239" s="22" t="s">
        <v>57</v>
      </c>
      <c r="D239" s="23">
        <v>16.356000000000002</v>
      </c>
      <c r="E239" s="25">
        <f>단가대비표!O45</f>
        <v>26803</v>
      </c>
      <c r="F239" s="28">
        <f t="shared" si="61"/>
        <v>438389.8</v>
      </c>
      <c r="G239" s="25">
        <f>단가대비표!P45</f>
        <v>0</v>
      </c>
      <c r="H239" s="28">
        <f t="shared" si="62"/>
        <v>0</v>
      </c>
      <c r="I239" s="25">
        <f>단가대비표!V45</f>
        <v>0</v>
      </c>
      <c r="J239" s="28">
        <f t="shared" si="63"/>
        <v>0</v>
      </c>
      <c r="K239" s="25">
        <f t="shared" si="64"/>
        <v>26803</v>
      </c>
      <c r="L239" s="28">
        <f t="shared" si="64"/>
        <v>438389.8</v>
      </c>
      <c r="M239" s="22" t="s">
        <v>51</v>
      </c>
      <c r="N239" s="2" t="s">
        <v>171</v>
      </c>
      <c r="O239" s="2" t="s">
        <v>642</v>
      </c>
      <c r="P239" s="2" t="s">
        <v>60</v>
      </c>
      <c r="Q239" s="2" t="s">
        <v>60</v>
      </c>
      <c r="R239" s="2" t="s">
        <v>59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51</v>
      </c>
      <c r="AW239" s="2" t="s">
        <v>736</v>
      </c>
      <c r="AX239" s="2" t="s">
        <v>51</v>
      </c>
      <c r="AY239" s="2" t="s">
        <v>51</v>
      </c>
      <c r="AZ239" s="2" t="s">
        <v>51</v>
      </c>
    </row>
    <row r="240" spans="1:52" ht="30" customHeight="1" x14ac:dyDescent="0.3">
      <c r="A240" s="22" t="s">
        <v>644</v>
      </c>
      <c r="B240" s="22" t="s">
        <v>645</v>
      </c>
      <c r="C240" s="22" t="s">
        <v>57</v>
      </c>
      <c r="D240" s="23">
        <v>16.356000000000002</v>
      </c>
      <c r="E240" s="25">
        <f>일위대가목록!E65</f>
        <v>0</v>
      </c>
      <c r="F240" s="28">
        <f t="shared" si="61"/>
        <v>0</v>
      </c>
      <c r="G240" s="25">
        <f>일위대가목록!F65</f>
        <v>26667</v>
      </c>
      <c r="H240" s="28">
        <f t="shared" si="62"/>
        <v>436165.4</v>
      </c>
      <c r="I240" s="25">
        <f>일위대가목록!G65</f>
        <v>0</v>
      </c>
      <c r="J240" s="28">
        <f t="shared" si="63"/>
        <v>0</v>
      </c>
      <c r="K240" s="25">
        <f t="shared" si="64"/>
        <v>26667</v>
      </c>
      <c r="L240" s="28">
        <f t="shared" si="64"/>
        <v>436165.4</v>
      </c>
      <c r="M240" s="22" t="s">
        <v>51</v>
      </c>
      <c r="N240" s="2" t="s">
        <v>171</v>
      </c>
      <c r="O240" s="2" t="s">
        <v>646</v>
      </c>
      <c r="P240" s="2" t="s">
        <v>59</v>
      </c>
      <c r="Q240" s="2" t="s">
        <v>60</v>
      </c>
      <c r="R240" s="2" t="s">
        <v>60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51</v>
      </c>
      <c r="AW240" s="2" t="s">
        <v>737</v>
      </c>
      <c r="AX240" s="2" t="s">
        <v>51</v>
      </c>
      <c r="AY240" s="2" t="s">
        <v>51</v>
      </c>
      <c r="AZ240" s="2" t="s">
        <v>51</v>
      </c>
    </row>
    <row r="241" spans="1:52" ht="30" customHeight="1" x14ac:dyDescent="0.3">
      <c r="A241" s="22" t="s">
        <v>648</v>
      </c>
      <c r="B241" s="22" t="s">
        <v>649</v>
      </c>
      <c r="C241" s="22" t="s">
        <v>88</v>
      </c>
      <c r="D241" s="23">
        <v>103.12</v>
      </c>
      <c r="E241" s="25">
        <f>일위대가목록!E66</f>
        <v>311</v>
      </c>
      <c r="F241" s="28">
        <f t="shared" si="61"/>
        <v>32070.3</v>
      </c>
      <c r="G241" s="25">
        <f>일위대가목록!F66</f>
        <v>0</v>
      </c>
      <c r="H241" s="28">
        <f t="shared" si="62"/>
        <v>0</v>
      </c>
      <c r="I241" s="25">
        <f>일위대가목록!G66</f>
        <v>0</v>
      </c>
      <c r="J241" s="28">
        <f t="shared" si="63"/>
        <v>0</v>
      </c>
      <c r="K241" s="25">
        <f t="shared" si="64"/>
        <v>311</v>
      </c>
      <c r="L241" s="28">
        <f t="shared" si="64"/>
        <v>32070.3</v>
      </c>
      <c r="M241" s="22" t="s">
        <v>51</v>
      </c>
      <c r="N241" s="2" t="s">
        <v>171</v>
      </c>
      <c r="O241" s="2" t="s">
        <v>650</v>
      </c>
      <c r="P241" s="2" t="s">
        <v>59</v>
      </c>
      <c r="Q241" s="2" t="s">
        <v>60</v>
      </c>
      <c r="R241" s="2" t="s">
        <v>60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51</v>
      </c>
      <c r="AW241" s="2" t="s">
        <v>738</v>
      </c>
      <c r="AX241" s="2" t="s">
        <v>51</v>
      </c>
      <c r="AY241" s="2" t="s">
        <v>51</v>
      </c>
      <c r="AZ241" s="2" t="s">
        <v>51</v>
      </c>
    </row>
    <row r="242" spans="1:52" ht="30" customHeight="1" x14ac:dyDescent="0.3">
      <c r="A242" s="22" t="s">
        <v>652</v>
      </c>
      <c r="B242" s="22" t="s">
        <v>653</v>
      </c>
      <c r="C242" s="22" t="s">
        <v>88</v>
      </c>
      <c r="D242" s="23">
        <v>34.36</v>
      </c>
      <c r="E242" s="25">
        <f>일위대가목록!E67</f>
        <v>2034</v>
      </c>
      <c r="F242" s="28">
        <f t="shared" si="61"/>
        <v>69888.2</v>
      </c>
      <c r="G242" s="25">
        <f>일위대가목록!F67</f>
        <v>5228</v>
      </c>
      <c r="H242" s="28">
        <f t="shared" si="62"/>
        <v>179634</v>
      </c>
      <c r="I242" s="25">
        <f>일위대가목록!G67</f>
        <v>0</v>
      </c>
      <c r="J242" s="28">
        <f t="shared" si="63"/>
        <v>0</v>
      </c>
      <c r="K242" s="25">
        <f t="shared" si="64"/>
        <v>7262</v>
      </c>
      <c r="L242" s="28">
        <f t="shared" si="64"/>
        <v>249522.2</v>
      </c>
      <c r="M242" s="22" t="s">
        <v>51</v>
      </c>
      <c r="N242" s="2" t="s">
        <v>171</v>
      </c>
      <c r="O242" s="2" t="s">
        <v>654</v>
      </c>
      <c r="P242" s="2" t="s">
        <v>59</v>
      </c>
      <c r="Q242" s="2" t="s">
        <v>60</v>
      </c>
      <c r="R242" s="2" t="s">
        <v>60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51</v>
      </c>
      <c r="AW242" s="2" t="s">
        <v>739</v>
      </c>
      <c r="AX242" s="2" t="s">
        <v>51</v>
      </c>
      <c r="AY242" s="2" t="s">
        <v>51</v>
      </c>
      <c r="AZ242" s="2" t="s">
        <v>51</v>
      </c>
    </row>
    <row r="243" spans="1:52" ht="30" customHeight="1" x14ac:dyDescent="0.3">
      <c r="A243" s="22" t="s">
        <v>311</v>
      </c>
      <c r="B243" s="22" t="s">
        <v>51</v>
      </c>
      <c r="C243" s="22" t="s">
        <v>51</v>
      </c>
      <c r="D243" s="23"/>
      <c r="E243" s="25"/>
      <c r="F243" s="28">
        <f>TRUNC(SUMIF(N236:N242, N235, F236:F242),0)</f>
        <v>1331551</v>
      </c>
      <c r="G243" s="25"/>
      <c r="H243" s="28">
        <f>TRUNC(SUMIF(N236:N242, N235, H236:H242),0)</f>
        <v>1354753</v>
      </c>
      <c r="I243" s="25"/>
      <c r="J243" s="28">
        <f>TRUNC(SUMIF(N236:N242, N235, J236:J242),0)</f>
        <v>29550</v>
      </c>
      <c r="K243" s="25"/>
      <c r="L243" s="28">
        <f>F243+H243+J243</f>
        <v>2715854</v>
      </c>
      <c r="M243" s="22" t="s">
        <v>51</v>
      </c>
      <c r="N243" s="2" t="s">
        <v>75</v>
      </c>
      <c r="O243" s="2" t="s">
        <v>75</v>
      </c>
      <c r="P243" s="2" t="s">
        <v>51</v>
      </c>
      <c r="Q243" s="2" t="s">
        <v>51</v>
      </c>
      <c r="R243" s="2" t="s">
        <v>51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51</v>
      </c>
      <c r="AW243" s="2" t="s">
        <v>51</v>
      </c>
      <c r="AX243" s="2" t="s">
        <v>51</v>
      </c>
      <c r="AY243" s="2" t="s">
        <v>51</v>
      </c>
      <c r="AZ243" s="2" t="s">
        <v>51</v>
      </c>
    </row>
    <row r="244" spans="1:52" ht="30" customHeight="1" x14ac:dyDescent="0.3">
      <c r="A244" s="23"/>
      <c r="B244" s="23"/>
      <c r="C244" s="23"/>
      <c r="D244" s="23"/>
      <c r="E244" s="25"/>
      <c r="F244" s="28"/>
      <c r="G244" s="25"/>
      <c r="H244" s="28"/>
      <c r="I244" s="25"/>
      <c r="J244" s="28"/>
      <c r="K244" s="25"/>
      <c r="L244" s="28"/>
      <c r="M244" s="23"/>
    </row>
    <row r="245" spans="1:52" ht="30" customHeight="1" x14ac:dyDescent="0.3">
      <c r="A245" s="19" t="s">
        <v>740</v>
      </c>
      <c r="B245" s="20"/>
      <c r="C245" s="20"/>
      <c r="D245" s="20"/>
      <c r="E245" s="24"/>
      <c r="F245" s="27"/>
      <c r="G245" s="24"/>
      <c r="H245" s="27"/>
      <c r="I245" s="24"/>
      <c r="J245" s="27"/>
      <c r="K245" s="24"/>
      <c r="L245" s="27"/>
      <c r="M245" s="21"/>
      <c r="N245" s="1" t="s">
        <v>175</v>
      </c>
    </row>
    <row r="246" spans="1:52" ht="30" customHeight="1" x14ac:dyDescent="0.3">
      <c r="A246" s="22" t="s">
        <v>633</v>
      </c>
      <c r="B246" s="22" t="s">
        <v>634</v>
      </c>
      <c r="C246" s="22" t="s">
        <v>88</v>
      </c>
      <c r="D246" s="23">
        <v>36.734000000000002</v>
      </c>
      <c r="E246" s="25">
        <f>일위대가목록!E63</f>
        <v>21995</v>
      </c>
      <c r="F246" s="28">
        <f t="shared" ref="F246:F258" si="65">TRUNC(E246*D246,1)</f>
        <v>807964.3</v>
      </c>
      <c r="G246" s="25">
        <f>일위대가목록!F63</f>
        <v>20755</v>
      </c>
      <c r="H246" s="28">
        <f t="shared" ref="H246:H258" si="66">TRUNC(G246*D246,1)</f>
        <v>762414.1</v>
      </c>
      <c r="I246" s="25">
        <f>일위대가목록!G63</f>
        <v>830</v>
      </c>
      <c r="J246" s="28">
        <f t="shared" ref="J246:J258" si="67">TRUNC(I246*D246,1)</f>
        <v>30489.200000000001</v>
      </c>
      <c r="K246" s="25">
        <f t="shared" ref="K246:K258" si="68">TRUNC(E246+G246+I246,1)</f>
        <v>43580</v>
      </c>
      <c r="L246" s="28">
        <f t="shared" ref="L246:L258" si="69">TRUNC(F246+H246+J246,1)</f>
        <v>1600867.6</v>
      </c>
      <c r="M246" s="22" t="s">
        <v>51</v>
      </c>
      <c r="N246" s="2" t="s">
        <v>175</v>
      </c>
      <c r="O246" s="2" t="s">
        <v>635</v>
      </c>
      <c r="P246" s="2" t="s">
        <v>59</v>
      </c>
      <c r="Q246" s="2" t="s">
        <v>60</v>
      </c>
      <c r="R246" s="2" t="s">
        <v>60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51</v>
      </c>
      <c r="AW246" s="2" t="s">
        <v>742</v>
      </c>
      <c r="AX246" s="2" t="s">
        <v>51</v>
      </c>
      <c r="AY246" s="2" t="s">
        <v>51</v>
      </c>
      <c r="AZ246" s="2" t="s">
        <v>51</v>
      </c>
    </row>
    <row r="247" spans="1:52" ht="30" customHeight="1" x14ac:dyDescent="0.3">
      <c r="A247" s="22" t="s">
        <v>633</v>
      </c>
      <c r="B247" s="22" t="s">
        <v>637</v>
      </c>
      <c r="C247" s="22" t="s">
        <v>88</v>
      </c>
      <c r="D247" s="23">
        <v>9.6470000000000002</v>
      </c>
      <c r="E247" s="25">
        <f>일위대가목록!E64</f>
        <v>29301</v>
      </c>
      <c r="F247" s="28">
        <f t="shared" si="65"/>
        <v>282666.7</v>
      </c>
      <c r="G247" s="25">
        <f>일위대가목록!F64</f>
        <v>26356</v>
      </c>
      <c r="H247" s="28">
        <f t="shared" si="66"/>
        <v>254256.3</v>
      </c>
      <c r="I247" s="25">
        <f>일위대가목록!G64</f>
        <v>1054</v>
      </c>
      <c r="J247" s="28">
        <f t="shared" si="67"/>
        <v>10167.9</v>
      </c>
      <c r="K247" s="25">
        <f t="shared" si="68"/>
        <v>56711</v>
      </c>
      <c r="L247" s="28">
        <f t="shared" si="69"/>
        <v>547090.9</v>
      </c>
      <c r="M247" s="22" t="s">
        <v>51</v>
      </c>
      <c r="N247" s="2" t="s">
        <v>175</v>
      </c>
      <c r="O247" s="2" t="s">
        <v>638</v>
      </c>
      <c r="P247" s="2" t="s">
        <v>59</v>
      </c>
      <c r="Q247" s="2" t="s">
        <v>60</v>
      </c>
      <c r="R247" s="2" t="s">
        <v>60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51</v>
      </c>
      <c r="AW247" s="2" t="s">
        <v>743</v>
      </c>
      <c r="AX247" s="2" t="s">
        <v>51</v>
      </c>
      <c r="AY247" s="2" t="s">
        <v>51</v>
      </c>
      <c r="AZ247" s="2" t="s">
        <v>51</v>
      </c>
    </row>
    <row r="248" spans="1:52" ht="30" customHeight="1" x14ac:dyDescent="0.3">
      <c r="A248" s="22" t="s">
        <v>633</v>
      </c>
      <c r="B248" s="22" t="s">
        <v>660</v>
      </c>
      <c r="C248" s="22" t="s">
        <v>88</v>
      </c>
      <c r="D248" s="23">
        <v>3</v>
      </c>
      <c r="E248" s="25">
        <f>일위대가목록!E70</f>
        <v>30791</v>
      </c>
      <c r="F248" s="28">
        <f t="shared" si="65"/>
        <v>92373</v>
      </c>
      <c r="G248" s="25">
        <f>일위대가목록!F70</f>
        <v>28946</v>
      </c>
      <c r="H248" s="28">
        <f t="shared" si="66"/>
        <v>86838</v>
      </c>
      <c r="I248" s="25">
        <f>일위대가목록!G70</f>
        <v>1157</v>
      </c>
      <c r="J248" s="28">
        <f t="shared" si="67"/>
        <v>3471</v>
      </c>
      <c r="K248" s="25">
        <f t="shared" si="68"/>
        <v>60894</v>
      </c>
      <c r="L248" s="28">
        <f t="shared" si="69"/>
        <v>182682</v>
      </c>
      <c r="M248" s="22" t="s">
        <v>51</v>
      </c>
      <c r="N248" s="2" t="s">
        <v>175</v>
      </c>
      <c r="O248" s="2" t="s">
        <v>661</v>
      </c>
      <c r="P248" s="2" t="s">
        <v>59</v>
      </c>
      <c r="Q248" s="2" t="s">
        <v>60</v>
      </c>
      <c r="R248" s="2" t="s">
        <v>60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51</v>
      </c>
      <c r="AW248" s="2" t="s">
        <v>744</v>
      </c>
      <c r="AX248" s="2" t="s">
        <v>51</v>
      </c>
      <c r="AY248" s="2" t="s">
        <v>51</v>
      </c>
      <c r="AZ248" s="2" t="s">
        <v>51</v>
      </c>
    </row>
    <row r="249" spans="1:52" ht="30" customHeight="1" x14ac:dyDescent="0.3">
      <c r="A249" s="22" t="s">
        <v>640</v>
      </c>
      <c r="B249" s="22" t="s">
        <v>641</v>
      </c>
      <c r="C249" s="22" t="s">
        <v>57</v>
      </c>
      <c r="D249" s="23">
        <v>20.285</v>
      </c>
      <c r="E249" s="25">
        <f>단가대비표!O45</f>
        <v>26803</v>
      </c>
      <c r="F249" s="28">
        <f t="shared" si="65"/>
        <v>543698.80000000005</v>
      </c>
      <c r="G249" s="25">
        <f>단가대비표!P45</f>
        <v>0</v>
      </c>
      <c r="H249" s="28">
        <f t="shared" si="66"/>
        <v>0</v>
      </c>
      <c r="I249" s="25">
        <f>단가대비표!V45</f>
        <v>0</v>
      </c>
      <c r="J249" s="28">
        <f t="shared" si="67"/>
        <v>0</v>
      </c>
      <c r="K249" s="25">
        <f t="shared" si="68"/>
        <v>26803</v>
      </c>
      <c r="L249" s="28">
        <f t="shared" si="69"/>
        <v>543698.80000000005</v>
      </c>
      <c r="M249" s="22" t="s">
        <v>51</v>
      </c>
      <c r="N249" s="2" t="s">
        <v>175</v>
      </c>
      <c r="O249" s="2" t="s">
        <v>642</v>
      </c>
      <c r="P249" s="2" t="s">
        <v>60</v>
      </c>
      <c r="Q249" s="2" t="s">
        <v>60</v>
      </c>
      <c r="R249" s="2" t="s">
        <v>59</v>
      </c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51</v>
      </c>
      <c r="AW249" s="2" t="s">
        <v>745</v>
      </c>
      <c r="AX249" s="2" t="s">
        <v>51</v>
      </c>
      <c r="AY249" s="2" t="s">
        <v>51</v>
      </c>
      <c r="AZ249" s="2" t="s">
        <v>51</v>
      </c>
    </row>
    <row r="250" spans="1:52" ht="30" customHeight="1" x14ac:dyDescent="0.3">
      <c r="A250" s="22" t="s">
        <v>644</v>
      </c>
      <c r="B250" s="22" t="s">
        <v>645</v>
      </c>
      <c r="C250" s="22" t="s">
        <v>57</v>
      </c>
      <c r="D250" s="23">
        <v>20.285</v>
      </c>
      <c r="E250" s="25">
        <f>일위대가목록!E65</f>
        <v>0</v>
      </c>
      <c r="F250" s="28">
        <f t="shared" si="65"/>
        <v>0</v>
      </c>
      <c r="G250" s="25">
        <f>일위대가목록!F65</f>
        <v>26667</v>
      </c>
      <c r="H250" s="28">
        <f t="shared" si="66"/>
        <v>540940</v>
      </c>
      <c r="I250" s="25">
        <f>일위대가목록!G65</f>
        <v>0</v>
      </c>
      <c r="J250" s="28">
        <f t="shared" si="67"/>
        <v>0</v>
      </c>
      <c r="K250" s="25">
        <f t="shared" si="68"/>
        <v>26667</v>
      </c>
      <c r="L250" s="28">
        <f t="shared" si="69"/>
        <v>540940</v>
      </c>
      <c r="M250" s="22" t="s">
        <v>51</v>
      </c>
      <c r="N250" s="2" t="s">
        <v>175</v>
      </c>
      <c r="O250" s="2" t="s">
        <v>646</v>
      </c>
      <c r="P250" s="2" t="s">
        <v>59</v>
      </c>
      <c r="Q250" s="2" t="s">
        <v>60</v>
      </c>
      <c r="R250" s="2" t="s">
        <v>60</v>
      </c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51</v>
      </c>
      <c r="AW250" s="2" t="s">
        <v>746</v>
      </c>
      <c r="AX250" s="2" t="s">
        <v>51</v>
      </c>
      <c r="AY250" s="2" t="s">
        <v>51</v>
      </c>
      <c r="AZ250" s="2" t="s">
        <v>51</v>
      </c>
    </row>
    <row r="251" spans="1:52" ht="30" customHeight="1" x14ac:dyDescent="0.3">
      <c r="A251" s="22" t="s">
        <v>648</v>
      </c>
      <c r="B251" s="22" t="s">
        <v>649</v>
      </c>
      <c r="C251" s="22" t="s">
        <v>88</v>
      </c>
      <c r="D251" s="23">
        <v>142.19999999999999</v>
      </c>
      <c r="E251" s="25">
        <f>일위대가목록!E66</f>
        <v>311</v>
      </c>
      <c r="F251" s="28">
        <f t="shared" si="65"/>
        <v>44224.2</v>
      </c>
      <c r="G251" s="25">
        <f>일위대가목록!F66</f>
        <v>0</v>
      </c>
      <c r="H251" s="28">
        <f t="shared" si="66"/>
        <v>0</v>
      </c>
      <c r="I251" s="25">
        <f>일위대가목록!G66</f>
        <v>0</v>
      </c>
      <c r="J251" s="28">
        <f t="shared" si="67"/>
        <v>0</v>
      </c>
      <c r="K251" s="25">
        <f t="shared" si="68"/>
        <v>311</v>
      </c>
      <c r="L251" s="28">
        <f t="shared" si="69"/>
        <v>44224.2</v>
      </c>
      <c r="M251" s="22" t="s">
        <v>51</v>
      </c>
      <c r="N251" s="2" t="s">
        <v>175</v>
      </c>
      <c r="O251" s="2" t="s">
        <v>650</v>
      </c>
      <c r="P251" s="2" t="s">
        <v>59</v>
      </c>
      <c r="Q251" s="2" t="s">
        <v>60</v>
      </c>
      <c r="R251" s="2" t="s">
        <v>60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51</v>
      </c>
      <c r="AW251" s="2" t="s">
        <v>747</v>
      </c>
      <c r="AX251" s="2" t="s">
        <v>51</v>
      </c>
      <c r="AY251" s="2" t="s">
        <v>51</v>
      </c>
      <c r="AZ251" s="2" t="s">
        <v>51</v>
      </c>
    </row>
    <row r="252" spans="1:52" ht="30" customHeight="1" x14ac:dyDescent="0.3">
      <c r="A252" s="22" t="s">
        <v>666</v>
      </c>
      <c r="B252" s="22" t="s">
        <v>667</v>
      </c>
      <c r="C252" s="22" t="s">
        <v>316</v>
      </c>
      <c r="D252" s="23">
        <v>1</v>
      </c>
      <c r="E252" s="25">
        <f>단가대비표!O43</f>
        <v>306000</v>
      </c>
      <c r="F252" s="28">
        <f t="shared" si="65"/>
        <v>306000</v>
      </c>
      <c r="G252" s="25">
        <f>단가대비표!P43</f>
        <v>0</v>
      </c>
      <c r="H252" s="28">
        <f t="shared" si="66"/>
        <v>0</v>
      </c>
      <c r="I252" s="25">
        <f>단가대비표!V43</f>
        <v>0</v>
      </c>
      <c r="J252" s="28">
        <f t="shared" si="67"/>
        <v>0</v>
      </c>
      <c r="K252" s="25">
        <f t="shared" si="68"/>
        <v>306000</v>
      </c>
      <c r="L252" s="28">
        <f t="shared" si="69"/>
        <v>306000</v>
      </c>
      <c r="M252" s="22" t="s">
        <v>51</v>
      </c>
      <c r="N252" s="2" t="s">
        <v>175</v>
      </c>
      <c r="O252" s="2" t="s">
        <v>668</v>
      </c>
      <c r="P252" s="2" t="s">
        <v>60</v>
      </c>
      <c r="Q252" s="2" t="s">
        <v>60</v>
      </c>
      <c r="R252" s="2" t="s">
        <v>59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51</v>
      </c>
      <c r="AW252" s="2" t="s">
        <v>748</v>
      </c>
      <c r="AX252" s="2" t="s">
        <v>51</v>
      </c>
      <c r="AY252" s="2" t="s">
        <v>51</v>
      </c>
      <c r="AZ252" s="2" t="s">
        <v>51</v>
      </c>
    </row>
    <row r="253" spans="1:52" ht="30" customHeight="1" x14ac:dyDescent="0.3">
      <c r="A253" s="22" t="s">
        <v>670</v>
      </c>
      <c r="B253" s="22" t="s">
        <v>671</v>
      </c>
      <c r="C253" s="22" t="s">
        <v>140</v>
      </c>
      <c r="D253" s="23">
        <v>1</v>
      </c>
      <c r="E253" s="25">
        <f>일위대가목록!E71</f>
        <v>0</v>
      </c>
      <c r="F253" s="28">
        <f t="shared" si="65"/>
        <v>0</v>
      </c>
      <c r="G253" s="25">
        <f>일위대가목록!F71</f>
        <v>124508</v>
      </c>
      <c r="H253" s="28">
        <f t="shared" si="66"/>
        <v>124508</v>
      </c>
      <c r="I253" s="25">
        <f>일위대가목록!G71</f>
        <v>3735</v>
      </c>
      <c r="J253" s="28">
        <f t="shared" si="67"/>
        <v>3735</v>
      </c>
      <c r="K253" s="25">
        <f t="shared" si="68"/>
        <v>128243</v>
      </c>
      <c r="L253" s="28">
        <f t="shared" si="69"/>
        <v>128243</v>
      </c>
      <c r="M253" s="22" t="s">
        <v>51</v>
      </c>
      <c r="N253" s="2" t="s">
        <v>175</v>
      </c>
      <c r="O253" s="2" t="s">
        <v>672</v>
      </c>
      <c r="P253" s="2" t="s">
        <v>59</v>
      </c>
      <c r="Q253" s="2" t="s">
        <v>60</v>
      </c>
      <c r="R253" s="2" t="s">
        <v>60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51</v>
      </c>
      <c r="AW253" s="2" t="s">
        <v>749</v>
      </c>
      <c r="AX253" s="2" t="s">
        <v>51</v>
      </c>
      <c r="AY253" s="2" t="s">
        <v>51</v>
      </c>
      <c r="AZ253" s="2" t="s">
        <v>51</v>
      </c>
    </row>
    <row r="254" spans="1:52" ht="30" customHeight="1" x14ac:dyDescent="0.3">
      <c r="A254" s="22" t="s">
        <v>674</v>
      </c>
      <c r="B254" s="22" t="s">
        <v>675</v>
      </c>
      <c r="C254" s="22" t="s">
        <v>374</v>
      </c>
      <c r="D254" s="23">
        <v>1</v>
      </c>
      <c r="E254" s="25">
        <f>단가대비표!O56</f>
        <v>77000</v>
      </c>
      <c r="F254" s="28">
        <f t="shared" si="65"/>
        <v>77000</v>
      </c>
      <c r="G254" s="25">
        <f>단가대비표!P56</f>
        <v>0</v>
      </c>
      <c r="H254" s="28">
        <f t="shared" si="66"/>
        <v>0</v>
      </c>
      <c r="I254" s="25">
        <f>단가대비표!V56</f>
        <v>0</v>
      </c>
      <c r="J254" s="28">
        <f t="shared" si="67"/>
        <v>0</v>
      </c>
      <c r="K254" s="25">
        <f t="shared" si="68"/>
        <v>77000</v>
      </c>
      <c r="L254" s="28">
        <f t="shared" si="69"/>
        <v>77000</v>
      </c>
      <c r="M254" s="22" t="s">
        <v>51</v>
      </c>
      <c r="N254" s="2" t="s">
        <v>175</v>
      </c>
      <c r="O254" s="2" t="s">
        <v>676</v>
      </c>
      <c r="P254" s="2" t="s">
        <v>60</v>
      </c>
      <c r="Q254" s="2" t="s">
        <v>60</v>
      </c>
      <c r="R254" s="2" t="s">
        <v>59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51</v>
      </c>
      <c r="AW254" s="2" t="s">
        <v>750</v>
      </c>
      <c r="AX254" s="2" t="s">
        <v>51</v>
      </c>
      <c r="AY254" s="2" t="s">
        <v>51</v>
      </c>
      <c r="AZ254" s="2" t="s">
        <v>51</v>
      </c>
    </row>
    <row r="255" spans="1:52" ht="30" customHeight="1" x14ac:dyDescent="0.3">
      <c r="A255" s="22" t="s">
        <v>678</v>
      </c>
      <c r="B255" s="22" t="s">
        <v>679</v>
      </c>
      <c r="C255" s="22" t="s">
        <v>140</v>
      </c>
      <c r="D255" s="23">
        <v>1</v>
      </c>
      <c r="E255" s="25">
        <f>일위대가목록!E72</f>
        <v>0</v>
      </c>
      <c r="F255" s="28">
        <f t="shared" si="65"/>
        <v>0</v>
      </c>
      <c r="G255" s="25">
        <f>일위대가목록!F72</f>
        <v>31989</v>
      </c>
      <c r="H255" s="28">
        <f t="shared" si="66"/>
        <v>31989</v>
      </c>
      <c r="I255" s="25">
        <f>일위대가목록!G72</f>
        <v>639</v>
      </c>
      <c r="J255" s="28">
        <f t="shared" si="67"/>
        <v>639</v>
      </c>
      <c r="K255" s="25">
        <f t="shared" si="68"/>
        <v>32628</v>
      </c>
      <c r="L255" s="28">
        <f t="shared" si="69"/>
        <v>32628</v>
      </c>
      <c r="M255" s="22" t="s">
        <v>51</v>
      </c>
      <c r="N255" s="2" t="s">
        <v>175</v>
      </c>
      <c r="O255" s="2" t="s">
        <v>680</v>
      </c>
      <c r="P255" s="2" t="s">
        <v>59</v>
      </c>
      <c r="Q255" s="2" t="s">
        <v>60</v>
      </c>
      <c r="R255" s="2" t="s">
        <v>60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51</v>
      </c>
      <c r="AW255" s="2" t="s">
        <v>751</v>
      </c>
      <c r="AX255" s="2" t="s">
        <v>51</v>
      </c>
      <c r="AY255" s="2" t="s">
        <v>51</v>
      </c>
      <c r="AZ255" s="2" t="s">
        <v>51</v>
      </c>
    </row>
    <row r="256" spans="1:52" ht="30" customHeight="1" x14ac:dyDescent="0.3">
      <c r="A256" s="22" t="s">
        <v>682</v>
      </c>
      <c r="B256" s="22" t="s">
        <v>683</v>
      </c>
      <c r="C256" s="22" t="s">
        <v>374</v>
      </c>
      <c r="D256" s="23">
        <v>1</v>
      </c>
      <c r="E256" s="25">
        <f>단가대비표!O57</f>
        <v>53000</v>
      </c>
      <c r="F256" s="28">
        <f t="shared" si="65"/>
        <v>53000</v>
      </c>
      <c r="G256" s="25">
        <f>단가대비표!P57</f>
        <v>0</v>
      </c>
      <c r="H256" s="28">
        <f t="shared" si="66"/>
        <v>0</v>
      </c>
      <c r="I256" s="25">
        <f>단가대비표!V57</f>
        <v>0</v>
      </c>
      <c r="J256" s="28">
        <f t="shared" si="67"/>
        <v>0</v>
      </c>
      <c r="K256" s="25">
        <f t="shared" si="68"/>
        <v>53000</v>
      </c>
      <c r="L256" s="28">
        <f t="shared" si="69"/>
        <v>53000</v>
      </c>
      <c r="M256" s="22" t="s">
        <v>51</v>
      </c>
      <c r="N256" s="2" t="s">
        <v>175</v>
      </c>
      <c r="O256" s="2" t="s">
        <v>684</v>
      </c>
      <c r="P256" s="2" t="s">
        <v>60</v>
      </c>
      <c r="Q256" s="2" t="s">
        <v>60</v>
      </c>
      <c r="R256" s="2" t="s">
        <v>59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51</v>
      </c>
      <c r="AW256" s="2" t="s">
        <v>752</v>
      </c>
      <c r="AX256" s="2" t="s">
        <v>51</v>
      </c>
      <c r="AY256" s="2" t="s">
        <v>51</v>
      </c>
      <c r="AZ256" s="2" t="s">
        <v>51</v>
      </c>
    </row>
    <row r="257" spans="1:52" ht="30" customHeight="1" x14ac:dyDescent="0.3">
      <c r="A257" s="22" t="s">
        <v>686</v>
      </c>
      <c r="B257" s="22" t="s">
        <v>679</v>
      </c>
      <c r="C257" s="22" t="s">
        <v>140</v>
      </c>
      <c r="D257" s="23">
        <v>1</v>
      </c>
      <c r="E257" s="25">
        <f>일위대가목록!E73</f>
        <v>0</v>
      </c>
      <c r="F257" s="28">
        <f t="shared" si="65"/>
        <v>0</v>
      </c>
      <c r="G257" s="25">
        <f>일위대가목록!F73</f>
        <v>5932</v>
      </c>
      <c r="H257" s="28">
        <f t="shared" si="66"/>
        <v>5932</v>
      </c>
      <c r="I257" s="25">
        <f>일위대가목록!G73</f>
        <v>118</v>
      </c>
      <c r="J257" s="28">
        <f t="shared" si="67"/>
        <v>118</v>
      </c>
      <c r="K257" s="25">
        <f t="shared" si="68"/>
        <v>6050</v>
      </c>
      <c r="L257" s="28">
        <f t="shared" si="69"/>
        <v>6050</v>
      </c>
      <c r="M257" s="22" t="s">
        <v>51</v>
      </c>
      <c r="N257" s="2" t="s">
        <v>175</v>
      </c>
      <c r="O257" s="2" t="s">
        <v>687</v>
      </c>
      <c r="P257" s="2" t="s">
        <v>59</v>
      </c>
      <c r="Q257" s="2" t="s">
        <v>60</v>
      </c>
      <c r="R257" s="2" t="s">
        <v>60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51</v>
      </c>
      <c r="AW257" s="2" t="s">
        <v>753</v>
      </c>
      <c r="AX257" s="2" t="s">
        <v>51</v>
      </c>
      <c r="AY257" s="2" t="s">
        <v>51</v>
      </c>
      <c r="AZ257" s="2" t="s">
        <v>51</v>
      </c>
    </row>
    <row r="258" spans="1:52" ht="30" customHeight="1" x14ac:dyDescent="0.3">
      <c r="A258" s="22" t="s">
        <v>652</v>
      </c>
      <c r="B258" s="22" t="s">
        <v>653</v>
      </c>
      <c r="C258" s="22" t="s">
        <v>88</v>
      </c>
      <c r="D258" s="23">
        <v>43.468000000000004</v>
      </c>
      <c r="E258" s="25">
        <f>일위대가목록!E67</f>
        <v>2034</v>
      </c>
      <c r="F258" s="28">
        <f t="shared" si="65"/>
        <v>88413.9</v>
      </c>
      <c r="G258" s="25">
        <f>일위대가목록!F67</f>
        <v>5228</v>
      </c>
      <c r="H258" s="28">
        <f t="shared" si="66"/>
        <v>227250.7</v>
      </c>
      <c r="I258" s="25">
        <f>일위대가목록!G67</f>
        <v>0</v>
      </c>
      <c r="J258" s="28">
        <f t="shared" si="67"/>
        <v>0</v>
      </c>
      <c r="K258" s="25">
        <f t="shared" si="68"/>
        <v>7262</v>
      </c>
      <c r="L258" s="28">
        <f t="shared" si="69"/>
        <v>315664.59999999998</v>
      </c>
      <c r="M258" s="22" t="s">
        <v>51</v>
      </c>
      <c r="N258" s="2" t="s">
        <v>175</v>
      </c>
      <c r="O258" s="2" t="s">
        <v>654</v>
      </c>
      <c r="P258" s="2" t="s">
        <v>59</v>
      </c>
      <c r="Q258" s="2" t="s">
        <v>60</v>
      </c>
      <c r="R258" s="2" t="s">
        <v>60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51</v>
      </c>
      <c r="AW258" s="2" t="s">
        <v>754</v>
      </c>
      <c r="AX258" s="2" t="s">
        <v>51</v>
      </c>
      <c r="AY258" s="2" t="s">
        <v>51</v>
      </c>
      <c r="AZ258" s="2" t="s">
        <v>51</v>
      </c>
    </row>
    <row r="259" spans="1:52" ht="30" customHeight="1" x14ac:dyDescent="0.3">
      <c r="A259" s="22" t="s">
        <v>311</v>
      </c>
      <c r="B259" s="22" t="s">
        <v>51</v>
      </c>
      <c r="C259" s="22" t="s">
        <v>51</v>
      </c>
      <c r="D259" s="23"/>
      <c r="E259" s="25"/>
      <c r="F259" s="28">
        <f>TRUNC(SUMIF(N246:N258, N245, F246:F258),0)</f>
        <v>2295340</v>
      </c>
      <c r="G259" s="25"/>
      <c r="H259" s="28">
        <f>TRUNC(SUMIF(N246:N258, N245, H246:H258),0)</f>
        <v>2034128</v>
      </c>
      <c r="I259" s="25"/>
      <c r="J259" s="28">
        <f>TRUNC(SUMIF(N246:N258, N245, J246:J258),0)</f>
        <v>48620</v>
      </c>
      <c r="K259" s="25"/>
      <c r="L259" s="28">
        <f>F259+H259+J259</f>
        <v>4378088</v>
      </c>
      <c r="M259" s="22" t="s">
        <v>51</v>
      </c>
      <c r="N259" s="2" t="s">
        <v>75</v>
      </c>
      <c r="O259" s="2" t="s">
        <v>75</v>
      </c>
      <c r="P259" s="2" t="s">
        <v>51</v>
      </c>
      <c r="Q259" s="2" t="s">
        <v>51</v>
      </c>
      <c r="R259" s="2" t="s">
        <v>51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51</v>
      </c>
      <c r="AW259" s="2" t="s">
        <v>51</v>
      </c>
      <c r="AX259" s="2" t="s">
        <v>51</v>
      </c>
      <c r="AY259" s="2" t="s">
        <v>51</v>
      </c>
      <c r="AZ259" s="2" t="s">
        <v>51</v>
      </c>
    </row>
    <row r="260" spans="1:52" ht="30" customHeight="1" x14ac:dyDescent="0.3">
      <c r="A260" s="23"/>
      <c r="B260" s="23"/>
      <c r="C260" s="23"/>
      <c r="D260" s="23"/>
      <c r="E260" s="25"/>
      <c r="F260" s="28"/>
      <c r="G260" s="25"/>
      <c r="H260" s="28"/>
      <c r="I260" s="25"/>
      <c r="J260" s="28"/>
      <c r="K260" s="25"/>
      <c r="L260" s="28"/>
      <c r="M260" s="23"/>
    </row>
    <row r="261" spans="1:52" ht="30" customHeight="1" x14ac:dyDescent="0.3">
      <c r="A261" s="19" t="s">
        <v>755</v>
      </c>
      <c r="B261" s="20"/>
      <c r="C261" s="20"/>
      <c r="D261" s="20"/>
      <c r="E261" s="24"/>
      <c r="F261" s="27"/>
      <c r="G261" s="24"/>
      <c r="H261" s="27"/>
      <c r="I261" s="24"/>
      <c r="J261" s="27"/>
      <c r="K261" s="24"/>
      <c r="L261" s="27"/>
      <c r="M261" s="21"/>
      <c r="N261" s="1" t="s">
        <v>179</v>
      </c>
    </row>
    <row r="262" spans="1:52" ht="30" customHeight="1" x14ac:dyDescent="0.3">
      <c r="A262" s="22" t="s">
        <v>633</v>
      </c>
      <c r="B262" s="22" t="s">
        <v>634</v>
      </c>
      <c r="C262" s="22" t="s">
        <v>88</v>
      </c>
      <c r="D262" s="23">
        <v>49.417999999999999</v>
      </c>
      <c r="E262" s="25">
        <f>일위대가목록!E63</f>
        <v>21995</v>
      </c>
      <c r="F262" s="28">
        <f t="shared" ref="F262:F275" si="70">TRUNC(E262*D262,1)</f>
        <v>1086948.8999999999</v>
      </c>
      <c r="G262" s="25">
        <f>일위대가목록!F63</f>
        <v>20755</v>
      </c>
      <c r="H262" s="28">
        <f t="shared" ref="H262:H275" si="71">TRUNC(G262*D262,1)</f>
        <v>1025670.5</v>
      </c>
      <c r="I262" s="25">
        <f>일위대가목록!G63</f>
        <v>830</v>
      </c>
      <c r="J262" s="28">
        <f t="shared" ref="J262:J275" si="72">TRUNC(I262*D262,1)</f>
        <v>41016.9</v>
      </c>
      <c r="K262" s="25">
        <f t="shared" ref="K262:K275" si="73">TRUNC(E262+G262+I262,1)</f>
        <v>43580</v>
      </c>
      <c r="L262" s="28">
        <f t="shared" ref="L262:L275" si="74">TRUNC(F262+H262+J262,1)</f>
        <v>2153636.2999999998</v>
      </c>
      <c r="M262" s="22" t="s">
        <v>51</v>
      </c>
      <c r="N262" s="2" t="s">
        <v>179</v>
      </c>
      <c r="O262" s="2" t="s">
        <v>635</v>
      </c>
      <c r="P262" s="2" t="s">
        <v>59</v>
      </c>
      <c r="Q262" s="2" t="s">
        <v>60</v>
      </c>
      <c r="R262" s="2" t="s">
        <v>60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51</v>
      </c>
      <c r="AW262" s="2" t="s">
        <v>757</v>
      </c>
      <c r="AX262" s="2" t="s">
        <v>51</v>
      </c>
      <c r="AY262" s="2" t="s">
        <v>51</v>
      </c>
      <c r="AZ262" s="2" t="s">
        <v>51</v>
      </c>
    </row>
    <row r="263" spans="1:52" ht="30" customHeight="1" x14ac:dyDescent="0.3">
      <c r="A263" s="22" t="s">
        <v>633</v>
      </c>
      <c r="B263" s="22" t="s">
        <v>637</v>
      </c>
      <c r="C263" s="22" t="s">
        <v>88</v>
      </c>
      <c r="D263" s="23">
        <v>9.7089999999999996</v>
      </c>
      <c r="E263" s="25">
        <f>일위대가목록!E64</f>
        <v>29301</v>
      </c>
      <c r="F263" s="28">
        <f t="shared" si="70"/>
        <v>284483.40000000002</v>
      </c>
      <c r="G263" s="25">
        <f>일위대가목록!F64</f>
        <v>26356</v>
      </c>
      <c r="H263" s="28">
        <f t="shared" si="71"/>
        <v>255890.4</v>
      </c>
      <c r="I263" s="25">
        <f>일위대가목록!G64</f>
        <v>1054</v>
      </c>
      <c r="J263" s="28">
        <f t="shared" si="72"/>
        <v>10233.200000000001</v>
      </c>
      <c r="K263" s="25">
        <f t="shared" si="73"/>
        <v>56711</v>
      </c>
      <c r="L263" s="28">
        <f t="shared" si="74"/>
        <v>550607</v>
      </c>
      <c r="M263" s="22" t="s">
        <v>51</v>
      </c>
      <c r="N263" s="2" t="s">
        <v>179</v>
      </c>
      <c r="O263" s="2" t="s">
        <v>638</v>
      </c>
      <c r="P263" s="2" t="s">
        <v>59</v>
      </c>
      <c r="Q263" s="2" t="s">
        <v>60</v>
      </c>
      <c r="R263" s="2" t="s">
        <v>60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51</v>
      </c>
      <c r="AW263" s="2" t="s">
        <v>758</v>
      </c>
      <c r="AX263" s="2" t="s">
        <v>51</v>
      </c>
      <c r="AY263" s="2" t="s">
        <v>51</v>
      </c>
      <c r="AZ263" s="2" t="s">
        <v>51</v>
      </c>
    </row>
    <row r="264" spans="1:52" ht="30" customHeight="1" x14ac:dyDescent="0.3">
      <c r="A264" s="22" t="s">
        <v>633</v>
      </c>
      <c r="B264" s="22" t="s">
        <v>660</v>
      </c>
      <c r="C264" s="22" t="s">
        <v>88</v>
      </c>
      <c r="D264" s="23">
        <v>6</v>
      </c>
      <c r="E264" s="25">
        <f>일위대가목록!E70</f>
        <v>30791</v>
      </c>
      <c r="F264" s="28">
        <f t="shared" si="70"/>
        <v>184746</v>
      </c>
      <c r="G264" s="25">
        <f>일위대가목록!F70</f>
        <v>28946</v>
      </c>
      <c r="H264" s="28">
        <f t="shared" si="71"/>
        <v>173676</v>
      </c>
      <c r="I264" s="25">
        <f>일위대가목록!G70</f>
        <v>1157</v>
      </c>
      <c r="J264" s="28">
        <f t="shared" si="72"/>
        <v>6942</v>
      </c>
      <c r="K264" s="25">
        <f t="shared" si="73"/>
        <v>60894</v>
      </c>
      <c r="L264" s="28">
        <f t="shared" si="74"/>
        <v>365364</v>
      </c>
      <c r="M264" s="22" t="s">
        <v>51</v>
      </c>
      <c r="N264" s="2" t="s">
        <v>179</v>
      </c>
      <c r="O264" s="2" t="s">
        <v>661</v>
      </c>
      <c r="P264" s="2" t="s">
        <v>59</v>
      </c>
      <c r="Q264" s="2" t="s">
        <v>60</v>
      </c>
      <c r="R264" s="2" t="s">
        <v>60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51</v>
      </c>
      <c r="AW264" s="2" t="s">
        <v>759</v>
      </c>
      <c r="AX264" s="2" t="s">
        <v>51</v>
      </c>
      <c r="AY264" s="2" t="s">
        <v>51</v>
      </c>
      <c r="AZ264" s="2" t="s">
        <v>51</v>
      </c>
    </row>
    <row r="265" spans="1:52" ht="30" customHeight="1" x14ac:dyDescent="0.3">
      <c r="A265" s="22" t="s">
        <v>633</v>
      </c>
      <c r="B265" s="22" t="s">
        <v>710</v>
      </c>
      <c r="C265" s="22" t="s">
        <v>88</v>
      </c>
      <c r="D265" s="23">
        <v>3</v>
      </c>
      <c r="E265" s="25">
        <f>일위대가목록!E74</f>
        <v>39189</v>
      </c>
      <c r="F265" s="28">
        <f t="shared" si="70"/>
        <v>117567</v>
      </c>
      <c r="G265" s="25">
        <f>일위대가목록!F74</f>
        <v>36841</v>
      </c>
      <c r="H265" s="28">
        <f t="shared" si="71"/>
        <v>110523</v>
      </c>
      <c r="I265" s="25">
        <f>일위대가목록!G74</f>
        <v>1473</v>
      </c>
      <c r="J265" s="28">
        <f t="shared" si="72"/>
        <v>4419</v>
      </c>
      <c r="K265" s="25">
        <f t="shared" si="73"/>
        <v>77503</v>
      </c>
      <c r="L265" s="28">
        <f t="shared" si="74"/>
        <v>232509</v>
      </c>
      <c r="M265" s="22" t="s">
        <v>51</v>
      </c>
      <c r="N265" s="2" t="s">
        <v>179</v>
      </c>
      <c r="O265" s="2" t="s">
        <v>711</v>
      </c>
      <c r="P265" s="2" t="s">
        <v>59</v>
      </c>
      <c r="Q265" s="2" t="s">
        <v>60</v>
      </c>
      <c r="R265" s="2" t="s">
        <v>60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51</v>
      </c>
      <c r="AW265" s="2" t="s">
        <v>760</v>
      </c>
      <c r="AX265" s="2" t="s">
        <v>51</v>
      </c>
      <c r="AY265" s="2" t="s">
        <v>51</v>
      </c>
      <c r="AZ265" s="2" t="s">
        <v>51</v>
      </c>
    </row>
    <row r="266" spans="1:52" ht="30" customHeight="1" x14ac:dyDescent="0.3">
      <c r="A266" s="22" t="s">
        <v>640</v>
      </c>
      <c r="B266" s="22" t="s">
        <v>641</v>
      </c>
      <c r="C266" s="22" t="s">
        <v>57</v>
      </c>
      <c r="D266" s="23">
        <v>23.954999999999998</v>
      </c>
      <c r="E266" s="25">
        <f>단가대비표!O45</f>
        <v>26803</v>
      </c>
      <c r="F266" s="28">
        <f t="shared" si="70"/>
        <v>642065.80000000005</v>
      </c>
      <c r="G266" s="25">
        <f>단가대비표!P45</f>
        <v>0</v>
      </c>
      <c r="H266" s="28">
        <f t="shared" si="71"/>
        <v>0</v>
      </c>
      <c r="I266" s="25">
        <f>단가대비표!V45</f>
        <v>0</v>
      </c>
      <c r="J266" s="28">
        <f t="shared" si="72"/>
        <v>0</v>
      </c>
      <c r="K266" s="25">
        <f t="shared" si="73"/>
        <v>26803</v>
      </c>
      <c r="L266" s="28">
        <f t="shared" si="74"/>
        <v>642065.80000000005</v>
      </c>
      <c r="M266" s="22" t="s">
        <v>51</v>
      </c>
      <c r="N266" s="2" t="s">
        <v>179</v>
      </c>
      <c r="O266" s="2" t="s">
        <v>642</v>
      </c>
      <c r="P266" s="2" t="s">
        <v>60</v>
      </c>
      <c r="Q266" s="2" t="s">
        <v>60</v>
      </c>
      <c r="R266" s="2" t="s">
        <v>59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51</v>
      </c>
      <c r="AW266" s="2" t="s">
        <v>761</v>
      </c>
      <c r="AX266" s="2" t="s">
        <v>51</v>
      </c>
      <c r="AY266" s="2" t="s">
        <v>51</v>
      </c>
      <c r="AZ266" s="2" t="s">
        <v>51</v>
      </c>
    </row>
    <row r="267" spans="1:52" ht="30" customHeight="1" x14ac:dyDescent="0.3">
      <c r="A267" s="22" t="s">
        <v>644</v>
      </c>
      <c r="B267" s="22" t="s">
        <v>645</v>
      </c>
      <c r="C267" s="22" t="s">
        <v>57</v>
      </c>
      <c r="D267" s="23">
        <v>23.954999999999998</v>
      </c>
      <c r="E267" s="25">
        <f>일위대가목록!E65</f>
        <v>0</v>
      </c>
      <c r="F267" s="28">
        <f t="shared" si="70"/>
        <v>0</v>
      </c>
      <c r="G267" s="25">
        <f>일위대가목록!F65</f>
        <v>26667</v>
      </c>
      <c r="H267" s="28">
        <f t="shared" si="71"/>
        <v>638807.9</v>
      </c>
      <c r="I267" s="25">
        <f>일위대가목록!G65</f>
        <v>0</v>
      </c>
      <c r="J267" s="28">
        <f t="shared" si="72"/>
        <v>0</v>
      </c>
      <c r="K267" s="25">
        <f t="shared" si="73"/>
        <v>26667</v>
      </c>
      <c r="L267" s="28">
        <f t="shared" si="74"/>
        <v>638807.9</v>
      </c>
      <c r="M267" s="22" t="s">
        <v>51</v>
      </c>
      <c r="N267" s="2" t="s">
        <v>179</v>
      </c>
      <c r="O267" s="2" t="s">
        <v>646</v>
      </c>
      <c r="P267" s="2" t="s">
        <v>59</v>
      </c>
      <c r="Q267" s="2" t="s">
        <v>60</v>
      </c>
      <c r="R267" s="2" t="s">
        <v>60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51</v>
      </c>
      <c r="AW267" s="2" t="s">
        <v>762</v>
      </c>
      <c r="AX267" s="2" t="s">
        <v>51</v>
      </c>
      <c r="AY267" s="2" t="s">
        <v>51</v>
      </c>
      <c r="AZ267" s="2" t="s">
        <v>51</v>
      </c>
    </row>
    <row r="268" spans="1:52" ht="30" customHeight="1" x14ac:dyDescent="0.3">
      <c r="A268" s="22" t="s">
        <v>648</v>
      </c>
      <c r="B268" s="22" t="s">
        <v>649</v>
      </c>
      <c r="C268" s="22" t="s">
        <v>88</v>
      </c>
      <c r="D268" s="23">
        <v>180.56800000000001</v>
      </c>
      <c r="E268" s="25">
        <f>일위대가목록!E66</f>
        <v>311</v>
      </c>
      <c r="F268" s="28">
        <f t="shared" si="70"/>
        <v>56156.6</v>
      </c>
      <c r="G268" s="25">
        <f>일위대가목록!F66</f>
        <v>0</v>
      </c>
      <c r="H268" s="28">
        <f t="shared" si="71"/>
        <v>0</v>
      </c>
      <c r="I268" s="25">
        <f>일위대가목록!G66</f>
        <v>0</v>
      </c>
      <c r="J268" s="28">
        <f t="shared" si="72"/>
        <v>0</v>
      </c>
      <c r="K268" s="25">
        <f t="shared" si="73"/>
        <v>311</v>
      </c>
      <c r="L268" s="28">
        <f t="shared" si="74"/>
        <v>56156.6</v>
      </c>
      <c r="M268" s="22" t="s">
        <v>51</v>
      </c>
      <c r="N268" s="2" t="s">
        <v>179</v>
      </c>
      <c r="O268" s="2" t="s">
        <v>650</v>
      </c>
      <c r="P268" s="2" t="s">
        <v>59</v>
      </c>
      <c r="Q268" s="2" t="s">
        <v>60</v>
      </c>
      <c r="R268" s="2" t="s">
        <v>60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51</v>
      </c>
      <c r="AW268" s="2" t="s">
        <v>763</v>
      </c>
      <c r="AX268" s="2" t="s">
        <v>51</v>
      </c>
      <c r="AY268" s="2" t="s">
        <v>51</v>
      </c>
      <c r="AZ268" s="2" t="s">
        <v>51</v>
      </c>
    </row>
    <row r="269" spans="1:52" ht="30" customHeight="1" x14ac:dyDescent="0.3">
      <c r="A269" s="22" t="s">
        <v>666</v>
      </c>
      <c r="B269" s="22" t="s">
        <v>667</v>
      </c>
      <c r="C269" s="22" t="s">
        <v>316</v>
      </c>
      <c r="D269" s="23">
        <v>2</v>
      </c>
      <c r="E269" s="25">
        <f>단가대비표!O43</f>
        <v>306000</v>
      </c>
      <c r="F269" s="28">
        <f t="shared" si="70"/>
        <v>612000</v>
      </c>
      <c r="G269" s="25">
        <f>단가대비표!P43</f>
        <v>0</v>
      </c>
      <c r="H269" s="28">
        <f t="shared" si="71"/>
        <v>0</v>
      </c>
      <c r="I269" s="25">
        <f>단가대비표!V43</f>
        <v>0</v>
      </c>
      <c r="J269" s="28">
        <f t="shared" si="72"/>
        <v>0</v>
      </c>
      <c r="K269" s="25">
        <f t="shared" si="73"/>
        <v>306000</v>
      </c>
      <c r="L269" s="28">
        <f t="shared" si="74"/>
        <v>612000</v>
      </c>
      <c r="M269" s="22" t="s">
        <v>51</v>
      </c>
      <c r="N269" s="2" t="s">
        <v>179</v>
      </c>
      <c r="O269" s="2" t="s">
        <v>668</v>
      </c>
      <c r="P269" s="2" t="s">
        <v>60</v>
      </c>
      <c r="Q269" s="2" t="s">
        <v>60</v>
      </c>
      <c r="R269" s="2" t="s">
        <v>59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51</v>
      </c>
      <c r="AW269" s="2" t="s">
        <v>764</v>
      </c>
      <c r="AX269" s="2" t="s">
        <v>51</v>
      </c>
      <c r="AY269" s="2" t="s">
        <v>51</v>
      </c>
      <c r="AZ269" s="2" t="s">
        <v>51</v>
      </c>
    </row>
    <row r="270" spans="1:52" ht="30" customHeight="1" x14ac:dyDescent="0.3">
      <c r="A270" s="22" t="s">
        <v>670</v>
      </c>
      <c r="B270" s="22" t="s">
        <v>671</v>
      </c>
      <c r="C270" s="22" t="s">
        <v>140</v>
      </c>
      <c r="D270" s="23">
        <v>2</v>
      </c>
      <c r="E270" s="25">
        <f>일위대가목록!E71</f>
        <v>0</v>
      </c>
      <c r="F270" s="28">
        <f t="shared" si="70"/>
        <v>0</v>
      </c>
      <c r="G270" s="25">
        <f>일위대가목록!F71</f>
        <v>124508</v>
      </c>
      <c r="H270" s="28">
        <f t="shared" si="71"/>
        <v>249016</v>
      </c>
      <c r="I270" s="25">
        <f>일위대가목록!G71</f>
        <v>3735</v>
      </c>
      <c r="J270" s="28">
        <f t="shared" si="72"/>
        <v>7470</v>
      </c>
      <c r="K270" s="25">
        <f t="shared" si="73"/>
        <v>128243</v>
      </c>
      <c r="L270" s="28">
        <f t="shared" si="74"/>
        <v>256486</v>
      </c>
      <c r="M270" s="22" t="s">
        <v>51</v>
      </c>
      <c r="N270" s="2" t="s">
        <v>179</v>
      </c>
      <c r="O270" s="2" t="s">
        <v>672</v>
      </c>
      <c r="P270" s="2" t="s">
        <v>59</v>
      </c>
      <c r="Q270" s="2" t="s">
        <v>60</v>
      </c>
      <c r="R270" s="2" t="s">
        <v>60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51</v>
      </c>
      <c r="AW270" s="2" t="s">
        <v>765</v>
      </c>
      <c r="AX270" s="2" t="s">
        <v>51</v>
      </c>
      <c r="AY270" s="2" t="s">
        <v>51</v>
      </c>
      <c r="AZ270" s="2" t="s">
        <v>51</v>
      </c>
    </row>
    <row r="271" spans="1:52" ht="30" customHeight="1" x14ac:dyDescent="0.3">
      <c r="A271" s="22" t="s">
        <v>674</v>
      </c>
      <c r="B271" s="22" t="s">
        <v>675</v>
      </c>
      <c r="C271" s="22" t="s">
        <v>374</v>
      </c>
      <c r="D271" s="23">
        <v>2</v>
      </c>
      <c r="E271" s="25">
        <f>단가대비표!O56</f>
        <v>77000</v>
      </c>
      <c r="F271" s="28">
        <f t="shared" si="70"/>
        <v>154000</v>
      </c>
      <c r="G271" s="25">
        <f>단가대비표!P56</f>
        <v>0</v>
      </c>
      <c r="H271" s="28">
        <f t="shared" si="71"/>
        <v>0</v>
      </c>
      <c r="I271" s="25">
        <f>단가대비표!V56</f>
        <v>0</v>
      </c>
      <c r="J271" s="28">
        <f t="shared" si="72"/>
        <v>0</v>
      </c>
      <c r="K271" s="25">
        <f t="shared" si="73"/>
        <v>77000</v>
      </c>
      <c r="L271" s="28">
        <f t="shared" si="74"/>
        <v>154000</v>
      </c>
      <c r="M271" s="22" t="s">
        <v>51</v>
      </c>
      <c r="N271" s="2" t="s">
        <v>179</v>
      </c>
      <c r="O271" s="2" t="s">
        <v>676</v>
      </c>
      <c r="P271" s="2" t="s">
        <v>60</v>
      </c>
      <c r="Q271" s="2" t="s">
        <v>60</v>
      </c>
      <c r="R271" s="2" t="s">
        <v>59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51</v>
      </c>
      <c r="AW271" s="2" t="s">
        <v>766</v>
      </c>
      <c r="AX271" s="2" t="s">
        <v>51</v>
      </c>
      <c r="AY271" s="2" t="s">
        <v>51</v>
      </c>
      <c r="AZ271" s="2" t="s">
        <v>51</v>
      </c>
    </row>
    <row r="272" spans="1:52" ht="30" customHeight="1" x14ac:dyDescent="0.3">
      <c r="A272" s="22" t="s">
        <v>678</v>
      </c>
      <c r="B272" s="22" t="s">
        <v>679</v>
      </c>
      <c r="C272" s="22" t="s">
        <v>140</v>
      </c>
      <c r="D272" s="23">
        <v>2</v>
      </c>
      <c r="E272" s="25">
        <f>일위대가목록!E72</f>
        <v>0</v>
      </c>
      <c r="F272" s="28">
        <f t="shared" si="70"/>
        <v>0</v>
      </c>
      <c r="G272" s="25">
        <f>일위대가목록!F72</f>
        <v>31989</v>
      </c>
      <c r="H272" s="28">
        <f t="shared" si="71"/>
        <v>63978</v>
      </c>
      <c r="I272" s="25">
        <f>일위대가목록!G72</f>
        <v>639</v>
      </c>
      <c r="J272" s="28">
        <f t="shared" si="72"/>
        <v>1278</v>
      </c>
      <c r="K272" s="25">
        <f t="shared" si="73"/>
        <v>32628</v>
      </c>
      <c r="L272" s="28">
        <f t="shared" si="74"/>
        <v>65256</v>
      </c>
      <c r="M272" s="22" t="s">
        <v>51</v>
      </c>
      <c r="N272" s="2" t="s">
        <v>179</v>
      </c>
      <c r="O272" s="2" t="s">
        <v>680</v>
      </c>
      <c r="P272" s="2" t="s">
        <v>59</v>
      </c>
      <c r="Q272" s="2" t="s">
        <v>60</v>
      </c>
      <c r="R272" s="2" t="s">
        <v>60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51</v>
      </c>
      <c r="AW272" s="2" t="s">
        <v>767</v>
      </c>
      <c r="AX272" s="2" t="s">
        <v>51</v>
      </c>
      <c r="AY272" s="2" t="s">
        <v>51</v>
      </c>
      <c r="AZ272" s="2" t="s">
        <v>51</v>
      </c>
    </row>
    <row r="273" spans="1:52" ht="30" customHeight="1" x14ac:dyDescent="0.3">
      <c r="A273" s="22" t="s">
        <v>682</v>
      </c>
      <c r="B273" s="22" t="s">
        <v>683</v>
      </c>
      <c r="C273" s="22" t="s">
        <v>374</v>
      </c>
      <c r="D273" s="23">
        <v>2</v>
      </c>
      <c r="E273" s="25">
        <f>단가대비표!O57</f>
        <v>53000</v>
      </c>
      <c r="F273" s="28">
        <f t="shared" si="70"/>
        <v>106000</v>
      </c>
      <c r="G273" s="25">
        <f>단가대비표!P57</f>
        <v>0</v>
      </c>
      <c r="H273" s="28">
        <f t="shared" si="71"/>
        <v>0</v>
      </c>
      <c r="I273" s="25">
        <f>단가대비표!V57</f>
        <v>0</v>
      </c>
      <c r="J273" s="28">
        <f t="shared" si="72"/>
        <v>0</v>
      </c>
      <c r="K273" s="25">
        <f t="shared" si="73"/>
        <v>53000</v>
      </c>
      <c r="L273" s="28">
        <f t="shared" si="74"/>
        <v>106000</v>
      </c>
      <c r="M273" s="22" t="s">
        <v>51</v>
      </c>
      <c r="N273" s="2" t="s">
        <v>179</v>
      </c>
      <c r="O273" s="2" t="s">
        <v>684</v>
      </c>
      <c r="P273" s="2" t="s">
        <v>60</v>
      </c>
      <c r="Q273" s="2" t="s">
        <v>60</v>
      </c>
      <c r="R273" s="2" t="s">
        <v>59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51</v>
      </c>
      <c r="AW273" s="2" t="s">
        <v>768</v>
      </c>
      <c r="AX273" s="2" t="s">
        <v>51</v>
      </c>
      <c r="AY273" s="2" t="s">
        <v>51</v>
      </c>
      <c r="AZ273" s="2" t="s">
        <v>51</v>
      </c>
    </row>
    <row r="274" spans="1:52" ht="30" customHeight="1" x14ac:dyDescent="0.3">
      <c r="A274" s="22" t="s">
        <v>686</v>
      </c>
      <c r="B274" s="22" t="s">
        <v>679</v>
      </c>
      <c r="C274" s="22" t="s">
        <v>140</v>
      </c>
      <c r="D274" s="23">
        <v>2</v>
      </c>
      <c r="E274" s="25">
        <f>일위대가목록!E73</f>
        <v>0</v>
      </c>
      <c r="F274" s="28">
        <f t="shared" si="70"/>
        <v>0</v>
      </c>
      <c r="G274" s="25">
        <f>일위대가목록!F73</f>
        <v>5932</v>
      </c>
      <c r="H274" s="28">
        <f t="shared" si="71"/>
        <v>11864</v>
      </c>
      <c r="I274" s="25">
        <f>일위대가목록!G73</f>
        <v>118</v>
      </c>
      <c r="J274" s="28">
        <f t="shared" si="72"/>
        <v>236</v>
      </c>
      <c r="K274" s="25">
        <f t="shared" si="73"/>
        <v>6050</v>
      </c>
      <c r="L274" s="28">
        <f t="shared" si="74"/>
        <v>12100</v>
      </c>
      <c r="M274" s="22" t="s">
        <v>51</v>
      </c>
      <c r="N274" s="2" t="s">
        <v>179</v>
      </c>
      <c r="O274" s="2" t="s">
        <v>687</v>
      </c>
      <c r="P274" s="2" t="s">
        <v>59</v>
      </c>
      <c r="Q274" s="2" t="s">
        <v>60</v>
      </c>
      <c r="R274" s="2" t="s">
        <v>60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51</v>
      </c>
      <c r="AW274" s="2" t="s">
        <v>769</v>
      </c>
      <c r="AX274" s="2" t="s">
        <v>51</v>
      </c>
      <c r="AY274" s="2" t="s">
        <v>51</v>
      </c>
      <c r="AZ274" s="2" t="s">
        <v>51</v>
      </c>
    </row>
    <row r="275" spans="1:52" ht="30" customHeight="1" x14ac:dyDescent="0.3">
      <c r="A275" s="22" t="s">
        <v>652</v>
      </c>
      <c r="B275" s="22" t="s">
        <v>653</v>
      </c>
      <c r="C275" s="22" t="s">
        <v>88</v>
      </c>
      <c r="D275" s="23">
        <v>51.555999999999997</v>
      </c>
      <c r="E275" s="25">
        <f>일위대가목록!E67</f>
        <v>2034</v>
      </c>
      <c r="F275" s="28">
        <f t="shared" si="70"/>
        <v>104864.9</v>
      </c>
      <c r="G275" s="25">
        <f>일위대가목록!F67</f>
        <v>5228</v>
      </c>
      <c r="H275" s="28">
        <f t="shared" si="71"/>
        <v>269534.7</v>
      </c>
      <c r="I275" s="25">
        <f>일위대가목록!G67</f>
        <v>0</v>
      </c>
      <c r="J275" s="28">
        <f t="shared" si="72"/>
        <v>0</v>
      </c>
      <c r="K275" s="25">
        <f t="shared" si="73"/>
        <v>7262</v>
      </c>
      <c r="L275" s="28">
        <f t="shared" si="74"/>
        <v>374399.6</v>
      </c>
      <c r="M275" s="22" t="s">
        <v>51</v>
      </c>
      <c r="N275" s="2" t="s">
        <v>179</v>
      </c>
      <c r="O275" s="2" t="s">
        <v>654</v>
      </c>
      <c r="P275" s="2" t="s">
        <v>59</v>
      </c>
      <c r="Q275" s="2" t="s">
        <v>60</v>
      </c>
      <c r="R275" s="2" t="s">
        <v>60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51</v>
      </c>
      <c r="AW275" s="2" t="s">
        <v>770</v>
      </c>
      <c r="AX275" s="2" t="s">
        <v>51</v>
      </c>
      <c r="AY275" s="2" t="s">
        <v>51</v>
      </c>
      <c r="AZ275" s="2" t="s">
        <v>51</v>
      </c>
    </row>
    <row r="276" spans="1:52" ht="30" customHeight="1" x14ac:dyDescent="0.3">
      <c r="A276" s="22" t="s">
        <v>311</v>
      </c>
      <c r="B276" s="22" t="s">
        <v>51</v>
      </c>
      <c r="C276" s="22" t="s">
        <v>51</v>
      </c>
      <c r="D276" s="23"/>
      <c r="E276" s="25"/>
      <c r="F276" s="28">
        <f>TRUNC(SUMIF(N262:N275, N261, F262:F275),0)</f>
        <v>3348832</v>
      </c>
      <c r="G276" s="25"/>
      <c r="H276" s="28">
        <f>TRUNC(SUMIF(N262:N275, N261, H262:H275),0)</f>
        <v>2798960</v>
      </c>
      <c r="I276" s="25"/>
      <c r="J276" s="28">
        <f>TRUNC(SUMIF(N262:N275, N261, J262:J275),0)</f>
        <v>71595</v>
      </c>
      <c r="K276" s="25"/>
      <c r="L276" s="28">
        <f>F276+H276+J276</f>
        <v>6219387</v>
      </c>
      <c r="M276" s="22" t="s">
        <v>51</v>
      </c>
      <c r="N276" s="2" t="s">
        <v>75</v>
      </c>
      <c r="O276" s="2" t="s">
        <v>75</v>
      </c>
      <c r="P276" s="2" t="s">
        <v>51</v>
      </c>
      <c r="Q276" s="2" t="s">
        <v>51</v>
      </c>
      <c r="R276" s="2" t="s">
        <v>51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51</v>
      </c>
      <c r="AW276" s="2" t="s">
        <v>51</v>
      </c>
      <c r="AX276" s="2" t="s">
        <v>51</v>
      </c>
      <c r="AY276" s="2" t="s">
        <v>51</v>
      </c>
      <c r="AZ276" s="2" t="s">
        <v>51</v>
      </c>
    </row>
    <row r="277" spans="1:52" ht="30" customHeight="1" x14ac:dyDescent="0.3">
      <c r="A277" s="23"/>
      <c r="B277" s="23"/>
      <c r="C277" s="23"/>
      <c r="D277" s="23"/>
      <c r="E277" s="25"/>
      <c r="F277" s="28"/>
      <c r="G277" s="25"/>
      <c r="H277" s="28"/>
      <c r="I277" s="25"/>
      <c r="J277" s="28"/>
      <c r="K277" s="25"/>
      <c r="L277" s="28"/>
      <c r="M277" s="23"/>
    </row>
    <row r="278" spans="1:52" ht="30" customHeight="1" x14ac:dyDescent="0.3">
      <c r="A278" s="19" t="s">
        <v>771</v>
      </c>
      <c r="B278" s="20"/>
      <c r="C278" s="20"/>
      <c r="D278" s="20"/>
      <c r="E278" s="24"/>
      <c r="F278" s="27"/>
      <c r="G278" s="24"/>
      <c r="H278" s="27"/>
      <c r="I278" s="24"/>
      <c r="J278" s="27"/>
      <c r="K278" s="24"/>
      <c r="L278" s="27"/>
      <c r="M278" s="21"/>
      <c r="N278" s="1" t="s">
        <v>183</v>
      </c>
    </row>
    <row r="279" spans="1:52" ht="30" customHeight="1" x14ac:dyDescent="0.3">
      <c r="A279" s="22" t="s">
        <v>773</v>
      </c>
      <c r="B279" s="22" t="s">
        <v>774</v>
      </c>
      <c r="C279" s="22" t="s">
        <v>374</v>
      </c>
      <c r="D279" s="23">
        <v>1</v>
      </c>
      <c r="E279" s="25">
        <f>단가대비표!O44</f>
        <v>380000</v>
      </c>
      <c r="F279" s="28">
        <f>TRUNC(E279*D279,1)</f>
        <v>380000</v>
      </c>
      <c r="G279" s="25">
        <f>단가대비표!P44</f>
        <v>0</v>
      </c>
      <c r="H279" s="28">
        <f>TRUNC(G279*D279,1)</f>
        <v>0</v>
      </c>
      <c r="I279" s="25">
        <f>단가대비표!V44</f>
        <v>0</v>
      </c>
      <c r="J279" s="28">
        <f>TRUNC(I279*D279,1)</f>
        <v>0</v>
      </c>
      <c r="K279" s="25">
        <f t="shared" ref="K279:L281" si="75">TRUNC(E279+G279+I279,1)</f>
        <v>380000</v>
      </c>
      <c r="L279" s="28">
        <f t="shared" si="75"/>
        <v>380000</v>
      </c>
      <c r="M279" s="22" t="s">
        <v>775</v>
      </c>
      <c r="N279" s="2" t="s">
        <v>183</v>
      </c>
      <c r="O279" s="2" t="s">
        <v>776</v>
      </c>
      <c r="P279" s="2" t="s">
        <v>60</v>
      </c>
      <c r="Q279" s="2" t="s">
        <v>60</v>
      </c>
      <c r="R279" s="2" t="s">
        <v>59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51</v>
      </c>
      <c r="AW279" s="2" t="s">
        <v>777</v>
      </c>
      <c r="AX279" s="2" t="s">
        <v>51</v>
      </c>
      <c r="AY279" s="2" t="s">
        <v>51</v>
      </c>
      <c r="AZ279" s="2" t="s">
        <v>51</v>
      </c>
    </row>
    <row r="280" spans="1:52" ht="30" customHeight="1" x14ac:dyDescent="0.3">
      <c r="A280" s="22" t="s">
        <v>682</v>
      </c>
      <c r="B280" s="22" t="s">
        <v>778</v>
      </c>
      <c r="C280" s="22" t="s">
        <v>374</v>
      </c>
      <c r="D280" s="23">
        <v>1</v>
      </c>
      <c r="E280" s="25">
        <f>단가대비표!O58</f>
        <v>28000</v>
      </c>
      <c r="F280" s="28">
        <f>TRUNC(E280*D280,1)</f>
        <v>28000</v>
      </c>
      <c r="G280" s="25">
        <f>단가대비표!P58</f>
        <v>0</v>
      </c>
      <c r="H280" s="28">
        <f>TRUNC(G280*D280,1)</f>
        <v>0</v>
      </c>
      <c r="I280" s="25">
        <f>단가대비표!V58</f>
        <v>0</v>
      </c>
      <c r="J280" s="28">
        <f>TRUNC(I280*D280,1)</f>
        <v>0</v>
      </c>
      <c r="K280" s="25">
        <f t="shared" si="75"/>
        <v>28000</v>
      </c>
      <c r="L280" s="28">
        <f t="shared" si="75"/>
        <v>28000</v>
      </c>
      <c r="M280" s="22" t="s">
        <v>51</v>
      </c>
      <c r="N280" s="2" t="s">
        <v>183</v>
      </c>
      <c r="O280" s="2" t="s">
        <v>779</v>
      </c>
      <c r="P280" s="2" t="s">
        <v>60</v>
      </c>
      <c r="Q280" s="2" t="s">
        <v>60</v>
      </c>
      <c r="R280" s="2" t="s">
        <v>59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51</v>
      </c>
      <c r="AW280" s="2" t="s">
        <v>780</v>
      </c>
      <c r="AX280" s="2" t="s">
        <v>51</v>
      </c>
      <c r="AY280" s="2" t="s">
        <v>51</v>
      </c>
      <c r="AZ280" s="2" t="s">
        <v>51</v>
      </c>
    </row>
    <row r="281" spans="1:52" ht="30" customHeight="1" x14ac:dyDescent="0.3">
      <c r="A281" s="22" t="s">
        <v>781</v>
      </c>
      <c r="B281" s="22" t="s">
        <v>679</v>
      </c>
      <c r="C281" s="22" t="s">
        <v>140</v>
      </c>
      <c r="D281" s="23">
        <v>1</v>
      </c>
      <c r="E281" s="25">
        <f>일위대가목록!E75</f>
        <v>0</v>
      </c>
      <c r="F281" s="28">
        <f>TRUNC(E281*D281,1)</f>
        <v>0</v>
      </c>
      <c r="G281" s="25">
        <f>일위대가목록!F75</f>
        <v>7662</v>
      </c>
      <c r="H281" s="28">
        <f>TRUNC(G281*D281,1)</f>
        <v>7662</v>
      </c>
      <c r="I281" s="25">
        <f>일위대가목록!G75</f>
        <v>306</v>
      </c>
      <c r="J281" s="28">
        <f>TRUNC(I281*D281,1)</f>
        <v>306</v>
      </c>
      <c r="K281" s="25">
        <f t="shared" si="75"/>
        <v>7968</v>
      </c>
      <c r="L281" s="28">
        <f t="shared" si="75"/>
        <v>7968</v>
      </c>
      <c r="M281" s="22" t="s">
        <v>51</v>
      </c>
      <c r="N281" s="2" t="s">
        <v>183</v>
      </c>
      <c r="O281" s="2" t="s">
        <v>782</v>
      </c>
      <c r="P281" s="2" t="s">
        <v>59</v>
      </c>
      <c r="Q281" s="2" t="s">
        <v>60</v>
      </c>
      <c r="R281" s="2" t="s">
        <v>60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51</v>
      </c>
      <c r="AW281" s="2" t="s">
        <v>783</v>
      </c>
      <c r="AX281" s="2" t="s">
        <v>51</v>
      </c>
      <c r="AY281" s="2" t="s">
        <v>51</v>
      </c>
      <c r="AZ281" s="2" t="s">
        <v>51</v>
      </c>
    </row>
    <row r="282" spans="1:52" ht="30" customHeight="1" x14ac:dyDescent="0.3">
      <c r="A282" s="22" t="s">
        <v>311</v>
      </c>
      <c r="B282" s="22" t="s">
        <v>51</v>
      </c>
      <c r="C282" s="22" t="s">
        <v>51</v>
      </c>
      <c r="D282" s="23"/>
      <c r="E282" s="25"/>
      <c r="F282" s="28">
        <f>TRUNC(SUMIF(N279:N281, N278, F279:F281),0)</f>
        <v>408000</v>
      </c>
      <c r="G282" s="25"/>
      <c r="H282" s="28">
        <f>TRUNC(SUMIF(N279:N281, N278, H279:H281),0)</f>
        <v>7662</v>
      </c>
      <c r="I282" s="25"/>
      <c r="J282" s="28">
        <f>TRUNC(SUMIF(N279:N281, N278, J279:J281),0)</f>
        <v>306</v>
      </c>
      <c r="K282" s="25"/>
      <c r="L282" s="28">
        <f>F282+H282+J282</f>
        <v>415968</v>
      </c>
      <c r="M282" s="22" t="s">
        <v>51</v>
      </c>
      <c r="N282" s="2" t="s">
        <v>75</v>
      </c>
      <c r="O282" s="2" t="s">
        <v>75</v>
      </c>
      <c r="P282" s="2" t="s">
        <v>51</v>
      </c>
      <c r="Q282" s="2" t="s">
        <v>51</v>
      </c>
      <c r="R282" s="2" t="s">
        <v>51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51</v>
      </c>
      <c r="AW282" s="2" t="s">
        <v>51</v>
      </c>
      <c r="AX282" s="2" t="s">
        <v>51</v>
      </c>
      <c r="AY282" s="2" t="s">
        <v>51</v>
      </c>
      <c r="AZ282" s="2" t="s">
        <v>51</v>
      </c>
    </row>
    <row r="283" spans="1:52" ht="30" customHeight="1" x14ac:dyDescent="0.3">
      <c r="A283" s="23"/>
      <c r="B283" s="23"/>
      <c r="C283" s="23"/>
      <c r="D283" s="23"/>
      <c r="E283" s="25"/>
      <c r="F283" s="28"/>
      <c r="G283" s="25"/>
      <c r="H283" s="28"/>
      <c r="I283" s="25"/>
      <c r="J283" s="28"/>
      <c r="K283" s="25"/>
      <c r="L283" s="28"/>
      <c r="M283" s="23"/>
    </row>
    <row r="284" spans="1:52" ht="30" customHeight="1" x14ac:dyDescent="0.3">
      <c r="A284" s="19" t="s">
        <v>784</v>
      </c>
      <c r="B284" s="20"/>
      <c r="C284" s="20"/>
      <c r="D284" s="20"/>
      <c r="E284" s="24"/>
      <c r="F284" s="27"/>
      <c r="G284" s="24"/>
      <c r="H284" s="27"/>
      <c r="I284" s="24"/>
      <c r="J284" s="27"/>
      <c r="K284" s="24"/>
      <c r="L284" s="27"/>
      <c r="M284" s="21"/>
      <c r="N284" s="1" t="s">
        <v>187</v>
      </c>
    </row>
    <row r="285" spans="1:52" ht="30" customHeight="1" x14ac:dyDescent="0.3">
      <c r="A285" s="22" t="s">
        <v>786</v>
      </c>
      <c r="B285" s="22" t="s">
        <v>51</v>
      </c>
      <c r="C285" s="22" t="s">
        <v>787</v>
      </c>
      <c r="D285" s="23">
        <v>1</v>
      </c>
      <c r="E285" s="25">
        <f>단가대비표!O15</f>
        <v>18000</v>
      </c>
      <c r="F285" s="28">
        <f>TRUNC(E285*D285,1)</f>
        <v>18000</v>
      </c>
      <c r="G285" s="25">
        <f>단가대비표!P15</f>
        <v>0</v>
      </c>
      <c r="H285" s="28">
        <f>TRUNC(G285*D285,1)</f>
        <v>0</v>
      </c>
      <c r="I285" s="25">
        <f>단가대비표!V15</f>
        <v>0</v>
      </c>
      <c r="J285" s="28">
        <f>TRUNC(I285*D285,1)</f>
        <v>0</v>
      </c>
      <c r="K285" s="25">
        <f t="shared" ref="K285:L287" si="76">TRUNC(E285+G285+I285,1)</f>
        <v>18000</v>
      </c>
      <c r="L285" s="28">
        <f t="shared" si="76"/>
        <v>18000</v>
      </c>
      <c r="M285" s="22" t="s">
        <v>51</v>
      </c>
      <c r="N285" s="2" t="s">
        <v>187</v>
      </c>
      <c r="O285" s="2" t="s">
        <v>788</v>
      </c>
      <c r="P285" s="2" t="s">
        <v>60</v>
      </c>
      <c r="Q285" s="2" t="s">
        <v>60</v>
      </c>
      <c r="R285" s="2" t="s">
        <v>59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51</v>
      </c>
      <c r="AW285" s="2" t="s">
        <v>789</v>
      </c>
      <c r="AX285" s="2" t="s">
        <v>51</v>
      </c>
      <c r="AY285" s="2" t="s">
        <v>51</v>
      </c>
      <c r="AZ285" s="2" t="s">
        <v>51</v>
      </c>
    </row>
    <row r="286" spans="1:52" ht="30" customHeight="1" x14ac:dyDescent="0.3">
      <c r="A286" s="22" t="s">
        <v>790</v>
      </c>
      <c r="B286" s="22" t="s">
        <v>307</v>
      </c>
      <c r="C286" s="22" t="s">
        <v>308</v>
      </c>
      <c r="D286" s="23">
        <v>8.0000000000000002E-3</v>
      </c>
      <c r="E286" s="25">
        <f>단가대비표!O87</f>
        <v>0</v>
      </c>
      <c r="F286" s="28">
        <f>TRUNC(E286*D286,1)</f>
        <v>0</v>
      </c>
      <c r="G286" s="25">
        <f>단가대비표!P87</f>
        <v>277276</v>
      </c>
      <c r="H286" s="28">
        <f>TRUNC(G286*D286,1)</f>
        <v>2218.1999999999998</v>
      </c>
      <c r="I286" s="25">
        <f>단가대비표!V87</f>
        <v>0</v>
      </c>
      <c r="J286" s="28">
        <f>TRUNC(I286*D286,1)</f>
        <v>0</v>
      </c>
      <c r="K286" s="25">
        <f t="shared" si="76"/>
        <v>277276</v>
      </c>
      <c r="L286" s="28">
        <f t="shared" si="76"/>
        <v>2218.1999999999998</v>
      </c>
      <c r="M286" s="22" t="s">
        <v>51</v>
      </c>
      <c r="N286" s="2" t="s">
        <v>187</v>
      </c>
      <c r="O286" s="2" t="s">
        <v>791</v>
      </c>
      <c r="P286" s="2" t="s">
        <v>60</v>
      </c>
      <c r="Q286" s="2" t="s">
        <v>60</v>
      </c>
      <c r="R286" s="2" t="s">
        <v>59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51</v>
      </c>
      <c r="AW286" s="2" t="s">
        <v>792</v>
      </c>
      <c r="AX286" s="2" t="s">
        <v>51</v>
      </c>
      <c r="AY286" s="2" t="s">
        <v>51</v>
      </c>
      <c r="AZ286" s="2" t="s">
        <v>51</v>
      </c>
    </row>
    <row r="287" spans="1:52" ht="30" customHeight="1" x14ac:dyDescent="0.3">
      <c r="A287" s="22" t="s">
        <v>306</v>
      </c>
      <c r="B287" s="22" t="s">
        <v>307</v>
      </c>
      <c r="C287" s="22" t="s">
        <v>308</v>
      </c>
      <c r="D287" s="23">
        <v>3.0000000000000001E-3</v>
      </c>
      <c r="E287" s="25">
        <f>단가대비표!O78</f>
        <v>0</v>
      </c>
      <c r="F287" s="28">
        <f>TRUNC(E287*D287,1)</f>
        <v>0</v>
      </c>
      <c r="G287" s="25">
        <f>단가대비표!P78</f>
        <v>172068</v>
      </c>
      <c r="H287" s="28">
        <f>TRUNC(G287*D287,1)</f>
        <v>516.20000000000005</v>
      </c>
      <c r="I287" s="25">
        <f>단가대비표!V78</f>
        <v>0</v>
      </c>
      <c r="J287" s="28">
        <f>TRUNC(I287*D287,1)</f>
        <v>0</v>
      </c>
      <c r="K287" s="25">
        <f t="shared" si="76"/>
        <v>172068</v>
      </c>
      <c r="L287" s="28">
        <f t="shared" si="76"/>
        <v>516.20000000000005</v>
      </c>
      <c r="M287" s="22" t="s">
        <v>51</v>
      </c>
      <c r="N287" s="2" t="s">
        <v>187</v>
      </c>
      <c r="O287" s="2" t="s">
        <v>309</v>
      </c>
      <c r="P287" s="2" t="s">
        <v>60</v>
      </c>
      <c r="Q287" s="2" t="s">
        <v>60</v>
      </c>
      <c r="R287" s="2" t="s">
        <v>59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51</v>
      </c>
      <c r="AW287" s="2" t="s">
        <v>793</v>
      </c>
      <c r="AX287" s="2" t="s">
        <v>51</v>
      </c>
      <c r="AY287" s="2" t="s">
        <v>51</v>
      </c>
      <c r="AZ287" s="2" t="s">
        <v>51</v>
      </c>
    </row>
    <row r="288" spans="1:52" ht="30" customHeight="1" x14ac:dyDescent="0.3">
      <c r="A288" s="22" t="s">
        <v>311</v>
      </c>
      <c r="B288" s="22" t="s">
        <v>51</v>
      </c>
      <c r="C288" s="22" t="s">
        <v>51</v>
      </c>
      <c r="D288" s="23"/>
      <c r="E288" s="25"/>
      <c r="F288" s="28">
        <f>TRUNC(SUMIF(N285:N287, N284, F285:F287),0)</f>
        <v>18000</v>
      </c>
      <c r="G288" s="25"/>
      <c r="H288" s="28">
        <f>TRUNC(SUMIF(N285:N287, N284, H285:H287),0)</f>
        <v>2734</v>
      </c>
      <c r="I288" s="25"/>
      <c r="J288" s="28">
        <f>TRUNC(SUMIF(N285:N287, N284, J285:J287),0)</f>
        <v>0</v>
      </c>
      <c r="K288" s="25"/>
      <c r="L288" s="28">
        <f>F288+H288+J288</f>
        <v>20734</v>
      </c>
      <c r="M288" s="22" t="s">
        <v>51</v>
      </c>
      <c r="N288" s="2" t="s">
        <v>75</v>
      </c>
      <c r="O288" s="2" t="s">
        <v>75</v>
      </c>
      <c r="P288" s="2" t="s">
        <v>51</v>
      </c>
      <c r="Q288" s="2" t="s">
        <v>51</v>
      </c>
      <c r="R288" s="2" t="s">
        <v>51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51</v>
      </c>
      <c r="AW288" s="2" t="s">
        <v>51</v>
      </c>
      <c r="AX288" s="2" t="s">
        <v>51</v>
      </c>
      <c r="AY288" s="2" t="s">
        <v>51</v>
      </c>
      <c r="AZ288" s="2" t="s">
        <v>51</v>
      </c>
    </row>
    <row r="289" spans="1:52" ht="30" customHeight="1" x14ac:dyDescent="0.3">
      <c r="A289" s="23"/>
      <c r="B289" s="23"/>
      <c r="C289" s="23"/>
      <c r="D289" s="23"/>
      <c r="E289" s="25"/>
      <c r="F289" s="28"/>
      <c r="G289" s="25"/>
      <c r="H289" s="28"/>
      <c r="I289" s="25"/>
      <c r="J289" s="28"/>
      <c r="K289" s="25"/>
      <c r="L289" s="28"/>
      <c r="M289" s="23"/>
    </row>
    <row r="290" spans="1:52" ht="30" customHeight="1" x14ac:dyDescent="0.3">
      <c r="A290" s="19" t="s">
        <v>794</v>
      </c>
      <c r="B290" s="20"/>
      <c r="C290" s="20"/>
      <c r="D290" s="20"/>
      <c r="E290" s="24"/>
      <c r="F290" s="27"/>
      <c r="G290" s="24"/>
      <c r="H290" s="27"/>
      <c r="I290" s="24"/>
      <c r="J290" s="27"/>
      <c r="K290" s="24"/>
      <c r="L290" s="27"/>
      <c r="M290" s="21"/>
      <c r="N290" s="1" t="s">
        <v>190</v>
      </c>
    </row>
    <row r="291" spans="1:52" ht="30" customHeight="1" x14ac:dyDescent="0.3">
      <c r="A291" s="22" t="s">
        <v>143</v>
      </c>
      <c r="B291" s="22" t="s">
        <v>796</v>
      </c>
      <c r="C291" s="22" t="s">
        <v>88</v>
      </c>
      <c r="D291" s="23">
        <v>1</v>
      </c>
      <c r="E291" s="25">
        <f>일위대가목록!E76</f>
        <v>3785</v>
      </c>
      <c r="F291" s="28">
        <f>TRUNC(E291*D291,1)</f>
        <v>3785</v>
      </c>
      <c r="G291" s="25">
        <f>일위대가목록!F76</f>
        <v>18267</v>
      </c>
      <c r="H291" s="28">
        <f>TRUNC(G291*D291,1)</f>
        <v>18267</v>
      </c>
      <c r="I291" s="25">
        <f>일위대가목록!G76</f>
        <v>846</v>
      </c>
      <c r="J291" s="28">
        <f>TRUNC(I291*D291,1)</f>
        <v>846</v>
      </c>
      <c r="K291" s="25">
        <f>TRUNC(E291+G291+I291,1)</f>
        <v>22898</v>
      </c>
      <c r="L291" s="28">
        <f>TRUNC(F291+H291+J291,1)</f>
        <v>22898</v>
      </c>
      <c r="M291" s="22" t="s">
        <v>51</v>
      </c>
      <c r="N291" s="2" t="s">
        <v>190</v>
      </c>
      <c r="O291" s="2" t="s">
        <v>797</v>
      </c>
      <c r="P291" s="2" t="s">
        <v>59</v>
      </c>
      <c r="Q291" s="2" t="s">
        <v>60</v>
      </c>
      <c r="R291" s="2" t="s">
        <v>60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51</v>
      </c>
      <c r="AW291" s="2" t="s">
        <v>798</v>
      </c>
      <c r="AX291" s="2" t="s">
        <v>51</v>
      </c>
      <c r="AY291" s="2" t="s">
        <v>51</v>
      </c>
      <c r="AZ291" s="2" t="s">
        <v>51</v>
      </c>
    </row>
    <row r="292" spans="1:52" ht="30" customHeight="1" x14ac:dyDescent="0.3">
      <c r="A292" s="22" t="s">
        <v>138</v>
      </c>
      <c r="B292" s="22" t="s">
        <v>139</v>
      </c>
      <c r="C292" s="22" t="s">
        <v>140</v>
      </c>
      <c r="D292" s="23">
        <v>1</v>
      </c>
      <c r="E292" s="25">
        <f>일위대가목록!E21</f>
        <v>430</v>
      </c>
      <c r="F292" s="28">
        <f>TRUNC(E292*D292,1)</f>
        <v>430</v>
      </c>
      <c r="G292" s="25">
        <f>일위대가목록!F21</f>
        <v>17154</v>
      </c>
      <c r="H292" s="28">
        <f>TRUNC(G292*D292,1)</f>
        <v>17154</v>
      </c>
      <c r="I292" s="25">
        <f>일위대가목록!G21</f>
        <v>343</v>
      </c>
      <c r="J292" s="28">
        <f>TRUNC(I292*D292,1)</f>
        <v>343</v>
      </c>
      <c r="K292" s="25">
        <f>TRUNC(E292+G292+I292,1)</f>
        <v>17927</v>
      </c>
      <c r="L292" s="28">
        <f>TRUNC(F292+H292+J292,1)</f>
        <v>17927</v>
      </c>
      <c r="M292" s="22" t="s">
        <v>51</v>
      </c>
      <c r="N292" s="2" t="s">
        <v>190</v>
      </c>
      <c r="O292" s="2" t="s">
        <v>141</v>
      </c>
      <c r="P292" s="2" t="s">
        <v>59</v>
      </c>
      <c r="Q292" s="2" t="s">
        <v>60</v>
      </c>
      <c r="R292" s="2" t="s">
        <v>60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51</v>
      </c>
      <c r="AW292" s="2" t="s">
        <v>799</v>
      </c>
      <c r="AX292" s="2" t="s">
        <v>51</v>
      </c>
      <c r="AY292" s="2" t="s">
        <v>51</v>
      </c>
      <c r="AZ292" s="2" t="s">
        <v>51</v>
      </c>
    </row>
    <row r="293" spans="1:52" ht="30" customHeight="1" x14ac:dyDescent="0.3">
      <c r="A293" s="22" t="s">
        <v>311</v>
      </c>
      <c r="B293" s="22" t="s">
        <v>51</v>
      </c>
      <c r="C293" s="22" t="s">
        <v>51</v>
      </c>
      <c r="D293" s="23"/>
      <c r="E293" s="25"/>
      <c r="F293" s="28">
        <f>TRUNC(SUMIF(N291:N292, N290, F291:F292),0)</f>
        <v>4215</v>
      </c>
      <c r="G293" s="25"/>
      <c r="H293" s="28">
        <f>TRUNC(SUMIF(N291:N292, N290, H291:H292),0)</f>
        <v>35421</v>
      </c>
      <c r="I293" s="25"/>
      <c r="J293" s="28">
        <f>TRUNC(SUMIF(N291:N292, N290, J291:J292),0)</f>
        <v>1189</v>
      </c>
      <c r="K293" s="25"/>
      <c r="L293" s="28">
        <f>F293+H293+J293</f>
        <v>40825</v>
      </c>
      <c r="M293" s="22" t="s">
        <v>51</v>
      </c>
      <c r="N293" s="2" t="s">
        <v>75</v>
      </c>
      <c r="O293" s="2" t="s">
        <v>75</v>
      </c>
      <c r="P293" s="2" t="s">
        <v>51</v>
      </c>
      <c r="Q293" s="2" t="s">
        <v>51</v>
      </c>
      <c r="R293" s="2" t="s">
        <v>51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51</v>
      </c>
      <c r="AW293" s="2" t="s">
        <v>51</v>
      </c>
      <c r="AX293" s="2" t="s">
        <v>51</v>
      </c>
      <c r="AY293" s="2" t="s">
        <v>51</v>
      </c>
      <c r="AZ293" s="2" t="s">
        <v>51</v>
      </c>
    </row>
    <row r="294" spans="1:52" ht="30" customHeight="1" x14ac:dyDescent="0.3">
      <c r="A294" s="23"/>
      <c r="B294" s="23"/>
      <c r="C294" s="23"/>
      <c r="D294" s="23"/>
      <c r="E294" s="25"/>
      <c r="F294" s="28"/>
      <c r="G294" s="25"/>
      <c r="H294" s="28"/>
      <c r="I294" s="25"/>
      <c r="J294" s="28"/>
      <c r="K294" s="25"/>
      <c r="L294" s="28"/>
      <c r="M294" s="23"/>
    </row>
    <row r="295" spans="1:52" ht="30" customHeight="1" x14ac:dyDescent="0.3">
      <c r="A295" s="19" t="s">
        <v>800</v>
      </c>
      <c r="B295" s="20"/>
      <c r="C295" s="20"/>
      <c r="D295" s="20"/>
      <c r="E295" s="24"/>
      <c r="F295" s="27"/>
      <c r="G295" s="24"/>
      <c r="H295" s="27"/>
      <c r="I295" s="24"/>
      <c r="J295" s="27"/>
      <c r="K295" s="24"/>
      <c r="L295" s="27"/>
      <c r="M295" s="21"/>
      <c r="N295" s="1" t="s">
        <v>204</v>
      </c>
    </row>
    <row r="296" spans="1:52" ht="30" customHeight="1" x14ac:dyDescent="0.3">
      <c r="A296" s="22" t="s">
        <v>802</v>
      </c>
      <c r="B296" s="22" t="s">
        <v>803</v>
      </c>
      <c r="C296" s="22" t="s">
        <v>57</v>
      </c>
      <c r="D296" s="23">
        <v>1</v>
      </c>
      <c r="E296" s="25">
        <f>일위대가목록!E77</f>
        <v>1789</v>
      </c>
      <c r="F296" s="28">
        <f>TRUNC(E296*D296,1)</f>
        <v>1789</v>
      </c>
      <c r="G296" s="25">
        <f>일위대가목록!F77</f>
        <v>0</v>
      </c>
      <c r="H296" s="28">
        <f>TRUNC(G296*D296,1)</f>
        <v>0</v>
      </c>
      <c r="I296" s="25">
        <f>일위대가목록!G77</f>
        <v>0</v>
      </c>
      <c r="J296" s="28">
        <f>TRUNC(I296*D296,1)</f>
        <v>0</v>
      </c>
      <c r="K296" s="25">
        <f t="shared" ref="K296:L299" si="77">TRUNC(E296+G296+I296,1)</f>
        <v>1789</v>
      </c>
      <c r="L296" s="28">
        <f t="shared" si="77"/>
        <v>1789</v>
      </c>
      <c r="M296" s="22" t="s">
        <v>51</v>
      </c>
      <c r="N296" s="2" t="s">
        <v>204</v>
      </c>
      <c r="O296" s="2" t="s">
        <v>804</v>
      </c>
      <c r="P296" s="2" t="s">
        <v>59</v>
      </c>
      <c r="Q296" s="2" t="s">
        <v>60</v>
      </c>
      <c r="R296" s="2" t="s">
        <v>60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51</v>
      </c>
      <c r="AW296" s="2" t="s">
        <v>805</v>
      </c>
      <c r="AX296" s="2" t="s">
        <v>51</v>
      </c>
      <c r="AY296" s="2" t="s">
        <v>51</v>
      </c>
      <c r="AZ296" s="2" t="s">
        <v>51</v>
      </c>
    </row>
    <row r="297" spans="1:52" ht="30" customHeight="1" x14ac:dyDescent="0.3">
      <c r="A297" s="22" t="s">
        <v>806</v>
      </c>
      <c r="B297" s="22" t="s">
        <v>807</v>
      </c>
      <c r="C297" s="22" t="s">
        <v>57</v>
      </c>
      <c r="D297" s="23">
        <v>1</v>
      </c>
      <c r="E297" s="25">
        <f>일위대가목록!E78</f>
        <v>437</v>
      </c>
      <c r="F297" s="28">
        <f>TRUNC(E297*D297,1)</f>
        <v>437</v>
      </c>
      <c r="G297" s="25">
        <f>일위대가목록!F78</f>
        <v>10926</v>
      </c>
      <c r="H297" s="28">
        <f>TRUNC(G297*D297,1)</f>
        <v>10926</v>
      </c>
      <c r="I297" s="25">
        <f>일위대가목록!G78</f>
        <v>0</v>
      </c>
      <c r="J297" s="28">
        <f>TRUNC(I297*D297,1)</f>
        <v>0</v>
      </c>
      <c r="K297" s="25">
        <f t="shared" si="77"/>
        <v>11363</v>
      </c>
      <c r="L297" s="28">
        <f t="shared" si="77"/>
        <v>11363</v>
      </c>
      <c r="M297" s="22" t="s">
        <v>51</v>
      </c>
      <c r="N297" s="2" t="s">
        <v>204</v>
      </c>
      <c r="O297" s="2" t="s">
        <v>808</v>
      </c>
      <c r="P297" s="2" t="s">
        <v>59</v>
      </c>
      <c r="Q297" s="2" t="s">
        <v>60</v>
      </c>
      <c r="R297" s="2" t="s">
        <v>60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51</v>
      </c>
      <c r="AW297" s="2" t="s">
        <v>809</v>
      </c>
      <c r="AX297" s="2" t="s">
        <v>51</v>
      </c>
      <c r="AY297" s="2" t="s">
        <v>51</v>
      </c>
      <c r="AZ297" s="2" t="s">
        <v>51</v>
      </c>
    </row>
    <row r="298" spans="1:52" ht="30" customHeight="1" x14ac:dyDescent="0.3">
      <c r="A298" s="22" t="s">
        <v>810</v>
      </c>
      <c r="B298" s="22" t="s">
        <v>811</v>
      </c>
      <c r="C298" s="22" t="s">
        <v>57</v>
      </c>
      <c r="D298" s="23">
        <v>1</v>
      </c>
      <c r="E298" s="25">
        <f>일위대가목록!E79</f>
        <v>665</v>
      </c>
      <c r="F298" s="28">
        <f>TRUNC(E298*D298,1)</f>
        <v>665</v>
      </c>
      <c r="G298" s="25">
        <f>일위대가목록!F79</f>
        <v>0</v>
      </c>
      <c r="H298" s="28">
        <f>TRUNC(G298*D298,1)</f>
        <v>0</v>
      </c>
      <c r="I298" s="25">
        <f>일위대가목록!G79</f>
        <v>0</v>
      </c>
      <c r="J298" s="28">
        <f>TRUNC(I298*D298,1)</f>
        <v>0</v>
      </c>
      <c r="K298" s="25">
        <f t="shared" si="77"/>
        <v>665</v>
      </c>
      <c r="L298" s="28">
        <f t="shared" si="77"/>
        <v>665</v>
      </c>
      <c r="M298" s="22" t="s">
        <v>51</v>
      </c>
      <c r="N298" s="2" t="s">
        <v>204</v>
      </c>
      <c r="O298" s="2" t="s">
        <v>812</v>
      </c>
      <c r="P298" s="2" t="s">
        <v>59</v>
      </c>
      <c r="Q298" s="2" t="s">
        <v>60</v>
      </c>
      <c r="R298" s="2" t="s">
        <v>60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51</v>
      </c>
      <c r="AW298" s="2" t="s">
        <v>813</v>
      </c>
      <c r="AX298" s="2" t="s">
        <v>51</v>
      </c>
      <c r="AY298" s="2" t="s">
        <v>51</v>
      </c>
      <c r="AZ298" s="2" t="s">
        <v>51</v>
      </c>
    </row>
    <row r="299" spans="1:52" ht="30" customHeight="1" x14ac:dyDescent="0.3">
      <c r="A299" s="22" t="s">
        <v>814</v>
      </c>
      <c r="B299" s="22" t="s">
        <v>815</v>
      </c>
      <c r="C299" s="22" t="s">
        <v>57</v>
      </c>
      <c r="D299" s="23">
        <v>1</v>
      </c>
      <c r="E299" s="25">
        <f>일위대가목록!E80</f>
        <v>140</v>
      </c>
      <c r="F299" s="28">
        <f>TRUNC(E299*D299,1)</f>
        <v>140</v>
      </c>
      <c r="G299" s="25">
        <f>일위대가목록!F80</f>
        <v>7000</v>
      </c>
      <c r="H299" s="28">
        <f>TRUNC(G299*D299,1)</f>
        <v>7000</v>
      </c>
      <c r="I299" s="25">
        <f>일위대가목록!G80</f>
        <v>0</v>
      </c>
      <c r="J299" s="28">
        <f>TRUNC(I299*D299,1)</f>
        <v>0</v>
      </c>
      <c r="K299" s="25">
        <f t="shared" si="77"/>
        <v>7140</v>
      </c>
      <c r="L299" s="28">
        <f t="shared" si="77"/>
        <v>7140</v>
      </c>
      <c r="M299" s="22" t="s">
        <v>51</v>
      </c>
      <c r="N299" s="2" t="s">
        <v>204</v>
      </c>
      <c r="O299" s="2" t="s">
        <v>816</v>
      </c>
      <c r="P299" s="2" t="s">
        <v>59</v>
      </c>
      <c r="Q299" s="2" t="s">
        <v>60</v>
      </c>
      <c r="R299" s="2" t="s">
        <v>60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51</v>
      </c>
      <c r="AW299" s="2" t="s">
        <v>817</v>
      </c>
      <c r="AX299" s="2" t="s">
        <v>51</v>
      </c>
      <c r="AY299" s="2" t="s">
        <v>51</v>
      </c>
      <c r="AZ299" s="2" t="s">
        <v>51</v>
      </c>
    </row>
    <row r="300" spans="1:52" ht="30" customHeight="1" x14ac:dyDescent="0.3">
      <c r="A300" s="22" t="s">
        <v>311</v>
      </c>
      <c r="B300" s="22" t="s">
        <v>51</v>
      </c>
      <c r="C300" s="22" t="s">
        <v>51</v>
      </c>
      <c r="D300" s="23"/>
      <c r="E300" s="25"/>
      <c r="F300" s="28">
        <f>TRUNC(SUMIF(N296:N299, N295, F296:F299),0)</f>
        <v>3031</v>
      </c>
      <c r="G300" s="25"/>
      <c r="H300" s="28">
        <f>TRUNC(SUMIF(N296:N299, N295, H296:H299),0)</f>
        <v>17926</v>
      </c>
      <c r="I300" s="25"/>
      <c r="J300" s="28">
        <f>TRUNC(SUMIF(N296:N299, N295, J296:J299),0)</f>
        <v>0</v>
      </c>
      <c r="K300" s="25"/>
      <c r="L300" s="28">
        <f>F300+H300+J300</f>
        <v>20957</v>
      </c>
      <c r="M300" s="22" t="s">
        <v>51</v>
      </c>
      <c r="N300" s="2" t="s">
        <v>75</v>
      </c>
      <c r="O300" s="2" t="s">
        <v>75</v>
      </c>
      <c r="P300" s="2" t="s">
        <v>51</v>
      </c>
      <c r="Q300" s="2" t="s">
        <v>51</v>
      </c>
      <c r="R300" s="2" t="s">
        <v>51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51</v>
      </c>
      <c r="AW300" s="2" t="s">
        <v>51</v>
      </c>
      <c r="AX300" s="2" t="s">
        <v>51</v>
      </c>
      <c r="AY300" s="2" t="s">
        <v>51</v>
      </c>
      <c r="AZ300" s="2" t="s">
        <v>51</v>
      </c>
    </row>
    <row r="301" spans="1:52" ht="30" customHeight="1" x14ac:dyDescent="0.3">
      <c r="A301" s="23"/>
      <c r="B301" s="23"/>
      <c r="C301" s="23"/>
      <c r="D301" s="23"/>
      <c r="E301" s="25"/>
      <c r="F301" s="28"/>
      <c r="G301" s="25"/>
      <c r="H301" s="28"/>
      <c r="I301" s="25"/>
      <c r="J301" s="28"/>
      <c r="K301" s="25"/>
      <c r="L301" s="28"/>
      <c r="M301" s="23"/>
    </row>
    <row r="302" spans="1:52" ht="30" customHeight="1" x14ac:dyDescent="0.3">
      <c r="A302" s="19" t="s">
        <v>818</v>
      </c>
      <c r="B302" s="20"/>
      <c r="C302" s="20"/>
      <c r="D302" s="20"/>
      <c r="E302" s="24"/>
      <c r="F302" s="27"/>
      <c r="G302" s="24"/>
      <c r="H302" s="27"/>
      <c r="I302" s="24"/>
      <c r="J302" s="27"/>
      <c r="K302" s="24"/>
      <c r="L302" s="27"/>
      <c r="M302" s="21"/>
      <c r="N302" s="1" t="s">
        <v>207</v>
      </c>
    </row>
    <row r="303" spans="1:52" ht="30" customHeight="1" x14ac:dyDescent="0.3">
      <c r="A303" s="22" t="s">
        <v>820</v>
      </c>
      <c r="B303" s="22" t="s">
        <v>821</v>
      </c>
      <c r="C303" s="22" t="s">
        <v>57</v>
      </c>
      <c r="D303" s="23">
        <v>1</v>
      </c>
      <c r="E303" s="25">
        <f>일위대가목록!E81</f>
        <v>76</v>
      </c>
      <c r="F303" s="28">
        <f>TRUNC(E303*D303,1)</f>
        <v>76</v>
      </c>
      <c r="G303" s="25">
        <f>일위대가목록!F81</f>
        <v>2539</v>
      </c>
      <c r="H303" s="28">
        <f>TRUNC(G303*D303,1)</f>
        <v>2539</v>
      </c>
      <c r="I303" s="25">
        <f>일위대가목록!G81</f>
        <v>0</v>
      </c>
      <c r="J303" s="28">
        <f>TRUNC(I303*D303,1)</f>
        <v>0</v>
      </c>
      <c r="K303" s="25">
        <f t="shared" ref="K303:L305" si="78">TRUNC(E303+G303+I303,1)</f>
        <v>2615</v>
      </c>
      <c r="L303" s="28">
        <f t="shared" si="78"/>
        <v>2615</v>
      </c>
      <c r="M303" s="22" t="s">
        <v>51</v>
      </c>
      <c r="N303" s="2" t="s">
        <v>207</v>
      </c>
      <c r="O303" s="2" t="s">
        <v>822</v>
      </c>
      <c r="P303" s="2" t="s">
        <v>59</v>
      </c>
      <c r="Q303" s="2" t="s">
        <v>60</v>
      </c>
      <c r="R303" s="2" t="s">
        <v>60</v>
      </c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51</v>
      </c>
      <c r="AW303" s="2" t="s">
        <v>823</v>
      </c>
      <c r="AX303" s="2" t="s">
        <v>51</v>
      </c>
      <c r="AY303" s="2" t="s">
        <v>51</v>
      </c>
      <c r="AZ303" s="2" t="s">
        <v>51</v>
      </c>
    </row>
    <row r="304" spans="1:52" ht="30" customHeight="1" x14ac:dyDescent="0.3">
      <c r="A304" s="22" t="s">
        <v>810</v>
      </c>
      <c r="B304" s="22" t="s">
        <v>811</v>
      </c>
      <c r="C304" s="22" t="s">
        <v>57</v>
      </c>
      <c r="D304" s="23">
        <v>1</v>
      </c>
      <c r="E304" s="25">
        <f>일위대가목록!E79</f>
        <v>665</v>
      </c>
      <c r="F304" s="28">
        <f>TRUNC(E304*D304,1)</f>
        <v>665</v>
      </c>
      <c r="G304" s="25">
        <f>일위대가목록!F79</f>
        <v>0</v>
      </c>
      <c r="H304" s="28">
        <f>TRUNC(G304*D304,1)</f>
        <v>0</v>
      </c>
      <c r="I304" s="25">
        <f>일위대가목록!G79</f>
        <v>0</v>
      </c>
      <c r="J304" s="28">
        <f>TRUNC(I304*D304,1)</f>
        <v>0</v>
      </c>
      <c r="K304" s="25">
        <f t="shared" si="78"/>
        <v>665</v>
      </c>
      <c r="L304" s="28">
        <f t="shared" si="78"/>
        <v>665</v>
      </c>
      <c r="M304" s="22" t="s">
        <v>51</v>
      </c>
      <c r="N304" s="2" t="s">
        <v>207</v>
      </c>
      <c r="O304" s="2" t="s">
        <v>812</v>
      </c>
      <c r="P304" s="2" t="s">
        <v>59</v>
      </c>
      <c r="Q304" s="2" t="s">
        <v>60</v>
      </c>
      <c r="R304" s="2" t="s">
        <v>60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51</v>
      </c>
      <c r="AW304" s="2" t="s">
        <v>824</v>
      </c>
      <c r="AX304" s="2" t="s">
        <v>51</v>
      </c>
      <c r="AY304" s="2" t="s">
        <v>51</v>
      </c>
      <c r="AZ304" s="2" t="s">
        <v>51</v>
      </c>
    </row>
    <row r="305" spans="1:52" ht="30" customHeight="1" x14ac:dyDescent="0.3">
      <c r="A305" s="22" t="s">
        <v>814</v>
      </c>
      <c r="B305" s="22" t="s">
        <v>815</v>
      </c>
      <c r="C305" s="22" t="s">
        <v>57</v>
      </c>
      <c r="D305" s="23">
        <v>1</v>
      </c>
      <c r="E305" s="25">
        <f>일위대가목록!E80</f>
        <v>140</v>
      </c>
      <c r="F305" s="28">
        <f>TRUNC(E305*D305,1)</f>
        <v>140</v>
      </c>
      <c r="G305" s="25">
        <f>일위대가목록!F80</f>
        <v>7000</v>
      </c>
      <c r="H305" s="28">
        <f>TRUNC(G305*D305,1)</f>
        <v>7000</v>
      </c>
      <c r="I305" s="25">
        <f>일위대가목록!G80</f>
        <v>0</v>
      </c>
      <c r="J305" s="28">
        <f>TRUNC(I305*D305,1)</f>
        <v>0</v>
      </c>
      <c r="K305" s="25">
        <f t="shared" si="78"/>
        <v>7140</v>
      </c>
      <c r="L305" s="28">
        <f t="shared" si="78"/>
        <v>7140</v>
      </c>
      <c r="M305" s="22" t="s">
        <v>51</v>
      </c>
      <c r="N305" s="2" t="s">
        <v>207</v>
      </c>
      <c r="O305" s="2" t="s">
        <v>816</v>
      </c>
      <c r="P305" s="2" t="s">
        <v>59</v>
      </c>
      <c r="Q305" s="2" t="s">
        <v>60</v>
      </c>
      <c r="R305" s="2" t="s">
        <v>60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51</v>
      </c>
      <c r="AW305" s="2" t="s">
        <v>825</v>
      </c>
      <c r="AX305" s="2" t="s">
        <v>51</v>
      </c>
      <c r="AY305" s="2" t="s">
        <v>51</v>
      </c>
      <c r="AZ305" s="2" t="s">
        <v>51</v>
      </c>
    </row>
    <row r="306" spans="1:52" ht="30" customHeight="1" x14ac:dyDescent="0.3">
      <c r="A306" s="22" t="s">
        <v>311</v>
      </c>
      <c r="B306" s="22" t="s">
        <v>51</v>
      </c>
      <c r="C306" s="22" t="s">
        <v>51</v>
      </c>
      <c r="D306" s="23"/>
      <c r="E306" s="25"/>
      <c r="F306" s="28">
        <f>TRUNC(SUMIF(N303:N305, N302, F303:F305),0)</f>
        <v>881</v>
      </c>
      <c r="G306" s="25"/>
      <c r="H306" s="28">
        <f>TRUNC(SUMIF(N303:N305, N302, H303:H305),0)</f>
        <v>9539</v>
      </c>
      <c r="I306" s="25"/>
      <c r="J306" s="28">
        <f>TRUNC(SUMIF(N303:N305, N302, J303:J305),0)</f>
        <v>0</v>
      </c>
      <c r="K306" s="25"/>
      <c r="L306" s="28">
        <f>F306+H306+J306</f>
        <v>10420</v>
      </c>
      <c r="M306" s="22" t="s">
        <v>51</v>
      </c>
      <c r="N306" s="2" t="s">
        <v>75</v>
      </c>
      <c r="O306" s="2" t="s">
        <v>75</v>
      </c>
      <c r="P306" s="2" t="s">
        <v>51</v>
      </c>
      <c r="Q306" s="2" t="s">
        <v>51</v>
      </c>
      <c r="R306" s="2" t="s">
        <v>51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51</v>
      </c>
      <c r="AW306" s="2" t="s">
        <v>51</v>
      </c>
      <c r="AX306" s="2" t="s">
        <v>51</v>
      </c>
      <c r="AY306" s="2" t="s">
        <v>51</v>
      </c>
      <c r="AZ306" s="2" t="s">
        <v>51</v>
      </c>
    </row>
    <row r="307" spans="1:52" ht="30" customHeight="1" x14ac:dyDescent="0.3">
      <c r="A307" s="23"/>
      <c r="B307" s="23"/>
      <c r="C307" s="23"/>
      <c r="D307" s="23"/>
      <c r="E307" s="25"/>
      <c r="F307" s="28"/>
      <c r="G307" s="25"/>
      <c r="H307" s="28"/>
      <c r="I307" s="25"/>
      <c r="J307" s="28"/>
      <c r="K307" s="25"/>
      <c r="L307" s="28"/>
      <c r="M307" s="23"/>
    </row>
    <row r="308" spans="1:52" ht="30" customHeight="1" x14ac:dyDescent="0.3">
      <c r="A308" s="19" t="s">
        <v>826</v>
      </c>
      <c r="B308" s="20"/>
      <c r="C308" s="20"/>
      <c r="D308" s="20"/>
      <c r="E308" s="24"/>
      <c r="F308" s="27"/>
      <c r="G308" s="24"/>
      <c r="H308" s="27"/>
      <c r="I308" s="24"/>
      <c r="J308" s="27"/>
      <c r="K308" s="24"/>
      <c r="L308" s="27"/>
      <c r="M308" s="21"/>
      <c r="N308" s="1" t="s">
        <v>211</v>
      </c>
    </row>
    <row r="309" spans="1:52" ht="30" customHeight="1" x14ac:dyDescent="0.3">
      <c r="A309" s="22" t="s">
        <v>806</v>
      </c>
      <c r="B309" s="22" t="s">
        <v>807</v>
      </c>
      <c r="C309" s="22" t="s">
        <v>57</v>
      </c>
      <c r="D309" s="23">
        <v>0.1</v>
      </c>
      <c r="E309" s="25">
        <f>일위대가목록!E78</f>
        <v>437</v>
      </c>
      <c r="F309" s="28">
        <f>TRUNC(E309*D309,1)</f>
        <v>43.7</v>
      </c>
      <c r="G309" s="25">
        <f>일위대가목록!F78</f>
        <v>10926</v>
      </c>
      <c r="H309" s="28">
        <f>TRUNC(G309*D309,1)</f>
        <v>1092.5999999999999</v>
      </c>
      <c r="I309" s="25">
        <f>일위대가목록!G78</f>
        <v>0</v>
      </c>
      <c r="J309" s="28">
        <f>TRUNC(I309*D309,1)</f>
        <v>0</v>
      </c>
      <c r="K309" s="25">
        <f t="shared" ref="K309:L312" si="79">TRUNC(E309+G309+I309,1)</f>
        <v>11363</v>
      </c>
      <c r="L309" s="28">
        <f t="shared" si="79"/>
        <v>1136.3</v>
      </c>
      <c r="M309" s="22" t="s">
        <v>51</v>
      </c>
      <c r="N309" s="2" t="s">
        <v>211</v>
      </c>
      <c r="O309" s="2" t="s">
        <v>808</v>
      </c>
      <c r="P309" s="2" t="s">
        <v>59</v>
      </c>
      <c r="Q309" s="2" t="s">
        <v>60</v>
      </c>
      <c r="R309" s="2" t="s">
        <v>60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51</v>
      </c>
      <c r="AW309" s="2" t="s">
        <v>828</v>
      </c>
      <c r="AX309" s="2" t="s">
        <v>51</v>
      </c>
      <c r="AY309" s="2" t="s">
        <v>51</v>
      </c>
      <c r="AZ309" s="2" t="s">
        <v>51</v>
      </c>
    </row>
    <row r="310" spans="1:52" ht="30" customHeight="1" x14ac:dyDescent="0.3">
      <c r="A310" s="22" t="s">
        <v>802</v>
      </c>
      <c r="B310" s="22" t="s">
        <v>803</v>
      </c>
      <c r="C310" s="22" t="s">
        <v>57</v>
      </c>
      <c r="D310" s="23">
        <v>0.1</v>
      </c>
      <c r="E310" s="25">
        <f>일위대가목록!E77</f>
        <v>1789</v>
      </c>
      <c r="F310" s="28">
        <f>TRUNC(E310*D310,1)</f>
        <v>178.9</v>
      </c>
      <c r="G310" s="25">
        <f>일위대가목록!F77</f>
        <v>0</v>
      </c>
      <c r="H310" s="28">
        <f>TRUNC(G310*D310,1)</f>
        <v>0</v>
      </c>
      <c r="I310" s="25">
        <f>일위대가목록!G77</f>
        <v>0</v>
      </c>
      <c r="J310" s="28">
        <f>TRUNC(I310*D310,1)</f>
        <v>0</v>
      </c>
      <c r="K310" s="25">
        <f t="shared" si="79"/>
        <v>1789</v>
      </c>
      <c r="L310" s="28">
        <f t="shared" si="79"/>
        <v>178.9</v>
      </c>
      <c r="M310" s="22" t="s">
        <v>51</v>
      </c>
      <c r="N310" s="2" t="s">
        <v>211</v>
      </c>
      <c r="O310" s="2" t="s">
        <v>804</v>
      </c>
      <c r="P310" s="2" t="s">
        <v>59</v>
      </c>
      <c r="Q310" s="2" t="s">
        <v>60</v>
      </c>
      <c r="R310" s="2" t="s">
        <v>60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51</v>
      </c>
      <c r="AW310" s="2" t="s">
        <v>829</v>
      </c>
      <c r="AX310" s="2" t="s">
        <v>51</v>
      </c>
      <c r="AY310" s="2" t="s">
        <v>51</v>
      </c>
      <c r="AZ310" s="2" t="s">
        <v>51</v>
      </c>
    </row>
    <row r="311" spans="1:52" ht="30" customHeight="1" x14ac:dyDescent="0.3">
      <c r="A311" s="22" t="s">
        <v>830</v>
      </c>
      <c r="B311" s="22" t="s">
        <v>831</v>
      </c>
      <c r="C311" s="22" t="s">
        <v>57</v>
      </c>
      <c r="D311" s="23">
        <v>0.1</v>
      </c>
      <c r="E311" s="25">
        <f>일위대가목록!E82</f>
        <v>390</v>
      </c>
      <c r="F311" s="28">
        <f>TRUNC(E311*D311,1)</f>
        <v>39</v>
      </c>
      <c r="G311" s="25">
        <f>일위대가목록!F82</f>
        <v>19514</v>
      </c>
      <c r="H311" s="28">
        <f>TRUNC(G311*D311,1)</f>
        <v>1951.4</v>
      </c>
      <c r="I311" s="25">
        <f>일위대가목록!G82</f>
        <v>0</v>
      </c>
      <c r="J311" s="28">
        <f>TRUNC(I311*D311,1)</f>
        <v>0</v>
      </c>
      <c r="K311" s="25">
        <f t="shared" si="79"/>
        <v>19904</v>
      </c>
      <c r="L311" s="28">
        <f t="shared" si="79"/>
        <v>1990.4</v>
      </c>
      <c r="M311" s="22" t="s">
        <v>51</v>
      </c>
      <c r="N311" s="2" t="s">
        <v>211</v>
      </c>
      <c r="O311" s="2" t="s">
        <v>832</v>
      </c>
      <c r="P311" s="2" t="s">
        <v>59</v>
      </c>
      <c r="Q311" s="2" t="s">
        <v>60</v>
      </c>
      <c r="R311" s="2" t="s">
        <v>60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51</v>
      </c>
      <c r="AW311" s="2" t="s">
        <v>833</v>
      </c>
      <c r="AX311" s="2" t="s">
        <v>51</v>
      </c>
      <c r="AY311" s="2" t="s">
        <v>51</v>
      </c>
      <c r="AZ311" s="2" t="s">
        <v>51</v>
      </c>
    </row>
    <row r="312" spans="1:52" ht="30" customHeight="1" x14ac:dyDescent="0.3">
      <c r="A312" s="22" t="s">
        <v>834</v>
      </c>
      <c r="B312" s="22" t="s">
        <v>835</v>
      </c>
      <c r="C312" s="22" t="s">
        <v>57</v>
      </c>
      <c r="D312" s="23">
        <v>0.1</v>
      </c>
      <c r="E312" s="25">
        <f>일위대가목록!E83</f>
        <v>2473</v>
      </c>
      <c r="F312" s="28">
        <f>TRUNC(E312*D312,1)</f>
        <v>247.3</v>
      </c>
      <c r="G312" s="25">
        <f>일위대가목록!F83</f>
        <v>0</v>
      </c>
      <c r="H312" s="28">
        <f>TRUNC(G312*D312,1)</f>
        <v>0</v>
      </c>
      <c r="I312" s="25">
        <f>일위대가목록!G83</f>
        <v>0</v>
      </c>
      <c r="J312" s="28">
        <f>TRUNC(I312*D312,1)</f>
        <v>0</v>
      </c>
      <c r="K312" s="25">
        <f t="shared" si="79"/>
        <v>2473</v>
      </c>
      <c r="L312" s="28">
        <f t="shared" si="79"/>
        <v>247.3</v>
      </c>
      <c r="M312" s="22" t="s">
        <v>51</v>
      </c>
      <c r="N312" s="2" t="s">
        <v>211</v>
      </c>
      <c r="O312" s="2" t="s">
        <v>836</v>
      </c>
      <c r="P312" s="2" t="s">
        <v>59</v>
      </c>
      <c r="Q312" s="2" t="s">
        <v>60</v>
      </c>
      <c r="R312" s="2" t="s">
        <v>60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51</v>
      </c>
      <c r="AW312" s="2" t="s">
        <v>837</v>
      </c>
      <c r="AX312" s="2" t="s">
        <v>51</v>
      </c>
      <c r="AY312" s="2" t="s">
        <v>51</v>
      </c>
      <c r="AZ312" s="2" t="s">
        <v>51</v>
      </c>
    </row>
    <row r="313" spans="1:52" ht="30" customHeight="1" x14ac:dyDescent="0.3">
      <c r="A313" s="22" t="s">
        <v>311</v>
      </c>
      <c r="B313" s="22" t="s">
        <v>51</v>
      </c>
      <c r="C313" s="22" t="s">
        <v>51</v>
      </c>
      <c r="D313" s="23"/>
      <c r="E313" s="25"/>
      <c r="F313" s="28">
        <f>TRUNC(SUMIF(N309:N312, N308, F309:F312),0)</f>
        <v>508</v>
      </c>
      <c r="G313" s="25"/>
      <c r="H313" s="28">
        <f>TRUNC(SUMIF(N309:N312, N308, H309:H312),0)</f>
        <v>3044</v>
      </c>
      <c r="I313" s="25"/>
      <c r="J313" s="28">
        <f>TRUNC(SUMIF(N309:N312, N308, J309:J312),0)</f>
        <v>0</v>
      </c>
      <c r="K313" s="25"/>
      <c r="L313" s="28">
        <f>F313+H313+J313</f>
        <v>3552</v>
      </c>
      <c r="M313" s="22" t="s">
        <v>51</v>
      </c>
      <c r="N313" s="2" t="s">
        <v>75</v>
      </c>
      <c r="O313" s="2" t="s">
        <v>75</v>
      </c>
      <c r="P313" s="2" t="s">
        <v>51</v>
      </c>
      <c r="Q313" s="2" t="s">
        <v>51</v>
      </c>
      <c r="R313" s="2" t="s">
        <v>51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51</v>
      </c>
      <c r="AW313" s="2" t="s">
        <v>51</v>
      </c>
      <c r="AX313" s="2" t="s">
        <v>51</v>
      </c>
      <c r="AY313" s="2" t="s">
        <v>51</v>
      </c>
      <c r="AZ313" s="2" t="s">
        <v>51</v>
      </c>
    </row>
    <row r="314" spans="1:52" ht="30" customHeight="1" x14ac:dyDescent="0.3">
      <c r="A314" s="23"/>
      <c r="B314" s="23"/>
      <c r="C314" s="23"/>
      <c r="D314" s="23"/>
      <c r="E314" s="25"/>
      <c r="F314" s="28"/>
      <c r="G314" s="25"/>
      <c r="H314" s="28"/>
      <c r="I314" s="25"/>
      <c r="J314" s="28"/>
      <c r="K314" s="25"/>
      <c r="L314" s="28"/>
      <c r="M314" s="23"/>
    </row>
    <row r="315" spans="1:52" ht="30" customHeight="1" x14ac:dyDescent="0.3">
      <c r="A315" s="19" t="s">
        <v>838</v>
      </c>
      <c r="B315" s="20"/>
      <c r="C315" s="20"/>
      <c r="D315" s="20"/>
      <c r="E315" s="24"/>
      <c r="F315" s="27"/>
      <c r="G315" s="24"/>
      <c r="H315" s="27"/>
      <c r="I315" s="24"/>
      <c r="J315" s="27"/>
      <c r="K315" s="24"/>
      <c r="L315" s="27"/>
      <c r="M315" s="21"/>
      <c r="N315" s="1" t="s">
        <v>217</v>
      </c>
    </row>
    <row r="316" spans="1:52" ht="30" customHeight="1" x14ac:dyDescent="0.3">
      <c r="A316" s="22" t="s">
        <v>840</v>
      </c>
      <c r="B316" s="22" t="s">
        <v>841</v>
      </c>
      <c r="C316" s="22" t="s">
        <v>57</v>
      </c>
      <c r="D316" s="23">
        <v>1.1000000000000001</v>
      </c>
      <c r="E316" s="25">
        <f>단가대비표!O18</f>
        <v>10000</v>
      </c>
      <c r="F316" s="28">
        <f>TRUNC(E316*D316,1)</f>
        <v>11000</v>
      </c>
      <c r="G316" s="25">
        <f>단가대비표!P18</f>
        <v>0</v>
      </c>
      <c r="H316" s="28">
        <f>TRUNC(G316*D316,1)</f>
        <v>0</v>
      </c>
      <c r="I316" s="25">
        <f>단가대비표!V18</f>
        <v>0</v>
      </c>
      <c r="J316" s="28">
        <f>TRUNC(I316*D316,1)</f>
        <v>0</v>
      </c>
      <c r="K316" s="25">
        <f t="shared" ref="K316:L318" si="80">TRUNC(E316+G316+I316,1)</f>
        <v>10000</v>
      </c>
      <c r="L316" s="28">
        <f t="shared" si="80"/>
        <v>11000</v>
      </c>
      <c r="M316" s="22" t="s">
        <v>51</v>
      </c>
      <c r="N316" s="2" t="s">
        <v>217</v>
      </c>
      <c r="O316" s="2" t="s">
        <v>842</v>
      </c>
      <c r="P316" s="2" t="s">
        <v>60</v>
      </c>
      <c r="Q316" s="2" t="s">
        <v>60</v>
      </c>
      <c r="R316" s="2" t="s">
        <v>59</v>
      </c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51</v>
      </c>
      <c r="AW316" s="2" t="s">
        <v>843</v>
      </c>
      <c r="AX316" s="2" t="s">
        <v>51</v>
      </c>
      <c r="AY316" s="2" t="s">
        <v>51</v>
      </c>
      <c r="AZ316" s="2" t="s">
        <v>51</v>
      </c>
    </row>
    <row r="317" spans="1:52" ht="30" customHeight="1" x14ac:dyDescent="0.3">
      <c r="A317" s="22" t="s">
        <v>844</v>
      </c>
      <c r="B317" s="22" t="s">
        <v>845</v>
      </c>
      <c r="C317" s="22" t="s">
        <v>135</v>
      </c>
      <c r="D317" s="23">
        <v>0.3</v>
      </c>
      <c r="E317" s="25">
        <f>단가대비표!O60</f>
        <v>2060</v>
      </c>
      <c r="F317" s="28">
        <f>TRUNC(E317*D317,1)</f>
        <v>618</v>
      </c>
      <c r="G317" s="25">
        <f>단가대비표!P60</f>
        <v>0</v>
      </c>
      <c r="H317" s="28">
        <f>TRUNC(G317*D317,1)</f>
        <v>0</v>
      </c>
      <c r="I317" s="25">
        <f>단가대비표!V60</f>
        <v>0</v>
      </c>
      <c r="J317" s="28">
        <f>TRUNC(I317*D317,1)</f>
        <v>0</v>
      </c>
      <c r="K317" s="25">
        <f t="shared" si="80"/>
        <v>2060</v>
      </c>
      <c r="L317" s="28">
        <f t="shared" si="80"/>
        <v>618</v>
      </c>
      <c r="M317" s="22" t="s">
        <v>51</v>
      </c>
      <c r="N317" s="2" t="s">
        <v>217</v>
      </c>
      <c r="O317" s="2" t="s">
        <v>846</v>
      </c>
      <c r="P317" s="2" t="s">
        <v>60</v>
      </c>
      <c r="Q317" s="2" t="s">
        <v>60</v>
      </c>
      <c r="R317" s="2" t="s">
        <v>59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51</v>
      </c>
      <c r="AW317" s="2" t="s">
        <v>847</v>
      </c>
      <c r="AX317" s="2" t="s">
        <v>51</v>
      </c>
      <c r="AY317" s="2" t="s">
        <v>51</v>
      </c>
      <c r="AZ317" s="2" t="s">
        <v>51</v>
      </c>
    </row>
    <row r="318" spans="1:52" ht="30" customHeight="1" x14ac:dyDescent="0.3">
      <c r="A318" s="22" t="s">
        <v>848</v>
      </c>
      <c r="B318" s="22" t="s">
        <v>849</v>
      </c>
      <c r="C318" s="22" t="s">
        <v>57</v>
      </c>
      <c r="D318" s="23">
        <v>1</v>
      </c>
      <c r="E318" s="25">
        <f>일위대가목록!E84</f>
        <v>0</v>
      </c>
      <c r="F318" s="28">
        <f>TRUNC(E318*D318,1)</f>
        <v>0</v>
      </c>
      <c r="G318" s="25">
        <f>일위대가목록!F84</f>
        <v>7527</v>
      </c>
      <c r="H318" s="28">
        <f>TRUNC(G318*D318,1)</f>
        <v>7527</v>
      </c>
      <c r="I318" s="25">
        <f>일위대가목록!G84</f>
        <v>0</v>
      </c>
      <c r="J318" s="28">
        <f>TRUNC(I318*D318,1)</f>
        <v>0</v>
      </c>
      <c r="K318" s="25">
        <f t="shared" si="80"/>
        <v>7527</v>
      </c>
      <c r="L318" s="28">
        <f t="shared" si="80"/>
        <v>7527</v>
      </c>
      <c r="M318" s="22" t="s">
        <v>51</v>
      </c>
      <c r="N318" s="2" t="s">
        <v>217</v>
      </c>
      <c r="O318" s="2" t="s">
        <v>850</v>
      </c>
      <c r="P318" s="2" t="s">
        <v>59</v>
      </c>
      <c r="Q318" s="2" t="s">
        <v>60</v>
      </c>
      <c r="R318" s="2" t="s">
        <v>60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51</v>
      </c>
      <c r="AW318" s="2" t="s">
        <v>851</v>
      </c>
      <c r="AX318" s="2" t="s">
        <v>51</v>
      </c>
      <c r="AY318" s="2" t="s">
        <v>51</v>
      </c>
      <c r="AZ318" s="2" t="s">
        <v>51</v>
      </c>
    </row>
    <row r="319" spans="1:52" ht="30" customHeight="1" x14ac:dyDescent="0.3">
      <c r="A319" s="22" t="s">
        <v>311</v>
      </c>
      <c r="B319" s="22" t="s">
        <v>51</v>
      </c>
      <c r="C319" s="22" t="s">
        <v>51</v>
      </c>
      <c r="D319" s="23"/>
      <c r="E319" s="25"/>
      <c r="F319" s="28">
        <f>TRUNC(SUMIF(N316:N318, N315, F316:F318),0)</f>
        <v>11618</v>
      </c>
      <c r="G319" s="25"/>
      <c r="H319" s="28">
        <f>TRUNC(SUMIF(N316:N318, N315, H316:H318),0)</f>
        <v>7527</v>
      </c>
      <c r="I319" s="25"/>
      <c r="J319" s="28">
        <f>TRUNC(SUMIF(N316:N318, N315, J316:J318),0)</f>
        <v>0</v>
      </c>
      <c r="K319" s="25"/>
      <c r="L319" s="28">
        <f>F319+H319+J319</f>
        <v>19145</v>
      </c>
      <c r="M319" s="22" t="s">
        <v>51</v>
      </c>
      <c r="N319" s="2" t="s">
        <v>75</v>
      </c>
      <c r="O319" s="2" t="s">
        <v>75</v>
      </c>
      <c r="P319" s="2" t="s">
        <v>51</v>
      </c>
      <c r="Q319" s="2" t="s">
        <v>51</v>
      </c>
      <c r="R319" s="2" t="s">
        <v>51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51</v>
      </c>
      <c r="AW319" s="2" t="s">
        <v>51</v>
      </c>
      <c r="AX319" s="2" t="s">
        <v>51</v>
      </c>
      <c r="AY319" s="2" t="s">
        <v>51</v>
      </c>
      <c r="AZ319" s="2" t="s">
        <v>51</v>
      </c>
    </row>
    <row r="320" spans="1:52" ht="30" customHeight="1" x14ac:dyDescent="0.3">
      <c r="A320" s="23"/>
      <c r="B320" s="23"/>
      <c r="C320" s="23"/>
      <c r="D320" s="23"/>
      <c r="E320" s="25"/>
      <c r="F320" s="28"/>
      <c r="G320" s="25"/>
      <c r="H320" s="28"/>
      <c r="I320" s="25"/>
      <c r="J320" s="28"/>
      <c r="K320" s="25"/>
      <c r="L320" s="28"/>
      <c r="M320" s="23"/>
    </row>
    <row r="321" spans="1:52" ht="30" customHeight="1" x14ac:dyDescent="0.3">
      <c r="A321" s="19" t="s">
        <v>852</v>
      </c>
      <c r="B321" s="20"/>
      <c r="C321" s="20"/>
      <c r="D321" s="20"/>
      <c r="E321" s="24"/>
      <c r="F321" s="27"/>
      <c r="G321" s="24"/>
      <c r="H321" s="27"/>
      <c r="I321" s="24"/>
      <c r="J321" s="27"/>
      <c r="K321" s="24"/>
      <c r="L321" s="27"/>
      <c r="M321" s="21"/>
      <c r="N321" s="1" t="s">
        <v>247</v>
      </c>
    </row>
    <row r="322" spans="1:52" ht="30" customHeight="1" x14ac:dyDescent="0.3">
      <c r="A322" s="22" t="s">
        <v>854</v>
      </c>
      <c r="B322" s="22" t="s">
        <v>307</v>
      </c>
      <c r="C322" s="22" t="s">
        <v>308</v>
      </c>
      <c r="D322" s="23">
        <v>1.7999999999999999E-2</v>
      </c>
      <c r="E322" s="25">
        <f>단가대비표!O89</f>
        <v>0</v>
      </c>
      <c r="F322" s="28">
        <f>TRUNC(E322*D322,1)</f>
        <v>0</v>
      </c>
      <c r="G322" s="25">
        <f>단가대비표!P89</f>
        <v>256883</v>
      </c>
      <c r="H322" s="28">
        <f>TRUNC(G322*D322,1)</f>
        <v>4623.8</v>
      </c>
      <c r="I322" s="25">
        <f>단가대비표!V89</f>
        <v>0</v>
      </c>
      <c r="J322" s="28">
        <f>TRUNC(I322*D322,1)</f>
        <v>0</v>
      </c>
      <c r="K322" s="25">
        <f t="shared" ref="K322:L324" si="81">TRUNC(E322+G322+I322,1)</f>
        <v>256883</v>
      </c>
      <c r="L322" s="28">
        <f t="shared" si="81"/>
        <v>4623.8</v>
      </c>
      <c r="M322" s="22" t="s">
        <v>51</v>
      </c>
      <c r="N322" s="2" t="s">
        <v>247</v>
      </c>
      <c r="O322" s="2" t="s">
        <v>855</v>
      </c>
      <c r="P322" s="2" t="s">
        <v>60</v>
      </c>
      <c r="Q322" s="2" t="s">
        <v>60</v>
      </c>
      <c r="R322" s="2" t="s">
        <v>59</v>
      </c>
      <c r="S322" s="3"/>
      <c r="T322" s="3"/>
      <c r="U322" s="3"/>
      <c r="V322" s="3">
        <v>1</v>
      </c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51</v>
      </c>
      <c r="AW322" s="2" t="s">
        <v>856</v>
      </c>
      <c r="AX322" s="2" t="s">
        <v>51</v>
      </c>
      <c r="AY322" s="2" t="s">
        <v>51</v>
      </c>
      <c r="AZ322" s="2" t="s">
        <v>51</v>
      </c>
    </row>
    <row r="323" spans="1:52" ht="30" customHeight="1" x14ac:dyDescent="0.3">
      <c r="A323" s="22" t="s">
        <v>306</v>
      </c>
      <c r="B323" s="22" t="s">
        <v>307</v>
      </c>
      <c r="C323" s="22" t="s">
        <v>308</v>
      </c>
      <c r="D323" s="23">
        <v>1.2E-2</v>
      </c>
      <c r="E323" s="25">
        <f>단가대비표!O78</f>
        <v>0</v>
      </c>
      <c r="F323" s="28">
        <f>TRUNC(E323*D323,1)</f>
        <v>0</v>
      </c>
      <c r="G323" s="25">
        <f>단가대비표!P78</f>
        <v>172068</v>
      </c>
      <c r="H323" s="28">
        <f>TRUNC(G323*D323,1)</f>
        <v>2064.8000000000002</v>
      </c>
      <c r="I323" s="25">
        <f>단가대비표!V78</f>
        <v>0</v>
      </c>
      <c r="J323" s="28">
        <f>TRUNC(I323*D323,1)</f>
        <v>0</v>
      </c>
      <c r="K323" s="25">
        <f t="shared" si="81"/>
        <v>172068</v>
      </c>
      <c r="L323" s="28">
        <f t="shared" si="81"/>
        <v>2064.8000000000002</v>
      </c>
      <c r="M323" s="22" t="s">
        <v>51</v>
      </c>
      <c r="N323" s="2" t="s">
        <v>247</v>
      </c>
      <c r="O323" s="2" t="s">
        <v>309</v>
      </c>
      <c r="P323" s="2" t="s">
        <v>60</v>
      </c>
      <c r="Q323" s="2" t="s">
        <v>60</v>
      </c>
      <c r="R323" s="2" t="s">
        <v>59</v>
      </c>
      <c r="S323" s="3"/>
      <c r="T323" s="3"/>
      <c r="U323" s="3"/>
      <c r="V323" s="3">
        <v>1</v>
      </c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51</v>
      </c>
      <c r="AW323" s="2" t="s">
        <v>857</v>
      </c>
      <c r="AX323" s="2" t="s">
        <v>51</v>
      </c>
      <c r="AY323" s="2" t="s">
        <v>51</v>
      </c>
      <c r="AZ323" s="2" t="s">
        <v>51</v>
      </c>
    </row>
    <row r="324" spans="1:52" ht="30" customHeight="1" x14ac:dyDescent="0.3">
      <c r="A324" s="22" t="s">
        <v>584</v>
      </c>
      <c r="B324" s="22" t="s">
        <v>858</v>
      </c>
      <c r="C324" s="22" t="s">
        <v>196</v>
      </c>
      <c r="D324" s="23">
        <v>1</v>
      </c>
      <c r="E324" s="25">
        <v>0</v>
      </c>
      <c r="F324" s="28">
        <f>TRUNC(E324*D324,1)</f>
        <v>0</v>
      </c>
      <c r="G324" s="25">
        <v>0</v>
      </c>
      <c r="H324" s="28">
        <f>TRUNC(G324*D324,1)</f>
        <v>0</v>
      </c>
      <c r="I324" s="25">
        <f>TRUNC(SUMIF(V322:V324, RIGHTB(O324, 1), H322:H324)*U324, 2)</f>
        <v>133.77000000000001</v>
      </c>
      <c r="J324" s="28">
        <f>TRUNC(I324*D324,1)</f>
        <v>133.69999999999999</v>
      </c>
      <c r="K324" s="25">
        <f t="shared" si="81"/>
        <v>133.69999999999999</v>
      </c>
      <c r="L324" s="28">
        <f t="shared" si="81"/>
        <v>133.69999999999999</v>
      </c>
      <c r="M324" s="22" t="s">
        <v>51</v>
      </c>
      <c r="N324" s="2" t="s">
        <v>247</v>
      </c>
      <c r="O324" s="2" t="s">
        <v>408</v>
      </c>
      <c r="P324" s="2" t="s">
        <v>60</v>
      </c>
      <c r="Q324" s="2" t="s">
        <v>60</v>
      </c>
      <c r="R324" s="2" t="s">
        <v>60</v>
      </c>
      <c r="S324" s="3">
        <v>1</v>
      </c>
      <c r="T324" s="3">
        <v>2</v>
      </c>
      <c r="U324" s="3">
        <v>0.02</v>
      </c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51</v>
      </c>
      <c r="AW324" s="2" t="s">
        <v>859</v>
      </c>
      <c r="AX324" s="2" t="s">
        <v>51</v>
      </c>
      <c r="AY324" s="2" t="s">
        <v>51</v>
      </c>
      <c r="AZ324" s="2" t="s">
        <v>51</v>
      </c>
    </row>
    <row r="325" spans="1:52" ht="30" customHeight="1" x14ac:dyDescent="0.3">
      <c r="A325" s="22" t="s">
        <v>311</v>
      </c>
      <c r="B325" s="22" t="s">
        <v>51</v>
      </c>
      <c r="C325" s="22" t="s">
        <v>51</v>
      </c>
      <c r="D325" s="23"/>
      <c r="E325" s="25"/>
      <c r="F325" s="28">
        <f>TRUNC(SUMIF(N322:N324, N321, F322:F324),0)</f>
        <v>0</v>
      </c>
      <c r="G325" s="25"/>
      <c r="H325" s="28">
        <f>TRUNC(SUMIF(N322:N324, N321, H322:H324),0)</f>
        <v>6688</v>
      </c>
      <c r="I325" s="25"/>
      <c r="J325" s="28">
        <f>TRUNC(SUMIF(N322:N324, N321, J322:J324),0)</f>
        <v>133</v>
      </c>
      <c r="K325" s="25"/>
      <c r="L325" s="28">
        <f>F325+H325+J325</f>
        <v>6821</v>
      </c>
      <c r="M325" s="22" t="s">
        <v>51</v>
      </c>
      <c r="N325" s="2" t="s">
        <v>75</v>
      </c>
      <c r="O325" s="2" t="s">
        <v>75</v>
      </c>
      <c r="P325" s="2" t="s">
        <v>51</v>
      </c>
      <c r="Q325" s="2" t="s">
        <v>51</v>
      </c>
      <c r="R325" s="2" t="s">
        <v>51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51</v>
      </c>
      <c r="AW325" s="2" t="s">
        <v>51</v>
      </c>
      <c r="AX325" s="2" t="s">
        <v>51</v>
      </c>
      <c r="AY325" s="2" t="s">
        <v>51</v>
      </c>
      <c r="AZ325" s="2" t="s">
        <v>51</v>
      </c>
    </row>
    <row r="326" spans="1:52" ht="30" customHeight="1" x14ac:dyDescent="0.3">
      <c r="A326" s="23"/>
      <c r="B326" s="23"/>
      <c r="C326" s="23"/>
      <c r="D326" s="23"/>
      <c r="E326" s="25"/>
      <c r="F326" s="28"/>
      <c r="G326" s="25"/>
      <c r="H326" s="28"/>
      <c r="I326" s="25"/>
      <c r="J326" s="28"/>
      <c r="K326" s="25"/>
      <c r="L326" s="28"/>
      <c r="M326" s="23"/>
    </row>
    <row r="327" spans="1:52" ht="30" customHeight="1" x14ac:dyDescent="0.3">
      <c r="A327" s="19" t="s">
        <v>860</v>
      </c>
      <c r="B327" s="20"/>
      <c r="C327" s="20"/>
      <c r="D327" s="20"/>
      <c r="E327" s="24"/>
      <c r="F327" s="27"/>
      <c r="G327" s="24"/>
      <c r="H327" s="27"/>
      <c r="I327" s="24"/>
      <c r="J327" s="27"/>
      <c r="K327" s="24"/>
      <c r="L327" s="27"/>
      <c r="M327" s="21"/>
      <c r="N327" s="1" t="s">
        <v>251</v>
      </c>
    </row>
    <row r="328" spans="1:52" ht="30" customHeight="1" x14ac:dyDescent="0.3">
      <c r="A328" s="22" t="s">
        <v>854</v>
      </c>
      <c r="B328" s="22" t="s">
        <v>307</v>
      </c>
      <c r="C328" s="22" t="s">
        <v>308</v>
      </c>
      <c r="D328" s="23">
        <v>1.6E-2</v>
      </c>
      <c r="E328" s="25">
        <f>단가대비표!O89</f>
        <v>0</v>
      </c>
      <c r="F328" s="28">
        <f>TRUNC(E328*D328,1)</f>
        <v>0</v>
      </c>
      <c r="G328" s="25">
        <f>단가대비표!P89</f>
        <v>256883</v>
      </c>
      <c r="H328" s="28">
        <f>TRUNC(G328*D328,1)</f>
        <v>4110.1000000000004</v>
      </c>
      <c r="I328" s="25">
        <f>단가대비표!V89</f>
        <v>0</v>
      </c>
      <c r="J328" s="28">
        <f>TRUNC(I328*D328,1)</f>
        <v>0</v>
      </c>
      <c r="K328" s="25">
        <f>TRUNC(E328+G328+I328,1)</f>
        <v>256883</v>
      </c>
      <c r="L328" s="28">
        <f>TRUNC(F328+H328+J328,1)</f>
        <v>4110.1000000000004</v>
      </c>
      <c r="M328" s="22" t="s">
        <v>51</v>
      </c>
      <c r="N328" s="2" t="s">
        <v>251</v>
      </c>
      <c r="O328" s="2" t="s">
        <v>855</v>
      </c>
      <c r="P328" s="2" t="s">
        <v>60</v>
      </c>
      <c r="Q328" s="2" t="s">
        <v>60</v>
      </c>
      <c r="R328" s="2" t="s">
        <v>59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51</v>
      </c>
      <c r="AW328" s="2" t="s">
        <v>862</v>
      </c>
      <c r="AX328" s="2" t="s">
        <v>51</v>
      </c>
      <c r="AY328" s="2" t="s">
        <v>51</v>
      </c>
      <c r="AZ328" s="2" t="s">
        <v>51</v>
      </c>
    </row>
    <row r="329" spans="1:52" ht="30" customHeight="1" x14ac:dyDescent="0.3">
      <c r="A329" s="22" t="s">
        <v>306</v>
      </c>
      <c r="B329" s="22" t="s">
        <v>307</v>
      </c>
      <c r="C329" s="22" t="s">
        <v>308</v>
      </c>
      <c r="D329" s="23">
        <v>1.0999999999999999E-2</v>
      </c>
      <c r="E329" s="25">
        <f>단가대비표!O78</f>
        <v>0</v>
      </c>
      <c r="F329" s="28">
        <f>TRUNC(E329*D329,1)</f>
        <v>0</v>
      </c>
      <c r="G329" s="25">
        <f>단가대비표!P78</f>
        <v>172068</v>
      </c>
      <c r="H329" s="28">
        <f>TRUNC(G329*D329,1)</f>
        <v>1892.7</v>
      </c>
      <c r="I329" s="25">
        <f>단가대비표!V78</f>
        <v>0</v>
      </c>
      <c r="J329" s="28">
        <f>TRUNC(I329*D329,1)</f>
        <v>0</v>
      </c>
      <c r="K329" s="25">
        <f>TRUNC(E329+G329+I329,1)</f>
        <v>172068</v>
      </c>
      <c r="L329" s="28">
        <f>TRUNC(F329+H329+J329,1)</f>
        <v>1892.7</v>
      </c>
      <c r="M329" s="22" t="s">
        <v>51</v>
      </c>
      <c r="N329" s="2" t="s">
        <v>251</v>
      </c>
      <c r="O329" s="2" t="s">
        <v>309</v>
      </c>
      <c r="P329" s="2" t="s">
        <v>60</v>
      </c>
      <c r="Q329" s="2" t="s">
        <v>60</v>
      </c>
      <c r="R329" s="2" t="s">
        <v>59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51</v>
      </c>
      <c r="AW329" s="2" t="s">
        <v>863</v>
      </c>
      <c r="AX329" s="2" t="s">
        <v>51</v>
      </c>
      <c r="AY329" s="2" t="s">
        <v>51</v>
      </c>
      <c r="AZ329" s="2" t="s">
        <v>51</v>
      </c>
    </row>
    <row r="330" spans="1:52" ht="30" customHeight="1" x14ac:dyDescent="0.3">
      <c r="A330" s="22" t="s">
        <v>311</v>
      </c>
      <c r="B330" s="22" t="s">
        <v>51</v>
      </c>
      <c r="C330" s="22" t="s">
        <v>51</v>
      </c>
      <c r="D330" s="23"/>
      <c r="E330" s="25"/>
      <c r="F330" s="28">
        <f>TRUNC(SUMIF(N328:N329, N327, F328:F329),0)</f>
        <v>0</v>
      </c>
      <c r="G330" s="25"/>
      <c r="H330" s="28">
        <f>TRUNC(SUMIF(N328:N329, N327, H328:H329),0)</f>
        <v>6002</v>
      </c>
      <c r="I330" s="25"/>
      <c r="J330" s="28">
        <f>TRUNC(SUMIF(N328:N329, N327, J328:J329),0)</f>
        <v>0</v>
      </c>
      <c r="K330" s="25"/>
      <c r="L330" s="28">
        <f>F330+H330+J330</f>
        <v>6002</v>
      </c>
      <c r="M330" s="22" t="s">
        <v>51</v>
      </c>
      <c r="N330" s="2" t="s">
        <v>75</v>
      </c>
      <c r="O330" s="2" t="s">
        <v>75</v>
      </c>
      <c r="P330" s="2" t="s">
        <v>51</v>
      </c>
      <c r="Q330" s="2" t="s">
        <v>51</v>
      </c>
      <c r="R330" s="2" t="s">
        <v>51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51</v>
      </c>
      <c r="AW330" s="2" t="s">
        <v>51</v>
      </c>
      <c r="AX330" s="2" t="s">
        <v>51</v>
      </c>
      <c r="AY330" s="2" t="s">
        <v>51</v>
      </c>
      <c r="AZ330" s="2" t="s">
        <v>51</v>
      </c>
    </row>
    <row r="331" spans="1:52" ht="30" customHeight="1" x14ac:dyDescent="0.3">
      <c r="A331" s="23"/>
      <c r="B331" s="23"/>
      <c r="C331" s="23"/>
      <c r="D331" s="23"/>
      <c r="E331" s="25"/>
      <c r="F331" s="28"/>
      <c r="G331" s="25"/>
      <c r="H331" s="28"/>
      <c r="I331" s="25"/>
      <c r="J331" s="28"/>
      <c r="K331" s="25"/>
      <c r="L331" s="28"/>
      <c r="M331" s="23"/>
    </row>
    <row r="332" spans="1:52" ht="30" customHeight="1" x14ac:dyDescent="0.3">
      <c r="A332" s="19" t="s">
        <v>864</v>
      </c>
      <c r="B332" s="20"/>
      <c r="C332" s="20"/>
      <c r="D332" s="20"/>
      <c r="E332" s="24"/>
      <c r="F332" s="27"/>
      <c r="G332" s="24"/>
      <c r="H332" s="27"/>
      <c r="I332" s="24"/>
      <c r="J332" s="27"/>
      <c r="K332" s="24"/>
      <c r="L332" s="27"/>
      <c r="M332" s="21"/>
      <c r="N332" s="1" t="s">
        <v>255</v>
      </c>
    </row>
    <row r="333" spans="1:52" ht="30" customHeight="1" x14ac:dyDescent="0.3">
      <c r="A333" s="22" t="s">
        <v>854</v>
      </c>
      <c r="B333" s="22" t="s">
        <v>307</v>
      </c>
      <c r="C333" s="22" t="s">
        <v>308</v>
      </c>
      <c r="D333" s="23">
        <v>9.1000000000000004E-3</v>
      </c>
      <c r="E333" s="25">
        <f>단가대비표!O89</f>
        <v>0</v>
      </c>
      <c r="F333" s="28">
        <f>TRUNC(E333*D333,1)</f>
        <v>0</v>
      </c>
      <c r="G333" s="25">
        <f>단가대비표!P89</f>
        <v>256883</v>
      </c>
      <c r="H333" s="28">
        <f>TRUNC(G333*D333,1)</f>
        <v>2337.6</v>
      </c>
      <c r="I333" s="25">
        <f>단가대비표!V89</f>
        <v>0</v>
      </c>
      <c r="J333" s="28">
        <f>TRUNC(I333*D333,1)</f>
        <v>0</v>
      </c>
      <c r="K333" s="25">
        <f t="shared" ref="K333:L335" si="82">TRUNC(E333+G333+I333,1)</f>
        <v>256883</v>
      </c>
      <c r="L333" s="28">
        <f t="shared" si="82"/>
        <v>2337.6</v>
      </c>
      <c r="M333" s="22" t="s">
        <v>51</v>
      </c>
      <c r="N333" s="2" t="s">
        <v>255</v>
      </c>
      <c r="O333" s="2" t="s">
        <v>855</v>
      </c>
      <c r="P333" s="2" t="s">
        <v>60</v>
      </c>
      <c r="Q333" s="2" t="s">
        <v>60</v>
      </c>
      <c r="R333" s="2" t="s">
        <v>59</v>
      </c>
      <c r="S333" s="3"/>
      <c r="T333" s="3"/>
      <c r="U333" s="3"/>
      <c r="V333" s="3">
        <v>1</v>
      </c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51</v>
      </c>
      <c r="AW333" s="2" t="s">
        <v>866</v>
      </c>
      <c r="AX333" s="2" t="s">
        <v>51</v>
      </c>
      <c r="AY333" s="2" t="s">
        <v>51</v>
      </c>
      <c r="AZ333" s="2" t="s">
        <v>51</v>
      </c>
    </row>
    <row r="334" spans="1:52" ht="30" customHeight="1" x14ac:dyDescent="0.3">
      <c r="A334" s="22" t="s">
        <v>306</v>
      </c>
      <c r="B334" s="22" t="s">
        <v>307</v>
      </c>
      <c r="C334" s="22" t="s">
        <v>308</v>
      </c>
      <c r="D334" s="23">
        <v>4.5500000000000002E-3</v>
      </c>
      <c r="E334" s="25">
        <f>단가대비표!O78</f>
        <v>0</v>
      </c>
      <c r="F334" s="28">
        <f>TRUNC(E334*D334,1)</f>
        <v>0</v>
      </c>
      <c r="G334" s="25">
        <f>단가대비표!P78</f>
        <v>172068</v>
      </c>
      <c r="H334" s="28">
        <f>TRUNC(G334*D334,1)</f>
        <v>782.9</v>
      </c>
      <c r="I334" s="25">
        <f>단가대비표!V78</f>
        <v>0</v>
      </c>
      <c r="J334" s="28">
        <f>TRUNC(I334*D334,1)</f>
        <v>0</v>
      </c>
      <c r="K334" s="25">
        <f t="shared" si="82"/>
        <v>172068</v>
      </c>
      <c r="L334" s="28">
        <f t="shared" si="82"/>
        <v>782.9</v>
      </c>
      <c r="M334" s="22" t="s">
        <v>51</v>
      </c>
      <c r="N334" s="2" t="s">
        <v>255</v>
      </c>
      <c r="O334" s="2" t="s">
        <v>309</v>
      </c>
      <c r="P334" s="2" t="s">
        <v>60</v>
      </c>
      <c r="Q334" s="2" t="s">
        <v>60</v>
      </c>
      <c r="R334" s="2" t="s">
        <v>59</v>
      </c>
      <c r="S334" s="3"/>
      <c r="T334" s="3"/>
      <c r="U334" s="3"/>
      <c r="V334" s="3">
        <v>1</v>
      </c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51</v>
      </c>
      <c r="AW334" s="2" t="s">
        <v>867</v>
      </c>
      <c r="AX334" s="2" t="s">
        <v>51</v>
      </c>
      <c r="AY334" s="2" t="s">
        <v>51</v>
      </c>
      <c r="AZ334" s="2" t="s">
        <v>51</v>
      </c>
    </row>
    <row r="335" spans="1:52" ht="30" customHeight="1" x14ac:dyDescent="0.3">
      <c r="A335" s="22" t="s">
        <v>584</v>
      </c>
      <c r="B335" s="22" t="s">
        <v>587</v>
      </c>
      <c r="C335" s="22" t="s">
        <v>196</v>
      </c>
      <c r="D335" s="23">
        <v>1</v>
      </c>
      <c r="E335" s="25">
        <v>0</v>
      </c>
      <c r="F335" s="28">
        <f>TRUNC(E335*D335,1)</f>
        <v>0</v>
      </c>
      <c r="G335" s="25">
        <v>0</v>
      </c>
      <c r="H335" s="28">
        <f>TRUNC(G335*D335,1)</f>
        <v>0</v>
      </c>
      <c r="I335" s="25">
        <f>TRUNC(SUMIF(V333:V335, RIGHTB(O335, 1), H333:H335)*U335, 2)</f>
        <v>93.61</v>
      </c>
      <c r="J335" s="28">
        <f>TRUNC(I335*D335,1)</f>
        <v>93.6</v>
      </c>
      <c r="K335" s="25">
        <f t="shared" si="82"/>
        <v>93.6</v>
      </c>
      <c r="L335" s="28">
        <f t="shared" si="82"/>
        <v>93.6</v>
      </c>
      <c r="M335" s="22" t="s">
        <v>51</v>
      </c>
      <c r="N335" s="2" t="s">
        <v>255</v>
      </c>
      <c r="O335" s="2" t="s">
        <v>408</v>
      </c>
      <c r="P335" s="2" t="s">
        <v>60</v>
      </c>
      <c r="Q335" s="2" t="s">
        <v>60</v>
      </c>
      <c r="R335" s="2" t="s">
        <v>60</v>
      </c>
      <c r="S335" s="3">
        <v>1</v>
      </c>
      <c r="T335" s="3">
        <v>2</v>
      </c>
      <c r="U335" s="3">
        <v>0.03</v>
      </c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51</v>
      </c>
      <c r="AW335" s="2" t="s">
        <v>868</v>
      </c>
      <c r="AX335" s="2" t="s">
        <v>51</v>
      </c>
      <c r="AY335" s="2" t="s">
        <v>51</v>
      </c>
      <c r="AZ335" s="2" t="s">
        <v>51</v>
      </c>
    </row>
    <row r="336" spans="1:52" ht="30" customHeight="1" x14ac:dyDescent="0.3">
      <c r="A336" s="22" t="s">
        <v>311</v>
      </c>
      <c r="B336" s="22" t="s">
        <v>51</v>
      </c>
      <c r="C336" s="22" t="s">
        <v>51</v>
      </c>
      <c r="D336" s="23"/>
      <c r="E336" s="25"/>
      <c r="F336" s="28">
        <f>TRUNC(SUMIF(N333:N335, N332, F333:F335),0)</f>
        <v>0</v>
      </c>
      <c r="G336" s="25"/>
      <c r="H336" s="28">
        <f>TRUNC(SUMIF(N333:N335, N332, H333:H335),0)</f>
        <v>3120</v>
      </c>
      <c r="I336" s="25"/>
      <c r="J336" s="28">
        <f>TRUNC(SUMIF(N333:N335, N332, J333:J335),0)</f>
        <v>93</v>
      </c>
      <c r="K336" s="25"/>
      <c r="L336" s="28">
        <f>F336+H336+J336</f>
        <v>3213</v>
      </c>
      <c r="M336" s="22" t="s">
        <v>51</v>
      </c>
      <c r="N336" s="2" t="s">
        <v>75</v>
      </c>
      <c r="O336" s="2" t="s">
        <v>75</v>
      </c>
      <c r="P336" s="2" t="s">
        <v>51</v>
      </c>
      <c r="Q336" s="2" t="s">
        <v>51</v>
      </c>
      <c r="R336" s="2" t="s">
        <v>51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51</v>
      </c>
      <c r="AW336" s="2" t="s">
        <v>51</v>
      </c>
      <c r="AX336" s="2" t="s">
        <v>51</v>
      </c>
      <c r="AY336" s="2" t="s">
        <v>51</v>
      </c>
      <c r="AZ336" s="2" t="s">
        <v>51</v>
      </c>
    </row>
    <row r="337" spans="1:52" ht="30" customHeight="1" x14ac:dyDescent="0.3">
      <c r="A337" s="23"/>
      <c r="B337" s="23"/>
      <c r="C337" s="23"/>
      <c r="D337" s="23"/>
      <c r="E337" s="25"/>
      <c r="F337" s="28"/>
      <c r="G337" s="25"/>
      <c r="H337" s="28"/>
      <c r="I337" s="25"/>
      <c r="J337" s="28"/>
      <c r="K337" s="25"/>
      <c r="L337" s="28"/>
      <c r="M337" s="23"/>
    </row>
    <row r="338" spans="1:52" ht="30" customHeight="1" x14ac:dyDescent="0.3">
      <c r="A338" s="19" t="s">
        <v>869</v>
      </c>
      <c r="B338" s="20"/>
      <c r="C338" s="20"/>
      <c r="D338" s="20"/>
      <c r="E338" s="24"/>
      <c r="F338" s="27"/>
      <c r="G338" s="24"/>
      <c r="H338" s="27"/>
      <c r="I338" s="24"/>
      <c r="J338" s="27"/>
      <c r="K338" s="24"/>
      <c r="L338" s="27"/>
      <c r="M338" s="21"/>
      <c r="N338" s="1" t="s">
        <v>259</v>
      </c>
    </row>
    <row r="339" spans="1:52" ht="30" customHeight="1" x14ac:dyDescent="0.3">
      <c r="A339" s="22" t="s">
        <v>871</v>
      </c>
      <c r="B339" s="22" t="s">
        <v>258</v>
      </c>
      <c r="C339" s="22" t="s">
        <v>57</v>
      </c>
      <c r="D339" s="23">
        <v>1</v>
      </c>
      <c r="E339" s="25">
        <f>일위대가목록!E85</f>
        <v>0</v>
      </c>
      <c r="F339" s="28">
        <f>TRUNC(E339*D339,1)</f>
        <v>0</v>
      </c>
      <c r="G339" s="25">
        <f>일위대가목록!F85</f>
        <v>5316</v>
      </c>
      <c r="H339" s="28">
        <f>TRUNC(G339*D339,1)</f>
        <v>5316</v>
      </c>
      <c r="I339" s="25">
        <f>일위대가목록!G85</f>
        <v>106</v>
      </c>
      <c r="J339" s="28">
        <f>TRUNC(I339*D339,1)</f>
        <v>106</v>
      </c>
      <c r="K339" s="25">
        <f>TRUNC(E339+G339+I339,1)</f>
        <v>5422</v>
      </c>
      <c r="L339" s="28">
        <f>TRUNC(F339+H339+J339,1)</f>
        <v>5422</v>
      </c>
      <c r="M339" s="22" t="s">
        <v>51</v>
      </c>
      <c r="N339" s="2" t="s">
        <v>259</v>
      </c>
      <c r="O339" s="2" t="s">
        <v>872</v>
      </c>
      <c r="P339" s="2" t="s">
        <v>59</v>
      </c>
      <c r="Q339" s="2" t="s">
        <v>60</v>
      </c>
      <c r="R339" s="2" t="s">
        <v>60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51</v>
      </c>
      <c r="AW339" s="2" t="s">
        <v>873</v>
      </c>
      <c r="AX339" s="2" t="s">
        <v>51</v>
      </c>
      <c r="AY339" s="2" t="s">
        <v>51</v>
      </c>
      <c r="AZ339" s="2" t="s">
        <v>51</v>
      </c>
    </row>
    <row r="340" spans="1:52" ht="30" customHeight="1" x14ac:dyDescent="0.3">
      <c r="A340" s="22" t="s">
        <v>311</v>
      </c>
      <c r="B340" s="22" t="s">
        <v>51</v>
      </c>
      <c r="C340" s="22" t="s">
        <v>51</v>
      </c>
      <c r="D340" s="23"/>
      <c r="E340" s="25"/>
      <c r="F340" s="28">
        <f>TRUNC(SUMIF(N339:N339, N338, F339:F339),0)</f>
        <v>0</v>
      </c>
      <c r="G340" s="25"/>
      <c r="H340" s="28">
        <f>TRUNC(SUMIF(N339:N339, N338, H339:H339),0)</f>
        <v>5316</v>
      </c>
      <c r="I340" s="25"/>
      <c r="J340" s="28">
        <f>TRUNC(SUMIF(N339:N339, N338, J339:J339),0)</f>
        <v>106</v>
      </c>
      <c r="K340" s="25"/>
      <c r="L340" s="28">
        <f>F340+H340+J340</f>
        <v>5422</v>
      </c>
      <c r="M340" s="22" t="s">
        <v>51</v>
      </c>
      <c r="N340" s="2" t="s">
        <v>75</v>
      </c>
      <c r="O340" s="2" t="s">
        <v>75</v>
      </c>
      <c r="P340" s="2" t="s">
        <v>51</v>
      </c>
      <c r="Q340" s="2" t="s">
        <v>51</v>
      </c>
      <c r="R340" s="2" t="s">
        <v>51</v>
      </c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51</v>
      </c>
      <c r="AW340" s="2" t="s">
        <v>51</v>
      </c>
      <c r="AX340" s="2" t="s">
        <v>51</v>
      </c>
      <c r="AY340" s="2" t="s">
        <v>51</v>
      </c>
      <c r="AZ340" s="2" t="s">
        <v>51</v>
      </c>
    </row>
    <row r="341" spans="1:52" ht="30" customHeight="1" x14ac:dyDescent="0.3">
      <c r="A341" s="23"/>
      <c r="B341" s="23"/>
      <c r="C341" s="23"/>
      <c r="D341" s="23"/>
      <c r="E341" s="25"/>
      <c r="F341" s="28"/>
      <c r="G341" s="25"/>
      <c r="H341" s="28"/>
      <c r="I341" s="25"/>
      <c r="J341" s="28"/>
      <c r="K341" s="25"/>
      <c r="L341" s="28"/>
      <c r="M341" s="23"/>
    </row>
    <row r="342" spans="1:52" ht="30" customHeight="1" x14ac:dyDescent="0.3">
      <c r="A342" s="19" t="s">
        <v>874</v>
      </c>
      <c r="B342" s="20"/>
      <c r="C342" s="20"/>
      <c r="D342" s="20"/>
      <c r="E342" s="24"/>
      <c r="F342" s="27"/>
      <c r="G342" s="24"/>
      <c r="H342" s="27"/>
      <c r="I342" s="24"/>
      <c r="J342" s="27"/>
      <c r="K342" s="24"/>
      <c r="L342" s="27"/>
      <c r="M342" s="21"/>
      <c r="N342" s="1" t="s">
        <v>262</v>
      </c>
    </row>
    <row r="343" spans="1:52" ht="30" customHeight="1" x14ac:dyDescent="0.3">
      <c r="A343" s="22" t="s">
        <v>876</v>
      </c>
      <c r="B343" s="22" t="s">
        <v>51</v>
      </c>
      <c r="C343" s="22" t="s">
        <v>57</v>
      </c>
      <c r="D343" s="23">
        <v>1</v>
      </c>
      <c r="E343" s="25">
        <f>일위대가목록!E86</f>
        <v>0</v>
      </c>
      <c r="F343" s="28">
        <f>TRUNC(E343*D343,1)</f>
        <v>0</v>
      </c>
      <c r="G343" s="25">
        <f>일위대가목록!F86</f>
        <v>2229</v>
      </c>
      <c r="H343" s="28">
        <f>TRUNC(G343*D343,1)</f>
        <v>2229</v>
      </c>
      <c r="I343" s="25">
        <f>일위대가목록!G86</f>
        <v>0</v>
      </c>
      <c r="J343" s="28">
        <f>TRUNC(I343*D343,1)</f>
        <v>0</v>
      </c>
      <c r="K343" s="25">
        <f>TRUNC(E343+G343+I343,1)</f>
        <v>2229</v>
      </c>
      <c r="L343" s="28">
        <f>TRUNC(F343+H343+J343,1)</f>
        <v>2229</v>
      </c>
      <c r="M343" s="22" t="s">
        <v>51</v>
      </c>
      <c r="N343" s="2" t="s">
        <v>262</v>
      </c>
      <c r="O343" s="2" t="s">
        <v>877</v>
      </c>
      <c r="P343" s="2" t="s">
        <v>59</v>
      </c>
      <c r="Q343" s="2" t="s">
        <v>60</v>
      </c>
      <c r="R343" s="2" t="s">
        <v>60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51</v>
      </c>
      <c r="AW343" s="2" t="s">
        <v>878</v>
      </c>
      <c r="AX343" s="2" t="s">
        <v>51</v>
      </c>
      <c r="AY343" s="2" t="s">
        <v>51</v>
      </c>
      <c r="AZ343" s="2" t="s">
        <v>51</v>
      </c>
    </row>
    <row r="344" spans="1:52" ht="30" customHeight="1" x14ac:dyDescent="0.3">
      <c r="A344" s="22" t="s">
        <v>311</v>
      </c>
      <c r="B344" s="22" t="s">
        <v>51</v>
      </c>
      <c r="C344" s="22" t="s">
        <v>51</v>
      </c>
      <c r="D344" s="23"/>
      <c r="E344" s="25"/>
      <c r="F344" s="28">
        <f>TRUNC(SUMIF(N343:N343, N342, F343:F343),0)</f>
        <v>0</v>
      </c>
      <c r="G344" s="25"/>
      <c r="H344" s="28">
        <f>TRUNC(SUMIF(N343:N343, N342, H343:H343),0)</f>
        <v>2229</v>
      </c>
      <c r="I344" s="25"/>
      <c r="J344" s="28">
        <f>TRUNC(SUMIF(N343:N343, N342, J343:J343),0)</f>
        <v>0</v>
      </c>
      <c r="K344" s="25"/>
      <c r="L344" s="28">
        <f>F344+H344+J344</f>
        <v>2229</v>
      </c>
      <c r="M344" s="22" t="s">
        <v>51</v>
      </c>
      <c r="N344" s="2" t="s">
        <v>75</v>
      </c>
      <c r="O344" s="2" t="s">
        <v>75</v>
      </c>
      <c r="P344" s="2" t="s">
        <v>51</v>
      </c>
      <c r="Q344" s="2" t="s">
        <v>51</v>
      </c>
      <c r="R344" s="2" t="s">
        <v>51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51</v>
      </c>
      <c r="AW344" s="2" t="s">
        <v>51</v>
      </c>
      <c r="AX344" s="2" t="s">
        <v>51</v>
      </c>
      <c r="AY344" s="2" t="s">
        <v>51</v>
      </c>
      <c r="AZ344" s="2" t="s">
        <v>51</v>
      </c>
    </row>
    <row r="345" spans="1:52" ht="30" customHeight="1" x14ac:dyDescent="0.3">
      <c r="A345" s="23"/>
      <c r="B345" s="23"/>
      <c r="C345" s="23"/>
      <c r="D345" s="23"/>
      <c r="E345" s="25"/>
      <c r="F345" s="28"/>
      <c r="G345" s="25"/>
      <c r="H345" s="28"/>
      <c r="I345" s="25"/>
      <c r="J345" s="28"/>
      <c r="K345" s="25"/>
      <c r="L345" s="28"/>
      <c r="M345" s="23"/>
    </row>
    <row r="346" spans="1:52" ht="30" customHeight="1" x14ac:dyDescent="0.3">
      <c r="A346" s="19" t="s">
        <v>879</v>
      </c>
      <c r="B346" s="20"/>
      <c r="C346" s="20"/>
      <c r="D346" s="20"/>
      <c r="E346" s="24"/>
      <c r="F346" s="27"/>
      <c r="G346" s="24"/>
      <c r="H346" s="27"/>
      <c r="I346" s="24"/>
      <c r="J346" s="27"/>
      <c r="K346" s="24"/>
      <c r="L346" s="27"/>
      <c r="M346" s="21"/>
      <c r="N346" s="1" t="s">
        <v>266</v>
      </c>
    </row>
    <row r="347" spans="1:52" ht="30" customHeight="1" x14ac:dyDescent="0.3">
      <c r="A347" s="22" t="s">
        <v>881</v>
      </c>
      <c r="B347" s="22" t="s">
        <v>265</v>
      </c>
      <c r="C347" s="22" t="s">
        <v>57</v>
      </c>
      <c r="D347" s="23">
        <v>1</v>
      </c>
      <c r="E347" s="25">
        <f>일위대가목록!E87</f>
        <v>0</v>
      </c>
      <c r="F347" s="28">
        <f>TRUNC(E347*D347,1)</f>
        <v>0</v>
      </c>
      <c r="G347" s="25">
        <f>일위대가목록!F87</f>
        <v>3480</v>
      </c>
      <c r="H347" s="28">
        <f>TRUNC(G347*D347,1)</f>
        <v>3480</v>
      </c>
      <c r="I347" s="25">
        <f>일위대가목록!G87</f>
        <v>0</v>
      </c>
      <c r="J347" s="28">
        <f>TRUNC(I347*D347,1)</f>
        <v>0</v>
      </c>
      <c r="K347" s="25">
        <f>TRUNC(E347+G347+I347,1)</f>
        <v>3480</v>
      </c>
      <c r="L347" s="28">
        <f>TRUNC(F347+H347+J347,1)</f>
        <v>3480</v>
      </c>
      <c r="M347" s="22" t="s">
        <v>51</v>
      </c>
      <c r="N347" s="2" t="s">
        <v>266</v>
      </c>
      <c r="O347" s="2" t="s">
        <v>882</v>
      </c>
      <c r="P347" s="2" t="s">
        <v>59</v>
      </c>
      <c r="Q347" s="2" t="s">
        <v>60</v>
      </c>
      <c r="R347" s="2" t="s">
        <v>60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51</v>
      </c>
      <c r="AW347" s="2" t="s">
        <v>883</v>
      </c>
      <c r="AX347" s="2" t="s">
        <v>51</v>
      </c>
      <c r="AY347" s="2" t="s">
        <v>51</v>
      </c>
      <c r="AZ347" s="2" t="s">
        <v>51</v>
      </c>
    </row>
    <row r="348" spans="1:52" ht="30" customHeight="1" x14ac:dyDescent="0.3">
      <c r="A348" s="22" t="s">
        <v>311</v>
      </c>
      <c r="B348" s="22" t="s">
        <v>51</v>
      </c>
      <c r="C348" s="22" t="s">
        <v>51</v>
      </c>
      <c r="D348" s="23"/>
      <c r="E348" s="25"/>
      <c r="F348" s="28">
        <f>TRUNC(SUMIF(N347:N347, N346, F347:F347),0)</f>
        <v>0</v>
      </c>
      <c r="G348" s="25"/>
      <c r="H348" s="28">
        <f>TRUNC(SUMIF(N347:N347, N346, H347:H347),0)</f>
        <v>3480</v>
      </c>
      <c r="I348" s="25"/>
      <c r="J348" s="28">
        <f>TRUNC(SUMIF(N347:N347, N346, J347:J347),0)</f>
        <v>0</v>
      </c>
      <c r="K348" s="25"/>
      <c r="L348" s="28">
        <f>F348+H348+J348</f>
        <v>3480</v>
      </c>
      <c r="M348" s="22" t="s">
        <v>51</v>
      </c>
      <c r="N348" s="2" t="s">
        <v>75</v>
      </c>
      <c r="O348" s="2" t="s">
        <v>75</v>
      </c>
      <c r="P348" s="2" t="s">
        <v>51</v>
      </c>
      <c r="Q348" s="2" t="s">
        <v>51</v>
      </c>
      <c r="R348" s="2" t="s">
        <v>51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51</v>
      </c>
      <c r="AW348" s="2" t="s">
        <v>51</v>
      </c>
      <c r="AX348" s="2" t="s">
        <v>51</v>
      </c>
      <c r="AY348" s="2" t="s">
        <v>51</v>
      </c>
      <c r="AZ348" s="2" t="s">
        <v>51</v>
      </c>
    </row>
    <row r="349" spans="1:52" ht="30" customHeight="1" x14ac:dyDescent="0.3">
      <c r="A349" s="23"/>
      <c r="B349" s="23"/>
      <c r="C349" s="23"/>
      <c r="D349" s="23"/>
      <c r="E349" s="25"/>
      <c r="F349" s="28"/>
      <c r="G349" s="25"/>
      <c r="H349" s="28"/>
      <c r="I349" s="25"/>
      <c r="J349" s="28"/>
      <c r="K349" s="25"/>
      <c r="L349" s="28"/>
      <c r="M349" s="23"/>
    </row>
    <row r="350" spans="1:52" ht="30" customHeight="1" x14ac:dyDescent="0.3">
      <c r="A350" s="19" t="s">
        <v>884</v>
      </c>
      <c r="B350" s="20"/>
      <c r="C350" s="20"/>
      <c r="D350" s="20"/>
      <c r="E350" s="24"/>
      <c r="F350" s="27"/>
      <c r="G350" s="24"/>
      <c r="H350" s="27"/>
      <c r="I350" s="24"/>
      <c r="J350" s="27"/>
      <c r="K350" s="24"/>
      <c r="L350" s="27"/>
      <c r="M350" s="21"/>
      <c r="N350" s="1" t="s">
        <v>345</v>
      </c>
    </row>
    <row r="351" spans="1:52" ht="30" customHeight="1" x14ac:dyDescent="0.3">
      <c r="A351" s="22" t="s">
        <v>886</v>
      </c>
      <c r="B351" s="22" t="s">
        <v>307</v>
      </c>
      <c r="C351" s="22" t="s">
        <v>308</v>
      </c>
      <c r="D351" s="23">
        <v>0.25</v>
      </c>
      <c r="E351" s="25">
        <f>단가대비표!O80</f>
        <v>0</v>
      </c>
      <c r="F351" s="28">
        <f>TRUNC(E351*D351,1)</f>
        <v>0</v>
      </c>
      <c r="G351" s="25">
        <f>단가대비표!P80</f>
        <v>281939</v>
      </c>
      <c r="H351" s="28">
        <f>TRUNC(G351*D351,1)</f>
        <v>70484.7</v>
      </c>
      <c r="I351" s="25">
        <f>단가대비표!V80</f>
        <v>0</v>
      </c>
      <c r="J351" s="28">
        <f>TRUNC(I351*D351,1)</f>
        <v>0</v>
      </c>
      <c r="K351" s="25">
        <f>TRUNC(E351+G351+I351,1)</f>
        <v>281939</v>
      </c>
      <c r="L351" s="28">
        <f>TRUNC(F351+H351+J351,1)</f>
        <v>70484.7</v>
      </c>
      <c r="M351" s="22" t="s">
        <v>51</v>
      </c>
      <c r="N351" s="2" t="s">
        <v>345</v>
      </c>
      <c r="O351" s="2" t="s">
        <v>887</v>
      </c>
      <c r="P351" s="2" t="s">
        <v>60</v>
      </c>
      <c r="Q351" s="2" t="s">
        <v>60</v>
      </c>
      <c r="R351" s="2" t="s">
        <v>59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51</v>
      </c>
      <c r="AW351" s="2" t="s">
        <v>888</v>
      </c>
      <c r="AX351" s="2" t="s">
        <v>51</v>
      </c>
      <c r="AY351" s="2" t="s">
        <v>51</v>
      </c>
      <c r="AZ351" s="2" t="s">
        <v>51</v>
      </c>
    </row>
    <row r="352" spans="1:52" ht="30" customHeight="1" x14ac:dyDescent="0.3">
      <c r="A352" s="22" t="s">
        <v>306</v>
      </c>
      <c r="B352" s="22" t="s">
        <v>307</v>
      </c>
      <c r="C352" s="22" t="s">
        <v>308</v>
      </c>
      <c r="D352" s="23">
        <v>0.14000000000000001</v>
      </c>
      <c r="E352" s="25">
        <f>단가대비표!O78</f>
        <v>0</v>
      </c>
      <c r="F352" s="28">
        <f>TRUNC(E352*D352,1)</f>
        <v>0</v>
      </c>
      <c r="G352" s="25">
        <f>단가대비표!P78</f>
        <v>172068</v>
      </c>
      <c r="H352" s="28">
        <f>TRUNC(G352*D352,1)</f>
        <v>24089.5</v>
      </c>
      <c r="I352" s="25">
        <f>단가대비표!V78</f>
        <v>0</v>
      </c>
      <c r="J352" s="28">
        <f>TRUNC(I352*D352,1)</f>
        <v>0</v>
      </c>
      <c r="K352" s="25">
        <f>TRUNC(E352+G352+I352,1)</f>
        <v>172068</v>
      </c>
      <c r="L352" s="28">
        <f>TRUNC(F352+H352+J352,1)</f>
        <v>24089.5</v>
      </c>
      <c r="M352" s="22" t="s">
        <v>51</v>
      </c>
      <c r="N352" s="2" t="s">
        <v>345</v>
      </c>
      <c r="O352" s="2" t="s">
        <v>309</v>
      </c>
      <c r="P352" s="2" t="s">
        <v>60</v>
      </c>
      <c r="Q352" s="2" t="s">
        <v>60</v>
      </c>
      <c r="R352" s="2" t="s">
        <v>59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51</v>
      </c>
      <c r="AW352" s="2" t="s">
        <v>889</v>
      </c>
      <c r="AX352" s="2" t="s">
        <v>51</v>
      </c>
      <c r="AY352" s="2" t="s">
        <v>51</v>
      </c>
      <c r="AZ352" s="2" t="s">
        <v>51</v>
      </c>
    </row>
    <row r="353" spans="1:52" ht="30" customHeight="1" x14ac:dyDescent="0.3">
      <c r="A353" s="22" t="s">
        <v>311</v>
      </c>
      <c r="B353" s="22" t="s">
        <v>51</v>
      </c>
      <c r="C353" s="22" t="s">
        <v>51</v>
      </c>
      <c r="D353" s="23"/>
      <c r="E353" s="25"/>
      <c r="F353" s="28">
        <f>TRUNC(SUMIF(N351:N352, N350, F351:F352),0)</f>
        <v>0</v>
      </c>
      <c r="G353" s="25"/>
      <c r="H353" s="28">
        <f>TRUNC(SUMIF(N351:N352, N350, H351:H352),0)</f>
        <v>94574</v>
      </c>
      <c r="I353" s="25"/>
      <c r="J353" s="28">
        <f>TRUNC(SUMIF(N351:N352, N350, J351:J352),0)</f>
        <v>0</v>
      </c>
      <c r="K353" s="25"/>
      <c r="L353" s="28">
        <f>F353+H353+J353</f>
        <v>94574</v>
      </c>
      <c r="M353" s="22" t="s">
        <v>51</v>
      </c>
      <c r="N353" s="2" t="s">
        <v>75</v>
      </c>
      <c r="O353" s="2" t="s">
        <v>75</v>
      </c>
      <c r="P353" s="2" t="s">
        <v>51</v>
      </c>
      <c r="Q353" s="2" t="s">
        <v>51</v>
      </c>
      <c r="R353" s="2" t="s">
        <v>51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51</v>
      </c>
      <c r="AW353" s="2" t="s">
        <v>51</v>
      </c>
      <c r="AX353" s="2" t="s">
        <v>51</v>
      </c>
      <c r="AY353" s="2" t="s">
        <v>51</v>
      </c>
      <c r="AZ353" s="2" t="s">
        <v>51</v>
      </c>
    </row>
    <row r="354" spans="1:52" ht="30" customHeight="1" x14ac:dyDescent="0.3">
      <c r="A354" s="23"/>
      <c r="B354" s="23"/>
      <c r="C354" s="23"/>
      <c r="D354" s="23"/>
      <c r="E354" s="25"/>
      <c r="F354" s="28"/>
      <c r="G354" s="25"/>
      <c r="H354" s="28"/>
      <c r="I354" s="25"/>
      <c r="J354" s="28"/>
      <c r="K354" s="25"/>
      <c r="L354" s="28"/>
      <c r="M354" s="23"/>
    </row>
    <row r="355" spans="1:52" ht="30" customHeight="1" x14ac:dyDescent="0.3">
      <c r="A355" s="19" t="s">
        <v>890</v>
      </c>
      <c r="B355" s="20"/>
      <c r="C355" s="20"/>
      <c r="D355" s="20"/>
      <c r="E355" s="24"/>
      <c r="F355" s="27"/>
      <c r="G355" s="24"/>
      <c r="H355" s="27"/>
      <c r="I355" s="24"/>
      <c r="J355" s="27"/>
      <c r="K355" s="24"/>
      <c r="L355" s="27"/>
      <c r="M355" s="21"/>
      <c r="N355" s="1" t="s">
        <v>398</v>
      </c>
    </row>
    <row r="356" spans="1:52" ht="30" customHeight="1" x14ac:dyDescent="0.3">
      <c r="A356" s="22" t="s">
        <v>854</v>
      </c>
      <c r="B356" s="22" t="s">
        <v>307</v>
      </c>
      <c r="C356" s="22" t="s">
        <v>308</v>
      </c>
      <c r="D356" s="23">
        <v>3.3000000000000002E-2</v>
      </c>
      <c r="E356" s="25">
        <f>단가대비표!O89</f>
        <v>0</v>
      </c>
      <c r="F356" s="28">
        <f>TRUNC(E356*D356,1)</f>
        <v>0</v>
      </c>
      <c r="G356" s="25">
        <f>단가대비표!P89</f>
        <v>256883</v>
      </c>
      <c r="H356" s="28">
        <f>TRUNC(G356*D356,1)</f>
        <v>8477.1</v>
      </c>
      <c r="I356" s="25">
        <f>단가대비표!V89</f>
        <v>0</v>
      </c>
      <c r="J356" s="28">
        <f>TRUNC(I356*D356,1)</f>
        <v>0</v>
      </c>
      <c r="K356" s="25">
        <f t="shared" ref="K356:L358" si="83">TRUNC(E356+G356+I356,1)</f>
        <v>256883</v>
      </c>
      <c r="L356" s="28">
        <f t="shared" si="83"/>
        <v>8477.1</v>
      </c>
      <c r="M356" s="22" t="s">
        <v>51</v>
      </c>
      <c r="N356" s="2" t="s">
        <v>398</v>
      </c>
      <c r="O356" s="2" t="s">
        <v>855</v>
      </c>
      <c r="P356" s="2" t="s">
        <v>60</v>
      </c>
      <c r="Q356" s="2" t="s">
        <v>60</v>
      </c>
      <c r="R356" s="2" t="s">
        <v>59</v>
      </c>
      <c r="S356" s="3"/>
      <c r="T356" s="3"/>
      <c r="U356" s="3"/>
      <c r="V356" s="3">
        <v>1</v>
      </c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51</v>
      </c>
      <c r="AW356" s="2" t="s">
        <v>892</v>
      </c>
      <c r="AX356" s="2" t="s">
        <v>51</v>
      </c>
      <c r="AY356" s="2" t="s">
        <v>51</v>
      </c>
      <c r="AZ356" s="2" t="s">
        <v>51</v>
      </c>
    </row>
    <row r="357" spans="1:52" ht="30" customHeight="1" x14ac:dyDescent="0.3">
      <c r="A357" s="22" t="s">
        <v>306</v>
      </c>
      <c r="B357" s="22" t="s">
        <v>307</v>
      </c>
      <c r="C357" s="22" t="s">
        <v>308</v>
      </c>
      <c r="D357" s="23">
        <v>1.7000000000000001E-2</v>
      </c>
      <c r="E357" s="25">
        <f>단가대비표!O78</f>
        <v>0</v>
      </c>
      <c r="F357" s="28">
        <f>TRUNC(E357*D357,1)</f>
        <v>0</v>
      </c>
      <c r="G357" s="25">
        <f>단가대비표!P78</f>
        <v>172068</v>
      </c>
      <c r="H357" s="28">
        <f>TRUNC(G357*D357,1)</f>
        <v>2925.1</v>
      </c>
      <c r="I357" s="25">
        <f>단가대비표!V78</f>
        <v>0</v>
      </c>
      <c r="J357" s="28">
        <f>TRUNC(I357*D357,1)</f>
        <v>0</v>
      </c>
      <c r="K357" s="25">
        <f t="shared" si="83"/>
        <v>172068</v>
      </c>
      <c r="L357" s="28">
        <f t="shared" si="83"/>
        <v>2925.1</v>
      </c>
      <c r="M357" s="22" t="s">
        <v>51</v>
      </c>
      <c r="N357" s="2" t="s">
        <v>398</v>
      </c>
      <c r="O357" s="2" t="s">
        <v>309</v>
      </c>
      <c r="P357" s="2" t="s">
        <v>60</v>
      </c>
      <c r="Q357" s="2" t="s">
        <v>60</v>
      </c>
      <c r="R357" s="2" t="s">
        <v>59</v>
      </c>
      <c r="S357" s="3"/>
      <c r="T357" s="3"/>
      <c r="U357" s="3"/>
      <c r="V357" s="3">
        <v>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51</v>
      </c>
      <c r="AW357" s="2" t="s">
        <v>893</v>
      </c>
      <c r="AX357" s="2" t="s">
        <v>51</v>
      </c>
      <c r="AY357" s="2" t="s">
        <v>51</v>
      </c>
      <c r="AZ357" s="2" t="s">
        <v>51</v>
      </c>
    </row>
    <row r="358" spans="1:52" ht="30" customHeight="1" x14ac:dyDescent="0.3">
      <c r="A358" s="22" t="s">
        <v>584</v>
      </c>
      <c r="B358" s="22" t="s">
        <v>894</v>
      </c>
      <c r="C358" s="22" t="s">
        <v>196</v>
      </c>
      <c r="D358" s="23">
        <v>1</v>
      </c>
      <c r="E358" s="25">
        <v>0</v>
      </c>
      <c r="F358" s="28">
        <f>TRUNC(E358*D358,1)</f>
        <v>0</v>
      </c>
      <c r="G358" s="25">
        <v>0</v>
      </c>
      <c r="H358" s="28">
        <f>TRUNC(G358*D358,1)</f>
        <v>0</v>
      </c>
      <c r="I358" s="25">
        <f>TRUNC(SUMIF(V356:V358, RIGHTB(O358, 1), H356:H358)*U358, 2)</f>
        <v>684.13</v>
      </c>
      <c r="J358" s="28">
        <f>TRUNC(I358*D358,1)</f>
        <v>684.1</v>
      </c>
      <c r="K358" s="25">
        <f t="shared" si="83"/>
        <v>684.1</v>
      </c>
      <c r="L358" s="28">
        <f t="shared" si="83"/>
        <v>684.1</v>
      </c>
      <c r="M358" s="22" t="s">
        <v>51</v>
      </c>
      <c r="N358" s="2" t="s">
        <v>398</v>
      </c>
      <c r="O358" s="2" t="s">
        <v>408</v>
      </c>
      <c r="P358" s="2" t="s">
        <v>60</v>
      </c>
      <c r="Q358" s="2" t="s">
        <v>60</v>
      </c>
      <c r="R358" s="2" t="s">
        <v>60</v>
      </c>
      <c r="S358" s="3">
        <v>1</v>
      </c>
      <c r="T358" s="3">
        <v>2</v>
      </c>
      <c r="U358" s="3">
        <v>0.06</v>
      </c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51</v>
      </c>
      <c r="AW358" s="2" t="s">
        <v>895</v>
      </c>
      <c r="AX358" s="2" t="s">
        <v>51</v>
      </c>
      <c r="AY358" s="2" t="s">
        <v>51</v>
      </c>
      <c r="AZ358" s="2" t="s">
        <v>51</v>
      </c>
    </row>
    <row r="359" spans="1:52" ht="30" customHeight="1" x14ac:dyDescent="0.3">
      <c r="A359" s="22" t="s">
        <v>311</v>
      </c>
      <c r="B359" s="22" t="s">
        <v>51</v>
      </c>
      <c r="C359" s="22" t="s">
        <v>51</v>
      </c>
      <c r="D359" s="23"/>
      <c r="E359" s="25"/>
      <c r="F359" s="28">
        <f>TRUNC(SUMIF(N356:N358, N355, F356:F358),0)</f>
        <v>0</v>
      </c>
      <c r="G359" s="25"/>
      <c r="H359" s="28">
        <f>TRUNC(SUMIF(N356:N358, N355, H356:H358),0)</f>
        <v>11402</v>
      </c>
      <c r="I359" s="25"/>
      <c r="J359" s="28">
        <f>TRUNC(SUMIF(N356:N358, N355, J356:J358),0)</f>
        <v>684</v>
      </c>
      <c r="K359" s="25"/>
      <c r="L359" s="28">
        <f>F359+H359+J359</f>
        <v>12086</v>
      </c>
      <c r="M359" s="22" t="s">
        <v>51</v>
      </c>
      <c r="N359" s="2" t="s">
        <v>75</v>
      </c>
      <c r="O359" s="2" t="s">
        <v>75</v>
      </c>
      <c r="P359" s="2" t="s">
        <v>51</v>
      </c>
      <c r="Q359" s="2" t="s">
        <v>51</v>
      </c>
      <c r="R359" s="2" t="s">
        <v>51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51</v>
      </c>
      <c r="AW359" s="2" t="s">
        <v>51</v>
      </c>
      <c r="AX359" s="2" t="s">
        <v>51</v>
      </c>
      <c r="AY359" s="2" t="s">
        <v>51</v>
      </c>
      <c r="AZ359" s="2" t="s">
        <v>51</v>
      </c>
    </row>
    <row r="360" spans="1:52" ht="30" customHeight="1" x14ac:dyDescent="0.3">
      <c r="A360" s="23"/>
      <c r="B360" s="23"/>
      <c r="C360" s="23"/>
      <c r="D360" s="23"/>
      <c r="E360" s="25"/>
      <c r="F360" s="28"/>
      <c r="G360" s="25"/>
      <c r="H360" s="28"/>
      <c r="I360" s="25"/>
      <c r="J360" s="28"/>
      <c r="K360" s="25"/>
      <c r="L360" s="28"/>
      <c r="M360" s="23"/>
    </row>
    <row r="361" spans="1:52" ht="30" customHeight="1" x14ac:dyDescent="0.3">
      <c r="A361" s="19" t="s">
        <v>896</v>
      </c>
      <c r="B361" s="20"/>
      <c r="C361" s="20"/>
      <c r="D361" s="20"/>
      <c r="E361" s="24"/>
      <c r="F361" s="27"/>
      <c r="G361" s="24"/>
      <c r="H361" s="27"/>
      <c r="I361" s="24"/>
      <c r="J361" s="27"/>
      <c r="K361" s="24"/>
      <c r="L361" s="27"/>
      <c r="M361" s="21"/>
      <c r="N361" s="1" t="s">
        <v>411</v>
      </c>
    </row>
    <row r="362" spans="1:52" ht="30" customHeight="1" x14ac:dyDescent="0.3">
      <c r="A362" s="22" t="s">
        <v>854</v>
      </c>
      <c r="B362" s="22" t="s">
        <v>307</v>
      </c>
      <c r="C362" s="22" t="s">
        <v>308</v>
      </c>
      <c r="D362" s="23">
        <v>4.3999999999999997E-2</v>
      </c>
      <c r="E362" s="25">
        <f>단가대비표!O89</f>
        <v>0</v>
      </c>
      <c r="F362" s="28">
        <f>TRUNC(E362*D362,1)</f>
        <v>0</v>
      </c>
      <c r="G362" s="25">
        <f>단가대비표!P89</f>
        <v>256883</v>
      </c>
      <c r="H362" s="28">
        <f>TRUNC(G362*D362,1)</f>
        <v>11302.8</v>
      </c>
      <c r="I362" s="25">
        <f>단가대비표!V89</f>
        <v>0</v>
      </c>
      <c r="J362" s="28">
        <f>TRUNC(I362*D362,1)</f>
        <v>0</v>
      </c>
      <c r="K362" s="25">
        <f t="shared" ref="K362:L364" si="84">TRUNC(E362+G362+I362,1)</f>
        <v>256883</v>
      </c>
      <c r="L362" s="28">
        <f t="shared" si="84"/>
        <v>11302.8</v>
      </c>
      <c r="M362" s="22" t="s">
        <v>51</v>
      </c>
      <c r="N362" s="2" t="s">
        <v>411</v>
      </c>
      <c r="O362" s="2" t="s">
        <v>855</v>
      </c>
      <c r="P362" s="2" t="s">
        <v>60</v>
      </c>
      <c r="Q362" s="2" t="s">
        <v>60</v>
      </c>
      <c r="R362" s="2" t="s">
        <v>59</v>
      </c>
      <c r="S362" s="3"/>
      <c r="T362" s="3"/>
      <c r="U362" s="3"/>
      <c r="V362" s="3">
        <v>1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51</v>
      </c>
      <c r="AW362" s="2" t="s">
        <v>898</v>
      </c>
      <c r="AX362" s="2" t="s">
        <v>51</v>
      </c>
      <c r="AY362" s="2" t="s">
        <v>51</v>
      </c>
      <c r="AZ362" s="2" t="s">
        <v>51</v>
      </c>
    </row>
    <row r="363" spans="1:52" ht="30" customHeight="1" x14ac:dyDescent="0.3">
      <c r="A363" s="22" t="s">
        <v>306</v>
      </c>
      <c r="B363" s="22" t="s">
        <v>307</v>
      </c>
      <c r="C363" s="22" t="s">
        <v>308</v>
      </c>
      <c r="D363" s="23">
        <v>2.1999999999999999E-2</v>
      </c>
      <c r="E363" s="25">
        <f>단가대비표!O78</f>
        <v>0</v>
      </c>
      <c r="F363" s="28">
        <f>TRUNC(E363*D363,1)</f>
        <v>0</v>
      </c>
      <c r="G363" s="25">
        <f>단가대비표!P78</f>
        <v>172068</v>
      </c>
      <c r="H363" s="28">
        <f>TRUNC(G363*D363,1)</f>
        <v>3785.4</v>
      </c>
      <c r="I363" s="25">
        <f>단가대비표!V78</f>
        <v>0</v>
      </c>
      <c r="J363" s="28">
        <f>TRUNC(I363*D363,1)</f>
        <v>0</v>
      </c>
      <c r="K363" s="25">
        <f t="shared" si="84"/>
        <v>172068</v>
      </c>
      <c r="L363" s="28">
        <f t="shared" si="84"/>
        <v>3785.4</v>
      </c>
      <c r="M363" s="22" t="s">
        <v>51</v>
      </c>
      <c r="N363" s="2" t="s">
        <v>411</v>
      </c>
      <c r="O363" s="2" t="s">
        <v>309</v>
      </c>
      <c r="P363" s="2" t="s">
        <v>60</v>
      </c>
      <c r="Q363" s="2" t="s">
        <v>60</v>
      </c>
      <c r="R363" s="2" t="s">
        <v>59</v>
      </c>
      <c r="S363" s="3"/>
      <c r="T363" s="3"/>
      <c r="U363" s="3"/>
      <c r="V363" s="3">
        <v>1</v>
      </c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51</v>
      </c>
      <c r="AW363" s="2" t="s">
        <v>899</v>
      </c>
      <c r="AX363" s="2" t="s">
        <v>51</v>
      </c>
      <c r="AY363" s="2" t="s">
        <v>51</v>
      </c>
      <c r="AZ363" s="2" t="s">
        <v>51</v>
      </c>
    </row>
    <row r="364" spans="1:52" ht="30" customHeight="1" x14ac:dyDescent="0.3">
      <c r="A364" s="22" t="s">
        <v>584</v>
      </c>
      <c r="B364" s="22" t="s">
        <v>587</v>
      </c>
      <c r="C364" s="22" t="s">
        <v>196</v>
      </c>
      <c r="D364" s="23">
        <v>1</v>
      </c>
      <c r="E364" s="25">
        <v>0</v>
      </c>
      <c r="F364" s="28">
        <f>TRUNC(E364*D364,1)</f>
        <v>0</v>
      </c>
      <c r="G364" s="25">
        <v>0</v>
      </c>
      <c r="H364" s="28">
        <f>TRUNC(G364*D364,1)</f>
        <v>0</v>
      </c>
      <c r="I364" s="25">
        <f>TRUNC(SUMIF(V362:V364, RIGHTB(O364, 1), H362:H364)*U364, 2)</f>
        <v>452.64</v>
      </c>
      <c r="J364" s="28">
        <f>TRUNC(I364*D364,1)</f>
        <v>452.6</v>
      </c>
      <c r="K364" s="25">
        <f t="shared" si="84"/>
        <v>452.6</v>
      </c>
      <c r="L364" s="28">
        <f t="shared" si="84"/>
        <v>452.6</v>
      </c>
      <c r="M364" s="22" t="s">
        <v>51</v>
      </c>
      <c r="N364" s="2" t="s">
        <v>411</v>
      </c>
      <c r="O364" s="2" t="s">
        <v>408</v>
      </c>
      <c r="P364" s="2" t="s">
        <v>60</v>
      </c>
      <c r="Q364" s="2" t="s">
        <v>60</v>
      </c>
      <c r="R364" s="2" t="s">
        <v>60</v>
      </c>
      <c r="S364" s="3">
        <v>1</v>
      </c>
      <c r="T364" s="3">
        <v>2</v>
      </c>
      <c r="U364" s="3">
        <v>0.03</v>
      </c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51</v>
      </c>
      <c r="AW364" s="2" t="s">
        <v>900</v>
      </c>
      <c r="AX364" s="2" t="s">
        <v>51</v>
      </c>
      <c r="AY364" s="2" t="s">
        <v>51</v>
      </c>
      <c r="AZ364" s="2" t="s">
        <v>51</v>
      </c>
    </row>
    <row r="365" spans="1:52" ht="30" customHeight="1" x14ac:dyDescent="0.3">
      <c r="A365" s="22" t="s">
        <v>311</v>
      </c>
      <c r="B365" s="22" t="s">
        <v>51</v>
      </c>
      <c r="C365" s="22" t="s">
        <v>51</v>
      </c>
      <c r="D365" s="23"/>
      <c r="E365" s="25"/>
      <c r="F365" s="28">
        <f>TRUNC(SUMIF(N362:N364, N361, F362:F364),0)</f>
        <v>0</v>
      </c>
      <c r="G365" s="25"/>
      <c r="H365" s="28">
        <f>TRUNC(SUMIF(N362:N364, N361, H362:H364),0)</f>
        <v>15088</v>
      </c>
      <c r="I365" s="25"/>
      <c r="J365" s="28">
        <f>TRUNC(SUMIF(N362:N364, N361, J362:J364),0)</f>
        <v>452</v>
      </c>
      <c r="K365" s="25"/>
      <c r="L365" s="28">
        <f>F365+H365+J365</f>
        <v>15540</v>
      </c>
      <c r="M365" s="22" t="s">
        <v>51</v>
      </c>
      <c r="N365" s="2" t="s">
        <v>75</v>
      </c>
      <c r="O365" s="2" t="s">
        <v>75</v>
      </c>
      <c r="P365" s="2" t="s">
        <v>51</v>
      </c>
      <c r="Q365" s="2" t="s">
        <v>51</v>
      </c>
      <c r="R365" s="2" t="s">
        <v>51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51</v>
      </c>
      <c r="AW365" s="2" t="s">
        <v>51</v>
      </c>
      <c r="AX365" s="2" t="s">
        <v>51</v>
      </c>
      <c r="AY365" s="2" t="s">
        <v>51</v>
      </c>
      <c r="AZ365" s="2" t="s">
        <v>51</v>
      </c>
    </row>
    <row r="366" spans="1:52" ht="30" customHeight="1" x14ac:dyDescent="0.3">
      <c r="A366" s="23"/>
      <c r="B366" s="23"/>
      <c r="C366" s="23"/>
      <c r="D366" s="23"/>
      <c r="E366" s="25"/>
      <c r="F366" s="28"/>
      <c r="G366" s="25"/>
      <c r="H366" s="28"/>
      <c r="I366" s="25"/>
      <c r="J366" s="28"/>
      <c r="K366" s="25"/>
      <c r="L366" s="28"/>
      <c r="M366" s="23"/>
    </row>
    <row r="367" spans="1:52" ht="30" customHeight="1" x14ac:dyDescent="0.3">
      <c r="A367" s="19" t="s">
        <v>901</v>
      </c>
      <c r="B367" s="20"/>
      <c r="C367" s="20"/>
      <c r="D367" s="20"/>
      <c r="E367" s="24"/>
      <c r="F367" s="27"/>
      <c r="G367" s="24"/>
      <c r="H367" s="27"/>
      <c r="I367" s="24"/>
      <c r="J367" s="27"/>
      <c r="K367" s="24"/>
      <c r="L367" s="27"/>
      <c r="M367" s="21"/>
      <c r="N367" s="1" t="s">
        <v>420</v>
      </c>
    </row>
    <row r="368" spans="1:52" ht="30" customHeight="1" x14ac:dyDescent="0.3">
      <c r="A368" s="22" t="s">
        <v>854</v>
      </c>
      <c r="B368" s="22" t="s">
        <v>307</v>
      </c>
      <c r="C368" s="22" t="s">
        <v>308</v>
      </c>
      <c r="D368" s="23">
        <v>3.5000000000000003E-2</v>
      </c>
      <c r="E368" s="25">
        <f>단가대비표!O89</f>
        <v>0</v>
      </c>
      <c r="F368" s="28">
        <f>TRUNC(E368*D368,1)</f>
        <v>0</v>
      </c>
      <c r="G368" s="25">
        <f>단가대비표!P89</f>
        <v>256883</v>
      </c>
      <c r="H368" s="28">
        <f>TRUNC(G368*D368,1)</f>
        <v>8990.9</v>
      </c>
      <c r="I368" s="25">
        <f>단가대비표!V89</f>
        <v>0</v>
      </c>
      <c r="J368" s="28">
        <f>TRUNC(I368*D368,1)</f>
        <v>0</v>
      </c>
      <c r="K368" s="25">
        <f>TRUNC(E368+G368+I368,1)</f>
        <v>256883</v>
      </c>
      <c r="L368" s="28">
        <f>TRUNC(F368+H368+J368,1)</f>
        <v>8990.9</v>
      </c>
      <c r="M368" s="22" t="s">
        <v>51</v>
      </c>
      <c r="N368" s="2" t="s">
        <v>420</v>
      </c>
      <c r="O368" s="2" t="s">
        <v>855</v>
      </c>
      <c r="P368" s="2" t="s">
        <v>60</v>
      </c>
      <c r="Q368" s="2" t="s">
        <v>60</v>
      </c>
      <c r="R368" s="2" t="s">
        <v>59</v>
      </c>
      <c r="S368" s="3"/>
      <c r="T368" s="3"/>
      <c r="U368" s="3"/>
      <c r="V368" s="3">
        <v>1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51</v>
      </c>
      <c r="AW368" s="2" t="s">
        <v>903</v>
      </c>
      <c r="AX368" s="2" t="s">
        <v>51</v>
      </c>
      <c r="AY368" s="2" t="s">
        <v>51</v>
      </c>
      <c r="AZ368" s="2" t="s">
        <v>51</v>
      </c>
    </row>
    <row r="369" spans="1:52" ht="30" customHeight="1" x14ac:dyDescent="0.3">
      <c r="A369" s="22" t="s">
        <v>584</v>
      </c>
      <c r="B369" s="22" t="s">
        <v>904</v>
      </c>
      <c r="C369" s="22" t="s">
        <v>196</v>
      </c>
      <c r="D369" s="23">
        <v>1</v>
      </c>
      <c r="E369" s="25">
        <v>0</v>
      </c>
      <c r="F369" s="28">
        <f>TRUNC(E369*D369,1)</f>
        <v>0</v>
      </c>
      <c r="G369" s="25">
        <v>0</v>
      </c>
      <c r="H369" s="28">
        <f>TRUNC(G369*D369,1)</f>
        <v>0</v>
      </c>
      <c r="I369" s="25">
        <f>TRUNC(SUMIF(V368:V369, RIGHTB(O369, 1), H368:H369)*U369, 2)</f>
        <v>359.63</v>
      </c>
      <c r="J369" s="28">
        <f>TRUNC(I369*D369,1)</f>
        <v>359.6</v>
      </c>
      <c r="K369" s="25">
        <f>TRUNC(E369+G369+I369,1)</f>
        <v>359.6</v>
      </c>
      <c r="L369" s="28">
        <f>TRUNC(F369+H369+J369,1)</f>
        <v>359.6</v>
      </c>
      <c r="M369" s="22" t="s">
        <v>51</v>
      </c>
      <c r="N369" s="2" t="s">
        <v>420</v>
      </c>
      <c r="O369" s="2" t="s">
        <v>408</v>
      </c>
      <c r="P369" s="2" t="s">
        <v>60</v>
      </c>
      <c r="Q369" s="2" t="s">
        <v>60</v>
      </c>
      <c r="R369" s="2" t="s">
        <v>60</v>
      </c>
      <c r="S369" s="3">
        <v>1</v>
      </c>
      <c r="T369" s="3">
        <v>2</v>
      </c>
      <c r="U369" s="3">
        <v>0.04</v>
      </c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51</v>
      </c>
      <c r="AW369" s="2" t="s">
        <v>905</v>
      </c>
      <c r="AX369" s="2" t="s">
        <v>51</v>
      </c>
      <c r="AY369" s="2" t="s">
        <v>51</v>
      </c>
      <c r="AZ369" s="2" t="s">
        <v>51</v>
      </c>
    </row>
    <row r="370" spans="1:52" ht="30" customHeight="1" x14ac:dyDescent="0.3">
      <c r="A370" s="22" t="s">
        <v>311</v>
      </c>
      <c r="B370" s="22" t="s">
        <v>51</v>
      </c>
      <c r="C370" s="22" t="s">
        <v>51</v>
      </c>
      <c r="D370" s="23"/>
      <c r="E370" s="25"/>
      <c r="F370" s="28">
        <f>TRUNC(SUMIF(N368:N369, N367, F368:F369),0)</f>
        <v>0</v>
      </c>
      <c r="G370" s="25"/>
      <c r="H370" s="28">
        <f>TRUNC(SUMIF(N368:N369, N367, H368:H369),0)</f>
        <v>8990</v>
      </c>
      <c r="I370" s="25"/>
      <c r="J370" s="28">
        <f>TRUNC(SUMIF(N368:N369, N367, J368:J369),0)</f>
        <v>359</v>
      </c>
      <c r="K370" s="25"/>
      <c r="L370" s="28">
        <f>F370+H370+J370</f>
        <v>9349</v>
      </c>
      <c r="M370" s="22" t="s">
        <v>51</v>
      </c>
      <c r="N370" s="2" t="s">
        <v>75</v>
      </c>
      <c r="O370" s="2" t="s">
        <v>75</v>
      </c>
      <c r="P370" s="2" t="s">
        <v>51</v>
      </c>
      <c r="Q370" s="2" t="s">
        <v>51</v>
      </c>
      <c r="R370" s="2" t="s">
        <v>51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51</v>
      </c>
      <c r="AW370" s="2" t="s">
        <v>51</v>
      </c>
      <c r="AX370" s="2" t="s">
        <v>51</v>
      </c>
      <c r="AY370" s="2" t="s">
        <v>51</v>
      </c>
      <c r="AZ370" s="2" t="s">
        <v>51</v>
      </c>
    </row>
    <row r="371" spans="1:52" ht="30" customHeight="1" x14ac:dyDescent="0.3">
      <c r="A371" s="23"/>
      <c r="B371" s="23"/>
      <c r="C371" s="23"/>
      <c r="D371" s="23"/>
      <c r="E371" s="25"/>
      <c r="F371" s="28"/>
      <c r="G371" s="25"/>
      <c r="H371" s="28"/>
      <c r="I371" s="25"/>
      <c r="J371" s="28"/>
      <c r="K371" s="25"/>
      <c r="L371" s="28"/>
      <c r="M371" s="23"/>
    </row>
    <row r="372" spans="1:52" ht="30" customHeight="1" x14ac:dyDescent="0.3">
      <c r="A372" s="19" t="s">
        <v>906</v>
      </c>
      <c r="B372" s="20"/>
      <c r="C372" s="20"/>
      <c r="D372" s="20"/>
      <c r="E372" s="24"/>
      <c r="F372" s="27"/>
      <c r="G372" s="24"/>
      <c r="H372" s="27"/>
      <c r="I372" s="24"/>
      <c r="J372" s="27"/>
      <c r="K372" s="24"/>
      <c r="L372" s="27"/>
      <c r="M372" s="21"/>
      <c r="N372" s="1" t="s">
        <v>472</v>
      </c>
    </row>
    <row r="373" spans="1:52" ht="30" customHeight="1" x14ac:dyDescent="0.3">
      <c r="A373" s="22" t="s">
        <v>854</v>
      </c>
      <c r="B373" s="22" t="s">
        <v>307</v>
      </c>
      <c r="C373" s="22" t="s">
        <v>308</v>
      </c>
      <c r="D373" s="23">
        <v>3.1E-2</v>
      </c>
      <c r="E373" s="25">
        <f>단가대비표!O89</f>
        <v>0</v>
      </c>
      <c r="F373" s="28">
        <f>TRUNC(E373*D373,1)</f>
        <v>0</v>
      </c>
      <c r="G373" s="25">
        <f>단가대비표!P89</f>
        <v>256883</v>
      </c>
      <c r="H373" s="28">
        <f>TRUNC(G373*D373,1)</f>
        <v>7963.3</v>
      </c>
      <c r="I373" s="25">
        <f>단가대비표!V89</f>
        <v>0</v>
      </c>
      <c r="J373" s="28">
        <f>TRUNC(I373*D373,1)</f>
        <v>0</v>
      </c>
      <c r="K373" s="25">
        <f t="shared" ref="K373:L375" si="85">TRUNC(E373+G373+I373,1)</f>
        <v>256883</v>
      </c>
      <c r="L373" s="28">
        <f t="shared" si="85"/>
        <v>7963.3</v>
      </c>
      <c r="M373" s="22" t="s">
        <v>51</v>
      </c>
      <c r="N373" s="2" t="s">
        <v>472</v>
      </c>
      <c r="O373" s="2" t="s">
        <v>855</v>
      </c>
      <c r="P373" s="2" t="s">
        <v>60</v>
      </c>
      <c r="Q373" s="2" t="s">
        <v>60</v>
      </c>
      <c r="R373" s="2" t="s">
        <v>59</v>
      </c>
      <c r="S373" s="3"/>
      <c r="T373" s="3"/>
      <c r="U373" s="3"/>
      <c r="V373" s="3">
        <v>1</v>
      </c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51</v>
      </c>
      <c r="AW373" s="2" t="s">
        <v>908</v>
      </c>
      <c r="AX373" s="2" t="s">
        <v>51</v>
      </c>
      <c r="AY373" s="2" t="s">
        <v>51</v>
      </c>
      <c r="AZ373" s="2" t="s">
        <v>51</v>
      </c>
    </row>
    <row r="374" spans="1:52" ht="30" customHeight="1" x14ac:dyDescent="0.3">
      <c r="A374" s="22" t="s">
        <v>306</v>
      </c>
      <c r="B374" s="22" t="s">
        <v>307</v>
      </c>
      <c r="C374" s="22" t="s">
        <v>308</v>
      </c>
      <c r="D374" s="23">
        <v>1.4999999999999999E-2</v>
      </c>
      <c r="E374" s="25">
        <f>단가대비표!O78</f>
        <v>0</v>
      </c>
      <c r="F374" s="28">
        <f>TRUNC(E374*D374,1)</f>
        <v>0</v>
      </c>
      <c r="G374" s="25">
        <f>단가대비표!P78</f>
        <v>172068</v>
      </c>
      <c r="H374" s="28">
        <f>TRUNC(G374*D374,1)</f>
        <v>2581</v>
      </c>
      <c r="I374" s="25">
        <f>단가대비표!V78</f>
        <v>0</v>
      </c>
      <c r="J374" s="28">
        <f>TRUNC(I374*D374,1)</f>
        <v>0</v>
      </c>
      <c r="K374" s="25">
        <f t="shared" si="85"/>
        <v>172068</v>
      </c>
      <c r="L374" s="28">
        <f t="shared" si="85"/>
        <v>2581</v>
      </c>
      <c r="M374" s="22" t="s">
        <v>51</v>
      </c>
      <c r="N374" s="2" t="s">
        <v>472</v>
      </c>
      <c r="O374" s="2" t="s">
        <v>309</v>
      </c>
      <c r="P374" s="2" t="s">
        <v>60</v>
      </c>
      <c r="Q374" s="2" t="s">
        <v>60</v>
      </c>
      <c r="R374" s="2" t="s">
        <v>59</v>
      </c>
      <c r="S374" s="3"/>
      <c r="T374" s="3"/>
      <c r="U374" s="3"/>
      <c r="V374" s="3">
        <v>1</v>
      </c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51</v>
      </c>
      <c r="AW374" s="2" t="s">
        <v>909</v>
      </c>
      <c r="AX374" s="2" t="s">
        <v>51</v>
      </c>
      <c r="AY374" s="2" t="s">
        <v>51</v>
      </c>
      <c r="AZ374" s="2" t="s">
        <v>51</v>
      </c>
    </row>
    <row r="375" spans="1:52" ht="30" customHeight="1" x14ac:dyDescent="0.3">
      <c r="A375" s="22" t="s">
        <v>584</v>
      </c>
      <c r="B375" s="22" t="s">
        <v>894</v>
      </c>
      <c r="C375" s="22" t="s">
        <v>196</v>
      </c>
      <c r="D375" s="23">
        <v>1</v>
      </c>
      <c r="E375" s="25">
        <v>0</v>
      </c>
      <c r="F375" s="28">
        <f>TRUNC(E375*D375,1)</f>
        <v>0</v>
      </c>
      <c r="G375" s="25">
        <v>0</v>
      </c>
      <c r="H375" s="28">
        <f>TRUNC(G375*D375,1)</f>
        <v>0</v>
      </c>
      <c r="I375" s="25">
        <f>TRUNC(SUMIF(V373:V375, RIGHTB(O375, 1), H373:H375)*U375, 2)</f>
        <v>632.65</v>
      </c>
      <c r="J375" s="28">
        <f>TRUNC(I375*D375,1)</f>
        <v>632.6</v>
      </c>
      <c r="K375" s="25">
        <f t="shared" si="85"/>
        <v>632.6</v>
      </c>
      <c r="L375" s="28">
        <f t="shared" si="85"/>
        <v>632.6</v>
      </c>
      <c r="M375" s="22" t="s">
        <v>51</v>
      </c>
      <c r="N375" s="2" t="s">
        <v>472</v>
      </c>
      <c r="O375" s="2" t="s">
        <v>408</v>
      </c>
      <c r="P375" s="2" t="s">
        <v>60</v>
      </c>
      <c r="Q375" s="2" t="s">
        <v>60</v>
      </c>
      <c r="R375" s="2" t="s">
        <v>60</v>
      </c>
      <c r="S375" s="3">
        <v>1</v>
      </c>
      <c r="T375" s="3">
        <v>2</v>
      </c>
      <c r="U375" s="3">
        <v>0.06</v>
      </c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51</v>
      </c>
      <c r="AW375" s="2" t="s">
        <v>910</v>
      </c>
      <c r="AX375" s="2" t="s">
        <v>51</v>
      </c>
      <c r="AY375" s="2" t="s">
        <v>51</v>
      </c>
      <c r="AZ375" s="2" t="s">
        <v>51</v>
      </c>
    </row>
    <row r="376" spans="1:52" ht="30" customHeight="1" x14ac:dyDescent="0.3">
      <c r="A376" s="22" t="s">
        <v>311</v>
      </c>
      <c r="B376" s="22" t="s">
        <v>51</v>
      </c>
      <c r="C376" s="22" t="s">
        <v>51</v>
      </c>
      <c r="D376" s="23"/>
      <c r="E376" s="25"/>
      <c r="F376" s="28">
        <f>TRUNC(SUMIF(N373:N375, N372, F373:F375),0)</f>
        <v>0</v>
      </c>
      <c r="G376" s="25"/>
      <c r="H376" s="28">
        <f>TRUNC(SUMIF(N373:N375, N372, H373:H375),0)</f>
        <v>10544</v>
      </c>
      <c r="I376" s="25"/>
      <c r="J376" s="28">
        <f>TRUNC(SUMIF(N373:N375, N372, J373:J375),0)</f>
        <v>632</v>
      </c>
      <c r="K376" s="25"/>
      <c r="L376" s="28">
        <f>F376+H376+J376</f>
        <v>11176</v>
      </c>
      <c r="M376" s="22" t="s">
        <v>51</v>
      </c>
      <c r="N376" s="2" t="s">
        <v>75</v>
      </c>
      <c r="O376" s="2" t="s">
        <v>75</v>
      </c>
      <c r="P376" s="2" t="s">
        <v>51</v>
      </c>
      <c r="Q376" s="2" t="s">
        <v>51</v>
      </c>
      <c r="R376" s="2" t="s">
        <v>51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51</v>
      </c>
      <c r="AW376" s="2" t="s">
        <v>51</v>
      </c>
      <c r="AX376" s="2" t="s">
        <v>51</v>
      </c>
      <c r="AY376" s="2" t="s">
        <v>51</v>
      </c>
      <c r="AZ376" s="2" t="s">
        <v>51</v>
      </c>
    </row>
    <row r="377" spans="1:52" ht="30" customHeight="1" x14ac:dyDescent="0.3">
      <c r="A377" s="23"/>
      <c r="B377" s="23"/>
      <c r="C377" s="23"/>
      <c r="D377" s="23"/>
      <c r="E377" s="25"/>
      <c r="F377" s="28"/>
      <c r="G377" s="25"/>
      <c r="H377" s="28"/>
      <c r="I377" s="25"/>
      <c r="J377" s="28"/>
      <c r="K377" s="25"/>
      <c r="L377" s="28"/>
      <c r="M377" s="23"/>
    </row>
    <row r="378" spans="1:52" ht="30" customHeight="1" x14ac:dyDescent="0.3">
      <c r="A378" s="19" t="s">
        <v>911</v>
      </c>
      <c r="B378" s="20"/>
      <c r="C378" s="20"/>
      <c r="D378" s="20"/>
      <c r="E378" s="24"/>
      <c r="F378" s="27"/>
      <c r="G378" s="24"/>
      <c r="H378" s="27"/>
      <c r="I378" s="24"/>
      <c r="J378" s="27"/>
      <c r="K378" s="24"/>
      <c r="L378" s="27"/>
      <c r="M378" s="21"/>
      <c r="N378" s="1" t="s">
        <v>476</v>
      </c>
    </row>
    <row r="379" spans="1:52" ht="30" customHeight="1" x14ac:dyDescent="0.3">
      <c r="A379" s="22" t="s">
        <v>854</v>
      </c>
      <c r="B379" s="22" t="s">
        <v>307</v>
      </c>
      <c r="C379" s="22" t="s">
        <v>308</v>
      </c>
      <c r="D379" s="23">
        <v>2.5000000000000001E-2</v>
      </c>
      <c r="E379" s="25">
        <f>단가대비표!O89</f>
        <v>0</v>
      </c>
      <c r="F379" s="28">
        <f>TRUNC(E379*D379,1)</f>
        <v>0</v>
      </c>
      <c r="G379" s="25">
        <f>단가대비표!P89</f>
        <v>256883</v>
      </c>
      <c r="H379" s="28">
        <f>TRUNC(G379*D379,1)</f>
        <v>6422</v>
      </c>
      <c r="I379" s="25">
        <f>단가대비표!V89</f>
        <v>0</v>
      </c>
      <c r="J379" s="28">
        <f>TRUNC(I379*D379,1)</f>
        <v>0</v>
      </c>
      <c r="K379" s="25">
        <f>TRUNC(E379+G379+I379,1)</f>
        <v>256883</v>
      </c>
      <c r="L379" s="28">
        <f>TRUNC(F379+H379+J379,1)</f>
        <v>6422</v>
      </c>
      <c r="M379" s="22" t="s">
        <v>51</v>
      </c>
      <c r="N379" s="2" t="s">
        <v>476</v>
      </c>
      <c r="O379" s="2" t="s">
        <v>855</v>
      </c>
      <c r="P379" s="2" t="s">
        <v>60</v>
      </c>
      <c r="Q379" s="2" t="s">
        <v>60</v>
      </c>
      <c r="R379" s="2" t="s">
        <v>59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51</v>
      </c>
      <c r="AW379" s="2" t="s">
        <v>913</v>
      </c>
      <c r="AX379" s="2" t="s">
        <v>51</v>
      </c>
      <c r="AY379" s="2" t="s">
        <v>51</v>
      </c>
      <c r="AZ379" s="2" t="s">
        <v>51</v>
      </c>
    </row>
    <row r="380" spans="1:52" ht="30" customHeight="1" x14ac:dyDescent="0.3">
      <c r="A380" s="22" t="s">
        <v>306</v>
      </c>
      <c r="B380" s="22" t="s">
        <v>307</v>
      </c>
      <c r="C380" s="22" t="s">
        <v>308</v>
      </c>
      <c r="D380" s="23">
        <v>1.2999999999999999E-2</v>
      </c>
      <c r="E380" s="25">
        <f>단가대비표!O78</f>
        <v>0</v>
      </c>
      <c r="F380" s="28">
        <f>TRUNC(E380*D380,1)</f>
        <v>0</v>
      </c>
      <c r="G380" s="25">
        <f>단가대비표!P78</f>
        <v>172068</v>
      </c>
      <c r="H380" s="28">
        <f>TRUNC(G380*D380,1)</f>
        <v>2236.8000000000002</v>
      </c>
      <c r="I380" s="25">
        <f>단가대비표!V78</f>
        <v>0</v>
      </c>
      <c r="J380" s="28">
        <f>TRUNC(I380*D380,1)</f>
        <v>0</v>
      </c>
      <c r="K380" s="25">
        <f>TRUNC(E380+G380+I380,1)</f>
        <v>172068</v>
      </c>
      <c r="L380" s="28">
        <f>TRUNC(F380+H380+J380,1)</f>
        <v>2236.8000000000002</v>
      </c>
      <c r="M380" s="22" t="s">
        <v>51</v>
      </c>
      <c r="N380" s="2" t="s">
        <v>476</v>
      </c>
      <c r="O380" s="2" t="s">
        <v>309</v>
      </c>
      <c r="P380" s="2" t="s">
        <v>60</v>
      </c>
      <c r="Q380" s="2" t="s">
        <v>60</v>
      </c>
      <c r="R380" s="2" t="s">
        <v>59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51</v>
      </c>
      <c r="AW380" s="2" t="s">
        <v>914</v>
      </c>
      <c r="AX380" s="2" t="s">
        <v>51</v>
      </c>
      <c r="AY380" s="2" t="s">
        <v>51</v>
      </c>
      <c r="AZ380" s="2" t="s">
        <v>51</v>
      </c>
    </row>
    <row r="381" spans="1:52" ht="30" customHeight="1" x14ac:dyDescent="0.3">
      <c r="A381" s="22" t="s">
        <v>311</v>
      </c>
      <c r="B381" s="22" t="s">
        <v>51</v>
      </c>
      <c r="C381" s="22" t="s">
        <v>51</v>
      </c>
      <c r="D381" s="23"/>
      <c r="E381" s="25"/>
      <c r="F381" s="28">
        <f>TRUNC(SUMIF(N379:N380, N378, F379:F380),0)</f>
        <v>0</v>
      </c>
      <c r="G381" s="25"/>
      <c r="H381" s="28">
        <f>TRUNC(SUMIF(N379:N380, N378, H379:H380),0)</f>
        <v>8658</v>
      </c>
      <c r="I381" s="25"/>
      <c r="J381" s="28">
        <f>TRUNC(SUMIF(N379:N380, N378, J379:J380),0)</f>
        <v>0</v>
      </c>
      <c r="K381" s="25"/>
      <c r="L381" s="28">
        <f>F381+H381+J381</f>
        <v>8658</v>
      </c>
      <c r="M381" s="22" t="s">
        <v>51</v>
      </c>
      <c r="N381" s="2" t="s">
        <v>75</v>
      </c>
      <c r="O381" s="2" t="s">
        <v>75</v>
      </c>
      <c r="P381" s="2" t="s">
        <v>51</v>
      </c>
      <c r="Q381" s="2" t="s">
        <v>51</v>
      </c>
      <c r="R381" s="2" t="s">
        <v>51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51</v>
      </c>
      <c r="AW381" s="2" t="s">
        <v>51</v>
      </c>
      <c r="AX381" s="2" t="s">
        <v>51</v>
      </c>
      <c r="AY381" s="2" t="s">
        <v>51</v>
      </c>
      <c r="AZ381" s="2" t="s">
        <v>51</v>
      </c>
    </row>
    <row r="382" spans="1:52" ht="30" customHeight="1" x14ac:dyDescent="0.3">
      <c r="A382" s="23"/>
      <c r="B382" s="23"/>
      <c r="C382" s="23"/>
      <c r="D382" s="23"/>
      <c r="E382" s="25"/>
      <c r="F382" s="28"/>
      <c r="G382" s="25"/>
      <c r="H382" s="28"/>
      <c r="I382" s="25"/>
      <c r="J382" s="28"/>
      <c r="K382" s="25"/>
      <c r="L382" s="28"/>
      <c r="M382" s="23"/>
    </row>
    <row r="383" spans="1:52" ht="30" customHeight="1" x14ac:dyDescent="0.3">
      <c r="A383" s="19" t="s">
        <v>915</v>
      </c>
      <c r="B383" s="20"/>
      <c r="C383" s="20"/>
      <c r="D383" s="20"/>
      <c r="E383" s="24"/>
      <c r="F383" s="27"/>
      <c r="G383" s="24"/>
      <c r="H383" s="27"/>
      <c r="I383" s="24"/>
      <c r="J383" s="27"/>
      <c r="K383" s="24"/>
      <c r="L383" s="27"/>
      <c r="M383" s="21"/>
      <c r="N383" s="1" t="s">
        <v>479</v>
      </c>
    </row>
    <row r="384" spans="1:52" ht="30" customHeight="1" x14ac:dyDescent="0.3">
      <c r="A384" s="22" t="s">
        <v>854</v>
      </c>
      <c r="B384" s="22" t="s">
        <v>307</v>
      </c>
      <c r="C384" s="22" t="s">
        <v>308</v>
      </c>
      <c r="D384" s="23">
        <v>4.3999999999999997E-2</v>
      </c>
      <c r="E384" s="25">
        <f>단가대비표!O89</f>
        <v>0</v>
      </c>
      <c r="F384" s="28">
        <f>TRUNC(E384*D384,1)</f>
        <v>0</v>
      </c>
      <c r="G384" s="25">
        <f>단가대비표!P89</f>
        <v>256883</v>
      </c>
      <c r="H384" s="28">
        <f>TRUNC(G384*D384,1)</f>
        <v>11302.8</v>
      </c>
      <c r="I384" s="25">
        <f>단가대비표!V89</f>
        <v>0</v>
      </c>
      <c r="J384" s="28">
        <f>TRUNC(I384*D384,1)</f>
        <v>0</v>
      </c>
      <c r="K384" s="25">
        <f t="shared" ref="K384:L386" si="86">TRUNC(E384+G384+I384,1)</f>
        <v>256883</v>
      </c>
      <c r="L384" s="28">
        <f t="shared" si="86"/>
        <v>11302.8</v>
      </c>
      <c r="M384" s="22" t="s">
        <v>51</v>
      </c>
      <c r="N384" s="2" t="s">
        <v>479</v>
      </c>
      <c r="O384" s="2" t="s">
        <v>855</v>
      </c>
      <c r="P384" s="2" t="s">
        <v>60</v>
      </c>
      <c r="Q384" s="2" t="s">
        <v>60</v>
      </c>
      <c r="R384" s="2" t="s">
        <v>59</v>
      </c>
      <c r="S384" s="3"/>
      <c r="T384" s="3"/>
      <c r="U384" s="3"/>
      <c r="V384" s="3">
        <v>1</v>
      </c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51</v>
      </c>
      <c r="AW384" s="2" t="s">
        <v>917</v>
      </c>
      <c r="AX384" s="2" t="s">
        <v>51</v>
      </c>
      <c r="AY384" s="2" t="s">
        <v>51</v>
      </c>
      <c r="AZ384" s="2" t="s">
        <v>51</v>
      </c>
    </row>
    <row r="385" spans="1:52" ht="30" customHeight="1" x14ac:dyDescent="0.3">
      <c r="A385" s="22" t="s">
        <v>306</v>
      </c>
      <c r="B385" s="22" t="s">
        <v>307</v>
      </c>
      <c r="C385" s="22" t="s">
        <v>308</v>
      </c>
      <c r="D385" s="23">
        <v>2.1999999999999999E-2</v>
      </c>
      <c r="E385" s="25">
        <f>단가대비표!O78</f>
        <v>0</v>
      </c>
      <c r="F385" s="28">
        <f>TRUNC(E385*D385,1)</f>
        <v>0</v>
      </c>
      <c r="G385" s="25">
        <f>단가대비표!P78</f>
        <v>172068</v>
      </c>
      <c r="H385" s="28">
        <f>TRUNC(G385*D385,1)</f>
        <v>3785.4</v>
      </c>
      <c r="I385" s="25">
        <f>단가대비표!V78</f>
        <v>0</v>
      </c>
      <c r="J385" s="28">
        <f>TRUNC(I385*D385,1)</f>
        <v>0</v>
      </c>
      <c r="K385" s="25">
        <f t="shared" si="86"/>
        <v>172068</v>
      </c>
      <c r="L385" s="28">
        <f t="shared" si="86"/>
        <v>3785.4</v>
      </c>
      <c r="M385" s="22" t="s">
        <v>51</v>
      </c>
      <c r="N385" s="2" t="s">
        <v>479</v>
      </c>
      <c r="O385" s="2" t="s">
        <v>309</v>
      </c>
      <c r="P385" s="2" t="s">
        <v>60</v>
      </c>
      <c r="Q385" s="2" t="s">
        <v>60</v>
      </c>
      <c r="R385" s="2" t="s">
        <v>59</v>
      </c>
      <c r="S385" s="3"/>
      <c r="T385" s="3"/>
      <c r="U385" s="3"/>
      <c r="V385" s="3">
        <v>1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51</v>
      </c>
      <c r="AW385" s="2" t="s">
        <v>918</v>
      </c>
      <c r="AX385" s="2" t="s">
        <v>51</v>
      </c>
      <c r="AY385" s="2" t="s">
        <v>51</v>
      </c>
      <c r="AZ385" s="2" t="s">
        <v>51</v>
      </c>
    </row>
    <row r="386" spans="1:52" ht="30" customHeight="1" x14ac:dyDescent="0.3">
      <c r="A386" s="22" t="s">
        <v>584</v>
      </c>
      <c r="B386" s="22" t="s">
        <v>919</v>
      </c>
      <c r="C386" s="22" t="s">
        <v>196</v>
      </c>
      <c r="D386" s="23">
        <v>1</v>
      </c>
      <c r="E386" s="25">
        <v>0</v>
      </c>
      <c r="F386" s="28">
        <f>TRUNC(E386*D386,1)</f>
        <v>0</v>
      </c>
      <c r="G386" s="25">
        <v>0</v>
      </c>
      <c r="H386" s="28">
        <f>TRUNC(G386*D386,1)</f>
        <v>0</v>
      </c>
      <c r="I386" s="25">
        <f>TRUNC(SUMIF(V384:V386, RIGHTB(O386, 1), H384:H386)*U386, 2)</f>
        <v>150.88</v>
      </c>
      <c r="J386" s="28">
        <f>TRUNC(I386*D386,1)</f>
        <v>150.80000000000001</v>
      </c>
      <c r="K386" s="25">
        <f t="shared" si="86"/>
        <v>150.80000000000001</v>
      </c>
      <c r="L386" s="28">
        <f t="shared" si="86"/>
        <v>150.80000000000001</v>
      </c>
      <c r="M386" s="22" t="s">
        <v>51</v>
      </c>
      <c r="N386" s="2" t="s">
        <v>479</v>
      </c>
      <c r="O386" s="2" t="s">
        <v>408</v>
      </c>
      <c r="P386" s="2" t="s">
        <v>60</v>
      </c>
      <c r="Q386" s="2" t="s">
        <v>60</v>
      </c>
      <c r="R386" s="2" t="s">
        <v>60</v>
      </c>
      <c r="S386" s="3">
        <v>1</v>
      </c>
      <c r="T386" s="3">
        <v>2</v>
      </c>
      <c r="U386" s="3">
        <v>0.01</v>
      </c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51</v>
      </c>
      <c r="AW386" s="2" t="s">
        <v>920</v>
      </c>
      <c r="AX386" s="2" t="s">
        <v>51</v>
      </c>
      <c r="AY386" s="2" t="s">
        <v>51</v>
      </c>
      <c r="AZ386" s="2" t="s">
        <v>51</v>
      </c>
    </row>
    <row r="387" spans="1:52" ht="30" customHeight="1" x14ac:dyDescent="0.3">
      <c r="A387" s="22" t="s">
        <v>311</v>
      </c>
      <c r="B387" s="22" t="s">
        <v>51</v>
      </c>
      <c r="C387" s="22" t="s">
        <v>51</v>
      </c>
      <c r="D387" s="23"/>
      <c r="E387" s="25"/>
      <c r="F387" s="28">
        <f>TRUNC(SUMIF(N384:N386, N383, F384:F386),0)</f>
        <v>0</v>
      </c>
      <c r="G387" s="25"/>
      <c r="H387" s="28">
        <f>TRUNC(SUMIF(N384:N386, N383, H384:H386),0)</f>
        <v>15088</v>
      </c>
      <c r="I387" s="25"/>
      <c r="J387" s="28">
        <f>TRUNC(SUMIF(N384:N386, N383, J384:J386),0)</f>
        <v>150</v>
      </c>
      <c r="K387" s="25"/>
      <c r="L387" s="28">
        <f>F387+H387+J387</f>
        <v>15238</v>
      </c>
      <c r="M387" s="22" t="s">
        <v>51</v>
      </c>
      <c r="N387" s="2" t="s">
        <v>75</v>
      </c>
      <c r="O387" s="2" t="s">
        <v>75</v>
      </c>
      <c r="P387" s="2" t="s">
        <v>51</v>
      </c>
      <c r="Q387" s="2" t="s">
        <v>51</v>
      </c>
      <c r="R387" s="2" t="s">
        <v>51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51</v>
      </c>
      <c r="AW387" s="2" t="s">
        <v>51</v>
      </c>
      <c r="AX387" s="2" t="s">
        <v>51</v>
      </c>
      <c r="AY387" s="2" t="s">
        <v>51</v>
      </c>
      <c r="AZ387" s="2" t="s">
        <v>51</v>
      </c>
    </row>
    <row r="388" spans="1:52" ht="30" customHeight="1" x14ac:dyDescent="0.3">
      <c r="A388" s="23"/>
      <c r="B388" s="23"/>
      <c r="C388" s="23"/>
      <c r="D388" s="23"/>
      <c r="E388" s="25"/>
      <c r="F388" s="28"/>
      <c r="G388" s="25"/>
      <c r="H388" s="28"/>
      <c r="I388" s="25"/>
      <c r="J388" s="28"/>
      <c r="K388" s="25"/>
      <c r="L388" s="28"/>
      <c r="M388" s="23"/>
    </row>
    <row r="389" spans="1:52" ht="30" customHeight="1" x14ac:dyDescent="0.3">
      <c r="A389" s="19" t="s">
        <v>921</v>
      </c>
      <c r="B389" s="20"/>
      <c r="C389" s="20"/>
      <c r="D389" s="20"/>
      <c r="E389" s="24"/>
      <c r="F389" s="27"/>
      <c r="G389" s="24"/>
      <c r="H389" s="27"/>
      <c r="I389" s="24"/>
      <c r="J389" s="27"/>
      <c r="K389" s="24"/>
      <c r="L389" s="27"/>
      <c r="M389" s="21"/>
      <c r="N389" s="1" t="s">
        <v>517</v>
      </c>
    </row>
    <row r="390" spans="1:52" ht="30" customHeight="1" x14ac:dyDescent="0.3">
      <c r="A390" s="22" t="s">
        <v>854</v>
      </c>
      <c r="B390" s="22" t="s">
        <v>307</v>
      </c>
      <c r="C390" s="22" t="s">
        <v>308</v>
      </c>
      <c r="D390" s="23">
        <v>3.3000000000000002E-2</v>
      </c>
      <c r="E390" s="25">
        <f>단가대비표!O89</f>
        <v>0</v>
      </c>
      <c r="F390" s="28">
        <f>TRUNC(E390*D390,1)</f>
        <v>0</v>
      </c>
      <c r="G390" s="25">
        <f>단가대비표!P89</f>
        <v>256883</v>
      </c>
      <c r="H390" s="28">
        <f>TRUNC(G390*D390,1)</f>
        <v>8477.1</v>
      </c>
      <c r="I390" s="25">
        <f>단가대비표!V89</f>
        <v>0</v>
      </c>
      <c r="J390" s="28">
        <f>TRUNC(I390*D390,1)</f>
        <v>0</v>
      </c>
      <c r="K390" s="25">
        <f t="shared" ref="K390:L392" si="87">TRUNC(E390+G390+I390,1)</f>
        <v>256883</v>
      </c>
      <c r="L390" s="28">
        <f t="shared" si="87"/>
        <v>8477.1</v>
      </c>
      <c r="M390" s="22" t="s">
        <v>51</v>
      </c>
      <c r="N390" s="2" t="s">
        <v>517</v>
      </c>
      <c r="O390" s="2" t="s">
        <v>855</v>
      </c>
      <c r="P390" s="2" t="s">
        <v>60</v>
      </c>
      <c r="Q390" s="2" t="s">
        <v>60</v>
      </c>
      <c r="R390" s="2" t="s">
        <v>59</v>
      </c>
      <c r="S390" s="3"/>
      <c r="T390" s="3"/>
      <c r="U390" s="3"/>
      <c r="V390" s="3">
        <v>1</v>
      </c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51</v>
      </c>
      <c r="AW390" s="2" t="s">
        <v>923</v>
      </c>
      <c r="AX390" s="2" t="s">
        <v>51</v>
      </c>
      <c r="AY390" s="2" t="s">
        <v>51</v>
      </c>
      <c r="AZ390" s="2" t="s">
        <v>51</v>
      </c>
    </row>
    <row r="391" spans="1:52" ht="30" customHeight="1" x14ac:dyDescent="0.3">
      <c r="A391" s="22" t="s">
        <v>306</v>
      </c>
      <c r="B391" s="22" t="s">
        <v>307</v>
      </c>
      <c r="C391" s="22" t="s">
        <v>308</v>
      </c>
      <c r="D391" s="23">
        <v>1.7000000000000001E-2</v>
      </c>
      <c r="E391" s="25">
        <f>단가대비표!O78</f>
        <v>0</v>
      </c>
      <c r="F391" s="28">
        <f>TRUNC(E391*D391,1)</f>
        <v>0</v>
      </c>
      <c r="G391" s="25">
        <f>단가대비표!P78</f>
        <v>172068</v>
      </c>
      <c r="H391" s="28">
        <f>TRUNC(G391*D391,1)</f>
        <v>2925.1</v>
      </c>
      <c r="I391" s="25">
        <f>단가대비표!V78</f>
        <v>0</v>
      </c>
      <c r="J391" s="28">
        <f>TRUNC(I391*D391,1)</f>
        <v>0</v>
      </c>
      <c r="K391" s="25">
        <f t="shared" si="87"/>
        <v>172068</v>
      </c>
      <c r="L391" s="28">
        <f t="shared" si="87"/>
        <v>2925.1</v>
      </c>
      <c r="M391" s="22" t="s">
        <v>51</v>
      </c>
      <c r="N391" s="2" t="s">
        <v>517</v>
      </c>
      <c r="O391" s="2" t="s">
        <v>309</v>
      </c>
      <c r="P391" s="2" t="s">
        <v>60</v>
      </c>
      <c r="Q391" s="2" t="s">
        <v>60</v>
      </c>
      <c r="R391" s="2" t="s">
        <v>59</v>
      </c>
      <c r="S391" s="3"/>
      <c r="T391" s="3"/>
      <c r="U391" s="3"/>
      <c r="V391" s="3">
        <v>1</v>
      </c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51</v>
      </c>
      <c r="AW391" s="2" t="s">
        <v>924</v>
      </c>
      <c r="AX391" s="2" t="s">
        <v>51</v>
      </c>
      <c r="AY391" s="2" t="s">
        <v>51</v>
      </c>
      <c r="AZ391" s="2" t="s">
        <v>51</v>
      </c>
    </row>
    <row r="392" spans="1:52" ht="30" customHeight="1" x14ac:dyDescent="0.3">
      <c r="A392" s="22" t="s">
        <v>584</v>
      </c>
      <c r="B392" s="22" t="s">
        <v>919</v>
      </c>
      <c r="C392" s="22" t="s">
        <v>196</v>
      </c>
      <c r="D392" s="23">
        <v>1</v>
      </c>
      <c r="E392" s="25">
        <v>0</v>
      </c>
      <c r="F392" s="28">
        <f>TRUNC(E392*D392,1)</f>
        <v>0</v>
      </c>
      <c r="G392" s="25">
        <v>0</v>
      </c>
      <c r="H392" s="28">
        <f>TRUNC(G392*D392,1)</f>
        <v>0</v>
      </c>
      <c r="I392" s="25">
        <f>TRUNC(SUMIF(V390:V392, RIGHTB(O392, 1), H390:H392)*U392, 2)</f>
        <v>114.02</v>
      </c>
      <c r="J392" s="28">
        <f>TRUNC(I392*D392,1)</f>
        <v>114</v>
      </c>
      <c r="K392" s="25">
        <f t="shared" si="87"/>
        <v>114</v>
      </c>
      <c r="L392" s="28">
        <f t="shared" si="87"/>
        <v>114</v>
      </c>
      <c r="M392" s="22" t="s">
        <v>51</v>
      </c>
      <c r="N392" s="2" t="s">
        <v>517</v>
      </c>
      <c r="O392" s="2" t="s">
        <v>408</v>
      </c>
      <c r="P392" s="2" t="s">
        <v>60</v>
      </c>
      <c r="Q392" s="2" t="s">
        <v>60</v>
      </c>
      <c r="R392" s="2" t="s">
        <v>60</v>
      </c>
      <c r="S392" s="3">
        <v>1</v>
      </c>
      <c r="T392" s="3">
        <v>2</v>
      </c>
      <c r="U392" s="3">
        <v>0.01</v>
      </c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51</v>
      </c>
      <c r="AW392" s="2" t="s">
        <v>925</v>
      </c>
      <c r="AX392" s="2" t="s">
        <v>51</v>
      </c>
      <c r="AY392" s="2" t="s">
        <v>51</v>
      </c>
      <c r="AZ392" s="2" t="s">
        <v>51</v>
      </c>
    </row>
    <row r="393" spans="1:52" ht="30" customHeight="1" x14ac:dyDescent="0.3">
      <c r="A393" s="22" t="s">
        <v>311</v>
      </c>
      <c r="B393" s="22" t="s">
        <v>51</v>
      </c>
      <c r="C393" s="22" t="s">
        <v>51</v>
      </c>
      <c r="D393" s="23"/>
      <c r="E393" s="25"/>
      <c r="F393" s="28">
        <f>TRUNC(SUMIF(N390:N392, N389, F390:F392),0)</f>
        <v>0</v>
      </c>
      <c r="G393" s="25"/>
      <c r="H393" s="28">
        <f>TRUNC(SUMIF(N390:N392, N389, H390:H392),0)</f>
        <v>11402</v>
      </c>
      <c r="I393" s="25"/>
      <c r="J393" s="28">
        <f>TRUNC(SUMIF(N390:N392, N389, J390:J392),0)</f>
        <v>114</v>
      </c>
      <c r="K393" s="25"/>
      <c r="L393" s="28">
        <f>F393+H393+J393</f>
        <v>11516</v>
      </c>
      <c r="M393" s="22" t="s">
        <v>51</v>
      </c>
      <c r="N393" s="2" t="s">
        <v>75</v>
      </c>
      <c r="O393" s="2" t="s">
        <v>75</v>
      </c>
      <c r="P393" s="2" t="s">
        <v>51</v>
      </c>
      <c r="Q393" s="2" t="s">
        <v>51</v>
      </c>
      <c r="R393" s="2" t="s">
        <v>51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51</v>
      </c>
      <c r="AW393" s="2" t="s">
        <v>51</v>
      </c>
      <c r="AX393" s="2" t="s">
        <v>51</v>
      </c>
      <c r="AY393" s="2" t="s">
        <v>51</v>
      </c>
      <c r="AZ393" s="2" t="s">
        <v>51</v>
      </c>
    </row>
    <row r="394" spans="1:52" ht="30" customHeight="1" x14ac:dyDescent="0.3">
      <c r="A394" s="23"/>
      <c r="B394" s="23"/>
      <c r="C394" s="23"/>
      <c r="D394" s="23"/>
      <c r="E394" s="25"/>
      <c r="F394" s="28"/>
      <c r="G394" s="25"/>
      <c r="H394" s="28"/>
      <c r="I394" s="25"/>
      <c r="J394" s="28"/>
      <c r="K394" s="25"/>
      <c r="L394" s="28"/>
      <c r="M394" s="23"/>
    </row>
    <row r="395" spans="1:52" ht="30" customHeight="1" x14ac:dyDescent="0.3">
      <c r="A395" s="19" t="s">
        <v>926</v>
      </c>
      <c r="B395" s="20"/>
      <c r="C395" s="20"/>
      <c r="D395" s="20"/>
      <c r="E395" s="24"/>
      <c r="F395" s="27"/>
      <c r="G395" s="24"/>
      <c r="H395" s="27"/>
      <c r="I395" s="24"/>
      <c r="J395" s="27"/>
      <c r="K395" s="24"/>
      <c r="L395" s="27"/>
      <c r="M395" s="21"/>
      <c r="N395" s="1" t="s">
        <v>531</v>
      </c>
    </row>
    <row r="396" spans="1:52" ht="30" customHeight="1" x14ac:dyDescent="0.3">
      <c r="A396" s="22" t="s">
        <v>928</v>
      </c>
      <c r="B396" s="22" t="s">
        <v>307</v>
      </c>
      <c r="C396" s="22" t="s">
        <v>308</v>
      </c>
      <c r="D396" s="23">
        <v>2.7E-2</v>
      </c>
      <c r="E396" s="25">
        <f>단가대비표!O84</f>
        <v>0</v>
      </c>
      <c r="F396" s="28">
        <f>TRUNC(E396*D396,1)</f>
        <v>0</v>
      </c>
      <c r="G396" s="25">
        <f>단가대비표!P84</f>
        <v>277642</v>
      </c>
      <c r="H396" s="28">
        <f>TRUNC(G396*D396,1)</f>
        <v>7496.3</v>
      </c>
      <c r="I396" s="25">
        <f>단가대비표!V84</f>
        <v>0</v>
      </c>
      <c r="J396" s="28">
        <f>TRUNC(I396*D396,1)</f>
        <v>0</v>
      </c>
      <c r="K396" s="25">
        <f t="shared" ref="K396:L398" si="88">TRUNC(E396+G396+I396,1)</f>
        <v>277642</v>
      </c>
      <c r="L396" s="28">
        <f t="shared" si="88"/>
        <v>7496.3</v>
      </c>
      <c r="M396" s="22" t="s">
        <v>51</v>
      </c>
      <c r="N396" s="2" t="s">
        <v>531</v>
      </c>
      <c r="O396" s="2" t="s">
        <v>929</v>
      </c>
      <c r="P396" s="2" t="s">
        <v>60</v>
      </c>
      <c r="Q396" s="2" t="s">
        <v>60</v>
      </c>
      <c r="R396" s="2" t="s">
        <v>59</v>
      </c>
      <c r="S396" s="3"/>
      <c r="T396" s="3"/>
      <c r="U396" s="3"/>
      <c r="V396" s="3">
        <v>1</v>
      </c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51</v>
      </c>
      <c r="AW396" s="2" t="s">
        <v>930</v>
      </c>
      <c r="AX396" s="2" t="s">
        <v>51</v>
      </c>
      <c r="AY396" s="2" t="s">
        <v>51</v>
      </c>
      <c r="AZ396" s="2" t="s">
        <v>51</v>
      </c>
    </row>
    <row r="397" spans="1:52" ht="30" customHeight="1" x14ac:dyDescent="0.3">
      <c r="A397" s="22" t="s">
        <v>306</v>
      </c>
      <c r="B397" s="22" t="s">
        <v>307</v>
      </c>
      <c r="C397" s="22" t="s">
        <v>308</v>
      </c>
      <c r="D397" s="23">
        <v>1.2999999999999999E-2</v>
      </c>
      <c r="E397" s="25">
        <f>단가대비표!O78</f>
        <v>0</v>
      </c>
      <c r="F397" s="28">
        <f>TRUNC(E397*D397,1)</f>
        <v>0</v>
      </c>
      <c r="G397" s="25">
        <f>단가대비표!P78</f>
        <v>172068</v>
      </c>
      <c r="H397" s="28">
        <f>TRUNC(G397*D397,1)</f>
        <v>2236.8000000000002</v>
      </c>
      <c r="I397" s="25">
        <f>단가대비표!V78</f>
        <v>0</v>
      </c>
      <c r="J397" s="28">
        <f>TRUNC(I397*D397,1)</f>
        <v>0</v>
      </c>
      <c r="K397" s="25">
        <f t="shared" si="88"/>
        <v>172068</v>
      </c>
      <c r="L397" s="28">
        <f t="shared" si="88"/>
        <v>2236.8000000000002</v>
      </c>
      <c r="M397" s="22" t="s">
        <v>51</v>
      </c>
      <c r="N397" s="2" t="s">
        <v>531</v>
      </c>
      <c r="O397" s="2" t="s">
        <v>309</v>
      </c>
      <c r="P397" s="2" t="s">
        <v>60</v>
      </c>
      <c r="Q397" s="2" t="s">
        <v>60</v>
      </c>
      <c r="R397" s="2" t="s">
        <v>59</v>
      </c>
      <c r="S397" s="3"/>
      <c r="T397" s="3"/>
      <c r="U397" s="3"/>
      <c r="V397" s="3">
        <v>1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51</v>
      </c>
      <c r="AW397" s="2" t="s">
        <v>931</v>
      </c>
      <c r="AX397" s="2" t="s">
        <v>51</v>
      </c>
      <c r="AY397" s="2" t="s">
        <v>51</v>
      </c>
      <c r="AZ397" s="2" t="s">
        <v>51</v>
      </c>
    </row>
    <row r="398" spans="1:52" ht="30" customHeight="1" x14ac:dyDescent="0.3">
      <c r="A398" s="22" t="s">
        <v>584</v>
      </c>
      <c r="B398" s="22" t="s">
        <v>858</v>
      </c>
      <c r="C398" s="22" t="s">
        <v>196</v>
      </c>
      <c r="D398" s="23">
        <v>1</v>
      </c>
      <c r="E398" s="25">
        <v>0</v>
      </c>
      <c r="F398" s="28">
        <f>TRUNC(E398*D398,1)</f>
        <v>0</v>
      </c>
      <c r="G398" s="25">
        <v>0</v>
      </c>
      <c r="H398" s="28">
        <f>TRUNC(G398*D398,1)</f>
        <v>0</v>
      </c>
      <c r="I398" s="25">
        <f>TRUNC(SUMIF(V396:V398, RIGHTB(O398, 1), H396:H398)*U398, 2)</f>
        <v>194.66</v>
      </c>
      <c r="J398" s="28">
        <f>TRUNC(I398*D398,1)</f>
        <v>194.6</v>
      </c>
      <c r="K398" s="25">
        <f t="shared" si="88"/>
        <v>194.6</v>
      </c>
      <c r="L398" s="28">
        <f t="shared" si="88"/>
        <v>194.6</v>
      </c>
      <c r="M398" s="22" t="s">
        <v>51</v>
      </c>
      <c r="N398" s="2" t="s">
        <v>531</v>
      </c>
      <c r="O398" s="2" t="s">
        <v>408</v>
      </c>
      <c r="P398" s="2" t="s">
        <v>60</v>
      </c>
      <c r="Q398" s="2" t="s">
        <v>60</v>
      </c>
      <c r="R398" s="2" t="s">
        <v>60</v>
      </c>
      <c r="S398" s="3">
        <v>1</v>
      </c>
      <c r="T398" s="3">
        <v>2</v>
      </c>
      <c r="U398" s="3">
        <v>0.02</v>
      </c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51</v>
      </c>
      <c r="AW398" s="2" t="s">
        <v>932</v>
      </c>
      <c r="AX398" s="2" t="s">
        <v>51</v>
      </c>
      <c r="AY398" s="2" t="s">
        <v>51</v>
      </c>
      <c r="AZ398" s="2" t="s">
        <v>51</v>
      </c>
    </row>
    <row r="399" spans="1:52" ht="30" customHeight="1" x14ac:dyDescent="0.3">
      <c r="A399" s="22" t="s">
        <v>311</v>
      </c>
      <c r="B399" s="22" t="s">
        <v>51</v>
      </c>
      <c r="C399" s="22" t="s">
        <v>51</v>
      </c>
      <c r="D399" s="23"/>
      <c r="E399" s="25"/>
      <c r="F399" s="28">
        <f>TRUNC(SUMIF(N396:N398, N395, F396:F398),0)</f>
        <v>0</v>
      </c>
      <c r="G399" s="25"/>
      <c r="H399" s="28">
        <f>TRUNC(SUMIF(N396:N398, N395, H396:H398),0)</f>
        <v>9733</v>
      </c>
      <c r="I399" s="25"/>
      <c r="J399" s="28">
        <f>TRUNC(SUMIF(N396:N398, N395, J396:J398),0)</f>
        <v>194</v>
      </c>
      <c r="K399" s="25"/>
      <c r="L399" s="28">
        <f>F399+H399+J399</f>
        <v>9927</v>
      </c>
      <c r="M399" s="22" t="s">
        <v>51</v>
      </c>
      <c r="N399" s="2" t="s">
        <v>75</v>
      </c>
      <c r="O399" s="2" t="s">
        <v>75</v>
      </c>
      <c r="P399" s="2" t="s">
        <v>51</v>
      </c>
      <c r="Q399" s="2" t="s">
        <v>51</v>
      </c>
      <c r="R399" s="2" t="s">
        <v>51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51</v>
      </c>
      <c r="AW399" s="2" t="s">
        <v>51</v>
      </c>
      <c r="AX399" s="2" t="s">
        <v>51</v>
      </c>
      <c r="AY399" s="2" t="s">
        <v>51</v>
      </c>
      <c r="AZ399" s="2" t="s">
        <v>51</v>
      </c>
    </row>
    <row r="400" spans="1:52" ht="30" customHeight="1" x14ac:dyDescent="0.3">
      <c r="A400" s="23"/>
      <c r="B400" s="23"/>
      <c r="C400" s="23"/>
      <c r="D400" s="23"/>
      <c r="E400" s="25"/>
      <c r="F400" s="28"/>
      <c r="G400" s="25"/>
      <c r="H400" s="28"/>
      <c r="I400" s="25"/>
      <c r="J400" s="28"/>
      <c r="K400" s="25"/>
      <c r="L400" s="28"/>
      <c r="M400" s="23"/>
    </row>
    <row r="401" spans="1:52" ht="30" customHeight="1" x14ac:dyDescent="0.3">
      <c r="A401" s="19" t="s">
        <v>933</v>
      </c>
      <c r="B401" s="20"/>
      <c r="C401" s="20"/>
      <c r="D401" s="20"/>
      <c r="E401" s="24"/>
      <c r="F401" s="27"/>
      <c r="G401" s="24"/>
      <c r="H401" s="27"/>
      <c r="I401" s="24"/>
      <c r="J401" s="27"/>
      <c r="K401" s="24"/>
      <c r="L401" s="27"/>
      <c r="M401" s="21"/>
      <c r="N401" s="1" t="s">
        <v>540</v>
      </c>
    </row>
    <row r="402" spans="1:52" ht="30" customHeight="1" x14ac:dyDescent="0.3">
      <c r="A402" s="22" t="s">
        <v>928</v>
      </c>
      <c r="B402" s="22" t="s">
        <v>307</v>
      </c>
      <c r="C402" s="22" t="s">
        <v>308</v>
      </c>
      <c r="D402" s="23">
        <v>0.05</v>
      </c>
      <c r="E402" s="25">
        <f>단가대비표!O84</f>
        <v>0</v>
      </c>
      <c r="F402" s="28">
        <f>TRUNC(E402*D402,1)</f>
        <v>0</v>
      </c>
      <c r="G402" s="25">
        <f>단가대비표!P84</f>
        <v>277642</v>
      </c>
      <c r="H402" s="28">
        <f>TRUNC(G402*D402,1)</f>
        <v>13882.1</v>
      </c>
      <c r="I402" s="25">
        <f>단가대비표!V84</f>
        <v>0</v>
      </c>
      <c r="J402" s="28">
        <f>TRUNC(I402*D402,1)</f>
        <v>0</v>
      </c>
      <c r="K402" s="25">
        <f t="shared" ref="K402:L404" si="89">TRUNC(E402+G402+I402,1)</f>
        <v>277642</v>
      </c>
      <c r="L402" s="28">
        <f t="shared" si="89"/>
        <v>13882.1</v>
      </c>
      <c r="M402" s="22" t="s">
        <v>51</v>
      </c>
      <c r="N402" s="2" t="s">
        <v>540</v>
      </c>
      <c r="O402" s="2" t="s">
        <v>929</v>
      </c>
      <c r="P402" s="2" t="s">
        <v>60</v>
      </c>
      <c r="Q402" s="2" t="s">
        <v>60</v>
      </c>
      <c r="R402" s="2" t="s">
        <v>59</v>
      </c>
      <c r="S402" s="3"/>
      <c r="T402" s="3"/>
      <c r="U402" s="3"/>
      <c r="V402" s="3">
        <v>1</v>
      </c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51</v>
      </c>
      <c r="AW402" s="2" t="s">
        <v>935</v>
      </c>
      <c r="AX402" s="2" t="s">
        <v>51</v>
      </c>
      <c r="AY402" s="2" t="s">
        <v>51</v>
      </c>
      <c r="AZ402" s="2" t="s">
        <v>51</v>
      </c>
    </row>
    <row r="403" spans="1:52" ht="30" customHeight="1" x14ac:dyDescent="0.3">
      <c r="A403" s="22" t="s">
        <v>306</v>
      </c>
      <c r="B403" s="22" t="s">
        <v>307</v>
      </c>
      <c r="C403" s="22" t="s">
        <v>308</v>
      </c>
      <c r="D403" s="23">
        <v>2.5000000000000001E-2</v>
      </c>
      <c r="E403" s="25">
        <f>단가대비표!O78</f>
        <v>0</v>
      </c>
      <c r="F403" s="28">
        <f>TRUNC(E403*D403,1)</f>
        <v>0</v>
      </c>
      <c r="G403" s="25">
        <f>단가대비표!P78</f>
        <v>172068</v>
      </c>
      <c r="H403" s="28">
        <f>TRUNC(G403*D403,1)</f>
        <v>4301.7</v>
      </c>
      <c r="I403" s="25">
        <f>단가대비표!V78</f>
        <v>0</v>
      </c>
      <c r="J403" s="28">
        <f>TRUNC(I403*D403,1)</f>
        <v>0</v>
      </c>
      <c r="K403" s="25">
        <f t="shared" si="89"/>
        <v>172068</v>
      </c>
      <c r="L403" s="28">
        <f t="shared" si="89"/>
        <v>4301.7</v>
      </c>
      <c r="M403" s="22" t="s">
        <v>51</v>
      </c>
      <c r="N403" s="2" t="s">
        <v>540</v>
      </c>
      <c r="O403" s="2" t="s">
        <v>309</v>
      </c>
      <c r="P403" s="2" t="s">
        <v>60</v>
      </c>
      <c r="Q403" s="2" t="s">
        <v>60</v>
      </c>
      <c r="R403" s="2" t="s">
        <v>59</v>
      </c>
      <c r="S403" s="3"/>
      <c r="T403" s="3"/>
      <c r="U403" s="3"/>
      <c r="V403" s="3">
        <v>1</v>
      </c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51</v>
      </c>
      <c r="AW403" s="2" t="s">
        <v>936</v>
      </c>
      <c r="AX403" s="2" t="s">
        <v>51</v>
      </c>
      <c r="AY403" s="2" t="s">
        <v>51</v>
      </c>
      <c r="AZ403" s="2" t="s">
        <v>51</v>
      </c>
    </row>
    <row r="404" spans="1:52" ht="30" customHeight="1" x14ac:dyDescent="0.3">
      <c r="A404" s="22" t="s">
        <v>584</v>
      </c>
      <c r="B404" s="22" t="s">
        <v>858</v>
      </c>
      <c r="C404" s="22" t="s">
        <v>196</v>
      </c>
      <c r="D404" s="23">
        <v>1</v>
      </c>
      <c r="E404" s="25">
        <v>0</v>
      </c>
      <c r="F404" s="28">
        <f>TRUNC(E404*D404,1)</f>
        <v>0</v>
      </c>
      <c r="G404" s="25">
        <v>0</v>
      </c>
      <c r="H404" s="28">
        <f>TRUNC(G404*D404,1)</f>
        <v>0</v>
      </c>
      <c r="I404" s="25">
        <f>TRUNC(SUMIF(V402:V404, RIGHTB(O404, 1), H402:H404)*U404, 2)</f>
        <v>363.67</v>
      </c>
      <c r="J404" s="28">
        <f>TRUNC(I404*D404,1)</f>
        <v>363.6</v>
      </c>
      <c r="K404" s="25">
        <f t="shared" si="89"/>
        <v>363.6</v>
      </c>
      <c r="L404" s="28">
        <f t="shared" si="89"/>
        <v>363.6</v>
      </c>
      <c r="M404" s="22" t="s">
        <v>51</v>
      </c>
      <c r="N404" s="2" t="s">
        <v>540</v>
      </c>
      <c r="O404" s="2" t="s">
        <v>408</v>
      </c>
      <c r="P404" s="2" t="s">
        <v>60</v>
      </c>
      <c r="Q404" s="2" t="s">
        <v>60</v>
      </c>
      <c r="R404" s="2" t="s">
        <v>60</v>
      </c>
      <c r="S404" s="3">
        <v>1</v>
      </c>
      <c r="T404" s="3">
        <v>2</v>
      </c>
      <c r="U404" s="3">
        <v>0.02</v>
      </c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51</v>
      </c>
      <c r="AW404" s="2" t="s">
        <v>937</v>
      </c>
      <c r="AX404" s="2" t="s">
        <v>51</v>
      </c>
      <c r="AY404" s="2" t="s">
        <v>51</v>
      </c>
      <c r="AZ404" s="2" t="s">
        <v>51</v>
      </c>
    </row>
    <row r="405" spans="1:52" ht="30" customHeight="1" x14ac:dyDescent="0.3">
      <c r="A405" s="22" t="s">
        <v>311</v>
      </c>
      <c r="B405" s="22" t="s">
        <v>51</v>
      </c>
      <c r="C405" s="22" t="s">
        <v>51</v>
      </c>
      <c r="D405" s="23"/>
      <c r="E405" s="25"/>
      <c r="F405" s="28">
        <f>TRUNC(SUMIF(N402:N404, N401, F402:F404),0)</f>
        <v>0</v>
      </c>
      <c r="G405" s="25"/>
      <c r="H405" s="28">
        <f>TRUNC(SUMIF(N402:N404, N401, H402:H404),0)</f>
        <v>18183</v>
      </c>
      <c r="I405" s="25"/>
      <c r="J405" s="28">
        <f>TRUNC(SUMIF(N402:N404, N401, J402:J404),0)</f>
        <v>363</v>
      </c>
      <c r="K405" s="25"/>
      <c r="L405" s="28">
        <f>F405+H405+J405</f>
        <v>18546</v>
      </c>
      <c r="M405" s="22" t="s">
        <v>51</v>
      </c>
      <c r="N405" s="2" t="s">
        <v>75</v>
      </c>
      <c r="O405" s="2" t="s">
        <v>75</v>
      </c>
      <c r="P405" s="2" t="s">
        <v>51</v>
      </c>
      <c r="Q405" s="2" t="s">
        <v>51</v>
      </c>
      <c r="R405" s="2" t="s">
        <v>51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51</v>
      </c>
      <c r="AW405" s="2" t="s">
        <v>51</v>
      </c>
      <c r="AX405" s="2" t="s">
        <v>51</v>
      </c>
      <c r="AY405" s="2" t="s">
        <v>51</v>
      </c>
      <c r="AZ405" s="2" t="s">
        <v>51</v>
      </c>
    </row>
    <row r="406" spans="1:52" ht="30" customHeight="1" x14ac:dyDescent="0.3">
      <c r="A406" s="23"/>
      <c r="B406" s="23"/>
      <c r="C406" s="23"/>
      <c r="D406" s="23"/>
      <c r="E406" s="25"/>
      <c r="F406" s="28"/>
      <c r="G406" s="25"/>
      <c r="H406" s="28"/>
      <c r="I406" s="25"/>
      <c r="J406" s="28"/>
      <c r="K406" s="25"/>
      <c r="L406" s="28"/>
      <c r="M406" s="23"/>
    </row>
    <row r="407" spans="1:52" ht="30" customHeight="1" x14ac:dyDescent="0.3">
      <c r="A407" s="19" t="s">
        <v>938</v>
      </c>
      <c r="B407" s="20"/>
      <c r="C407" s="20"/>
      <c r="D407" s="20"/>
      <c r="E407" s="24"/>
      <c r="F407" s="27"/>
      <c r="G407" s="24"/>
      <c r="H407" s="27"/>
      <c r="I407" s="24"/>
      <c r="J407" s="27"/>
      <c r="K407" s="24"/>
      <c r="L407" s="27"/>
      <c r="M407" s="21"/>
      <c r="N407" s="1" t="s">
        <v>550</v>
      </c>
    </row>
    <row r="408" spans="1:52" ht="30" customHeight="1" x14ac:dyDescent="0.3">
      <c r="A408" s="22" t="s">
        <v>928</v>
      </c>
      <c r="B408" s="22" t="s">
        <v>307</v>
      </c>
      <c r="C408" s="22" t="s">
        <v>308</v>
      </c>
      <c r="D408" s="23">
        <v>5.3999999999999999E-2</v>
      </c>
      <c r="E408" s="25">
        <f>단가대비표!O84</f>
        <v>0</v>
      </c>
      <c r="F408" s="28">
        <f>TRUNC(E408*D408,1)</f>
        <v>0</v>
      </c>
      <c r="G408" s="25">
        <f>단가대비표!P84</f>
        <v>277642</v>
      </c>
      <c r="H408" s="28">
        <f>TRUNC(G408*D408,1)</f>
        <v>14992.6</v>
      </c>
      <c r="I408" s="25">
        <f>단가대비표!V84</f>
        <v>0</v>
      </c>
      <c r="J408" s="28">
        <f>TRUNC(I408*D408,1)</f>
        <v>0</v>
      </c>
      <c r="K408" s="25">
        <f t="shared" ref="K408:L411" si="90">TRUNC(E408+G408+I408,1)</f>
        <v>277642</v>
      </c>
      <c r="L408" s="28">
        <f t="shared" si="90"/>
        <v>14992.6</v>
      </c>
      <c r="M408" s="22" t="s">
        <v>51</v>
      </c>
      <c r="N408" s="2" t="s">
        <v>550</v>
      </c>
      <c r="O408" s="2" t="s">
        <v>929</v>
      </c>
      <c r="P408" s="2" t="s">
        <v>60</v>
      </c>
      <c r="Q408" s="2" t="s">
        <v>60</v>
      </c>
      <c r="R408" s="2" t="s">
        <v>59</v>
      </c>
      <c r="S408" s="3"/>
      <c r="T408" s="3"/>
      <c r="U408" s="3"/>
      <c r="V408" s="3">
        <v>1</v>
      </c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51</v>
      </c>
      <c r="AW408" s="2" t="s">
        <v>940</v>
      </c>
      <c r="AX408" s="2" t="s">
        <v>51</v>
      </c>
      <c r="AY408" s="2" t="s">
        <v>51</v>
      </c>
      <c r="AZ408" s="2" t="s">
        <v>51</v>
      </c>
    </row>
    <row r="409" spans="1:52" ht="30" customHeight="1" x14ac:dyDescent="0.3">
      <c r="A409" s="22" t="s">
        <v>306</v>
      </c>
      <c r="B409" s="22" t="s">
        <v>307</v>
      </c>
      <c r="C409" s="22" t="s">
        <v>308</v>
      </c>
      <c r="D409" s="23">
        <v>2.7E-2</v>
      </c>
      <c r="E409" s="25">
        <f>단가대비표!O78</f>
        <v>0</v>
      </c>
      <c r="F409" s="28">
        <f>TRUNC(E409*D409,1)</f>
        <v>0</v>
      </c>
      <c r="G409" s="25">
        <f>단가대비표!P78</f>
        <v>172068</v>
      </c>
      <c r="H409" s="28">
        <f>TRUNC(G409*D409,1)</f>
        <v>4645.8</v>
      </c>
      <c r="I409" s="25">
        <f>단가대비표!V78</f>
        <v>0</v>
      </c>
      <c r="J409" s="28">
        <f>TRUNC(I409*D409,1)</f>
        <v>0</v>
      </c>
      <c r="K409" s="25">
        <f t="shared" si="90"/>
        <v>172068</v>
      </c>
      <c r="L409" s="28">
        <f t="shared" si="90"/>
        <v>4645.8</v>
      </c>
      <c r="M409" s="22" t="s">
        <v>51</v>
      </c>
      <c r="N409" s="2" t="s">
        <v>550</v>
      </c>
      <c r="O409" s="2" t="s">
        <v>309</v>
      </c>
      <c r="P409" s="2" t="s">
        <v>60</v>
      </c>
      <c r="Q409" s="2" t="s">
        <v>60</v>
      </c>
      <c r="R409" s="2" t="s">
        <v>59</v>
      </c>
      <c r="S409" s="3"/>
      <c r="T409" s="3"/>
      <c r="U409" s="3"/>
      <c r="V409" s="3">
        <v>1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51</v>
      </c>
      <c r="AW409" s="2" t="s">
        <v>941</v>
      </c>
      <c r="AX409" s="2" t="s">
        <v>51</v>
      </c>
      <c r="AY409" s="2" t="s">
        <v>51</v>
      </c>
      <c r="AZ409" s="2" t="s">
        <v>51</v>
      </c>
    </row>
    <row r="410" spans="1:52" ht="30" customHeight="1" x14ac:dyDescent="0.3">
      <c r="A410" s="22" t="s">
        <v>584</v>
      </c>
      <c r="B410" s="22" t="s">
        <v>858</v>
      </c>
      <c r="C410" s="22" t="s">
        <v>196</v>
      </c>
      <c r="D410" s="23">
        <v>1</v>
      </c>
      <c r="E410" s="25">
        <v>0</v>
      </c>
      <c r="F410" s="28">
        <f>TRUNC(E410*D410,1)</f>
        <v>0</v>
      </c>
      <c r="G410" s="25">
        <v>0</v>
      </c>
      <c r="H410" s="28">
        <f>TRUNC(G410*D410,1)</f>
        <v>0</v>
      </c>
      <c r="I410" s="25">
        <f>TRUNC(SUMIF(V408:V411, RIGHTB(O410, 1), H408:H411)*U410, 2)</f>
        <v>392.76</v>
      </c>
      <c r="J410" s="28">
        <f>TRUNC(I410*D410,1)</f>
        <v>392.7</v>
      </c>
      <c r="K410" s="25">
        <f t="shared" si="90"/>
        <v>392.7</v>
      </c>
      <c r="L410" s="28">
        <f t="shared" si="90"/>
        <v>392.7</v>
      </c>
      <c r="M410" s="22" t="s">
        <v>51</v>
      </c>
      <c r="N410" s="2" t="s">
        <v>550</v>
      </c>
      <c r="O410" s="2" t="s">
        <v>408</v>
      </c>
      <c r="P410" s="2" t="s">
        <v>60</v>
      </c>
      <c r="Q410" s="2" t="s">
        <v>60</v>
      </c>
      <c r="R410" s="2" t="s">
        <v>60</v>
      </c>
      <c r="S410" s="3">
        <v>1</v>
      </c>
      <c r="T410" s="3">
        <v>2</v>
      </c>
      <c r="U410" s="3">
        <v>0.02</v>
      </c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51</v>
      </c>
      <c r="AW410" s="2" t="s">
        <v>942</v>
      </c>
      <c r="AX410" s="2" t="s">
        <v>51</v>
      </c>
      <c r="AY410" s="2" t="s">
        <v>51</v>
      </c>
      <c r="AZ410" s="2" t="s">
        <v>51</v>
      </c>
    </row>
    <row r="411" spans="1:52" ht="30" customHeight="1" x14ac:dyDescent="0.3">
      <c r="A411" s="22" t="s">
        <v>844</v>
      </c>
      <c r="B411" s="22" t="s">
        <v>845</v>
      </c>
      <c r="C411" s="22" t="s">
        <v>135</v>
      </c>
      <c r="D411" s="23">
        <v>0.27</v>
      </c>
      <c r="E411" s="25">
        <f>단가대비표!O60</f>
        <v>2060</v>
      </c>
      <c r="F411" s="28">
        <f>TRUNC(E411*D411,1)</f>
        <v>556.20000000000005</v>
      </c>
      <c r="G411" s="25">
        <f>단가대비표!P60</f>
        <v>0</v>
      </c>
      <c r="H411" s="28">
        <f>TRUNC(G411*D411,1)</f>
        <v>0</v>
      </c>
      <c r="I411" s="25">
        <f>단가대비표!V60</f>
        <v>0</v>
      </c>
      <c r="J411" s="28">
        <f>TRUNC(I411*D411,1)</f>
        <v>0</v>
      </c>
      <c r="K411" s="25">
        <f t="shared" si="90"/>
        <v>2060</v>
      </c>
      <c r="L411" s="28">
        <f t="shared" si="90"/>
        <v>556.20000000000005</v>
      </c>
      <c r="M411" s="22" t="s">
        <v>51</v>
      </c>
      <c r="N411" s="2" t="s">
        <v>550</v>
      </c>
      <c r="O411" s="2" t="s">
        <v>846</v>
      </c>
      <c r="P411" s="2" t="s">
        <v>60</v>
      </c>
      <c r="Q411" s="2" t="s">
        <v>60</v>
      </c>
      <c r="R411" s="2" t="s">
        <v>59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51</v>
      </c>
      <c r="AW411" s="2" t="s">
        <v>943</v>
      </c>
      <c r="AX411" s="2" t="s">
        <v>51</v>
      </c>
      <c r="AY411" s="2" t="s">
        <v>51</v>
      </c>
      <c r="AZ411" s="2" t="s">
        <v>51</v>
      </c>
    </row>
    <row r="412" spans="1:52" ht="30" customHeight="1" x14ac:dyDescent="0.3">
      <c r="A412" s="22" t="s">
        <v>311</v>
      </c>
      <c r="B412" s="22" t="s">
        <v>51</v>
      </c>
      <c r="C412" s="22" t="s">
        <v>51</v>
      </c>
      <c r="D412" s="23"/>
      <c r="E412" s="25"/>
      <c r="F412" s="28">
        <f>TRUNC(SUMIF(N408:N411, N407, F408:F411),0)</f>
        <v>556</v>
      </c>
      <c r="G412" s="25"/>
      <c r="H412" s="28">
        <f>TRUNC(SUMIF(N408:N411, N407, H408:H411),0)</f>
        <v>19638</v>
      </c>
      <c r="I412" s="25"/>
      <c r="J412" s="28">
        <f>TRUNC(SUMIF(N408:N411, N407, J408:J411),0)</f>
        <v>392</v>
      </c>
      <c r="K412" s="25"/>
      <c r="L412" s="28">
        <f>F412+H412+J412</f>
        <v>20586</v>
      </c>
      <c r="M412" s="22" t="s">
        <v>51</v>
      </c>
      <c r="N412" s="2" t="s">
        <v>75</v>
      </c>
      <c r="O412" s="2" t="s">
        <v>75</v>
      </c>
      <c r="P412" s="2" t="s">
        <v>51</v>
      </c>
      <c r="Q412" s="2" t="s">
        <v>51</v>
      </c>
      <c r="R412" s="2" t="s">
        <v>51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51</v>
      </c>
      <c r="AW412" s="2" t="s">
        <v>51</v>
      </c>
      <c r="AX412" s="2" t="s">
        <v>51</v>
      </c>
      <c r="AY412" s="2" t="s">
        <v>51</v>
      </c>
      <c r="AZ412" s="2" t="s">
        <v>51</v>
      </c>
    </row>
    <row r="413" spans="1:52" ht="30" customHeight="1" x14ac:dyDescent="0.3">
      <c r="A413" s="23"/>
      <c r="B413" s="23"/>
      <c r="C413" s="23"/>
      <c r="D413" s="23"/>
      <c r="E413" s="25"/>
      <c r="F413" s="28"/>
      <c r="G413" s="25"/>
      <c r="H413" s="28"/>
      <c r="I413" s="25"/>
      <c r="J413" s="28"/>
      <c r="K413" s="25"/>
      <c r="L413" s="28"/>
      <c r="M413" s="23"/>
    </row>
    <row r="414" spans="1:52" ht="30" customHeight="1" x14ac:dyDescent="0.3">
      <c r="A414" s="19" t="s">
        <v>944</v>
      </c>
      <c r="B414" s="20"/>
      <c r="C414" s="20"/>
      <c r="D414" s="20"/>
      <c r="E414" s="24"/>
      <c r="F414" s="27"/>
      <c r="G414" s="24"/>
      <c r="H414" s="27"/>
      <c r="I414" s="24"/>
      <c r="J414" s="27"/>
      <c r="K414" s="24"/>
      <c r="L414" s="27"/>
      <c r="M414" s="21"/>
      <c r="N414" s="1" t="s">
        <v>570</v>
      </c>
    </row>
    <row r="415" spans="1:52" ht="30" customHeight="1" x14ac:dyDescent="0.3">
      <c r="A415" s="22" t="s">
        <v>854</v>
      </c>
      <c r="B415" s="22" t="s">
        <v>307</v>
      </c>
      <c r="C415" s="22" t="s">
        <v>308</v>
      </c>
      <c r="D415" s="23">
        <v>1.21E-2</v>
      </c>
      <c r="E415" s="25">
        <f>단가대비표!O89</f>
        <v>0</v>
      </c>
      <c r="F415" s="28">
        <f>TRUNC(E415*D415,1)</f>
        <v>0</v>
      </c>
      <c r="G415" s="25">
        <f>단가대비표!P89</f>
        <v>256883</v>
      </c>
      <c r="H415" s="28">
        <f>TRUNC(G415*D415,1)</f>
        <v>3108.2</v>
      </c>
      <c r="I415" s="25">
        <f>단가대비표!V89</f>
        <v>0</v>
      </c>
      <c r="J415" s="28">
        <f>TRUNC(I415*D415,1)</f>
        <v>0</v>
      </c>
      <c r="K415" s="25">
        <f t="shared" ref="K415:L417" si="91">TRUNC(E415+G415+I415,1)</f>
        <v>256883</v>
      </c>
      <c r="L415" s="28">
        <f t="shared" si="91"/>
        <v>3108.2</v>
      </c>
      <c r="M415" s="22" t="s">
        <v>51</v>
      </c>
      <c r="N415" s="2" t="s">
        <v>570</v>
      </c>
      <c r="O415" s="2" t="s">
        <v>855</v>
      </c>
      <c r="P415" s="2" t="s">
        <v>60</v>
      </c>
      <c r="Q415" s="2" t="s">
        <v>60</v>
      </c>
      <c r="R415" s="2" t="s">
        <v>59</v>
      </c>
      <c r="S415" s="3"/>
      <c r="T415" s="3"/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51</v>
      </c>
      <c r="AW415" s="2" t="s">
        <v>946</v>
      </c>
      <c r="AX415" s="2" t="s">
        <v>51</v>
      </c>
      <c r="AY415" s="2" t="s">
        <v>51</v>
      </c>
      <c r="AZ415" s="2" t="s">
        <v>51</v>
      </c>
    </row>
    <row r="416" spans="1:52" ht="30" customHeight="1" x14ac:dyDescent="0.3">
      <c r="A416" s="22" t="s">
        <v>306</v>
      </c>
      <c r="B416" s="22" t="s">
        <v>307</v>
      </c>
      <c r="C416" s="22" t="s">
        <v>308</v>
      </c>
      <c r="D416" s="23">
        <v>6.1000000000000004E-3</v>
      </c>
      <c r="E416" s="25">
        <f>단가대비표!O78</f>
        <v>0</v>
      </c>
      <c r="F416" s="28">
        <f>TRUNC(E416*D416,1)</f>
        <v>0</v>
      </c>
      <c r="G416" s="25">
        <f>단가대비표!P78</f>
        <v>172068</v>
      </c>
      <c r="H416" s="28">
        <f>TRUNC(G416*D416,1)</f>
        <v>1049.5999999999999</v>
      </c>
      <c r="I416" s="25">
        <f>단가대비표!V78</f>
        <v>0</v>
      </c>
      <c r="J416" s="28">
        <f>TRUNC(I416*D416,1)</f>
        <v>0</v>
      </c>
      <c r="K416" s="25">
        <f t="shared" si="91"/>
        <v>172068</v>
      </c>
      <c r="L416" s="28">
        <f t="shared" si="91"/>
        <v>1049.5999999999999</v>
      </c>
      <c r="M416" s="22" t="s">
        <v>51</v>
      </c>
      <c r="N416" s="2" t="s">
        <v>570</v>
      </c>
      <c r="O416" s="2" t="s">
        <v>309</v>
      </c>
      <c r="P416" s="2" t="s">
        <v>60</v>
      </c>
      <c r="Q416" s="2" t="s">
        <v>60</v>
      </c>
      <c r="R416" s="2" t="s">
        <v>59</v>
      </c>
      <c r="S416" s="3"/>
      <c r="T416" s="3"/>
      <c r="U416" s="3"/>
      <c r="V416" s="3">
        <v>1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51</v>
      </c>
      <c r="AW416" s="2" t="s">
        <v>947</v>
      </c>
      <c r="AX416" s="2" t="s">
        <v>51</v>
      </c>
      <c r="AY416" s="2" t="s">
        <v>51</v>
      </c>
      <c r="AZ416" s="2" t="s">
        <v>51</v>
      </c>
    </row>
    <row r="417" spans="1:52" ht="30" customHeight="1" x14ac:dyDescent="0.3">
      <c r="A417" s="22" t="s">
        <v>584</v>
      </c>
      <c r="B417" s="22" t="s">
        <v>858</v>
      </c>
      <c r="C417" s="22" t="s">
        <v>196</v>
      </c>
      <c r="D417" s="23">
        <v>1</v>
      </c>
      <c r="E417" s="25">
        <v>0</v>
      </c>
      <c r="F417" s="28">
        <f>TRUNC(E417*D417,1)</f>
        <v>0</v>
      </c>
      <c r="G417" s="25">
        <v>0</v>
      </c>
      <c r="H417" s="28">
        <f>TRUNC(G417*D417,1)</f>
        <v>0</v>
      </c>
      <c r="I417" s="25">
        <f>TRUNC(SUMIF(V415:V417, RIGHTB(O417, 1), H415:H417)*U417, 2)</f>
        <v>83.15</v>
      </c>
      <c r="J417" s="28">
        <f>TRUNC(I417*D417,1)</f>
        <v>83.1</v>
      </c>
      <c r="K417" s="25">
        <f t="shared" si="91"/>
        <v>83.1</v>
      </c>
      <c r="L417" s="28">
        <f t="shared" si="91"/>
        <v>83.1</v>
      </c>
      <c r="M417" s="22" t="s">
        <v>51</v>
      </c>
      <c r="N417" s="2" t="s">
        <v>570</v>
      </c>
      <c r="O417" s="2" t="s">
        <v>408</v>
      </c>
      <c r="P417" s="2" t="s">
        <v>60</v>
      </c>
      <c r="Q417" s="2" t="s">
        <v>60</v>
      </c>
      <c r="R417" s="2" t="s">
        <v>60</v>
      </c>
      <c r="S417" s="3">
        <v>1</v>
      </c>
      <c r="T417" s="3">
        <v>2</v>
      </c>
      <c r="U417" s="3">
        <v>0.02</v>
      </c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51</v>
      </c>
      <c r="AW417" s="2" t="s">
        <v>948</v>
      </c>
      <c r="AX417" s="2" t="s">
        <v>51</v>
      </c>
      <c r="AY417" s="2" t="s">
        <v>51</v>
      </c>
      <c r="AZ417" s="2" t="s">
        <v>51</v>
      </c>
    </row>
    <row r="418" spans="1:52" ht="30" customHeight="1" x14ac:dyDescent="0.3">
      <c r="A418" s="22" t="s">
        <v>311</v>
      </c>
      <c r="B418" s="22" t="s">
        <v>51</v>
      </c>
      <c r="C418" s="22" t="s">
        <v>51</v>
      </c>
      <c r="D418" s="23"/>
      <c r="E418" s="25"/>
      <c r="F418" s="28">
        <f>TRUNC(SUMIF(N415:N417, N414, F415:F417),0)</f>
        <v>0</v>
      </c>
      <c r="G418" s="25"/>
      <c r="H418" s="28">
        <f>TRUNC(SUMIF(N415:N417, N414, H415:H417),0)</f>
        <v>4157</v>
      </c>
      <c r="I418" s="25"/>
      <c r="J418" s="28">
        <f>TRUNC(SUMIF(N415:N417, N414, J415:J417),0)</f>
        <v>83</v>
      </c>
      <c r="K418" s="25"/>
      <c r="L418" s="28">
        <f>F418+H418+J418</f>
        <v>4240</v>
      </c>
      <c r="M418" s="22" t="s">
        <v>51</v>
      </c>
      <c r="N418" s="2" t="s">
        <v>75</v>
      </c>
      <c r="O418" s="2" t="s">
        <v>75</v>
      </c>
      <c r="P418" s="2" t="s">
        <v>51</v>
      </c>
      <c r="Q418" s="2" t="s">
        <v>51</v>
      </c>
      <c r="R418" s="2" t="s">
        <v>51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51</v>
      </c>
      <c r="AW418" s="2" t="s">
        <v>51</v>
      </c>
      <c r="AX418" s="2" t="s">
        <v>51</v>
      </c>
      <c r="AY418" s="2" t="s">
        <v>51</v>
      </c>
      <c r="AZ418" s="2" t="s">
        <v>51</v>
      </c>
    </row>
    <row r="419" spans="1:52" ht="30" customHeight="1" x14ac:dyDescent="0.3">
      <c r="A419" s="23"/>
      <c r="B419" s="23"/>
      <c r="C419" s="23"/>
      <c r="D419" s="23"/>
      <c r="E419" s="25"/>
      <c r="F419" s="28"/>
      <c r="G419" s="25"/>
      <c r="H419" s="28"/>
      <c r="I419" s="25"/>
      <c r="J419" s="28"/>
      <c r="K419" s="25"/>
      <c r="L419" s="28"/>
      <c r="M419" s="23"/>
    </row>
    <row r="420" spans="1:52" ht="30" customHeight="1" x14ac:dyDescent="0.3">
      <c r="A420" s="19" t="s">
        <v>949</v>
      </c>
      <c r="B420" s="20"/>
      <c r="C420" s="20"/>
      <c r="D420" s="20"/>
      <c r="E420" s="24"/>
      <c r="F420" s="27"/>
      <c r="G420" s="24"/>
      <c r="H420" s="27"/>
      <c r="I420" s="24"/>
      <c r="J420" s="27"/>
      <c r="K420" s="24"/>
      <c r="L420" s="27"/>
      <c r="M420" s="21"/>
      <c r="N420" s="1" t="s">
        <v>597</v>
      </c>
    </row>
    <row r="421" spans="1:52" ht="30" customHeight="1" x14ac:dyDescent="0.3">
      <c r="A421" s="22" t="s">
        <v>951</v>
      </c>
      <c r="B421" s="22" t="s">
        <v>307</v>
      </c>
      <c r="C421" s="22" t="s">
        <v>308</v>
      </c>
      <c r="D421" s="23">
        <v>0.05</v>
      </c>
      <c r="E421" s="25">
        <f>단가대비표!O82</f>
        <v>0</v>
      </c>
      <c r="F421" s="28">
        <f>TRUNC(E421*D421,1)</f>
        <v>0</v>
      </c>
      <c r="G421" s="25">
        <f>단가대비표!P82</f>
        <v>252641</v>
      </c>
      <c r="H421" s="28">
        <f>TRUNC(G421*D421,1)</f>
        <v>12632</v>
      </c>
      <c r="I421" s="25">
        <f>단가대비표!V82</f>
        <v>0</v>
      </c>
      <c r="J421" s="28">
        <f>TRUNC(I421*D421,1)</f>
        <v>0</v>
      </c>
      <c r="K421" s="25">
        <f t="shared" ref="K421:L423" si="92">TRUNC(E421+G421+I421,1)</f>
        <v>252641</v>
      </c>
      <c r="L421" s="28">
        <f t="shared" si="92"/>
        <v>12632</v>
      </c>
      <c r="M421" s="22" t="s">
        <v>51</v>
      </c>
      <c r="N421" s="2" t="s">
        <v>597</v>
      </c>
      <c r="O421" s="2" t="s">
        <v>952</v>
      </c>
      <c r="P421" s="2" t="s">
        <v>60</v>
      </c>
      <c r="Q421" s="2" t="s">
        <v>60</v>
      </c>
      <c r="R421" s="2" t="s">
        <v>59</v>
      </c>
      <c r="S421" s="3"/>
      <c r="T421" s="3"/>
      <c r="U421" s="3"/>
      <c r="V421" s="3">
        <v>1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51</v>
      </c>
      <c r="AW421" s="2" t="s">
        <v>953</v>
      </c>
      <c r="AX421" s="2" t="s">
        <v>51</v>
      </c>
      <c r="AY421" s="2" t="s">
        <v>51</v>
      </c>
      <c r="AZ421" s="2" t="s">
        <v>51</v>
      </c>
    </row>
    <row r="422" spans="1:52" ht="30" customHeight="1" x14ac:dyDescent="0.3">
      <c r="A422" s="22" t="s">
        <v>580</v>
      </c>
      <c r="B422" s="22" t="s">
        <v>307</v>
      </c>
      <c r="C422" s="22" t="s">
        <v>308</v>
      </c>
      <c r="D422" s="23">
        <v>0.02</v>
      </c>
      <c r="E422" s="25">
        <f>단가대비표!O79</f>
        <v>0</v>
      </c>
      <c r="F422" s="28">
        <f>TRUNC(E422*D422,1)</f>
        <v>0</v>
      </c>
      <c r="G422" s="25">
        <f>단가대비표!P79</f>
        <v>226122</v>
      </c>
      <c r="H422" s="28">
        <f>TRUNC(G422*D422,1)</f>
        <v>4522.3999999999996</v>
      </c>
      <c r="I422" s="25">
        <f>단가대비표!V79</f>
        <v>0</v>
      </c>
      <c r="J422" s="28">
        <f>TRUNC(I422*D422,1)</f>
        <v>0</v>
      </c>
      <c r="K422" s="25">
        <f t="shared" si="92"/>
        <v>226122</v>
      </c>
      <c r="L422" s="28">
        <f t="shared" si="92"/>
        <v>4522.3999999999996</v>
      </c>
      <c r="M422" s="22" t="s">
        <v>51</v>
      </c>
      <c r="N422" s="2" t="s">
        <v>597</v>
      </c>
      <c r="O422" s="2" t="s">
        <v>581</v>
      </c>
      <c r="P422" s="2" t="s">
        <v>60</v>
      </c>
      <c r="Q422" s="2" t="s">
        <v>60</v>
      </c>
      <c r="R422" s="2" t="s">
        <v>59</v>
      </c>
      <c r="S422" s="3"/>
      <c r="T422" s="3"/>
      <c r="U422" s="3"/>
      <c r="V422" s="3">
        <v>1</v>
      </c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51</v>
      </c>
      <c r="AW422" s="2" t="s">
        <v>954</v>
      </c>
      <c r="AX422" s="2" t="s">
        <v>51</v>
      </c>
      <c r="AY422" s="2" t="s">
        <v>51</v>
      </c>
      <c r="AZ422" s="2" t="s">
        <v>51</v>
      </c>
    </row>
    <row r="423" spans="1:52" ht="30" customHeight="1" x14ac:dyDescent="0.3">
      <c r="A423" s="22" t="s">
        <v>584</v>
      </c>
      <c r="B423" s="22" t="s">
        <v>858</v>
      </c>
      <c r="C423" s="22" t="s">
        <v>196</v>
      </c>
      <c r="D423" s="23">
        <v>1</v>
      </c>
      <c r="E423" s="25">
        <v>0</v>
      </c>
      <c r="F423" s="28">
        <f>TRUNC(E423*D423,1)</f>
        <v>0</v>
      </c>
      <c r="G423" s="25">
        <v>0</v>
      </c>
      <c r="H423" s="28">
        <f>TRUNC(G423*D423,1)</f>
        <v>0</v>
      </c>
      <c r="I423" s="25">
        <f>TRUNC(SUMIF(V421:V423, RIGHTB(O423, 1), H421:H423)*U423, 2)</f>
        <v>343.08</v>
      </c>
      <c r="J423" s="28">
        <f>TRUNC(I423*D423,1)</f>
        <v>343</v>
      </c>
      <c r="K423" s="25">
        <f t="shared" si="92"/>
        <v>343</v>
      </c>
      <c r="L423" s="28">
        <f t="shared" si="92"/>
        <v>343</v>
      </c>
      <c r="M423" s="22" t="s">
        <v>51</v>
      </c>
      <c r="N423" s="2" t="s">
        <v>597</v>
      </c>
      <c r="O423" s="2" t="s">
        <v>408</v>
      </c>
      <c r="P423" s="2" t="s">
        <v>60</v>
      </c>
      <c r="Q423" s="2" t="s">
        <v>60</v>
      </c>
      <c r="R423" s="2" t="s">
        <v>60</v>
      </c>
      <c r="S423" s="3">
        <v>1</v>
      </c>
      <c r="T423" s="3">
        <v>2</v>
      </c>
      <c r="U423" s="3">
        <v>0.02</v>
      </c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51</v>
      </c>
      <c r="AW423" s="2" t="s">
        <v>955</v>
      </c>
      <c r="AX423" s="2" t="s">
        <v>51</v>
      </c>
      <c r="AY423" s="2" t="s">
        <v>51</v>
      </c>
      <c r="AZ423" s="2" t="s">
        <v>51</v>
      </c>
    </row>
    <row r="424" spans="1:52" ht="30" customHeight="1" x14ac:dyDescent="0.3">
      <c r="A424" s="22" t="s">
        <v>311</v>
      </c>
      <c r="B424" s="22" t="s">
        <v>51</v>
      </c>
      <c r="C424" s="22" t="s">
        <v>51</v>
      </c>
      <c r="D424" s="23"/>
      <c r="E424" s="25"/>
      <c r="F424" s="28">
        <f>TRUNC(SUMIF(N421:N423, N420, F421:F423),0)</f>
        <v>0</v>
      </c>
      <c r="G424" s="25"/>
      <c r="H424" s="28">
        <f>TRUNC(SUMIF(N421:N423, N420, H421:H423),0)</f>
        <v>17154</v>
      </c>
      <c r="I424" s="25"/>
      <c r="J424" s="28">
        <f>TRUNC(SUMIF(N421:N423, N420, J421:J423),0)</f>
        <v>343</v>
      </c>
      <c r="K424" s="25"/>
      <c r="L424" s="28">
        <f>F424+H424+J424</f>
        <v>17497</v>
      </c>
      <c r="M424" s="22" t="s">
        <v>51</v>
      </c>
      <c r="N424" s="2" t="s">
        <v>75</v>
      </c>
      <c r="O424" s="2" t="s">
        <v>75</v>
      </c>
      <c r="P424" s="2" t="s">
        <v>51</v>
      </c>
      <c r="Q424" s="2" t="s">
        <v>51</v>
      </c>
      <c r="R424" s="2" t="s">
        <v>51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51</v>
      </c>
      <c r="AW424" s="2" t="s">
        <v>51</v>
      </c>
      <c r="AX424" s="2" t="s">
        <v>51</v>
      </c>
      <c r="AY424" s="2" t="s">
        <v>51</v>
      </c>
      <c r="AZ424" s="2" t="s">
        <v>51</v>
      </c>
    </row>
    <row r="425" spans="1:52" ht="30" customHeight="1" x14ac:dyDescent="0.3">
      <c r="A425" s="23"/>
      <c r="B425" s="23"/>
      <c r="C425" s="23"/>
      <c r="D425" s="23"/>
      <c r="E425" s="25"/>
      <c r="F425" s="28"/>
      <c r="G425" s="25"/>
      <c r="H425" s="28"/>
      <c r="I425" s="25"/>
      <c r="J425" s="28"/>
      <c r="K425" s="25"/>
      <c r="L425" s="28"/>
      <c r="M425" s="23"/>
    </row>
    <row r="426" spans="1:52" ht="30" customHeight="1" x14ac:dyDescent="0.3">
      <c r="A426" s="19" t="s">
        <v>956</v>
      </c>
      <c r="B426" s="20"/>
      <c r="C426" s="20"/>
      <c r="D426" s="20"/>
      <c r="E426" s="24"/>
      <c r="F426" s="27"/>
      <c r="G426" s="24"/>
      <c r="H426" s="27"/>
      <c r="I426" s="24"/>
      <c r="J426" s="27"/>
      <c r="K426" s="24"/>
      <c r="L426" s="27"/>
      <c r="M426" s="21"/>
      <c r="N426" s="1" t="s">
        <v>612</v>
      </c>
    </row>
    <row r="427" spans="1:52" ht="30" customHeight="1" x14ac:dyDescent="0.3">
      <c r="A427" s="22" t="s">
        <v>958</v>
      </c>
      <c r="B427" s="22" t="s">
        <v>959</v>
      </c>
      <c r="C427" s="22" t="s">
        <v>57</v>
      </c>
      <c r="D427" s="23">
        <v>1</v>
      </c>
      <c r="E427" s="25">
        <f>일위대가목록!E61</f>
        <v>89</v>
      </c>
      <c r="F427" s="28">
        <f>TRUNC(E427*D427,1)</f>
        <v>89</v>
      </c>
      <c r="G427" s="25">
        <f>일위대가목록!F61</f>
        <v>4461</v>
      </c>
      <c r="H427" s="28">
        <f>TRUNC(G427*D427,1)</f>
        <v>4461</v>
      </c>
      <c r="I427" s="25">
        <f>일위대가목록!G61</f>
        <v>0</v>
      </c>
      <c r="J427" s="28">
        <f>TRUNC(I427*D427,1)</f>
        <v>0</v>
      </c>
      <c r="K427" s="25">
        <f>TRUNC(E427+G427+I427,1)</f>
        <v>4550</v>
      </c>
      <c r="L427" s="28">
        <f>TRUNC(F427+H427+J427,1)</f>
        <v>4550</v>
      </c>
      <c r="M427" s="22" t="s">
        <v>51</v>
      </c>
      <c r="N427" s="2" t="s">
        <v>612</v>
      </c>
      <c r="O427" s="2" t="s">
        <v>960</v>
      </c>
      <c r="P427" s="2" t="s">
        <v>59</v>
      </c>
      <c r="Q427" s="2" t="s">
        <v>60</v>
      </c>
      <c r="R427" s="2" t="s">
        <v>60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51</v>
      </c>
      <c r="AW427" s="2" t="s">
        <v>961</v>
      </c>
      <c r="AX427" s="2" t="s">
        <v>51</v>
      </c>
      <c r="AY427" s="2" t="s">
        <v>51</v>
      </c>
      <c r="AZ427" s="2" t="s">
        <v>51</v>
      </c>
    </row>
    <row r="428" spans="1:52" ht="30" customHeight="1" x14ac:dyDescent="0.3">
      <c r="A428" s="22" t="s">
        <v>311</v>
      </c>
      <c r="B428" s="22" t="s">
        <v>51</v>
      </c>
      <c r="C428" s="22" t="s">
        <v>51</v>
      </c>
      <c r="D428" s="23"/>
      <c r="E428" s="25"/>
      <c r="F428" s="28">
        <f>TRUNC(SUMIF(N427:N427, N426, F427:F427),0)</f>
        <v>89</v>
      </c>
      <c r="G428" s="25"/>
      <c r="H428" s="28">
        <f>TRUNC(SUMIF(N427:N427, N426, H427:H427),0)</f>
        <v>4461</v>
      </c>
      <c r="I428" s="25"/>
      <c r="J428" s="28">
        <f>TRUNC(SUMIF(N427:N427, N426, J427:J427),0)</f>
        <v>0</v>
      </c>
      <c r="K428" s="25"/>
      <c r="L428" s="28">
        <f>F428+H428+J428</f>
        <v>4550</v>
      </c>
      <c r="M428" s="22" t="s">
        <v>51</v>
      </c>
      <c r="N428" s="2" t="s">
        <v>75</v>
      </c>
      <c r="O428" s="2" t="s">
        <v>75</v>
      </c>
      <c r="P428" s="2" t="s">
        <v>51</v>
      </c>
      <c r="Q428" s="2" t="s">
        <v>51</v>
      </c>
      <c r="R428" s="2" t="s">
        <v>51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51</v>
      </c>
      <c r="AW428" s="2" t="s">
        <v>51</v>
      </c>
      <c r="AX428" s="2" t="s">
        <v>51</v>
      </c>
      <c r="AY428" s="2" t="s">
        <v>51</v>
      </c>
      <c r="AZ428" s="2" t="s">
        <v>51</v>
      </c>
    </row>
    <row r="429" spans="1:52" ht="30" customHeight="1" x14ac:dyDescent="0.3">
      <c r="A429" s="23"/>
      <c r="B429" s="23"/>
      <c r="C429" s="23"/>
      <c r="D429" s="23"/>
      <c r="E429" s="25"/>
      <c r="F429" s="28"/>
      <c r="G429" s="25"/>
      <c r="H429" s="28"/>
      <c r="I429" s="25"/>
      <c r="J429" s="28"/>
      <c r="K429" s="25"/>
      <c r="L429" s="28"/>
      <c r="M429" s="23"/>
    </row>
    <row r="430" spans="1:52" ht="30" customHeight="1" x14ac:dyDescent="0.3">
      <c r="A430" s="19" t="s">
        <v>962</v>
      </c>
      <c r="B430" s="20"/>
      <c r="C430" s="20"/>
      <c r="D430" s="20"/>
      <c r="E430" s="24"/>
      <c r="F430" s="27"/>
      <c r="G430" s="24"/>
      <c r="H430" s="27"/>
      <c r="I430" s="24"/>
      <c r="J430" s="27"/>
      <c r="K430" s="24"/>
      <c r="L430" s="27"/>
      <c r="M430" s="21"/>
      <c r="N430" s="1" t="s">
        <v>616</v>
      </c>
    </row>
    <row r="431" spans="1:52" ht="30" customHeight="1" x14ac:dyDescent="0.3">
      <c r="A431" s="22" t="s">
        <v>964</v>
      </c>
      <c r="B431" s="22" t="s">
        <v>965</v>
      </c>
      <c r="C431" s="22" t="s">
        <v>57</v>
      </c>
      <c r="D431" s="23">
        <v>1</v>
      </c>
      <c r="E431" s="25">
        <f>일위대가목록!E62</f>
        <v>237</v>
      </c>
      <c r="F431" s="28">
        <f>TRUNC(E431*D431,1)</f>
        <v>237</v>
      </c>
      <c r="G431" s="25">
        <f>일위대가목록!F62</f>
        <v>11897</v>
      </c>
      <c r="H431" s="28">
        <f>TRUNC(G431*D431,1)</f>
        <v>11897</v>
      </c>
      <c r="I431" s="25">
        <f>일위대가목록!G62</f>
        <v>0</v>
      </c>
      <c r="J431" s="28">
        <f>TRUNC(I431*D431,1)</f>
        <v>0</v>
      </c>
      <c r="K431" s="25">
        <f>TRUNC(E431+G431+I431,1)</f>
        <v>12134</v>
      </c>
      <c r="L431" s="28">
        <f>TRUNC(F431+H431+J431,1)</f>
        <v>12134</v>
      </c>
      <c r="M431" s="22" t="s">
        <v>51</v>
      </c>
      <c r="N431" s="2" t="s">
        <v>616</v>
      </c>
      <c r="O431" s="2" t="s">
        <v>966</v>
      </c>
      <c r="P431" s="2" t="s">
        <v>59</v>
      </c>
      <c r="Q431" s="2" t="s">
        <v>60</v>
      </c>
      <c r="R431" s="2" t="s">
        <v>60</v>
      </c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51</v>
      </c>
      <c r="AW431" s="2" t="s">
        <v>967</v>
      </c>
      <c r="AX431" s="2" t="s">
        <v>51</v>
      </c>
      <c r="AY431" s="2" t="s">
        <v>51</v>
      </c>
      <c r="AZ431" s="2" t="s">
        <v>51</v>
      </c>
    </row>
    <row r="432" spans="1:52" ht="30" customHeight="1" x14ac:dyDescent="0.3">
      <c r="A432" s="22" t="s">
        <v>311</v>
      </c>
      <c r="B432" s="22" t="s">
        <v>51</v>
      </c>
      <c r="C432" s="22" t="s">
        <v>51</v>
      </c>
      <c r="D432" s="23"/>
      <c r="E432" s="25"/>
      <c r="F432" s="28">
        <f>TRUNC(SUMIF(N431:N431, N430, F431:F431),0)</f>
        <v>237</v>
      </c>
      <c r="G432" s="25"/>
      <c r="H432" s="28">
        <f>TRUNC(SUMIF(N431:N431, N430, H431:H431),0)</f>
        <v>11897</v>
      </c>
      <c r="I432" s="25"/>
      <c r="J432" s="28">
        <f>TRUNC(SUMIF(N431:N431, N430, J431:J431),0)</f>
        <v>0</v>
      </c>
      <c r="K432" s="25"/>
      <c r="L432" s="28">
        <f>F432+H432+J432</f>
        <v>12134</v>
      </c>
      <c r="M432" s="22" t="s">
        <v>51</v>
      </c>
      <c r="N432" s="2" t="s">
        <v>75</v>
      </c>
      <c r="O432" s="2" t="s">
        <v>75</v>
      </c>
      <c r="P432" s="2" t="s">
        <v>51</v>
      </c>
      <c r="Q432" s="2" t="s">
        <v>51</v>
      </c>
      <c r="R432" s="2" t="s">
        <v>51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51</v>
      </c>
      <c r="AW432" s="2" t="s">
        <v>51</v>
      </c>
      <c r="AX432" s="2" t="s">
        <v>51</v>
      </c>
      <c r="AY432" s="2" t="s">
        <v>51</v>
      </c>
      <c r="AZ432" s="2" t="s">
        <v>51</v>
      </c>
    </row>
    <row r="433" spans="1:52" ht="30" customHeight="1" x14ac:dyDescent="0.3">
      <c r="A433" s="23"/>
      <c r="B433" s="23"/>
      <c r="C433" s="23"/>
      <c r="D433" s="23"/>
      <c r="E433" s="25"/>
      <c r="F433" s="28"/>
      <c r="G433" s="25"/>
      <c r="H433" s="28"/>
      <c r="I433" s="25"/>
      <c r="J433" s="28"/>
      <c r="K433" s="25"/>
      <c r="L433" s="28"/>
      <c r="M433" s="23"/>
    </row>
    <row r="434" spans="1:52" ht="30" customHeight="1" x14ac:dyDescent="0.3">
      <c r="A434" s="19" t="s">
        <v>968</v>
      </c>
      <c r="B434" s="20"/>
      <c r="C434" s="20"/>
      <c r="D434" s="20"/>
      <c r="E434" s="24"/>
      <c r="F434" s="27"/>
      <c r="G434" s="24"/>
      <c r="H434" s="27"/>
      <c r="I434" s="24"/>
      <c r="J434" s="27"/>
      <c r="K434" s="24"/>
      <c r="L434" s="27"/>
      <c r="M434" s="21"/>
      <c r="N434" s="1" t="s">
        <v>625</v>
      </c>
    </row>
    <row r="435" spans="1:52" ht="30" customHeight="1" x14ac:dyDescent="0.3">
      <c r="A435" s="22" t="s">
        <v>970</v>
      </c>
      <c r="B435" s="22" t="s">
        <v>971</v>
      </c>
      <c r="C435" s="22" t="s">
        <v>972</v>
      </c>
      <c r="D435" s="23">
        <v>0.08</v>
      </c>
      <c r="E435" s="25">
        <f>단가대비표!O67</f>
        <v>8400</v>
      </c>
      <c r="F435" s="28">
        <f>TRUNC(E435*D435,1)</f>
        <v>672</v>
      </c>
      <c r="G435" s="25">
        <f>단가대비표!P67</f>
        <v>0</v>
      </c>
      <c r="H435" s="28">
        <f>TRUNC(G435*D435,1)</f>
        <v>0</v>
      </c>
      <c r="I435" s="25">
        <f>단가대비표!V67</f>
        <v>0</v>
      </c>
      <c r="J435" s="28">
        <f>TRUNC(I435*D435,1)</f>
        <v>0</v>
      </c>
      <c r="K435" s="25">
        <f>TRUNC(E435+G435+I435,1)</f>
        <v>8400</v>
      </c>
      <c r="L435" s="28">
        <f>TRUNC(F435+H435+J435,1)</f>
        <v>672</v>
      </c>
      <c r="M435" s="22" t="s">
        <v>51</v>
      </c>
      <c r="N435" s="2" t="s">
        <v>625</v>
      </c>
      <c r="O435" s="2" t="s">
        <v>973</v>
      </c>
      <c r="P435" s="2" t="s">
        <v>60</v>
      </c>
      <c r="Q435" s="2" t="s">
        <v>60</v>
      </c>
      <c r="R435" s="2" t="s">
        <v>59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51</v>
      </c>
      <c r="AW435" s="2" t="s">
        <v>974</v>
      </c>
      <c r="AX435" s="2" t="s">
        <v>51</v>
      </c>
      <c r="AY435" s="2" t="s">
        <v>51</v>
      </c>
      <c r="AZ435" s="2" t="s">
        <v>51</v>
      </c>
    </row>
    <row r="436" spans="1:52" ht="30" customHeight="1" x14ac:dyDescent="0.3">
      <c r="A436" s="22" t="s">
        <v>975</v>
      </c>
      <c r="B436" s="22" t="s">
        <v>976</v>
      </c>
      <c r="C436" s="22" t="s">
        <v>972</v>
      </c>
      <c r="D436" s="23">
        <v>4.0000000000000001E-3</v>
      </c>
      <c r="E436" s="25">
        <f>단가대비표!O72</f>
        <v>3583.33</v>
      </c>
      <c r="F436" s="28">
        <f>TRUNC(E436*D436,1)</f>
        <v>14.3</v>
      </c>
      <c r="G436" s="25">
        <f>단가대비표!P72</f>
        <v>0</v>
      </c>
      <c r="H436" s="28">
        <f>TRUNC(G436*D436,1)</f>
        <v>0</v>
      </c>
      <c r="I436" s="25">
        <f>단가대비표!V72</f>
        <v>0</v>
      </c>
      <c r="J436" s="28">
        <f>TRUNC(I436*D436,1)</f>
        <v>0</v>
      </c>
      <c r="K436" s="25">
        <f>TRUNC(E436+G436+I436,1)</f>
        <v>3583.3</v>
      </c>
      <c r="L436" s="28">
        <f>TRUNC(F436+H436+J436,1)</f>
        <v>14.3</v>
      </c>
      <c r="M436" s="22" t="s">
        <v>51</v>
      </c>
      <c r="N436" s="2" t="s">
        <v>625</v>
      </c>
      <c r="O436" s="2" t="s">
        <v>977</v>
      </c>
      <c r="P436" s="2" t="s">
        <v>60</v>
      </c>
      <c r="Q436" s="2" t="s">
        <v>60</v>
      </c>
      <c r="R436" s="2" t="s">
        <v>59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51</v>
      </c>
      <c r="AW436" s="2" t="s">
        <v>978</v>
      </c>
      <c r="AX436" s="2" t="s">
        <v>51</v>
      </c>
      <c r="AY436" s="2" t="s">
        <v>51</v>
      </c>
      <c r="AZ436" s="2" t="s">
        <v>51</v>
      </c>
    </row>
    <row r="437" spans="1:52" ht="30" customHeight="1" x14ac:dyDescent="0.3">
      <c r="A437" s="22" t="s">
        <v>311</v>
      </c>
      <c r="B437" s="22" t="s">
        <v>51</v>
      </c>
      <c r="C437" s="22" t="s">
        <v>51</v>
      </c>
      <c r="D437" s="23"/>
      <c r="E437" s="25"/>
      <c r="F437" s="28">
        <f>TRUNC(SUMIF(N435:N436, N434, F435:F436),0)</f>
        <v>686</v>
      </c>
      <c r="G437" s="25"/>
      <c r="H437" s="28">
        <f>TRUNC(SUMIF(N435:N436, N434, H435:H436),0)</f>
        <v>0</v>
      </c>
      <c r="I437" s="25"/>
      <c r="J437" s="28">
        <f>TRUNC(SUMIF(N435:N436, N434, J435:J436),0)</f>
        <v>0</v>
      </c>
      <c r="K437" s="25"/>
      <c r="L437" s="28">
        <f>F437+H437+J437</f>
        <v>686</v>
      </c>
      <c r="M437" s="22" t="s">
        <v>51</v>
      </c>
      <c r="N437" s="2" t="s">
        <v>75</v>
      </c>
      <c r="O437" s="2" t="s">
        <v>75</v>
      </c>
      <c r="P437" s="2" t="s">
        <v>51</v>
      </c>
      <c r="Q437" s="2" t="s">
        <v>51</v>
      </c>
      <c r="R437" s="2" t="s">
        <v>51</v>
      </c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51</v>
      </c>
      <c r="AW437" s="2" t="s">
        <v>51</v>
      </c>
      <c r="AX437" s="2" t="s">
        <v>51</v>
      </c>
      <c r="AY437" s="2" t="s">
        <v>51</v>
      </c>
      <c r="AZ437" s="2" t="s">
        <v>51</v>
      </c>
    </row>
    <row r="438" spans="1:52" ht="30" customHeight="1" x14ac:dyDescent="0.3">
      <c r="A438" s="23"/>
      <c r="B438" s="23"/>
      <c r="C438" s="23"/>
      <c r="D438" s="23"/>
      <c r="E438" s="25"/>
      <c r="F438" s="28"/>
      <c r="G438" s="25"/>
      <c r="H438" s="28"/>
      <c r="I438" s="25"/>
      <c r="J438" s="28"/>
      <c r="K438" s="25"/>
      <c r="L438" s="28"/>
      <c r="M438" s="23"/>
    </row>
    <row r="439" spans="1:52" ht="30" customHeight="1" x14ac:dyDescent="0.3">
      <c r="A439" s="19" t="s">
        <v>979</v>
      </c>
      <c r="B439" s="20"/>
      <c r="C439" s="20"/>
      <c r="D439" s="20"/>
      <c r="E439" s="24"/>
      <c r="F439" s="27"/>
      <c r="G439" s="24"/>
      <c r="H439" s="27"/>
      <c r="I439" s="24"/>
      <c r="J439" s="27"/>
      <c r="K439" s="24"/>
      <c r="L439" s="27"/>
      <c r="M439" s="21"/>
      <c r="N439" s="1" t="s">
        <v>629</v>
      </c>
    </row>
    <row r="440" spans="1:52" ht="30" customHeight="1" x14ac:dyDescent="0.3">
      <c r="A440" s="22" t="s">
        <v>981</v>
      </c>
      <c r="B440" s="22" t="s">
        <v>982</v>
      </c>
      <c r="C440" s="22" t="s">
        <v>972</v>
      </c>
      <c r="D440" s="23">
        <v>0.16600000000000001</v>
      </c>
      <c r="E440" s="25">
        <f>단가대비표!O68</f>
        <v>6066</v>
      </c>
      <c r="F440" s="28">
        <f>TRUNC(E440*D440,1)</f>
        <v>1006.9</v>
      </c>
      <c r="G440" s="25">
        <f>단가대비표!P68</f>
        <v>0</v>
      </c>
      <c r="H440" s="28">
        <f>TRUNC(G440*D440,1)</f>
        <v>0</v>
      </c>
      <c r="I440" s="25">
        <f>단가대비표!V68</f>
        <v>0</v>
      </c>
      <c r="J440" s="28">
        <f>TRUNC(I440*D440,1)</f>
        <v>0</v>
      </c>
      <c r="K440" s="25">
        <f>TRUNC(E440+G440+I440,1)</f>
        <v>6066</v>
      </c>
      <c r="L440" s="28">
        <f>TRUNC(F440+H440+J440,1)</f>
        <v>1006.9</v>
      </c>
      <c r="M440" s="22" t="s">
        <v>51</v>
      </c>
      <c r="N440" s="2" t="s">
        <v>629</v>
      </c>
      <c r="O440" s="2" t="s">
        <v>983</v>
      </c>
      <c r="P440" s="2" t="s">
        <v>60</v>
      </c>
      <c r="Q440" s="2" t="s">
        <v>60</v>
      </c>
      <c r="R440" s="2" t="s">
        <v>59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51</v>
      </c>
      <c r="AW440" s="2" t="s">
        <v>984</v>
      </c>
      <c r="AX440" s="2" t="s">
        <v>51</v>
      </c>
      <c r="AY440" s="2" t="s">
        <v>51</v>
      </c>
      <c r="AZ440" s="2" t="s">
        <v>51</v>
      </c>
    </row>
    <row r="441" spans="1:52" ht="30" customHeight="1" x14ac:dyDescent="0.3">
      <c r="A441" s="22" t="s">
        <v>975</v>
      </c>
      <c r="B441" s="22" t="s">
        <v>985</v>
      </c>
      <c r="C441" s="22" t="s">
        <v>972</v>
      </c>
      <c r="D441" s="23">
        <v>8.0000000000000002E-3</v>
      </c>
      <c r="E441" s="25">
        <f>단가대비표!O71</f>
        <v>3494.44</v>
      </c>
      <c r="F441" s="28">
        <f>TRUNC(E441*D441,1)</f>
        <v>27.9</v>
      </c>
      <c r="G441" s="25">
        <f>단가대비표!P71</f>
        <v>0</v>
      </c>
      <c r="H441" s="28">
        <f>TRUNC(G441*D441,1)</f>
        <v>0</v>
      </c>
      <c r="I441" s="25">
        <f>단가대비표!V71</f>
        <v>0</v>
      </c>
      <c r="J441" s="28">
        <f>TRUNC(I441*D441,1)</f>
        <v>0</v>
      </c>
      <c r="K441" s="25">
        <f>TRUNC(E441+G441+I441,1)</f>
        <v>3494.4</v>
      </c>
      <c r="L441" s="28">
        <f>TRUNC(F441+H441+J441,1)</f>
        <v>27.9</v>
      </c>
      <c r="M441" s="22" t="s">
        <v>51</v>
      </c>
      <c r="N441" s="2" t="s">
        <v>629</v>
      </c>
      <c r="O441" s="2" t="s">
        <v>986</v>
      </c>
      <c r="P441" s="2" t="s">
        <v>60</v>
      </c>
      <c r="Q441" s="2" t="s">
        <v>60</v>
      </c>
      <c r="R441" s="2" t="s">
        <v>59</v>
      </c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51</v>
      </c>
      <c r="AW441" s="2" t="s">
        <v>987</v>
      </c>
      <c r="AX441" s="2" t="s">
        <v>51</v>
      </c>
      <c r="AY441" s="2" t="s">
        <v>51</v>
      </c>
      <c r="AZ441" s="2" t="s">
        <v>51</v>
      </c>
    </row>
    <row r="442" spans="1:52" ht="30" customHeight="1" x14ac:dyDescent="0.3">
      <c r="A442" s="22" t="s">
        <v>311</v>
      </c>
      <c r="B442" s="22" t="s">
        <v>51</v>
      </c>
      <c r="C442" s="22" t="s">
        <v>51</v>
      </c>
      <c r="D442" s="23"/>
      <c r="E442" s="25"/>
      <c r="F442" s="28">
        <f>TRUNC(SUMIF(N440:N441, N439, F440:F441),0)</f>
        <v>1034</v>
      </c>
      <c r="G442" s="25"/>
      <c r="H442" s="28">
        <f>TRUNC(SUMIF(N440:N441, N439, H440:H441),0)</f>
        <v>0</v>
      </c>
      <c r="I442" s="25"/>
      <c r="J442" s="28">
        <f>TRUNC(SUMIF(N440:N441, N439, J440:J441),0)</f>
        <v>0</v>
      </c>
      <c r="K442" s="25"/>
      <c r="L442" s="28">
        <f>F442+H442+J442</f>
        <v>1034</v>
      </c>
      <c r="M442" s="22" t="s">
        <v>51</v>
      </c>
      <c r="N442" s="2" t="s">
        <v>75</v>
      </c>
      <c r="O442" s="2" t="s">
        <v>75</v>
      </c>
      <c r="P442" s="2" t="s">
        <v>51</v>
      </c>
      <c r="Q442" s="2" t="s">
        <v>51</v>
      </c>
      <c r="R442" s="2" t="s">
        <v>51</v>
      </c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51</v>
      </c>
      <c r="AW442" s="2" t="s">
        <v>51</v>
      </c>
      <c r="AX442" s="2" t="s">
        <v>51</v>
      </c>
      <c r="AY442" s="2" t="s">
        <v>51</v>
      </c>
      <c r="AZ442" s="2" t="s">
        <v>51</v>
      </c>
    </row>
    <row r="443" spans="1:52" ht="30" customHeight="1" x14ac:dyDescent="0.3">
      <c r="A443" s="23"/>
      <c r="B443" s="23"/>
      <c r="C443" s="23"/>
      <c r="D443" s="23"/>
      <c r="E443" s="25"/>
      <c r="F443" s="28"/>
      <c r="G443" s="25"/>
      <c r="H443" s="28"/>
      <c r="I443" s="25"/>
      <c r="J443" s="28"/>
      <c r="K443" s="25"/>
      <c r="L443" s="28"/>
      <c r="M443" s="23"/>
    </row>
    <row r="444" spans="1:52" ht="30" customHeight="1" x14ac:dyDescent="0.3">
      <c r="A444" s="19" t="s">
        <v>988</v>
      </c>
      <c r="B444" s="20"/>
      <c r="C444" s="20"/>
      <c r="D444" s="20"/>
      <c r="E444" s="24"/>
      <c r="F444" s="27"/>
      <c r="G444" s="24"/>
      <c r="H444" s="27"/>
      <c r="I444" s="24"/>
      <c r="J444" s="27"/>
      <c r="K444" s="24"/>
      <c r="L444" s="27"/>
      <c r="M444" s="21"/>
      <c r="N444" s="1" t="s">
        <v>960</v>
      </c>
    </row>
    <row r="445" spans="1:52" ht="30" customHeight="1" x14ac:dyDescent="0.3">
      <c r="A445" s="22" t="s">
        <v>990</v>
      </c>
      <c r="B445" s="22" t="s">
        <v>307</v>
      </c>
      <c r="C445" s="22" t="s">
        <v>308</v>
      </c>
      <c r="D445" s="23">
        <v>1.4999999999999999E-2</v>
      </c>
      <c r="E445" s="25">
        <f>단가대비표!O88</f>
        <v>0</v>
      </c>
      <c r="F445" s="28">
        <f>TRUNC(E445*D445,1)</f>
        <v>0</v>
      </c>
      <c r="G445" s="25">
        <f>단가대비표!P88</f>
        <v>263017</v>
      </c>
      <c r="H445" s="28">
        <f>TRUNC(G445*D445,1)</f>
        <v>3945.2</v>
      </c>
      <c r="I445" s="25">
        <f>단가대비표!V88</f>
        <v>0</v>
      </c>
      <c r="J445" s="28">
        <f>TRUNC(I445*D445,1)</f>
        <v>0</v>
      </c>
      <c r="K445" s="25">
        <f t="shared" ref="K445:L447" si="93">TRUNC(E445+G445+I445,1)</f>
        <v>263017</v>
      </c>
      <c r="L445" s="28">
        <f t="shared" si="93"/>
        <v>3945.2</v>
      </c>
      <c r="M445" s="22" t="s">
        <v>51</v>
      </c>
      <c r="N445" s="2" t="s">
        <v>960</v>
      </c>
      <c r="O445" s="2" t="s">
        <v>991</v>
      </c>
      <c r="P445" s="2" t="s">
        <v>60</v>
      </c>
      <c r="Q445" s="2" t="s">
        <v>60</v>
      </c>
      <c r="R445" s="2" t="s">
        <v>59</v>
      </c>
      <c r="S445" s="3"/>
      <c r="T445" s="3"/>
      <c r="U445" s="3"/>
      <c r="V445" s="3">
        <v>1</v>
      </c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51</v>
      </c>
      <c r="AW445" s="2" t="s">
        <v>992</v>
      </c>
      <c r="AX445" s="2" t="s">
        <v>51</v>
      </c>
      <c r="AY445" s="2" t="s">
        <v>51</v>
      </c>
      <c r="AZ445" s="2" t="s">
        <v>51</v>
      </c>
    </row>
    <row r="446" spans="1:52" ht="30" customHeight="1" x14ac:dyDescent="0.3">
      <c r="A446" s="22" t="s">
        <v>306</v>
      </c>
      <c r="B446" s="22" t="s">
        <v>307</v>
      </c>
      <c r="C446" s="22" t="s">
        <v>308</v>
      </c>
      <c r="D446" s="23">
        <v>3.0000000000000001E-3</v>
      </c>
      <c r="E446" s="25">
        <f>단가대비표!O78</f>
        <v>0</v>
      </c>
      <c r="F446" s="28">
        <f>TRUNC(E446*D446,1)</f>
        <v>0</v>
      </c>
      <c r="G446" s="25">
        <f>단가대비표!P78</f>
        <v>172068</v>
      </c>
      <c r="H446" s="28">
        <f>TRUNC(G446*D446,1)</f>
        <v>516.20000000000005</v>
      </c>
      <c r="I446" s="25">
        <f>단가대비표!V78</f>
        <v>0</v>
      </c>
      <c r="J446" s="28">
        <f>TRUNC(I446*D446,1)</f>
        <v>0</v>
      </c>
      <c r="K446" s="25">
        <f t="shared" si="93"/>
        <v>172068</v>
      </c>
      <c r="L446" s="28">
        <f t="shared" si="93"/>
        <v>516.20000000000005</v>
      </c>
      <c r="M446" s="22" t="s">
        <v>51</v>
      </c>
      <c r="N446" s="2" t="s">
        <v>960</v>
      </c>
      <c r="O446" s="2" t="s">
        <v>309</v>
      </c>
      <c r="P446" s="2" t="s">
        <v>60</v>
      </c>
      <c r="Q446" s="2" t="s">
        <v>60</v>
      </c>
      <c r="R446" s="2" t="s">
        <v>59</v>
      </c>
      <c r="S446" s="3"/>
      <c r="T446" s="3"/>
      <c r="U446" s="3"/>
      <c r="V446" s="3">
        <v>1</v>
      </c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51</v>
      </c>
      <c r="AW446" s="2" t="s">
        <v>993</v>
      </c>
      <c r="AX446" s="2" t="s">
        <v>51</v>
      </c>
      <c r="AY446" s="2" t="s">
        <v>51</v>
      </c>
      <c r="AZ446" s="2" t="s">
        <v>51</v>
      </c>
    </row>
    <row r="447" spans="1:52" ht="30" customHeight="1" x14ac:dyDescent="0.3">
      <c r="A447" s="22" t="s">
        <v>994</v>
      </c>
      <c r="B447" s="22" t="s">
        <v>858</v>
      </c>
      <c r="C447" s="22" t="s">
        <v>196</v>
      </c>
      <c r="D447" s="23">
        <v>1</v>
      </c>
      <c r="E447" s="25">
        <f>TRUNC(SUMIF(V445:V447, RIGHTB(O447, 1), H445:H447)*U447, 2)</f>
        <v>89.22</v>
      </c>
      <c r="F447" s="28">
        <f>TRUNC(E447*D447,1)</f>
        <v>89.2</v>
      </c>
      <c r="G447" s="25">
        <v>0</v>
      </c>
      <c r="H447" s="28">
        <f>TRUNC(G447*D447,1)</f>
        <v>0</v>
      </c>
      <c r="I447" s="25">
        <v>0</v>
      </c>
      <c r="J447" s="28">
        <f>TRUNC(I447*D447,1)</f>
        <v>0</v>
      </c>
      <c r="K447" s="25">
        <f t="shared" si="93"/>
        <v>89.2</v>
      </c>
      <c r="L447" s="28">
        <f t="shared" si="93"/>
        <v>89.2</v>
      </c>
      <c r="M447" s="22" t="s">
        <v>51</v>
      </c>
      <c r="N447" s="2" t="s">
        <v>960</v>
      </c>
      <c r="O447" s="2" t="s">
        <v>408</v>
      </c>
      <c r="P447" s="2" t="s">
        <v>60</v>
      </c>
      <c r="Q447" s="2" t="s">
        <v>60</v>
      </c>
      <c r="R447" s="2" t="s">
        <v>60</v>
      </c>
      <c r="S447" s="3">
        <v>1</v>
      </c>
      <c r="T447" s="3">
        <v>0</v>
      </c>
      <c r="U447" s="3">
        <v>0.02</v>
      </c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51</v>
      </c>
      <c r="AW447" s="2" t="s">
        <v>995</v>
      </c>
      <c r="AX447" s="2" t="s">
        <v>51</v>
      </c>
      <c r="AY447" s="2" t="s">
        <v>51</v>
      </c>
      <c r="AZ447" s="2" t="s">
        <v>51</v>
      </c>
    </row>
    <row r="448" spans="1:52" ht="30" customHeight="1" x14ac:dyDescent="0.3">
      <c r="A448" s="22" t="s">
        <v>311</v>
      </c>
      <c r="B448" s="22" t="s">
        <v>51</v>
      </c>
      <c r="C448" s="22" t="s">
        <v>51</v>
      </c>
      <c r="D448" s="23"/>
      <c r="E448" s="25"/>
      <c r="F448" s="28">
        <f>TRUNC(SUMIF(N445:N447, N444, F445:F447),0)</f>
        <v>89</v>
      </c>
      <c r="G448" s="25"/>
      <c r="H448" s="28">
        <f>TRUNC(SUMIF(N445:N447, N444, H445:H447),0)</f>
        <v>4461</v>
      </c>
      <c r="I448" s="25"/>
      <c r="J448" s="28">
        <f>TRUNC(SUMIF(N445:N447, N444, J445:J447),0)</f>
        <v>0</v>
      </c>
      <c r="K448" s="25"/>
      <c r="L448" s="28">
        <f>F448+H448+J448</f>
        <v>4550</v>
      </c>
      <c r="M448" s="22" t="s">
        <v>51</v>
      </c>
      <c r="N448" s="2" t="s">
        <v>75</v>
      </c>
      <c r="O448" s="2" t="s">
        <v>75</v>
      </c>
      <c r="P448" s="2" t="s">
        <v>51</v>
      </c>
      <c r="Q448" s="2" t="s">
        <v>51</v>
      </c>
      <c r="R448" s="2" t="s">
        <v>51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51</v>
      </c>
      <c r="AW448" s="2" t="s">
        <v>51</v>
      </c>
      <c r="AX448" s="2" t="s">
        <v>51</v>
      </c>
      <c r="AY448" s="2" t="s">
        <v>51</v>
      </c>
      <c r="AZ448" s="2" t="s">
        <v>51</v>
      </c>
    </row>
    <row r="449" spans="1:52" ht="30" customHeight="1" x14ac:dyDescent="0.3">
      <c r="A449" s="23"/>
      <c r="B449" s="23"/>
      <c r="C449" s="23"/>
      <c r="D449" s="23"/>
      <c r="E449" s="25"/>
      <c r="F449" s="28"/>
      <c r="G449" s="25"/>
      <c r="H449" s="28"/>
      <c r="I449" s="25"/>
      <c r="J449" s="28"/>
      <c r="K449" s="25"/>
      <c r="L449" s="28"/>
      <c r="M449" s="23"/>
    </row>
    <row r="450" spans="1:52" ht="30" customHeight="1" x14ac:dyDescent="0.3">
      <c r="A450" s="19" t="s">
        <v>996</v>
      </c>
      <c r="B450" s="20"/>
      <c r="C450" s="20"/>
      <c r="D450" s="20"/>
      <c r="E450" s="24"/>
      <c r="F450" s="27"/>
      <c r="G450" s="24"/>
      <c r="H450" s="27"/>
      <c r="I450" s="24"/>
      <c r="J450" s="27"/>
      <c r="K450" s="24"/>
      <c r="L450" s="27"/>
      <c r="M450" s="21"/>
      <c r="N450" s="1" t="s">
        <v>966</v>
      </c>
    </row>
    <row r="451" spans="1:52" ht="30" customHeight="1" x14ac:dyDescent="0.3">
      <c r="A451" s="22" t="s">
        <v>990</v>
      </c>
      <c r="B451" s="22" t="s">
        <v>307</v>
      </c>
      <c r="C451" s="22" t="s">
        <v>308</v>
      </c>
      <c r="D451" s="23">
        <v>0.02</v>
      </c>
      <c r="E451" s="25">
        <f>단가대비표!O88</f>
        <v>0</v>
      </c>
      <c r="F451" s="28">
        <f>TRUNC(E451*D451,1)</f>
        <v>0</v>
      </c>
      <c r="G451" s="25">
        <f>단가대비표!P88</f>
        <v>263017</v>
      </c>
      <c r="H451" s="28">
        <f>TRUNC(G451*D451,1)</f>
        <v>5260.3</v>
      </c>
      <c r="I451" s="25">
        <f>단가대비표!V88</f>
        <v>0</v>
      </c>
      <c r="J451" s="28">
        <f>TRUNC(I451*D451,1)</f>
        <v>0</v>
      </c>
      <c r="K451" s="25">
        <f t="shared" ref="K451:L455" si="94">TRUNC(E451+G451+I451,1)</f>
        <v>263017</v>
      </c>
      <c r="L451" s="28">
        <f t="shared" si="94"/>
        <v>5260.3</v>
      </c>
      <c r="M451" s="22" t="s">
        <v>51</v>
      </c>
      <c r="N451" s="2" t="s">
        <v>966</v>
      </c>
      <c r="O451" s="2" t="s">
        <v>991</v>
      </c>
      <c r="P451" s="2" t="s">
        <v>60</v>
      </c>
      <c r="Q451" s="2" t="s">
        <v>60</v>
      </c>
      <c r="R451" s="2" t="s">
        <v>59</v>
      </c>
      <c r="S451" s="3"/>
      <c r="T451" s="3"/>
      <c r="U451" s="3"/>
      <c r="V451" s="3">
        <v>1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51</v>
      </c>
      <c r="AW451" s="2" t="s">
        <v>998</v>
      </c>
      <c r="AX451" s="2" t="s">
        <v>51</v>
      </c>
      <c r="AY451" s="2" t="s">
        <v>51</v>
      </c>
      <c r="AZ451" s="2" t="s">
        <v>51</v>
      </c>
    </row>
    <row r="452" spans="1:52" ht="30" customHeight="1" x14ac:dyDescent="0.3">
      <c r="A452" s="22" t="s">
        <v>306</v>
      </c>
      <c r="B452" s="22" t="s">
        <v>307</v>
      </c>
      <c r="C452" s="22" t="s">
        <v>308</v>
      </c>
      <c r="D452" s="23">
        <v>4.0000000000000001E-3</v>
      </c>
      <c r="E452" s="25">
        <f>단가대비표!O78</f>
        <v>0</v>
      </c>
      <c r="F452" s="28">
        <f>TRUNC(E452*D452,1)</f>
        <v>0</v>
      </c>
      <c r="G452" s="25">
        <f>단가대비표!P78</f>
        <v>172068</v>
      </c>
      <c r="H452" s="28">
        <f>TRUNC(G452*D452,1)</f>
        <v>688.2</v>
      </c>
      <c r="I452" s="25">
        <f>단가대비표!V78</f>
        <v>0</v>
      </c>
      <c r="J452" s="28">
        <f>TRUNC(I452*D452,1)</f>
        <v>0</v>
      </c>
      <c r="K452" s="25">
        <f t="shared" si="94"/>
        <v>172068</v>
      </c>
      <c r="L452" s="28">
        <f t="shared" si="94"/>
        <v>688.2</v>
      </c>
      <c r="M452" s="22" t="s">
        <v>51</v>
      </c>
      <c r="N452" s="2" t="s">
        <v>966</v>
      </c>
      <c r="O452" s="2" t="s">
        <v>309</v>
      </c>
      <c r="P452" s="2" t="s">
        <v>60</v>
      </c>
      <c r="Q452" s="2" t="s">
        <v>60</v>
      </c>
      <c r="R452" s="2" t="s">
        <v>59</v>
      </c>
      <c r="S452" s="3"/>
      <c r="T452" s="3"/>
      <c r="U452" s="3"/>
      <c r="V452" s="3">
        <v>1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51</v>
      </c>
      <c r="AW452" s="2" t="s">
        <v>999</v>
      </c>
      <c r="AX452" s="2" t="s">
        <v>51</v>
      </c>
      <c r="AY452" s="2" t="s">
        <v>51</v>
      </c>
      <c r="AZ452" s="2" t="s">
        <v>51</v>
      </c>
    </row>
    <row r="453" spans="1:52" ht="30" customHeight="1" x14ac:dyDescent="0.3">
      <c r="A453" s="22" t="s">
        <v>990</v>
      </c>
      <c r="B453" s="22" t="s">
        <v>307</v>
      </c>
      <c r="C453" s="22" t="s">
        <v>308</v>
      </c>
      <c r="D453" s="23">
        <v>0.02</v>
      </c>
      <c r="E453" s="25">
        <f>단가대비표!O88</f>
        <v>0</v>
      </c>
      <c r="F453" s="28">
        <f>TRUNC(E453*D453,1)</f>
        <v>0</v>
      </c>
      <c r="G453" s="25">
        <f>단가대비표!P88</f>
        <v>263017</v>
      </c>
      <c r="H453" s="28">
        <f>TRUNC(G453*D453,1)</f>
        <v>5260.3</v>
      </c>
      <c r="I453" s="25">
        <f>단가대비표!V88</f>
        <v>0</v>
      </c>
      <c r="J453" s="28">
        <f>TRUNC(I453*D453,1)</f>
        <v>0</v>
      </c>
      <c r="K453" s="25">
        <f t="shared" si="94"/>
        <v>263017</v>
      </c>
      <c r="L453" s="28">
        <f t="shared" si="94"/>
        <v>5260.3</v>
      </c>
      <c r="M453" s="22" t="s">
        <v>51</v>
      </c>
      <c r="N453" s="2" t="s">
        <v>966</v>
      </c>
      <c r="O453" s="2" t="s">
        <v>991</v>
      </c>
      <c r="P453" s="2" t="s">
        <v>60</v>
      </c>
      <c r="Q453" s="2" t="s">
        <v>60</v>
      </c>
      <c r="R453" s="2" t="s">
        <v>59</v>
      </c>
      <c r="S453" s="3"/>
      <c r="T453" s="3"/>
      <c r="U453" s="3"/>
      <c r="V453" s="3">
        <v>1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51</v>
      </c>
      <c r="AW453" s="2" t="s">
        <v>998</v>
      </c>
      <c r="AX453" s="2" t="s">
        <v>51</v>
      </c>
      <c r="AY453" s="2" t="s">
        <v>51</v>
      </c>
      <c r="AZ453" s="2" t="s">
        <v>51</v>
      </c>
    </row>
    <row r="454" spans="1:52" ht="30" customHeight="1" x14ac:dyDescent="0.3">
      <c r="A454" s="22" t="s">
        <v>306</v>
      </c>
      <c r="B454" s="22" t="s">
        <v>307</v>
      </c>
      <c r="C454" s="22" t="s">
        <v>308</v>
      </c>
      <c r="D454" s="23">
        <v>4.0000000000000001E-3</v>
      </c>
      <c r="E454" s="25">
        <f>단가대비표!O78</f>
        <v>0</v>
      </c>
      <c r="F454" s="28">
        <f>TRUNC(E454*D454,1)</f>
        <v>0</v>
      </c>
      <c r="G454" s="25">
        <f>단가대비표!P78</f>
        <v>172068</v>
      </c>
      <c r="H454" s="28">
        <f>TRUNC(G454*D454,1)</f>
        <v>688.2</v>
      </c>
      <c r="I454" s="25">
        <f>단가대비표!V78</f>
        <v>0</v>
      </c>
      <c r="J454" s="28">
        <f>TRUNC(I454*D454,1)</f>
        <v>0</v>
      </c>
      <c r="K454" s="25">
        <f t="shared" si="94"/>
        <v>172068</v>
      </c>
      <c r="L454" s="28">
        <f t="shared" si="94"/>
        <v>688.2</v>
      </c>
      <c r="M454" s="22" t="s">
        <v>51</v>
      </c>
      <c r="N454" s="2" t="s">
        <v>966</v>
      </c>
      <c r="O454" s="2" t="s">
        <v>309</v>
      </c>
      <c r="P454" s="2" t="s">
        <v>60</v>
      </c>
      <c r="Q454" s="2" t="s">
        <v>60</v>
      </c>
      <c r="R454" s="2" t="s">
        <v>59</v>
      </c>
      <c r="S454" s="3"/>
      <c r="T454" s="3"/>
      <c r="U454" s="3"/>
      <c r="V454" s="3">
        <v>1</v>
      </c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51</v>
      </c>
      <c r="AW454" s="2" t="s">
        <v>999</v>
      </c>
      <c r="AX454" s="2" t="s">
        <v>51</v>
      </c>
      <c r="AY454" s="2" t="s">
        <v>51</v>
      </c>
      <c r="AZ454" s="2" t="s">
        <v>51</v>
      </c>
    </row>
    <row r="455" spans="1:52" ht="30" customHeight="1" x14ac:dyDescent="0.3">
      <c r="A455" s="22" t="s">
        <v>994</v>
      </c>
      <c r="B455" s="22" t="s">
        <v>858</v>
      </c>
      <c r="C455" s="22" t="s">
        <v>196</v>
      </c>
      <c r="D455" s="23">
        <v>1</v>
      </c>
      <c r="E455" s="25">
        <f>TRUNC(SUMIF(V451:V455, RIGHTB(O455, 1), H451:H455)*U455, 2)</f>
        <v>237.94</v>
      </c>
      <c r="F455" s="28">
        <f>TRUNC(E455*D455,1)</f>
        <v>237.9</v>
      </c>
      <c r="G455" s="25">
        <v>0</v>
      </c>
      <c r="H455" s="28">
        <f>TRUNC(G455*D455,1)</f>
        <v>0</v>
      </c>
      <c r="I455" s="25">
        <v>0</v>
      </c>
      <c r="J455" s="28">
        <f>TRUNC(I455*D455,1)</f>
        <v>0</v>
      </c>
      <c r="K455" s="25">
        <f t="shared" si="94"/>
        <v>237.9</v>
      </c>
      <c r="L455" s="28">
        <f t="shared" si="94"/>
        <v>237.9</v>
      </c>
      <c r="M455" s="22" t="s">
        <v>51</v>
      </c>
      <c r="N455" s="2" t="s">
        <v>966</v>
      </c>
      <c r="O455" s="2" t="s">
        <v>408</v>
      </c>
      <c r="P455" s="2" t="s">
        <v>60</v>
      </c>
      <c r="Q455" s="2" t="s">
        <v>60</v>
      </c>
      <c r="R455" s="2" t="s">
        <v>60</v>
      </c>
      <c r="S455" s="3">
        <v>1</v>
      </c>
      <c r="T455" s="3">
        <v>0</v>
      </c>
      <c r="U455" s="3">
        <v>0.02</v>
      </c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51</v>
      </c>
      <c r="AW455" s="2" t="s">
        <v>1000</v>
      </c>
      <c r="AX455" s="2" t="s">
        <v>51</v>
      </c>
      <c r="AY455" s="2" t="s">
        <v>51</v>
      </c>
      <c r="AZ455" s="2" t="s">
        <v>51</v>
      </c>
    </row>
    <row r="456" spans="1:52" ht="30" customHeight="1" x14ac:dyDescent="0.3">
      <c r="A456" s="22" t="s">
        <v>311</v>
      </c>
      <c r="B456" s="22" t="s">
        <v>51</v>
      </c>
      <c r="C456" s="22" t="s">
        <v>51</v>
      </c>
      <c r="D456" s="23"/>
      <c r="E456" s="25"/>
      <c r="F456" s="28">
        <f>TRUNC(SUMIF(N451:N455, N450, F451:F455),0)</f>
        <v>237</v>
      </c>
      <c r="G456" s="25"/>
      <c r="H456" s="28">
        <f>TRUNC(SUMIF(N451:N455, N450, H451:H455),0)</f>
        <v>11897</v>
      </c>
      <c r="I456" s="25"/>
      <c r="J456" s="28">
        <f>TRUNC(SUMIF(N451:N455, N450, J451:J455),0)</f>
        <v>0</v>
      </c>
      <c r="K456" s="25"/>
      <c r="L456" s="28">
        <f>F456+H456+J456</f>
        <v>12134</v>
      </c>
      <c r="M456" s="22" t="s">
        <v>51</v>
      </c>
      <c r="N456" s="2" t="s">
        <v>75</v>
      </c>
      <c r="O456" s="2" t="s">
        <v>75</v>
      </c>
      <c r="P456" s="2" t="s">
        <v>51</v>
      </c>
      <c r="Q456" s="2" t="s">
        <v>51</v>
      </c>
      <c r="R456" s="2" t="s">
        <v>51</v>
      </c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51</v>
      </c>
      <c r="AW456" s="2" t="s">
        <v>51</v>
      </c>
      <c r="AX456" s="2" t="s">
        <v>51</v>
      </c>
      <c r="AY456" s="2" t="s">
        <v>51</v>
      </c>
      <c r="AZ456" s="2" t="s">
        <v>51</v>
      </c>
    </row>
    <row r="457" spans="1:52" ht="30" customHeight="1" x14ac:dyDescent="0.3">
      <c r="A457" s="23"/>
      <c r="B457" s="23"/>
      <c r="C457" s="23"/>
      <c r="D457" s="23"/>
      <c r="E457" s="25"/>
      <c r="F457" s="28"/>
      <c r="G457" s="25"/>
      <c r="H457" s="28"/>
      <c r="I457" s="25"/>
      <c r="J457" s="28"/>
      <c r="K457" s="25"/>
      <c r="L457" s="28"/>
      <c r="M457" s="23"/>
    </row>
    <row r="458" spans="1:52" ht="30" customHeight="1" x14ac:dyDescent="0.3">
      <c r="A458" s="19" t="s">
        <v>1001</v>
      </c>
      <c r="B458" s="20"/>
      <c r="C458" s="20"/>
      <c r="D458" s="20"/>
      <c r="E458" s="24"/>
      <c r="F458" s="27"/>
      <c r="G458" s="24"/>
      <c r="H458" s="27"/>
      <c r="I458" s="24"/>
      <c r="J458" s="27"/>
      <c r="K458" s="24"/>
      <c r="L458" s="27"/>
      <c r="M458" s="21"/>
      <c r="N458" s="1" t="s">
        <v>635</v>
      </c>
    </row>
    <row r="459" spans="1:52" ht="30" customHeight="1" x14ac:dyDescent="0.3">
      <c r="A459" s="22" t="s">
        <v>1003</v>
      </c>
      <c r="B459" s="22" t="s">
        <v>1004</v>
      </c>
      <c r="C459" s="22" t="s">
        <v>57</v>
      </c>
      <c r="D459" s="23">
        <v>0.33</v>
      </c>
      <c r="E459" s="25">
        <f>단가대비표!O12</f>
        <v>65400</v>
      </c>
      <c r="F459" s="28">
        <f>TRUNC(E459*D459,1)</f>
        <v>21582</v>
      </c>
      <c r="G459" s="25">
        <f>단가대비표!P12</f>
        <v>0</v>
      </c>
      <c r="H459" s="28">
        <f>TRUNC(G459*D459,1)</f>
        <v>0</v>
      </c>
      <c r="I459" s="25">
        <f>단가대비표!V12</f>
        <v>0</v>
      </c>
      <c r="J459" s="28">
        <f>TRUNC(I459*D459,1)</f>
        <v>0</v>
      </c>
      <c r="K459" s="25">
        <f>TRUNC(E459+G459+I459,1)</f>
        <v>65400</v>
      </c>
      <c r="L459" s="28">
        <f>TRUNC(F459+H459+J459,1)</f>
        <v>21582</v>
      </c>
      <c r="M459" s="22" t="s">
        <v>51</v>
      </c>
      <c r="N459" s="2" t="s">
        <v>635</v>
      </c>
      <c r="O459" s="2" t="s">
        <v>1005</v>
      </c>
      <c r="P459" s="2" t="s">
        <v>60</v>
      </c>
      <c r="Q459" s="2" t="s">
        <v>60</v>
      </c>
      <c r="R459" s="2" t="s">
        <v>59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51</v>
      </c>
      <c r="AW459" s="2" t="s">
        <v>1006</v>
      </c>
      <c r="AX459" s="2" t="s">
        <v>51</v>
      </c>
      <c r="AY459" s="2" t="s">
        <v>51</v>
      </c>
      <c r="AZ459" s="2" t="s">
        <v>51</v>
      </c>
    </row>
    <row r="460" spans="1:52" ht="30" customHeight="1" x14ac:dyDescent="0.3">
      <c r="A460" s="22" t="s">
        <v>133</v>
      </c>
      <c r="B460" s="22" t="s">
        <v>1007</v>
      </c>
      <c r="C460" s="22" t="s">
        <v>135</v>
      </c>
      <c r="D460" s="23">
        <v>2.9972249999999998</v>
      </c>
      <c r="E460" s="25">
        <f>일위대가목록!E68</f>
        <v>138</v>
      </c>
      <c r="F460" s="28">
        <f>TRUNC(E460*D460,1)</f>
        <v>413.6</v>
      </c>
      <c r="G460" s="25">
        <f>일위대가목록!F68</f>
        <v>6925</v>
      </c>
      <c r="H460" s="28">
        <f>TRUNC(G460*D460,1)</f>
        <v>20755.7</v>
      </c>
      <c r="I460" s="25">
        <f>일위대가목록!G68</f>
        <v>277</v>
      </c>
      <c r="J460" s="28">
        <f>TRUNC(I460*D460,1)</f>
        <v>830.2</v>
      </c>
      <c r="K460" s="25">
        <f>TRUNC(E460+G460+I460,1)</f>
        <v>7340</v>
      </c>
      <c r="L460" s="28">
        <f>TRUNC(F460+H460+J460,1)</f>
        <v>21999.5</v>
      </c>
      <c r="M460" s="22" t="s">
        <v>51</v>
      </c>
      <c r="N460" s="2" t="s">
        <v>635</v>
      </c>
      <c r="O460" s="2" t="s">
        <v>1008</v>
      </c>
      <c r="P460" s="2" t="s">
        <v>59</v>
      </c>
      <c r="Q460" s="2" t="s">
        <v>60</v>
      </c>
      <c r="R460" s="2" t="s">
        <v>60</v>
      </c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51</v>
      </c>
      <c r="AW460" s="2" t="s">
        <v>1009</v>
      </c>
      <c r="AX460" s="2" t="s">
        <v>51</v>
      </c>
      <c r="AY460" s="2" t="s">
        <v>51</v>
      </c>
      <c r="AZ460" s="2" t="s">
        <v>51</v>
      </c>
    </row>
    <row r="461" spans="1:52" ht="30" customHeight="1" x14ac:dyDescent="0.3">
      <c r="A461" s="22" t="s">
        <v>311</v>
      </c>
      <c r="B461" s="22" t="s">
        <v>51</v>
      </c>
      <c r="C461" s="22" t="s">
        <v>51</v>
      </c>
      <c r="D461" s="23"/>
      <c r="E461" s="25"/>
      <c r="F461" s="28">
        <f>TRUNC(SUMIF(N459:N460, N458, F459:F460),0)</f>
        <v>21995</v>
      </c>
      <c r="G461" s="25"/>
      <c r="H461" s="28">
        <f>TRUNC(SUMIF(N459:N460, N458, H459:H460),0)</f>
        <v>20755</v>
      </c>
      <c r="I461" s="25"/>
      <c r="J461" s="28">
        <f>TRUNC(SUMIF(N459:N460, N458, J459:J460),0)</f>
        <v>830</v>
      </c>
      <c r="K461" s="25"/>
      <c r="L461" s="28">
        <f>F461+H461+J461</f>
        <v>43580</v>
      </c>
      <c r="M461" s="22" t="s">
        <v>51</v>
      </c>
      <c r="N461" s="2" t="s">
        <v>75</v>
      </c>
      <c r="O461" s="2" t="s">
        <v>75</v>
      </c>
      <c r="P461" s="2" t="s">
        <v>51</v>
      </c>
      <c r="Q461" s="2" t="s">
        <v>51</v>
      </c>
      <c r="R461" s="2" t="s">
        <v>51</v>
      </c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51</v>
      </c>
      <c r="AW461" s="2" t="s">
        <v>51</v>
      </c>
      <c r="AX461" s="2" t="s">
        <v>51</v>
      </c>
      <c r="AY461" s="2" t="s">
        <v>51</v>
      </c>
      <c r="AZ461" s="2" t="s">
        <v>51</v>
      </c>
    </row>
    <row r="462" spans="1:52" ht="30" customHeight="1" x14ac:dyDescent="0.3">
      <c r="A462" s="23"/>
      <c r="B462" s="23"/>
      <c r="C462" s="23"/>
      <c r="D462" s="23"/>
      <c r="E462" s="25"/>
      <c r="F462" s="28"/>
      <c r="G462" s="25"/>
      <c r="H462" s="28"/>
      <c r="I462" s="25"/>
      <c r="J462" s="28"/>
      <c r="K462" s="25"/>
      <c r="L462" s="28"/>
      <c r="M462" s="23"/>
    </row>
    <row r="463" spans="1:52" ht="30" customHeight="1" x14ac:dyDescent="0.3">
      <c r="A463" s="19" t="s">
        <v>1010</v>
      </c>
      <c r="B463" s="20"/>
      <c r="C463" s="20"/>
      <c r="D463" s="20"/>
      <c r="E463" s="24"/>
      <c r="F463" s="27"/>
      <c r="G463" s="24"/>
      <c r="H463" s="27"/>
      <c r="I463" s="24"/>
      <c r="J463" s="27"/>
      <c r="K463" s="24"/>
      <c r="L463" s="27"/>
      <c r="M463" s="21"/>
      <c r="N463" s="1" t="s">
        <v>638</v>
      </c>
    </row>
    <row r="464" spans="1:52" ht="30" customHeight="1" x14ac:dyDescent="0.3">
      <c r="A464" s="22" t="s">
        <v>1003</v>
      </c>
      <c r="B464" s="22" t="s">
        <v>1004</v>
      </c>
      <c r="C464" s="22" t="s">
        <v>57</v>
      </c>
      <c r="D464" s="23">
        <v>0.44</v>
      </c>
      <c r="E464" s="25">
        <f>단가대비표!O12</f>
        <v>65400</v>
      </c>
      <c r="F464" s="28">
        <f>TRUNC(E464*D464,1)</f>
        <v>28776</v>
      </c>
      <c r="G464" s="25">
        <f>단가대비표!P12</f>
        <v>0</v>
      </c>
      <c r="H464" s="28">
        <f>TRUNC(G464*D464,1)</f>
        <v>0</v>
      </c>
      <c r="I464" s="25">
        <f>단가대비표!V12</f>
        <v>0</v>
      </c>
      <c r="J464" s="28">
        <f>TRUNC(I464*D464,1)</f>
        <v>0</v>
      </c>
      <c r="K464" s="25">
        <f>TRUNC(E464+G464+I464,1)</f>
        <v>65400</v>
      </c>
      <c r="L464" s="28">
        <f>TRUNC(F464+H464+J464,1)</f>
        <v>28776</v>
      </c>
      <c r="M464" s="22" t="s">
        <v>51</v>
      </c>
      <c r="N464" s="2" t="s">
        <v>638</v>
      </c>
      <c r="O464" s="2" t="s">
        <v>1005</v>
      </c>
      <c r="P464" s="2" t="s">
        <v>60</v>
      </c>
      <c r="Q464" s="2" t="s">
        <v>60</v>
      </c>
      <c r="R464" s="2" t="s">
        <v>59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51</v>
      </c>
      <c r="AW464" s="2" t="s">
        <v>1012</v>
      </c>
      <c r="AX464" s="2" t="s">
        <v>51</v>
      </c>
      <c r="AY464" s="2" t="s">
        <v>51</v>
      </c>
      <c r="AZ464" s="2" t="s">
        <v>51</v>
      </c>
    </row>
    <row r="465" spans="1:52" ht="30" customHeight="1" x14ac:dyDescent="0.3">
      <c r="A465" s="22" t="s">
        <v>133</v>
      </c>
      <c r="B465" s="22" t="s">
        <v>1007</v>
      </c>
      <c r="C465" s="22" t="s">
        <v>135</v>
      </c>
      <c r="D465" s="23">
        <v>3.806</v>
      </c>
      <c r="E465" s="25">
        <f>일위대가목록!E68</f>
        <v>138</v>
      </c>
      <c r="F465" s="28">
        <f>TRUNC(E465*D465,1)</f>
        <v>525.20000000000005</v>
      </c>
      <c r="G465" s="25">
        <f>일위대가목록!F68</f>
        <v>6925</v>
      </c>
      <c r="H465" s="28">
        <f>TRUNC(G465*D465,1)</f>
        <v>26356.5</v>
      </c>
      <c r="I465" s="25">
        <f>일위대가목록!G68</f>
        <v>277</v>
      </c>
      <c r="J465" s="28">
        <f>TRUNC(I465*D465,1)</f>
        <v>1054.2</v>
      </c>
      <c r="K465" s="25">
        <f>TRUNC(E465+G465+I465,1)</f>
        <v>7340</v>
      </c>
      <c r="L465" s="28">
        <f>TRUNC(F465+H465+J465,1)</f>
        <v>27935.9</v>
      </c>
      <c r="M465" s="22" t="s">
        <v>51</v>
      </c>
      <c r="N465" s="2" t="s">
        <v>638</v>
      </c>
      <c r="O465" s="2" t="s">
        <v>1008</v>
      </c>
      <c r="P465" s="2" t="s">
        <v>59</v>
      </c>
      <c r="Q465" s="2" t="s">
        <v>60</v>
      </c>
      <c r="R465" s="2" t="s">
        <v>60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51</v>
      </c>
      <c r="AW465" s="2" t="s">
        <v>1013</v>
      </c>
      <c r="AX465" s="2" t="s">
        <v>51</v>
      </c>
      <c r="AY465" s="2" t="s">
        <v>51</v>
      </c>
      <c r="AZ465" s="2" t="s">
        <v>51</v>
      </c>
    </row>
    <row r="466" spans="1:52" ht="30" customHeight="1" x14ac:dyDescent="0.3">
      <c r="A466" s="22" t="s">
        <v>311</v>
      </c>
      <c r="B466" s="22" t="s">
        <v>51</v>
      </c>
      <c r="C466" s="22" t="s">
        <v>51</v>
      </c>
      <c r="D466" s="23"/>
      <c r="E466" s="25"/>
      <c r="F466" s="28">
        <f>TRUNC(SUMIF(N464:N465, N463, F464:F465),0)</f>
        <v>29301</v>
      </c>
      <c r="G466" s="25"/>
      <c r="H466" s="28">
        <f>TRUNC(SUMIF(N464:N465, N463, H464:H465),0)</f>
        <v>26356</v>
      </c>
      <c r="I466" s="25"/>
      <c r="J466" s="28">
        <f>TRUNC(SUMIF(N464:N465, N463, J464:J465),0)</f>
        <v>1054</v>
      </c>
      <c r="K466" s="25"/>
      <c r="L466" s="28">
        <f>F466+H466+J466</f>
        <v>56711</v>
      </c>
      <c r="M466" s="22" t="s">
        <v>51</v>
      </c>
      <c r="N466" s="2" t="s">
        <v>75</v>
      </c>
      <c r="O466" s="2" t="s">
        <v>75</v>
      </c>
      <c r="P466" s="2" t="s">
        <v>51</v>
      </c>
      <c r="Q466" s="2" t="s">
        <v>51</v>
      </c>
      <c r="R466" s="2" t="s">
        <v>51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51</v>
      </c>
      <c r="AW466" s="2" t="s">
        <v>51</v>
      </c>
      <c r="AX466" s="2" t="s">
        <v>51</v>
      </c>
      <c r="AY466" s="2" t="s">
        <v>51</v>
      </c>
      <c r="AZ466" s="2" t="s">
        <v>51</v>
      </c>
    </row>
    <row r="467" spans="1:52" ht="30" customHeight="1" x14ac:dyDescent="0.3">
      <c r="A467" s="23"/>
      <c r="B467" s="23"/>
      <c r="C467" s="23"/>
      <c r="D467" s="23"/>
      <c r="E467" s="25"/>
      <c r="F467" s="28"/>
      <c r="G467" s="25"/>
      <c r="H467" s="28"/>
      <c r="I467" s="25"/>
      <c r="J467" s="28"/>
      <c r="K467" s="25"/>
      <c r="L467" s="28"/>
      <c r="M467" s="23"/>
    </row>
    <row r="468" spans="1:52" ht="30" customHeight="1" x14ac:dyDescent="0.3">
      <c r="A468" s="19" t="s">
        <v>1014</v>
      </c>
      <c r="B468" s="20"/>
      <c r="C468" s="20"/>
      <c r="D468" s="20"/>
      <c r="E468" s="24"/>
      <c r="F468" s="27"/>
      <c r="G468" s="24"/>
      <c r="H468" s="27"/>
      <c r="I468" s="24"/>
      <c r="J468" s="27"/>
      <c r="K468" s="24"/>
      <c r="L468" s="27"/>
      <c r="M468" s="21"/>
      <c r="N468" s="1" t="s">
        <v>646</v>
      </c>
    </row>
    <row r="469" spans="1:52" ht="30" customHeight="1" x14ac:dyDescent="0.3">
      <c r="A469" s="22" t="s">
        <v>1016</v>
      </c>
      <c r="B469" s="22" t="s">
        <v>307</v>
      </c>
      <c r="C469" s="22" t="s">
        <v>308</v>
      </c>
      <c r="D469" s="23">
        <v>9.5000000000000001E-2</v>
      </c>
      <c r="E469" s="25">
        <f>단가대비표!O86</f>
        <v>0</v>
      </c>
      <c r="F469" s="28">
        <f>TRUNC(E469*D469,1)</f>
        <v>0</v>
      </c>
      <c r="G469" s="25">
        <f>단가대비표!P86</f>
        <v>253539</v>
      </c>
      <c r="H469" s="28">
        <f>TRUNC(G469*D469,1)</f>
        <v>24086.2</v>
      </c>
      <c r="I469" s="25">
        <f>단가대비표!V86</f>
        <v>0</v>
      </c>
      <c r="J469" s="28">
        <f>TRUNC(I469*D469,1)</f>
        <v>0</v>
      </c>
      <c r="K469" s="25">
        <f>TRUNC(E469+G469+I469,1)</f>
        <v>253539</v>
      </c>
      <c r="L469" s="28">
        <f>TRUNC(F469+H469+J469,1)</f>
        <v>24086.2</v>
      </c>
      <c r="M469" s="22" t="s">
        <v>51</v>
      </c>
      <c r="N469" s="2" t="s">
        <v>646</v>
      </c>
      <c r="O469" s="2" t="s">
        <v>1017</v>
      </c>
      <c r="P469" s="2" t="s">
        <v>60</v>
      </c>
      <c r="Q469" s="2" t="s">
        <v>60</v>
      </c>
      <c r="R469" s="2" t="s">
        <v>59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51</v>
      </c>
      <c r="AW469" s="2" t="s">
        <v>1018</v>
      </c>
      <c r="AX469" s="2" t="s">
        <v>51</v>
      </c>
      <c r="AY469" s="2" t="s">
        <v>51</v>
      </c>
      <c r="AZ469" s="2" t="s">
        <v>51</v>
      </c>
    </row>
    <row r="470" spans="1:52" ht="30" customHeight="1" x14ac:dyDescent="0.3">
      <c r="A470" s="22" t="s">
        <v>306</v>
      </c>
      <c r="B470" s="22" t="s">
        <v>307</v>
      </c>
      <c r="C470" s="22" t="s">
        <v>308</v>
      </c>
      <c r="D470" s="23">
        <v>1.4999999999999999E-2</v>
      </c>
      <c r="E470" s="25">
        <f>단가대비표!O78</f>
        <v>0</v>
      </c>
      <c r="F470" s="28">
        <f>TRUNC(E470*D470,1)</f>
        <v>0</v>
      </c>
      <c r="G470" s="25">
        <f>단가대비표!P78</f>
        <v>172068</v>
      </c>
      <c r="H470" s="28">
        <f>TRUNC(G470*D470,1)</f>
        <v>2581</v>
      </c>
      <c r="I470" s="25">
        <f>단가대비표!V78</f>
        <v>0</v>
      </c>
      <c r="J470" s="28">
        <f>TRUNC(I470*D470,1)</f>
        <v>0</v>
      </c>
      <c r="K470" s="25">
        <f>TRUNC(E470+G470+I470,1)</f>
        <v>172068</v>
      </c>
      <c r="L470" s="28">
        <f>TRUNC(F470+H470+J470,1)</f>
        <v>2581</v>
      </c>
      <c r="M470" s="22" t="s">
        <v>51</v>
      </c>
      <c r="N470" s="2" t="s">
        <v>646</v>
      </c>
      <c r="O470" s="2" t="s">
        <v>309</v>
      </c>
      <c r="P470" s="2" t="s">
        <v>60</v>
      </c>
      <c r="Q470" s="2" t="s">
        <v>60</v>
      </c>
      <c r="R470" s="2" t="s">
        <v>59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51</v>
      </c>
      <c r="AW470" s="2" t="s">
        <v>1019</v>
      </c>
      <c r="AX470" s="2" t="s">
        <v>51</v>
      </c>
      <c r="AY470" s="2" t="s">
        <v>51</v>
      </c>
      <c r="AZ470" s="2" t="s">
        <v>51</v>
      </c>
    </row>
    <row r="471" spans="1:52" ht="30" customHeight="1" x14ac:dyDescent="0.3">
      <c r="A471" s="22" t="s">
        <v>311</v>
      </c>
      <c r="B471" s="22" t="s">
        <v>51</v>
      </c>
      <c r="C471" s="22" t="s">
        <v>51</v>
      </c>
      <c r="D471" s="23"/>
      <c r="E471" s="25"/>
      <c r="F471" s="28">
        <f>TRUNC(SUMIF(N469:N470, N468, F469:F470),0)</f>
        <v>0</v>
      </c>
      <c r="G471" s="25"/>
      <c r="H471" s="28">
        <f>TRUNC(SUMIF(N469:N470, N468, H469:H470),0)</f>
        <v>26667</v>
      </c>
      <c r="I471" s="25"/>
      <c r="J471" s="28">
        <f>TRUNC(SUMIF(N469:N470, N468, J469:J470),0)</f>
        <v>0</v>
      </c>
      <c r="K471" s="25"/>
      <c r="L471" s="28">
        <f>F471+H471+J471</f>
        <v>26667</v>
      </c>
      <c r="M471" s="22" t="s">
        <v>51</v>
      </c>
      <c r="N471" s="2" t="s">
        <v>75</v>
      </c>
      <c r="O471" s="2" t="s">
        <v>75</v>
      </c>
      <c r="P471" s="2" t="s">
        <v>51</v>
      </c>
      <c r="Q471" s="2" t="s">
        <v>51</v>
      </c>
      <c r="R471" s="2" t="s">
        <v>51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51</v>
      </c>
      <c r="AW471" s="2" t="s">
        <v>51</v>
      </c>
      <c r="AX471" s="2" t="s">
        <v>51</v>
      </c>
      <c r="AY471" s="2" t="s">
        <v>51</v>
      </c>
      <c r="AZ471" s="2" t="s">
        <v>51</v>
      </c>
    </row>
    <row r="472" spans="1:52" ht="30" customHeight="1" x14ac:dyDescent="0.3">
      <c r="A472" s="23"/>
      <c r="B472" s="23"/>
      <c r="C472" s="23"/>
      <c r="D472" s="23"/>
      <c r="E472" s="25"/>
      <c r="F472" s="28"/>
      <c r="G472" s="25"/>
      <c r="H472" s="28"/>
      <c r="I472" s="25"/>
      <c r="J472" s="28"/>
      <c r="K472" s="25"/>
      <c r="L472" s="28"/>
      <c r="M472" s="23"/>
    </row>
    <row r="473" spans="1:52" ht="30" customHeight="1" x14ac:dyDescent="0.3">
      <c r="A473" s="19" t="s">
        <v>1020</v>
      </c>
      <c r="B473" s="20"/>
      <c r="C473" s="20"/>
      <c r="D473" s="20"/>
      <c r="E473" s="24"/>
      <c r="F473" s="27"/>
      <c r="G473" s="24"/>
      <c r="H473" s="27"/>
      <c r="I473" s="24"/>
      <c r="J473" s="27"/>
      <c r="K473" s="24"/>
      <c r="L473" s="27"/>
      <c r="M473" s="21"/>
      <c r="N473" s="1" t="s">
        <v>650</v>
      </c>
    </row>
    <row r="474" spans="1:52" ht="30" customHeight="1" x14ac:dyDescent="0.3">
      <c r="A474" s="22" t="s">
        <v>1022</v>
      </c>
      <c r="B474" s="22" t="s">
        <v>1023</v>
      </c>
      <c r="C474" s="22" t="s">
        <v>972</v>
      </c>
      <c r="D474" s="23">
        <v>0.03</v>
      </c>
      <c r="E474" s="25">
        <f>단가대비표!O69</f>
        <v>10371</v>
      </c>
      <c r="F474" s="28">
        <f>TRUNC(E474*D474,1)</f>
        <v>311.10000000000002</v>
      </c>
      <c r="G474" s="25">
        <f>단가대비표!P69</f>
        <v>0</v>
      </c>
      <c r="H474" s="28">
        <f>TRUNC(G474*D474,1)</f>
        <v>0</v>
      </c>
      <c r="I474" s="25">
        <f>단가대비표!V69</f>
        <v>0</v>
      </c>
      <c r="J474" s="28">
        <f>TRUNC(I474*D474,1)</f>
        <v>0</v>
      </c>
      <c r="K474" s="25">
        <f>TRUNC(E474+G474+I474,1)</f>
        <v>10371</v>
      </c>
      <c r="L474" s="28">
        <f>TRUNC(F474+H474+J474,1)</f>
        <v>311.10000000000002</v>
      </c>
      <c r="M474" s="22" t="s">
        <v>51</v>
      </c>
      <c r="N474" s="2" t="s">
        <v>650</v>
      </c>
      <c r="O474" s="2" t="s">
        <v>1024</v>
      </c>
      <c r="P474" s="2" t="s">
        <v>60</v>
      </c>
      <c r="Q474" s="2" t="s">
        <v>60</v>
      </c>
      <c r="R474" s="2" t="s">
        <v>59</v>
      </c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51</v>
      </c>
      <c r="AW474" s="2" t="s">
        <v>1025</v>
      </c>
      <c r="AX474" s="2" t="s">
        <v>51</v>
      </c>
      <c r="AY474" s="2" t="s">
        <v>51</v>
      </c>
      <c r="AZ474" s="2" t="s">
        <v>51</v>
      </c>
    </row>
    <row r="475" spans="1:52" ht="30" customHeight="1" x14ac:dyDescent="0.3">
      <c r="A475" s="22" t="s">
        <v>311</v>
      </c>
      <c r="B475" s="22" t="s">
        <v>51</v>
      </c>
      <c r="C475" s="22" t="s">
        <v>51</v>
      </c>
      <c r="D475" s="23"/>
      <c r="E475" s="25"/>
      <c r="F475" s="28">
        <f>TRUNC(SUMIF(N474:N474, N473, F474:F474),0)</f>
        <v>311</v>
      </c>
      <c r="G475" s="25"/>
      <c r="H475" s="28">
        <f>TRUNC(SUMIF(N474:N474, N473, H474:H474),0)</f>
        <v>0</v>
      </c>
      <c r="I475" s="25"/>
      <c r="J475" s="28">
        <f>TRUNC(SUMIF(N474:N474, N473, J474:J474),0)</f>
        <v>0</v>
      </c>
      <c r="K475" s="25"/>
      <c r="L475" s="28">
        <f>F475+H475+J475</f>
        <v>311</v>
      </c>
      <c r="M475" s="22" t="s">
        <v>51</v>
      </c>
      <c r="N475" s="2" t="s">
        <v>75</v>
      </c>
      <c r="O475" s="2" t="s">
        <v>75</v>
      </c>
      <c r="P475" s="2" t="s">
        <v>51</v>
      </c>
      <c r="Q475" s="2" t="s">
        <v>51</v>
      </c>
      <c r="R475" s="2" t="s">
        <v>51</v>
      </c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51</v>
      </c>
      <c r="AW475" s="2" t="s">
        <v>51</v>
      </c>
      <c r="AX475" s="2" t="s">
        <v>51</v>
      </c>
      <c r="AY475" s="2" t="s">
        <v>51</v>
      </c>
      <c r="AZ475" s="2" t="s">
        <v>51</v>
      </c>
    </row>
    <row r="476" spans="1:52" ht="30" customHeight="1" x14ac:dyDescent="0.3">
      <c r="A476" s="23"/>
      <c r="B476" s="23"/>
      <c r="C476" s="23"/>
      <c r="D476" s="23"/>
      <c r="E476" s="25"/>
      <c r="F476" s="28"/>
      <c r="G476" s="25"/>
      <c r="H476" s="28"/>
      <c r="I476" s="25"/>
      <c r="J476" s="28"/>
      <c r="K476" s="25"/>
      <c r="L476" s="28"/>
      <c r="M476" s="23"/>
    </row>
    <row r="477" spans="1:52" ht="30" customHeight="1" x14ac:dyDescent="0.3">
      <c r="A477" s="19" t="s">
        <v>1026</v>
      </c>
      <c r="B477" s="20"/>
      <c r="C477" s="20"/>
      <c r="D477" s="20"/>
      <c r="E477" s="24"/>
      <c r="F477" s="27"/>
      <c r="G477" s="24"/>
      <c r="H477" s="27"/>
      <c r="I477" s="24"/>
      <c r="J477" s="27"/>
      <c r="K477" s="24"/>
      <c r="L477" s="27"/>
      <c r="M477" s="21"/>
      <c r="N477" s="1" t="s">
        <v>654</v>
      </c>
    </row>
    <row r="478" spans="1:52" ht="30" customHeight="1" x14ac:dyDescent="0.3">
      <c r="A478" s="22" t="s">
        <v>1022</v>
      </c>
      <c r="B478" s="22" t="s">
        <v>1028</v>
      </c>
      <c r="C478" s="22" t="s">
        <v>972</v>
      </c>
      <c r="D478" s="23">
        <v>0.12</v>
      </c>
      <c r="E478" s="25">
        <f>단가대비표!O70</f>
        <v>16955</v>
      </c>
      <c r="F478" s="28">
        <f>TRUNC(E478*D478,1)</f>
        <v>2034.6</v>
      </c>
      <c r="G478" s="25">
        <f>단가대비표!P70</f>
        <v>0</v>
      </c>
      <c r="H478" s="28">
        <f>TRUNC(G478*D478,1)</f>
        <v>0</v>
      </c>
      <c r="I478" s="25">
        <f>단가대비표!V70</f>
        <v>0</v>
      </c>
      <c r="J478" s="28">
        <f>TRUNC(I478*D478,1)</f>
        <v>0</v>
      </c>
      <c r="K478" s="25">
        <f>TRUNC(E478+G478+I478,1)</f>
        <v>16955</v>
      </c>
      <c r="L478" s="28">
        <f>TRUNC(F478+H478+J478,1)</f>
        <v>2034.6</v>
      </c>
      <c r="M478" s="22" t="s">
        <v>51</v>
      </c>
      <c r="N478" s="2" t="s">
        <v>654</v>
      </c>
      <c r="O478" s="2" t="s">
        <v>1029</v>
      </c>
      <c r="P478" s="2" t="s">
        <v>60</v>
      </c>
      <c r="Q478" s="2" t="s">
        <v>60</v>
      </c>
      <c r="R478" s="2" t="s">
        <v>59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51</v>
      </c>
      <c r="AW478" s="2" t="s">
        <v>1030</v>
      </c>
      <c r="AX478" s="2" t="s">
        <v>51</v>
      </c>
      <c r="AY478" s="2" t="s">
        <v>51</v>
      </c>
      <c r="AZ478" s="2" t="s">
        <v>51</v>
      </c>
    </row>
    <row r="479" spans="1:52" ht="30" customHeight="1" x14ac:dyDescent="0.3">
      <c r="A479" s="22" t="s">
        <v>1031</v>
      </c>
      <c r="B479" s="22" t="s">
        <v>679</v>
      </c>
      <c r="C479" s="22" t="s">
        <v>88</v>
      </c>
      <c r="D479" s="23">
        <v>1</v>
      </c>
      <c r="E479" s="25">
        <f>일위대가목록!E69</f>
        <v>0</v>
      </c>
      <c r="F479" s="28">
        <f>TRUNC(E479*D479,1)</f>
        <v>0</v>
      </c>
      <c r="G479" s="25">
        <f>일위대가목록!F69</f>
        <v>5228</v>
      </c>
      <c r="H479" s="28">
        <f>TRUNC(G479*D479,1)</f>
        <v>5228</v>
      </c>
      <c r="I479" s="25">
        <f>일위대가목록!G69</f>
        <v>0</v>
      </c>
      <c r="J479" s="28">
        <f>TRUNC(I479*D479,1)</f>
        <v>0</v>
      </c>
      <c r="K479" s="25">
        <f>TRUNC(E479+G479+I479,1)</f>
        <v>5228</v>
      </c>
      <c r="L479" s="28">
        <f>TRUNC(F479+H479+J479,1)</f>
        <v>5228</v>
      </c>
      <c r="M479" s="22" t="s">
        <v>51</v>
      </c>
      <c r="N479" s="2" t="s">
        <v>654</v>
      </c>
      <c r="O479" s="2" t="s">
        <v>1032</v>
      </c>
      <c r="P479" s="2" t="s">
        <v>59</v>
      </c>
      <c r="Q479" s="2" t="s">
        <v>60</v>
      </c>
      <c r="R479" s="2" t="s">
        <v>60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51</v>
      </c>
      <c r="AW479" s="2" t="s">
        <v>1033</v>
      </c>
      <c r="AX479" s="2" t="s">
        <v>51</v>
      </c>
      <c r="AY479" s="2" t="s">
        <v>51</v>
      </c>
      <c r="AZ479" s="2" t="s">
        <v>51</v>
      </c>
    </row>
    <row r="480" spans="1:52" ht="30" customHeight="1" x14ac:dyDescent="0.3">
      <c r="A480" s="22" t="s">
        <v>311</v>
      </c>
      <c r="B480" s="22" t="s">
        <v>51</v>
      </c>
      <c r="C480" s="22" t="s">
        <v>51</v>
      </c>
      <c r="D480" s="23"/>
      <c r="E480" s="25"/>
      <c r="F480" s="28">
        <f>TRUNC(SUMIF(N478:N479, N477, F478:F479),0)</f>
        <v>2034</v>
      </c>
      <c r="G480" s="25"/>
      <c r="H480" s="28">
        <f>TRUNC(SUMIF(N478:N479, N477, H478:H479),0)</f>
        <v>5228</v>
      </c>
      <c r="I480" s="25"/>
      <c r="J480" s="28">
        <f>TRUNC(SUMIF(N478:N479, N477, J478:J479),0)</f>
        <v>0</v>
      </c>
      <c r="K480" s="25"/>
      <c r="L480" s="28">
        <f>F480+H480+J480</f>
        <v>7262</v>
      </c>
      <c r="M480" s="22" t="s">
        <v>51</v>
      </c>
      <c r="N480" s="2" t="s">
        <v>75</v>
      </c>
      <c r="O480" s="2" t="s">
        <v>75</v>
      </c>
      <c r="P480" s="2" t="s">
        <v>51</v>
      </c>
      <c r="Q480" s="2" t="s">
        <v>51</v>
      </c>
      <c r="R480" s="2" t="s">
        <v>51</v>
      </c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51</v>
      </c>
      <c r="AW480" s="2" t="s">
        <v>51</v>
      </c>
      <c r="AX480" s="2" t="s">
        <v>51</v>
      </c>
      <c r="AY480" s="2" t="s">
        <v>51</v>
      </c>
      <c r="AZ480" s="2" t="s">
        <v>51</v>
      </c>
    </row>
    <row r="481" spans="1:52" ht="30" customHeight="1" x14ac:dyDescent="0.3">
      <c r="A481" s="23"/>
      <c r="B481" s="23"/>
      <c r="C481" s="23"/>
      <c r="D481" s="23"/>
      <c r="E481" s="25"/>
      <c r="F481" s="28"/>
      <c r="G481" s="25"/>
      <c r="H481" s="28"/>
      <c r="I481" s="25"/>
      <c r="J481" s="28"/>
      <c r="K481" s="25"/>
      <c r="L481" s="28"/>
      <c r="M481" s="23"/>
    </row>
    <row r="482" spans="1:52" ht="30" customHeight="1" x14ac:dyDescent="0.3">
      <c r="A482" s="19" t="s">
        <v>1034</v>
      </c>
      <c r="B482" s="20"/>
      <c r="C482" s="20"/>
      <c r="D482" s="20"/>
      <c r="E482" s="24"/>
      <c r="F482" s="27"/>
      <c r="G482" s="24"/>
      <c r="H482" s="27"/>
      <c r="I482" s="24"/>
      <c r="J482" s="27"/>
      <c r="K482" s="24"/>
      <c r="L482" s="27"/>
      <c r="M482" s="21"/>
      <c r="N482" s="1" t="s">
        <v>1008</v>
      </c>
    </row>
    <row r="483" spans="1:52" ht="30" customHeight="1" x14ac:dyDescent="0.3">
      <c r="A483" s="22" t="s">
        <v>574</v>
      </c>
      <c r="B483" s="22" t="s">
        <v>307</v>
      </c>
      <c r="C483" s="22" t="s">
        <v>308</v>
      </c>
      <c r="D483" s="23">
        <v>1.609E-2</v>
      </c>
      <c r="E483" s="25">
        <f>단가대비표!O81</f>
        <v>0</v>
      </c>
      <c r="F483" s="28">
        <f t="shared" ref="F483:F488" si="95">TRUNC(E483*D483,1)</f>
        <v>0</v>
      </c>
      <c r="G483" s="25">
        <f>단가대비표!P81</f>
        <v>239808</v>
      </c>
      <c r="H483" s="28">
        <f t="shared" ref="H483:H488" si="96">TRUNC(G483*D483,1)</f>
        <v>3858.5</v>
      </c>
      <c r="I483" s="25">
        <f>단가대비표!V81</f>
        <v>0</v>
      </c>
      <c r="J483" s="28">
        <f t="shared" ref="J483:J488" si="97">TRUNC(I483*D483,1)</f>
        <v>0</v>
      </c>
      <c r="K483" s="25">
        <f t="shared" ref="K483:L488" si="98">TRUNC(E483+G483+I483,1)</f>
        <v>239808</v>
      </c>
      <c r="L483" s="28">
        <f t="shared" si="98"/>
        <v>3858.5</v>
      </c>
      <c r="M483" s="22" t="s">
        <v>51</v>
      </c>
      <c r="N483" s="2" t="s">
        <v>1008</v>
      </c>
      <c r="O483" s="2" t="s">
        <v>575</v>
      </c>
      <c r="P483" s="2" t="s">
        <v>60</v>
      </c>
      <c r="Q483" s="2" t="s">
        <v>60</v>
      </c>
      <c r="R483" s="2" t="s">
        <v>59</v>
      </c>
      <c r="S483" s="3"/>
      <c r="T483" s="3"/>
      <c r="U483" s="3"/>
      <c r="V483" s="3">
        <v>1</v>
      </c>
      <c r="W483" s="3">
        <v>2</v>
      </c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51</v>
      </c>
      <c r="AW483" s="2" t="s">
        <v>1036</v>
      </c>
      <c r="AX483" s="2" t="s">
        <v>51</v>
      </c>
      <c r="AY483" s="2" t="s">
        <v>51</v>
      </c>
      <c r="AZ483" s="2" t="s">
        <v>51</v>
      </c>
    </row>
    <row r="484" spans="1:52" ht="30" customHeight="1" x14ac:dyDescent="0.3">
      <c r="A484" s="22" t="s">
        <v>577</v>
      </c>
      <c r="B484" s="22" t="s">
        <v>307</v>
      </c>
      <c r="C484" s="22" t="s">
        <v>308</v>
      </c>
      <c r="D484" s="23">
        <v>4.3899999999999998E-3</v>
      </c>
      <c r="E484" s="25">
        <f>단가대비표!O83</f>
        <v>0</v>
      </c>
      <c r="F484" s="28">
        <f t="shared" si="95"/>
        <v>0</v>
      </c>
      <c r="G484" s="25">
        <f>단가대비표!P83</f>
        <v>282536</v>
      </c>
      <c r="H484" s="28">
        <f t="shared" si="96"/>
        <v>1240.3</v>
      </c>
      <c r="I484" s="25">
        <f>단가대비표!V83</f>
        <v>0</v>
      </c>
      <c r="J484" s="28">
        <f t="shared" si="97"/>
        <v>0</v>
      </c>
      <c r="K484" s="25">
        <f t="shared" si="98"/>
        <v>282536</v>
      </c>
      <c r="L484" s="28">
        <f t="shared" si="98"/>
        <v>1240.3</v>
      </c>
      <c r="M484" s="22" t="s">
        <v>51</v>
      </c>
      <c r="N484" s="2" t="s">
        <v>1008</v>
      </c>
      <c r="O484" s="2" t="s">
        <v>578</v>
      </c>
      <c r="P484" s="2" t="s">
        <v>60</v>
      </c>
      <c r="Q484" s="2" t="s">
        <v>60</v>
      </c>
      <c r="R484" s="2" t="s">
        <v>59</v>
      </c>
      <c r="S484" s="3"/>
      <c r="T484" s="3"/>
      <c r="U484" s="3"/>
      <c r="V484" s="3">
        <v>1</v>
      </c>
      <c r="W484" s="3">
        <v>2</v>
      </c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51</v>
      </c>
      <c r="AW484" s="2" t="s">
        <v>1037</v>
      </c>
      <c r="AX484" s="2" t="s">
        <v>51</v>
      </c>
      <c r="AY484" s="2" t="s">
        <v>51</v>
      </c>
      <c r="AZ484" s="2" t="s">
        <v>51</v>
      </c>
    </row>
    <row r="485" spans="1:52" ht="30" customHeight="1" x14ac:dyDescent="0.3">
      <c r="A485" s="22" t="s">
        <v>580</v>
      </c>
      <c r="B485" s="22" t="s">
        <v>307</v>
      </c>
      <c r="C485" s="22" t="s">
        <v>308</v>
      </c>
      <c r="D485" s="23">
        <v>5.8500000000000002E-3</v>
      </c>
      <c r="E485" s="25">
        <f>단가대비표!O79</f>
        <v>0</v>
      </c>
      <c r="F485" s="28">
        <f t="shared" si="95"/>
        <v>0</v>
      </c>
      <c r="G485" s="25">
        <f>단가대비표!P79</f>
        <v>226122</v>
      </c>
      <c r="H485" s="28">
        <f t="shared" si="96"/>
        <v>1322.8</v>
      </c>
      <c r="I485" s="25">
        <f>단가대비표!V79</f>
        <v>0</v>
      </c>
      <c r="J485" s="28">
        <f t="shared" si="97"/>
        <v>0</v>
      </c>
      <c r="K485" s="25">
        <f t="shared" si="98"/>
        <v>226122</v>
      </c>
      <c r="L485" s="28">
        <f t="shared" si="98"/>
        <v>1322.8</v>
      </c>
      <c r="M485" s="22" t="s">
        <v>51</v>
      </c>
      <c r="N485" s="2" t="s">
        <v>1008</v>
      </c>
      <c r="O485" s="2" t="s">
        <v>581</v>
      </c>
      <c r="P485" s="2" t="s">
        <v>60</v>
      </c>
      <c r="Q485" s="2" t="s">
        <v>60</v>
      </c>
      <c r="R485" s="2" t="s">
        <v>59</v>
      </c>
      <c r="S485" s="3"/>
      <c r="T485" s="3"/>
      <c r="U485" s="3"/>
      <c r="V485" s="3">
        <v>1</v>
      </c>
      <c r="W485" s="3">
        <v>2</v>
      </c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51</v>
      </c>
      <c r="AW485" s="2" t="s">
        <v>1038</v>
      </c>
      <c r="AX485" s="2" t="s">
        <v>51</v>
      </c>
      <c r="AY485" s="2" t="s">
        <v>51</v>
      </c>
      <c r="AZ485" s="2" t="s">
        <v>51</v>
      </c>
    </row>
    <row r="486" spans="1:52" ht="30" customHeight="1" x14ac:dyDescent="0.3">
      <c r="A486" s="22" t="s">
        <v>306</v>
      </c>
      <c r="B486" s="22" t="s">
        <v>307</v>
      </c>
      <c r="C486" s="22" t="s">
        <v>308</v>
      </c>
      <c r="D486" s="23">
        <v>2.9299999999999999E-3</v>
      </c>
      <c r="E486" s="25">
        <f>단가대비표!O78</f>
        <v>0</v>
      </c>
      <c r="F486" s="28">
        <f t="shared" si="95"/>
        <v>0</v>
      </c>
      <c r="G486" s="25">
        <f>단가대비표!P78</f>
        <v>172068</v>
      </c>
      <c r="H486" s="28">
        <f t="shared" si="96"/>
        <v>504.1</v>
      </c>
      <c r="I486" s="25">
        <f>단가대비표!V78</f>
        <v>0</v>
      </c>
      <c r="J486" s="28">
        <f t="shared" si="97"/>
        <v>0</v>
      </c>
      <c r="K486" s="25">
        <f t="shared" si="98"/>
        <v>172068</v>
      </c>
      <c r="L486" s="28">
        <f t="shared" si="98"/>
        <v>504.1</v>
      </c>
      <c r="M486" s="22" t="s">
        <v>51</v>
      </c>
      <c r="N486" s="2" t="s">
        <v>1008</v>
      </c>
      <c r="O486" s="2" t="s">
        <v>309</v>
      </c>
      <c r="P486" s="2" t="s">
        <v>60</v>
      </c>
      <c r="Q486" s="2" t="s">
        <v>60</v>
      </c>
      <c r="R486" s="2" t="s">
        <v>59</v>
      </c>
      <c r="S486" s="3"/>
      <c r="T486" s="3"/>
      <c r="U486" s="3"/>
      <c r="V486" s="3">
        <v>1</v>
      </c>
      <c r="W486" s="3">
        <v>2</v>
      </c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51</v>
      </c>
      <c r="AW486" s="2" t="s">
        <v>1039</v>
      </c>
      <c r="AX486" s="2" t="s">
        <v>51</v>
      </c>
      <c r="AY486" s="2" t="s">
        <v>51</v>
      </c>
      <c r="AZ486" s="2" t="s">
        <v>51</v>
      </c>
    </row>
    <row r="487" spans="1:52" ht="30" customHeight="1" x14ac:dyDescent="0.3">
      <c r="A487" s="22" t="s">
        <v>584</v>
      </c>
      <c r="B487" s="22" t="s">
        <v>904</v>
      </c>
      <c r="C487" s="22" t="s">
        <v>196</v>
      </c>
      <c r="D487" s="23">
        <v>1</v>
      </c>
      <c r="E487" s="25">
        <v>0</v>
      </c>
      <c r="F487" s="28">
        <f t="shared" si="95"/>
        <v>0</v>
      </c>
      <c r="G487" s="25">
        <v>0</v>
      </c>
      <c r="H487" s="28">
        <f t="shared" si="96"/>
        <v>0</v>
      </c>
      <c r="I487" s="25">
        <f>TRUNC(SUMIF(V483:V488, RIGHTB(O487, 1), H483:H488)*U487, 2)</f>
        <v>277.02</v>
      </c>
      <c r="J487" s="28">
        <f t="shared" si="97"/>
        <v>277</v>
      </c>
      <c r="K487" s="25">
        <f t="shared" si="98"/>
        <v>277</v>
      </c>
      <c r="L487" s="28">
        <f t="shared" si="98"/>
        <v>277</v>
      </c>
      <c r="M487" s="22" t="s">
        <v>51</v>
      </c>
      <c r="N487" s="2" t="s">
        <v>1008</v>
      </c>
      <c r="O487" s="2" t="s">
        <v>408</v>
      </c>
      <c r="P487" s="2" t="s">
        <v>60</v>
      </c>
      <c r="Q487" s="2" t="s">
        <v>60</v>
      </c>
      <c r="R487" s="2" t="s">
        <v>60</v>
      </c>
      <c r="S487" s="3">
        <v>1</v>
      </c>
      <c r="T487" s="3">
        <v>2</v>
      </c>
      <c r="U487" s="3">
        <v>0.04</v>
      </c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51</v>
      </c>
      <c r="AW487" s="2" t="s">
        <v>1040</v>
      </c>
      <c r="AX487" s="2" t="s">
        <v>51</v>
      </c>
      <c r="AY487" s="2" t="s">
        <v>51</v>
      </c>
      <c r="AZ487" s="2" t="s">
        <v>51</v>
      </c>
    </row>
    <row r="488" spans="1:52" ht="30" customHeight="1" x14ac:dyDescent="0.3">
      <c r="A488" s="22" t="s">
        <v>406</v>
      </c>
      <c r="B488" s="22" t="s">
        <v>858</v>
      </c>
      <c r="C488" s="22" t="s">
        <v>196</v>
      </c>
      <c r="D488" s="23">
        <v>1</v>
      </c>
      <c r="E488" s="25">
        <f>TRUNC(SUMIF(W483:W488, RIGHTB(O488, 1), H483:H488)*U488, 2)</f>
        <v>138.51</v>
      </c>
      <c r="F488" s="28">
        <f t="shared" si="95"/>
        <v>138.5</v>
      </c>
      <c r="G488" s="25">
        <v>0</v>
      </c>
      <c r="H488" s="28">
        <f t="shared" si="96"/>
        <v>0</v>
      </c>
      <c r="I488" s="25">
        <v>0</v>
      </c>
      <c r="J488" s="28">
        <f t="shared" si="97"/>
        <v>0</v>
      </c>
      <c r="K488" s="25">
        <f t="shared" si="98"/>
        <v>138.5</v>
      </c>
      <c r="L488" s="28">
        <f t="shared" si="98"/>
        <v>138.5</v>
      </c>
      <c r="M488" s="22" t="s">
        <v>51</v>
      </c>
      <c r="N488" s="2" t="s">
        <v>1008</v>
      </c>
      <c r="O488" s="2" t="s">
        <v>588</v>
      </c>
      <c r="P488" s="2" t="s">
        <v>60</v>
      </c>
      <c r="Q488" s="2" t="s">
        <v>60</v>
      </c>
      <c r="R488" s="2" t="s">
        <v>60</v>
      </c>
      <c r="S488" s="3">
        <v>1</v>
      </c>
      <c r="T488" s="3">
        <v>0</v>
      </c>
      <c r="U488" s="3">
        <v>0.02</v>
      </c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51</v>
      </c>
      <c r="AW488" s="2" t="s">
        <v>1041</v>
      </c>
      <c r="AX488" s="2" t="s">
        <v>51</v>
      </c>
      <c r="AY488" s="2" t="s">
        <v>51</v>
      </c>
      <c r="AZ488" s="2" t="s">
        <v>51</v>
      </c>
    </row>
    <row r="489" spans="1:52" ht="30" customHeight="1" x14ac:dyDescent="0.3">
      <c r="A489" s="22" t="s">
        <v>311</v>
      </c>
      <c r="B489" s="22" t="s">
        <v>51</v>
      </c>
      <c r="C489" s="22" t="s">
        <v>51</v>
      </c>
      <c r="D489" s="23"/>
      <c r="E489" s="25"/>
      <c r="F489" s="28">
        <f>TRUNC(SUMIF(N483:N488, N482, F483:F488),0)</f>
        <v>138</v>
      </c>
      <c r="G489" s="25"/>
      <c r="H489" s="28">
        <f>TRUNC(SUMIF(N483:N488, N482, H483:H488),0)</f>
        <v>6925</v>
      </c>
      <c r="I489" s="25"/>
      <c r="J489" s="28">
        <f>TRUNC(SUMIF(N483:N488, N482, J483:J488),0)</f>
        <v>277</v>
      </c>
      <c r="K489" s="25"/>
      <c r="L489" s="28">
        <f>F489+H489+J489</f>
        <v>7340</v>
      </c>
      <c r="M489" s="22" t="s">
        <v>51</v>
      </c>
      <c r="N489" s="2" t="s">
        <v>75</v>
      </c>
      <c r="O489" s="2" t="s">
        <v>75</v>
      </c>
      <c r="P489" s="2" t="s">
        <v>51</v>
      </c>
      <c r="Q489" s="2" t="s">
        <v>51</v>
      </c>
      <c r="R489" s="2" t="s">
        <v>51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51</v>
      </c>
      <c r="AW489" s="2" t="s">
        <v>51</v>
      </c>
      <c r="AX489" s="2" t="s">
        <v>51</v>
      </c>
      <c r="AY489" s="2" t="s">
        <v>51</v>
      </c>
      <c r="AZ489" s="2" t="s">
        <v>51</v>
      </c>
    </row>
    <row r="490" spans="1:52" ht="30" customHeight="1" x14ac:dyDescent="0.3">
      <c r="A490" s="23"/>
      <c r="B490" s="23"/>
      <c r="C490" s="23"/>
      <c r="D490" s="23"/>
      <c r="E490" s="25"/>
      <c r="F490" s="28"/>
      <c r="G490" s="25"/>
      <c r="H490" s="28"/>
      <c r="I490" s="25"/>
      <c r="J490" s="28"/>
      <c r="K490" s="25"/>
      <c r="L490" s="28"/>
      <c r="M490" s="23"/>
    </row>
    <row r="491" spans="1:52" ht="30" customHeight="1" x14ac:dyDescent="0.3">
      <c r="A491" s="19" t="s">
        <v>1042</v>
      </c>
      <c r="B491" s="20"/>
      <c r="C491" s="20"/>
      <c r="D491" s="20"/>
      <c r="E491" s="24"/>
      <c r="F491" s="27"/>
      <c r="G491" s="24"/>
      <c r="H491" s="27"/>
      <c r="I491" s="24"/>
      <c r="J491" s="27"/>
      <c r="K491" s="24"/>
      <c r="L491" s="27"/>
      <c r="M491" s="21"/>
      <c r="N491" s="1" t="s">
        <v>1032</v>
      </c>
    </row>
    <row r="492" spans="1:52" ht="30" customHeight="1" x14ac:dyDescent="0.3">
      <c r="A492" s="22" t="s">
        <v>1044</v>
      </c>
      <c r="B492" s="22" t="s">
        <v>1045</v>
      </c>
      <c r="C492" s="22" t="s">
        <v>308</v>
      </c>
      <c r="D492" s="23">
        <v>2.5000000000000001E-2</v>
      </c>
      <c r="E492" s="25">
        <f>단가대비표!O91</f>
        <v>0</v>
      </c>
      <c r="F492" s="28">
        <f>TRUNC(E492*D492,1)</f>
        <v>0</v>
      </c>
      <c r="G492" s="25">
        <f>단가대비표!P91</f>
        <v>209131</v>
      </c>
      <c r="H492" s="28">
        <f>TRUNC(G492*D492,1)</f>
        <v>5228.2</v>
      </c>
      <c r="I492" s="25">
        <f>단가대비표!V91</f>
        <v>0</v>
      </c>
      <c r="J492" s="28">
        <f>TRUNC(I492*D492,1)</f>
        <v>0</v>
      </c>
      <c r="K492" s="25">
        <f>TRUNC(E492+G492+I492,1)</f>
        <v>209131</v>
      </c>
      <c r="L492" s="28">
        <f>TRUNC(F492+H492+J492,1)</f>
        <v>5228.2</v>
      </c>
      <c r="M492" s="22" t="s">
        <v>51</v>
      </c>
      <c r="N492" s="2" t="s">
        <v>1032</v>
      </c>
      <c r="O492" s="2" t="s">
        <v>1046</v>
      </c>
      <c r="P492" s="2" t="s">
        <v>60</v>
      </c>
      <c r="Q492" s="2" t="s">
        <v>60</v>
      </c>
      <c r="R492" s="2" t="s">
        <v>59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51</v>
      </c>
      <c r="AW492" s="2" t="s">
        <v>1047</v>
      </c>
      <c r="AX492" s="2" t="s">
        <v>51</v>
      </c>
      <c r="AY492" s="2" t="s">
        <v>51</v>
      </c>
      <c r="AZ492" s="2" t="s">
        <v>51</v>
      </c>
    </row>
    <row r="493" spans="1:52" ht="30" customHeight="1" x14ac:dyDescent="0.3">
      <c r="A493" s="22" t="s">
        <v>311</v>
      </c>
      <c r="B493" s="22" t="s">
        <v>51</v>
      </c>
      <c r="C493" s="22" t="s">
        <v>51</v>
      </c>
      <c r="D493" s="23"/>
      <c r="E493" s="25"/>
      <c r="F493" s="28">
        <f>TRUNC(SUMIF(N492:N492, N491, F492:F492),0)</f>
        <v>0</v>
      </c>
      <c r="G493" s="25"/>
      <c r="H493" s="28">
        <f>TRUNC(SUMIF(N492:N492, N491, H492:H492),0)</f>
        <v>5228</v>
      </c>
      <c r="I493" s="25"/>
      <c r="J493" s="28">
        <f>TRUNC(SUMIF(N492:N492, N491, J492:J492),0)</f>
        <v>0</v>
      </c>
      <c r="K493" s="25"/>
      <c r="L493" s="28">
        <f>F493+H493+J493</f>
        <v>5228</v>
      </c>
      <c r="M493" s="22" t="s">
        <v>51</v>
      </c>
      <c r="N493" s="2" t="s">
        <v>75</v>
      </c>
      <c r="O493" s="2" t="s">
        <v>75</v>
      </c>
      <c r="P493" s="2" t="s">
        <v>51</v>
      </c>
      <c r="Q493" s="2" t="s">
        <v>51</v>
      </c>
      <c r="R493" s="2" t="s">
        <v>51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51</v>
      </c>
      <c r="AW493" s="2" t="s">
        <v>51</v>
      </c>
      <c r="AX493" s="2" t="s">
        <v>51</v>
      </c>
      <c r="AY493" s="2" t="s">
        <v>51</v>
      </c>
      <c r="AZ493" s="2" t="s">
        <v>51</v>
      </c>
    </row>
    <row r="494" spans="1:52" ht="30" customHeight="1" x14ac:dyDescent="0.3">
      <c r="A494" s="23"/>
      <c r="B494" s="23"/>
      <c r="C494" s="23"/>
      <c r="D494" s="23"/>
      <c r="E494" s="25"/>
      <c r="F494" s="28"/>
      <c r="G494" s="25"/>
      <c r="H494" s="28"/>
      <c r="I494" s="25"/>
      <c r="J494" s="28"/>
      <c r="K494" s="25"/>
      <c r="L494" s="28"/>
      <c r="M494" s="23"/>
    </row>
    <row r="495" spans="1:52" ht="30" customHeight="1" x14ac:dyDescent="0.3">
      <c r="A495" s="19" t="s">
        <v>1048</v>
      </c>
      <c r="B495" s="20"/>
      <c r="C495" s="20"/>
      <c r="D495" s="20"/>
      <c r="E495" s="24"/>
      <c r="F495" s="27"/>
      <c r="G495" s="24"/>
      <c r="H495" s="27"/>
      <c r="I495" s="24"/>
      <c r="J495" s="27"/>
      <c r="K495" s="24"/>
      <c r="L495" s="27"/>
      <c r="M495" s="21"/>
      <c r="N495" s="1" t="s">
        <v>661</v>
      </c>
    </row>
    <row r="496" spans="1:52" ht="30" customHeight="1" x14ac:dyDescent="0.3">
      <c r="A496" s="22" t="s">
        <v>1003</v>
      </c>
      <c r="B496" s="22" t="s">
        <v>1004</v>
      </c>
      <c r="C496" s="22" t="s">
        <v>57</v>
      </c>
      <c r="D496" s="23">
        <v>0.46200000000000002</v>
      </c>
      <c r="E496" s="25">
        <f>단가대비표!O12</f>
        <v>65400</v>
      </c>
      <c r="F496" s="28">
        <f>TRUNC(E496*D496,1)</f>
        <v>30214.799999999999</v>
      </c>
      <c r="G496" s="25">
        <f>단가대비표!P12</f>
        <v>0</v>
      </c>
      <c r="H496" s="28">
        <f>TRUNC(G496*D496,1)</f>
        <v>0</v>
      </c>
      <c r="I496" s="25">
        <f>단가대비표!V12</f>
        <v>0</v>
      </c>
      <c r="J496" s="28">
        <f>TRUNC(I496*D496,1)</f>
        <v>0</v>
      </c>
      <c r="K496" s="25">
        <f>TRUNC(E496+G496+I496,1)</f>
        <v>65400</v>
      </c>
      <c r="L496" s="28">
        <f>TRUNC(F496+H496+J496,1)</f>
        <v>30214.799999999999</v>
      </c>
      <c r="M496" s="22" t="s">
        <v>51</v>
      </c>
      <c r="N496" s="2" t="s">
        <v>661</v>
      </c>
      <c r="O496" s="2" t="s">
        <v>1005</v>
      </c>
      <c r="P496" s="2" t="s">
        <v>60</v>
      </c>
      <c r="Q496" s="2" t="s">
        <v>60</v>
      </c>
      <c r="R496" s="2" t="s">
        <v>59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51</v>
      </c>
      <c r="AW496" s="2" t="s">
        <v>1050</v>
      </c>
      <c r="AX496" s="2" t="s">
        <v>51</v>
      </c>
      <c r="AY496" s="2" t="s">
        <v>51</v>
      </c>
      <c r="AZ496" s="2" t="s">
        <v>51</v>
      </c>
    </row>
    <row r="497" spans="1:52" ht="30" customHeight="1" x14ac:dyDescent="0.3">
      <c r="A497" s="22" t="s">
        <v>133</v>
      </c>
      <c r="B497" s="22" t="s">
        <v>1007</v>
      </c>
      <c r="C497" s="22" t="s">
        <v>135</v>
      </c>
      <c r="D497" s="23">
        <v>4.18</v>
      </c>
      <c r="E497" s="25">
        <f>일위대가목록!E68</f>
        <v>138</v>
      </c>
      <c r="F497" s="28">
        <f>TRUNC(E497*D497,1)</f>
        <v>576.79999999999995</v>
      </c>
      <c r="G497" s="25">
        <f>일위대가목록!F68</f>
        <v>6925</v>
      </c>
      <c r="H497" s="28">
        <f>TRUNC(G497*D497,1)</f>
        <v>28946.5</v>
      </c>
      <c r="I497" s="25">
        <f>일위대가목록!G68</f>
        <v>277</v>
      </c>
      <c r="J497" s="28">
        <f>TRUNC(I497*D497,1)</f>
        <v>1157.8</v>
      </c>
      <c r="K497" s="25">
        <f>TRUNC(E497+G497+I497,1)</f>
        <v>7340</v>
      </c>
      <c r="L497" s="28">
        <f>TRUNC(F497+H497+J497,1)</f>
        <v>30681.1</v>
      </c>
      <c r="M497" s="22" t="s">
        <v>51</v>
      </c>
      <c r="N497" s="2" t="s">
        <v>661</v>
      </c>
      <c r="O497" s="2" t="s">
        <v>1008</v>
      </c>
      <c r="P497" s="2" t="s">
        <v>59</v>
      </c>
      <c r="Q497" s="2" t="s">
        <v>60</v>
      </c>
      <c r="R497" s="2" t="s">
        <v>60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51</v>
      </c>
      <c r="AW497" s="2" t="s">
        <v>1051</v>
      </c>
      <c r="AX497" s="2" t="s">
        <v>51</v>
      </c>
      <c r="AY497" s="2" t="s">
        <v>51</v>
      </c>
      <c r="AZ497" s="2" t="s">
        <v>51</v>
      </c>
    </row>
    <row r="498" spans="1:52" ht="30" customHeight="1" x14ac:dyDescent="0.3">
      <c r="A498" s="22" t="s">
        <v>311</v>
      </c>
      <c r="B498" s="22" t="s">
        <v>51</v>
      </c>
      <c r="C498" s="22" t="s">
        <v>51</v>
      </c>
      <c r="D498" s="23"/>
      <c r="E498" s="25"/>
      <c r="F498" s="28">
        <f>TRUNC(SUMIF(N496:N497, N495, F496:F497),0)</f>
        <v>30791</v>
      </c>
      <c r="G498" s="25"/>
      <c r="H498" s="28">
        <f>TRUNC(SUMIF(N496:N497, N495, H496:H497),0)</f>
        <v>28946</v>
      </c>
      <c r="I498" s="25"/>
      <c r="J498" s="28">
        <f>TRUNC(SUMIF(N496:N497, N495, J496:J497),0)</f>
        <v>1157</v>
      </c>
      <c r="K498" s="25"/>
      <c r="L498" s="28">
        <f>F498+H498+J498</f>
        <v>60894</v>
      </c>
      <c r="M498" s="22" t="s">
        <v>51</v>
      </c>
      <c r="N498" s="2" t="s">
        <v>75</v>
      </c>
      <c r="O498" s="2" t="s">
        <v>75</v>
      </c>
      <c r="P498" s="2" t="s">
        <v>51</v>
      </c>
      <c r="Q498" s="2" t="s">
        <v>51</v>
      </c>
      <c r="R498" s="2" t="s">
        <v>51</v>
      </c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51</v>
      </c>
      <c r="AW498" s="2" t="s">
        <v>51</v>
      </c>
      <c r="AX498" s="2" t="s">
        <v>51</v>
      </c>
      <c r="AY498" s="2" t="s">
        <v>51</v>
      </c>
      <c r="AZ498" s="2" t="s">
        <v>51</v>
      </c>
    </row>
    <row r="499" spans="1:52" ht="30" customHeight="1" x14ac:dyDescent="0.3">
      <c r="A499" s="23"/>
      <c r="B499" s="23"/>
      <c r="C499" s="23"/>
      <c r="D499" s="23"/>
      <c r="E499" s="25"/>
      <c r="F499" s="28"/>
      <c r="G499" s="25"/>
      <c r="H499" s="28"/>
      <c r="I499" s="25"/>
      <c r="J499" s="28"/>
      <c r="K499" s="25"/>
      <c r="L499" s="28"/>
      <c r="M499" s="23"/>
    </row>
    <row r="500" spans="1:52" ht="30" customHeight="1" x14ac:dyDescent="0.3">
      <c r="A500" s="19" t="s">
        <v>1052</v>
      </c>
      <c r="B500" s="20"/>
      <c r="C500" s="20"/>
      <c r="D500" s="20"/>
      <c r="E500" s="24"/>
      <c r="F500" s="27"/>
      <c r="G500" s="24"/>
      <c r="H500" s="27"/>
      <c r="I500" s="24"/>
      <c r="J500" s="27"/>
      <c r="K500" s="24"/>
      <c r="L500" s="27"/>
      <c r="M500" s="21"/>
      <c r="N500" s="1" t="s">
        <v>672</v>
      </c>
    </row>
    <row r="501" spans="1:52" ht="30" customHeight="1" x14ac:dyDescent="0.3">
      <c r="A501" s="22" t="s">
        <v>1054</v>
      </c>
      <c r="B501" s="22" t="s">
        <v>307</v>
      </c>
      <c r="C501" s="22" t="s">
        <v>308</v>
      </c>
      <c r="D501" s="23">
        <v>0.432</v>
      </c>
      <c r="E501" s="25">
        <f>단가대비표!O85</f>
        <v>0</v>
      </c>
      <c r="F501" s="28">
        <f>TRUNC(E501*D501,1)</f>
        <v>0</v>
      </c>
      <c r="G501" s="25">
        <f>단가대비표!P85</f>
        <v>247188</v>
      </c>
      <c r="H501" s="28">
        <f>TRUNC(G501*D501,1)</f>
        <v>106785.2</v>
      </c>
      <c r="I501" s="25">
        <f>단가대비표!V85</f>
        <v>0</v>
      </c>
      <c r="J501" s="28">
        <f>TRUNC(I501*D501,1)</f>
        <v>0</v>
      </c>
      <c r="K501" s="25">
        <f t="shared" ref="K501:L503" si="99">TRUNC(E501+G501+I501,1)</f>
        <v>247188</v>
      </c>
      <c r="L501" s="28">
        <f t="shared" si="99"/>
        <v>106785.2</v>
      </c>
      <c r="M501" s="22" t="s">
        <v>51</v>
      </c>
      <c r="N501" s="2" t="s">
        <v>672</v>
      </c>
      <c r="O501" s="2" t="s">
        <v>1055</v>
      </c>
      <c r="P501" s="2" t="s">
        <v>60</v>
      </c>
      <c r="Q501" s="2" t="s">
        <v>60</v>
      </c>
      <c r="R501" s="2" t="s">
        <v>59</v>
      </c>
      <c r="S501" s="3"/>
      <c r="T501" s="3"/>
      <c r="U501" s="3"/>
      <c r="V501" s="3">
        <v>1</v>
      </c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51</v>
      </c>
      <c r="AW501" s="2" t="s">
        <v>1056</v>
      </c>
      <c r="AX501" s="2" t="s">
        <v>51</v>
      </c>
      <c r="AY501" s="2" t="s">
        <v>51</v>
      </c>
      <c r="AZ501" s="2" t="s">
        <v>51</v>
      </c>
    </row>
    <row r="502" spans="1:52" ht="30" customHeight="1" x14ac:dyDescent="0.3">
      <c r="A502" s="22" t="s">
        <v>306</v>
      </c>
      <c r="B502" s="22" t="s">
        <v>307</v>
      </c>
      <c r="C502" s="22" t="s">
        <v>308</v>
      </c>
      <c r="D502" s="23">
        <v>0.10299999999999999</v>
      </c>
      <c r="E502" s="25">
        <f>단가대비표!O78</f>
        <v>0</v>
      </c>
      <c r="F502" s="28">
        <f>TRUNC(E502*D502,1)</f>
        <v>0</v>
      </c>
      <c r="G502" s="25">
        <f>단가대비표!P78</f>
        <v>172068</v>
      </c>
      <c r="H502" s="28">
        <f>TRUNC(G502*D502,1)</f>
        <v>17723</v>
      </c>
      <c r="I502" s="25">
        <f>단가대비표!V78</f>
        <v>0</v>
      </c>
      <c r="J502" s="28">
        <f>TRUNC(I502*D502,1)</f>
        <v>0</v>
      </c>
      <c r="K502" s="25">
        <f t="shared" si="99"/>
        <v>172068</v>
      </c>
      <c r="L502" s="28">
        <f t="shared" si="99"/>
        <v>17723</v>
      </c>
      <c r="M502" s="22" t="s">
        <v>51</v>
      </c>
      <c r="N502" s="2" t="s">
        <v>672</v>
      </c>
      <c r="O502" s="2" t="s">
        <v>309</v>
      </c>
      <c r="P502" s="2" t="s">
        <v>60</v>
      </c>
      <c r="Q502" s="2" t="s">
        <v>60</v>
      </c>
      <c r="R502" s="2" t="s">
        <v>59</v>
      </c>
      <c r="S502" s="3"/>
      <c r="T502" s="3"/>
      <c r="U502" s="3"/>
      <c r="V502" s="3">
        <v>1</v>
      </c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51</v>
      </c>
      <c r="AW502" s="2" t="s">
        <v>1057</v>
      </c>
      <c r="AX502" s="2" t="s">
        <v>51</v>
      </c>
      <c r="AY502" s="2" t="s">
        <v>51</v>
      </c>
      <c r="AZ502" s="2" t="s">
        <v>51</v>
      </c>
    </row>
    <row r="503" spans="1:52" ht="30" customHeight="1" x14ac:dyDescent="0.3">
      <c r="A503" s="22" t="s">
        <v>584</v>
      </c>
      <c r="B503" s="22" t="s">
        <v>587</v>
      </c>
      <c r="C503" s="22" t="s">
        <v>196</v>
      </c>
      <c r="D503" s="23">
        <v>1</v>
      </c>
      <c r="E503" s="25">
        <v>0</v>
      </c>
      <c r="F503" s="28">
        <f>TRUNC(E503*D503,1)</f>
        <v>0</v>
      </c>
      <c r="G503" s="25">
        <v>0</v>
      </c>
      <c r="H503" s="28">
        <f>TRUNC(G503*D503,1)</f>
        <v>0</v>
      </c>
      <c r="I503" s="25">
        <f>TRUNC(SUMIF(V501:V503, RIGHTB(O503, 1), H501:H503)*U503, 2)</f>
        <v>3735.24</v>
      </c>
      <c r="J503" s="28">
        <f>TRUNC(I503*D503,1)</f>
        <v>3735.2</v>
      </c>
      <c r="K503" s="25">
        <f t="shared" si="99"/>
        <v>3735.2</v>
      </c>
      <c r="L503" s="28">
        <f t="shared" si="99"/>
        <v>3735.2</v>
      </c>
      <c r="M503" s="22" t="s">
        <v>51</v>
      </c>
      <c r="N503" s="2" t="s">
        <v>672</v>
      </c>
      <c r="O503" s="2" t="s">
        <v>408</v>
      </c>
      <c r="P503" s="2" t="s">
        <v>60</v>
      </c>
      <c r="Q503" s="2" t="s">
        <v>60</v>
      </c>
      <c r="R503" s="2" t="s">
        <v>60</v>
      </c>
      <c r="S503" s="3">
        <v>1</v>
      </c>
      <c r="T503" s="3">
        <v>2</v>
      </c>
      <c r="U503" s="3">
        <v>0.03</v>
      </c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51</v>
      </c>
      <c r="AW503" s="2" t="s">
        <v>1058</v>
      </c>
      <c r="AX503" s="2" t="s">
        <v>51</v>
      </c>
      <c r="AY503" s="2" t="s">
        <v>51</v>
      </c>
      <c r="AZ503" s="2" t="s">
        <v>51</v>
      </c>
    </row>
    <row r="504" spans="1:52" ht="30" customHeight="1" x14ac:dyDescent="0.3">
      <c r="A504" s="22" t="s">
        <v>311</v>
      </c>
      <c r="B504" s="22" t="s">
        <v>51</v>
      </c>
      <c r="C504" s="22" t="s">
        <v>51</v>
      </c>
      <c r="D504" s="23"/>
      <c r="E504" s="25"/>
      <c r="F504" s="28">
        <f>TRUNC(SUMIF(N501:N503, N500, F501:F503),0)</f>
        <v>0</v>
      </c>
      <c r="G504" s="25"/>
      <c r="H504" s="28">
        <f>TRUNC(SUMIF(N501:N503, N500, H501:H503),0)</f>
        <v>124508</v>
      </c>
      <c r="I504" s="25"/>
      <c r="J504" s="28">
        <f>TRUNC(SUMIF(N501:N503, N500, J501:J503),0)</f>
        <v>3735</v>
      </c>
      <c r="K504" s="25"/>
      <c r="L504" s="28">
        <f>F504+H504+J504</f>
        <v>128243</v>
      </c>
      <c r="M504" s="22" t="s">
        <v>51</v>
      </c>
      <c r="N504" s="2" t="s">
        <v>75</v>
      </c>
      <c r="O504" s="2" t="s">
        <v>75</v>
      </c>
      <c r="P504" s="2" t="s">
        <v>51</v>
      </c>
      <c r="Q504" s="2" t="s">
        <v>51</v>
      </c>
      <c r="R504" s="2" t="s">
        <v>51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51</v>
      </c>
      <c r="AW504" s="2" t="s">
        <v>51</v>
      </c>
      <c r="AX504" s="2" t="s">
        <v>51</v>
      </c>
      <c r="AY504" s="2" t="s">
        <v>51</v>
      </c>
      <c r="AZ504" s="2" t="s">
        <v>51</v>
      </c>
    </row>
    <row r="505" spans="1:52" ht="30" customHeight="1" x14ac:dyDescent="0.3">
      <c r="A505" s="23"/>
      <c r="B505" s="23"/>
      <c r="C505" s="23"/>
      <c r="D505" s="23"/>
      <c r="E505" s="25"/>
      <c r="F505" s="28"/>
      <c r="G505" s="25"/>
      <c r="H505" s="28"/>
      <c r="I505" s="25"/>
      <c r="J505" s="28"/>
      <c r="K505" s="25"/>
      <c r="L505" s="28"/>
      <c r="M505" s="23"/>
    </row>
    <row r="506" spans="1:52" ht="30" customHeight="1" x14ac:dyDescent="0.3">
      <c r="A506" s="19" t="s">
        <v>1059</v>
      </c>
      <c r="B506" s="20"/>
      <c r="C506" s="20"/>
      <c r="D506" s="20"/>
      <c r="E506" s="24"/>
      <c r="F506" s="27"/>
      <c r="G506" s="24"/>
      <c r="H506" s="27"/>
      <c r="I506" s="24"/>
      <c r="J506" s="27"/>
      <c r="K506" s="24"/>
      <c r="L506" s="27"/>
      <c r="M506" s="21"/>
      <c r="N506" s="1" t="s">
        <v>680</v>
      </c>
    </row>
    <row r="507" spans="1:52" ht="30" customHeight="1" x14ac:dyDescent="0.3">
      <c r="A507" s="22" t="s">
        <v>1054</v>
      </c>
      <c r="B507" s="22" t="s">
        <v>307</v>
      </c>
      <c r="C507" s="22" t="s">
        <v>308</v>
      </c>
      <c r="D507" s="23">
        <v>9.6000000000000002E-2</v>
      </c>
      <c r="E507" s="25">
        <f>단가대비표!O85</f>
        <v>0</v>
      </c>
      <c r="F507" s="28">
        <f>TRUNC(E507*D507,1)</f>
        <v>0</v>
      </c>
      <c r="G507" s="25">
        <f>단가대비표!P85</f>
        <v>247188</v>
      </c>
      <c r="H507" s="28">
        <f>TRUNC(G507*D507,1)</f>
        <v>23730</v>
      </c>
      <c r="I507" s="25">
        <f>단가대비표!V85</f>
        <v>0</v>
      </c>
      <c r="J507" s="28">
        <f>TRUNC(I507*D507,1)</f>
        <v>0</v>
      </c>
      <c r="K507" s="25">
        <f t="shared" ref="K507:L509" si="100">TRUNC(E507+G507+I507,1)</f>
        <v>247188</v>
      </c>
      <c r="L507" s="28">
        <f t="shared" si="100"/>
        <v>23730</v>
      </c>
      <c r="M507" s="22" t="s">
        <v>51</v>
      </c>
      <c r="N507" s="2" t="s">
        <v>680</v>
      </c>
      <c r="O507" s="2" t="s">
        <v>1055</v>
      </c>
      <c r="P507" s="2" t="s">
        <v>60</v>
      </c>
      <c r="Q507" s="2" t="s">
        <v>60</v>
      </c>
      <c r="R507" s="2" t="s">
        <v>59</v>
      </c>
      <c r="S507" s="3"/>
      <c r="T507" s="3"/>
      <c r="U507" s="3"/>
      <c r="V507" s="3">
        <v>1</v>
      </c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51</v>
      </c>
      <c r="AW507" s="2" t="s">
        <v>1061</v>
      </c>
      <c r="AX507" s="2" t="s">
        <v>51</v>
      </c>
      <c r="AY507" s="2" t="s">
        <v>51</v>
      </c>
      <c r="AZ507" s="2" t="s">
        <v>51</v>
      </c>
    </row>
    <row r="508" spans="1:52" ht="30" customHeight="1" x14ac:dyDescent="0.3">
      <c r="A508" s="22" t="s">
        <v>306</v>
      </c>
      <c r="B508" s="22" t="s">
        <v>307</v>
      </c>
      <c r="C508" s="22" t="s">
        <v>308</v>
      </c>
      <c r="D508" s="23">
        <v>4.8000000000000001E-2</v>
      </c>
      <c r="E508" s="25">
        <f>단가대비표!O78</f>
        <v>0</v>
      </c>
      <c r="F508" s="28">
        <f>TRUNC(E508*D508,1)</f>
        <v>0</v>
      </c>
      <c r="G508" s="25">
        <f>단가대비표!P78</f>
        <v>172068</v>
      </c>
      <c r="H508" s="28">
        <f>TRUNC(G508*D508,1)</f>
        <v>8259.2000000000007</v>
      </c>
      <c r="I508" s="25">
        <f>단가대비표!V78</f>
        <v>0</v>
      </c>
      <c r="J508" s="28">
        <f>TRUNC(I508*D508,1)</f>
        <v>0</v>
      </c>
      <c r="K508" s="25">
        <f t="shared" si="100"/>
        <v>172068</v>
      </c>
      <c r="L508" s="28">
        <f t="shared" si="100"/>
        <v>8259.2000000000007</v>
      </c>
      <c r="M508" s="22" t="s">
        <v>51</v>
      </c>
      <c r="N508" s="2" t="s">
        <v>680</v>
      </c>
      <c r="O508" s="2" t="s">
        <v>309</v>
      </c>
      <c r="P508" s="2" t="s">
        <v>60</v>
      </c>
      <c r="Q508" s="2" t="s">
        <v>60</v>
      </c>
      <c r="R508" s="2" t="s">
        <v>59</v>
      </c>
      <c r="S508" s="3"/>
      <c r="T508" s="3"/>
      <c r="U508" s="3"/>
      <c r="V508" s="3">
        <v>1</v>
      </c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51</v>
      </c>
      <c r="AW508" s="2" t="s">
        <v>1062</v>
      </c>
      <c r="AX508" s="2" t="s">
        <v>51</v>
      </c>
      <c r="AY508" s="2" t="s">
        <v>51</v>
      </c>
      <c r="AZ508" s="2" t="s">
        <v>51</v>
      </c>
    </row>
    <row r="509" spans="1:52" ht="30" customHeight="1" x14ac:dyDescent="0.3">
      <c r="A509" s="22" t="s">
        <v>584</v>
      </c>
      <c r="B509" s="22" t="s">
        <v>858</v>
      </c>
      <c r="C509" s="22" t="s">
        <v>196</v>
      </c>
      <c r="D509" s="23">
        <v>1</v>
      </c>
      <c r="E509" s="25">
        <v>0</v>
      </c>
      <c r="F509" s="28">
        <f>TRUNC(E509*D509,1)</f>
        <v>0</v>
      </c>
      <c r="G509" s="25">
        <v>0</v>
      </c>
      <c r="H509" s="28">
        <f>TRUNC(G509*D509,1)</f>
        <v>0</v>
      </c>
      <c r="I509" s="25">
        <f>TRUNC(SUMIF(V507:V509, RIGHTB(O509, 1), H507:H509)*U509, 2)</f>
        <v>639.78</v>
      </c>
      <c r="J509" s="28">
        <f>TRUNC(I509*D509,1)</f>
        <v>639.70000000000005</v>
      </c>
      <c r="K509" s="25">
        <f t="shared" si="100"/>
        <v>639.70000000000005</v>
      </c>
      <c r="L509" s="28">
        <f t="shared" si="100"/>
        <v>639.70000000000005</v>
      </c>
      <c r="M509" s="22" t="s">
        <v>51</v>
      </c>
      <c r="N509" s="2" t="s">
        <v>680</v>
      </c>
      <c r="O509" s="2" t="s">
        <v>408</v>
      </c>
      <c r="P509" s="2" t="s">
        <v>60</v>
      </c>
      <c r="Q509" s="2" t="s">
        <v>60</v>
      </c>
      <c r="R509" s="2" t="s">
        <v>60</v>
      </c>
      <c r="S509" s="3">
        <v>1</v>
      </c>
      <c r="T509" s="3">
        <v>2</v>
      </c>
      <c r="U509" s="3">
        <v>0.02</v>
      </c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51</v>
      </c>
      <c r="AW509" s="2" t="s">
        <v>1063</v>
      </c>
      <c r="AX509" s="2" t="s">
        <v>51</v>
      </c>
      <c r="AY509" s="2" t="s">
        <v>51</v>
      </c>
      <c r="AZ509" s="2" t="s">
        <v>51</v>
      </c>
    </row>
    <row r="510" spans="1:52" ht="30" customHeight="1" x14ac:dyDescent="0.3">
      <c r="A510" s="22" t="s">
        <v>311</v>
      </c>
      <c r="B510" s="22" t="s">
        <v>51</v>
      </c>
      <c r="C510" s="22" t="s">
        <v>51</v>
      </c>
      <c r="D510" s="23"/>
      <c r="E510" s="25"/>
      <c r="F510" s="28">
        <f>TRUNC(SUMIF(N507:N509, N506, F507:F509),0)</f>
        <v>0</v>
      </c>
      <c r="G510" s="25"/>
      <c r="H510" s="28">
        <f>TRUNC(SUMIF(N507:N509, N506, H507:H509),0)</f>
        <v>31989</v>
      </c>
      <c r="I510" s="25"/>
      <c r="J510" s="28">
        <f>TRUNC(SUMIF(N507:N509, N506, J507:J509),0)</f>
        <v>639</v>
      </c>
      <c r="K510" s="25"/>
      <c r="L510" s="28">
        <f>F510+H510+J510</f>
        <v>32628</v>
      </c>
      <c r="M510" s="22" t="s">
        <v>51</v>
      </c>
      <c r="N510" s="2" t="s">
        <v>75</v>
      </c>
      <c r="O510" s="2" t="s">
        <v>75</v>
      </c>
      <c r="P510" s="2" t="s">
        <v>51</v>
      </c>
      <c r="Q510" s="2" t="s">
        <v>51</v>
      </c>
      <c r="R510" s="2" t="s">
        <v>51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51</v>
      </c>
      <c r="AW510" s="2" t="s">
        <v>51</v>
      </c>
      <c r="AX510" s="2" t="s">
        <v>51</v>
      </c>
      <c r="AY510" s="2" t="s">
        <v>51</v>
      </c>
      <c r="AZ510" s="2" t="s">
        <v>51</v>
      </c>
    </row>
    <row r="511" spans="1:52" ht="30" customHeight="1" x14ac:dyDescent="0.3">
      <c r="A511" s="23"/>
      <c r="B511" s="23"/>
      <c r="C511" s="23"/>
      <c r="D511" s="23"/>
      <c r="E511" s="25"/>
      <c r="F511" s="28"/>
      <c r="G511" s="25"/>
      <c r="H511" s="28"/>
      <c r="I511" s="25"/>
      <c r="J511" s="28"/>
      <c r="K511" s="25"/>
      <c r="L511" s="28"/>
      <c r="M511" s="23"/>
    </row>
    <row r="512" spans="1:52" ht="30" customHeight="1" x14ac:dyDescent="0.3">
      <c r="A512" s="19" t="s">
        <v>1064</v>
      </c>
      <c r="B512" s="20"/>
      <c r="C512" s="20"/>
      <c r="D512" s="20"/>
      <c r="E512" s="24"/>
      <c r="F512" s="27"/>
      <c r="G512" s="24"/>
      <c r="H512" s="27"/>
      <c r="I512" s="24"/>
      <c r="J512" s="27"/>
      <c r="K512" s="24"/>
      <c r="L512" s="27"/>
      <c r="M512" s="21"/>
      <c r="N512" s="1" t="s">
        <v>687</v>
      </c>
    </row>
    <row r="513" spans="1:52" ht="30" customHeight="1" x14ac:dyDescent="0.3">
      <c r="A513" s="22" t="s">
        <v>1054</v>
      </c>
      <c r="B513" s="22" t="s">
        <v>307</v>
      </c>
      <c r="C513" s="22" t="s">
        <v>308</v>
      </c>
      <c r="D513" s="23">
        <v>2.4E-2</v>
      </c>
      <c r="E513" s="25">
        <f>단가대비표!O85</f>
        <v>0</v>
      </c>
      <c r="F513" s="28">
        <f>TRUNC(E513*D513,1)</f>
        <v>0</v>
      </c>
      <c r="G513" s="25">
        <f>단가대비표!P85</f>
        <v>247188</v>
      </c>
      <c r="H513" s="28">
        <f>TRUNC(G513*D513,1)</f>
        <v>5932.5</v>
      </c>
      <c r="I513" s="25">
        <f>단가대비표!V85</f>
        <v>0</v>
      </c>
      <c r="J513" s="28">
        <f>TRUNC(I513*D513,1)</f>
        <v>0</v>
      </c>
      <c r="K513" s="25">
        <f>TRUNC(E513+G513+I513,1)</f>
        <v>247188</v>
      </c>
      <c r="L513" s="28">
        <f>TRUNC(F513+H513+J513,1)</f>
        <v>5932.5</v>
      </c>
      <c r="M513" s="22" t="s">
        <v>51</v>
      </c>
      <c r="N513" s="2" t="s">
        <v>687</v>
      </c>
      <c r="O513" s="2" t="s">
        <v>1055</v>
      </c>
      <c r="P513" s="2" t="s">
        <v>60</v>
      </c>
      <c r="Q513" s="2" t="s">
        <v>60</v>
      </c>
      <c r="R513" s="2" t="s">
        <v>59</v>
      </c>
      <c r="S513" s="3"/>
      <c r="T513" s="3"/>
      <c r="U513" s="3"/>
      <c r="V513" s="3">
        <v>1</v>
      </c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51</v>
      </c>
      <c r="AW513" s="2" t="s">
        <v>1066</v>
      </c>
      <c r="AX513" s="2" t="s">
        <v>51</v>
      </c>
      <c r="AY513" s="2" t="s">
        <v>51</v>
      </c>
      <c r="AZ513" s="2" t="s">
        <v>51</v>
      </c>
    </row>
    <row r="514" spans="1:52" ht="30" customHeight="1" x14ac:dyDescent="0.3">
      <c r="A514" s="22" t="s">
        <v>584</v>
      </c>
      <c r="B514" s="22" t="s">
        <v>858</v>
      </c>
      <c r="C514" s="22" t="s">
        <v>196</v>
      </c>
      <c r="D514" s="23">
        <v>1</v>
      </c>
      <c r="E514" s="25">
        <v>0</v>
      </c>
      <c r="F514" s="28">
        <f>TRUNC(E514*D514,1)</f>
        <v>0</v>
      </c>
      <c r="G514" s="25">
        <v>0</v>
      </c>
      <c r="H514" s="28">
        <f>TRUNC(G514*D514,1)</f>
        <v>0</v>
      </c>
      <c r="I514" s="25">
        <f>TRUNC(SUMIF(V513:V514, RIGHTB(O514, 1), H513:H514)*U514, 2)</f>
        <v>118.65</v>
      </c>
      <c r="J514" s="28">
        <f>TRUNC(I514*D514,1)</f>
        <v>118.6</v>
      </c>
      <c r="K514" s="25">
        <f>TRUNC(E514+G514+I514,1)</f>
        <v>118.6</v>
      </c>
      <c r="L514" s="28">
        <f>TRUNC(F514+H514+J514,1)</f>
        <v>118.6</v>
      </c>
      <c r="M514" s="22" t="s">
        <v>51</v>
      </c>
      <c r="N514" s="2" t="s">
        <v>687</v>
      </c>
      <c r="O514" s="2" t="s">
        <v>408</v>
      </c>
      <c r="P514" s="2" t="s">
        <v>60</v>
      </c>
      <c r="Q514" s="2" t="s">
        <v>60</v>
      </c>
      <c r="R514" s="2" t="s">
        <v>60</v>
      </c>
      <c r="S514" s="3">
        <v>1</v>
      </c>
      <c r="T514" s="3">
        <v>2</v>
      </c>
      <c r="U514" s="3">
        <v>0.02</v>
      </c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51</v>
      </c>
      <c r="AW514" s="2" t="s">
        <v>1067</v>
      </c>
      <c r="AX514" s="2" t="s">
        <v>51</v>
      </c>
      <c r="AY514" s="2" t="s">
        <v>51</v>
      </c>
      <c r="AZ514" s="2" t="s">
        <v>51</v>
      </c>
    </row>
    <row r="515" spans="1:52" ht="30" customHeight="1" x14ac:dyDescent="0.3">
      <c r="A515" s="22" t="s">
        <v>311</v>
      </c>
      <c r="B515" s="22" t="s">
        <v>51</v>
      </c>
      <c r="C515" s="22" t="s">
        <v>51</v>
      </c>
      <c r="D515" s="23"/>
      <c r="E515" s="25"/>
      <c r="F515" s="28">
        <f>TRUNC(SUMIF(N513:N514, N512, F513:F514),0)</f>
        <v>0</v>
      </c>
      <c r="G515" s="25"/>
      <c r="H515" s="28">
        <f>TRUNC(SUMIF(N513:N514, N512, H513:H514),0)</f>
        <v>5932</v>
      </c>
      <c r="I515" s="25"/>
      <c r="J515" s="28">
        <f>TRUNC(SUMIF(N513:N514, N512, J513:J514),0)</f>
        <v>118</v>
      </c>
      <c r="K515" s="25"/>
      <c r="L515" s="28">
        <f>F515+H515+J515</f>
        <v>6050</v>
      </c>
      <c r="M515" s="22" t="s">
        <v>51</v>
      </c>
      <c r="N515" s="2" t="s">
        <v>75</v>
      </c>
      <c r="O515" s="2" t="s">
        <v>75</v>
      </c>
      <c r="P515" s="2" t="s">
        <v>51</v>
      </c>
      <c r="Q515" s="2" t="s">
        <v>51</v>
      </c>
      <c r="R515" s="2" t="s">
        <v>51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51</v>
      </c>
      <c r="AW515" s="2" t="s">
        <v>51</v>
      </c>
      <c r="AX515" s="2" t="s">
        <v>51</v>
      </c>
      <c r="AY515" s="2" t="s">
        <v>51</v>
      </c>
      <c r="AZ515" s="2" t="s">
        <v>51</v>
      </c>
    </row>
    <row r="516" spans="1:52" ht="30" customHeight="1" x14ac:dyDescent="0.3">
      <c r="A516" s="23"/>
      <c r="B516" s="23"/>
      <c r="C516" s="23"/>
      <c r="D516" s="23"/>
      <c r="E516" s="25"/>
      <c r="F516" s="28"/>
      <c r="G516" s="25"/>
      <c r="H516" s="28"/>
      <c r="I516" s="25"/>
      <c r="J516" s="28"/>
      <c r="K516" s="25"/>
      <c r="L516" s="28"/>
      <c r="M516" s="23"/>
    </row>
    <row r="517" spans="1:52" ht="30" customHeight="1" x14ac:dyDescent="0.3">
      <c r="A517" s="19" t="s">
        <v>1068</v>
      </c>
      <c r="B517" s="20"/>
      <c r="C517" s="20"/>
      <c r="D517" s="20"/>
      <c r="E517" s="24"/>
      <c r="F517" s="27"/>
      <c r="G517" s="24"/>
      <c r="H517" s="27"/>
      <c r="I517" s="24"/>
      <c r="J517" s="27"/>
      <c r="K517" s="24"/>
      <c r="L517" s="27"/>
      <c r="M517" s="21"/>
      <c r="N517" s="1" t="s">
        <v>711</v>
      </c>
    </row>
    <row r="518" spans="1:52" ht="30" customHeight="1" x14ac:dyDescent="0.3">
      <c r="A518" s="22" t="s">
        <v>1003</v>
      </c>
      <c r="B518" s="22" t="s">
        <v>1004</v>
      </c>
      <c r="C518" s="22" t="s">
        <v>57</v>
      </c>
      <c r="D518" s="23">
        <v>0.58799999999999997</v>
      </c>
      <c r="E518" s="25">
        <f>단가대비표!O12</f>
        <v>65400</v>
      </c>
      <c r="F518" s="28">
        <f>TRUNC(E518*D518,1)</f>
        <v>38455.199999999997</v>
      </c>
      <c r="G518" s="25">
        <f>단가대비표!P12</f>
        <v>0</v>
      </c>
      <c r="H518" s="28">
        <f>TRUNC(G518*D518,1)</f>
        <v>0</v>
      </c>
      <c r="I518" s="25">
        <f>단가대비표!V12</f>
        <v>0</v>
      </c>
      <c r="J518" s="28">
        <f>TRUNC(I518*D518,1)</f>
        <v>0</v>
      </c>
      <c r="K518" s="25">
        <f>TRUNC(E518+G518+I518,1)</f>
        <v>65400</v>
      </c>
      <c r="L518" s="28">
        <f>TRUNC(F518+H518+J518,1)</f>
        <v>38455.199999999997</v>
      </c>
      <c r="M518" s="22" t="s">
        <v>51</v>
      </c>
      <c r="N518" s="2" t="s">
        <v>711</v>
      </c>
      <c r="O518" s="2" t="s">
        <v>1005</v>
      </c>
      <c r="P518" s="2" t="s">
        <v>60</v>
      </c>
      <c r="Q518" s="2" t="s">
        <v>60</v>
      </c>
      <c r="R518" s="2" t="s">
        <v>59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51</v>
      </c>
      <c r="AW518" s="2" t="s">
        <v>1070</v>
      </c>
      <c r="AX518" s="2" t="s">
        <v>51</v>
      </c>
      <c r="AY518" s="2" t="s">
        <v>51</v>
      </c>
      <c r="AZ518" s="2" t="s">
        <v>51</v>
      </c>
    </row>
    <row r="519" spans="1:52" ht="30" customHeight="1" x14ac:dyDescent="0.3">
      <c r="A519" s="22" t="s">
        <v>133</v>
      </c>
      <c r="B519" s="22" t="s">
        <v>1007</v>
      </c>
      <c r="C519" s="22" t="s">
        <v>135</v>
      </c>
      <c r="D519" s="23">
        <v>5.32</v>
      </c>
      <c r="E519" s="25">
        <f>일위대가목록!E68</f>
        <v>138</v>
      </c>
      <c r="F519" s="28">
        <f>TRUNC(E519*D519,1)</f>
        <v>734.1</v>
      </c>
      <c r="G519" s="25">
        <f>일위대가목록!F68</f>
        <v>6925</v>
      </c>
      <c r="H519" s="28">
        <f>TRUNC(G519*D519,1)</f>
        <v>36841</v>
      </c>
      <c r="I519" s="25">
        <f>일위대가목록!G68</f>
        <v>277</v>
      </c>
      <c r="J519" s="28">
        <f>TRUNC(I519*D519,1)</f>
        <v>1473.6</v>
      </c>
      <c r="K519" s="25">
        <f>TRUNC(E519+G519+I519,1)</f>
        <v>7340</v>
      </c>
      <c r="L519" s="28">
        <f>TRUNC(F519+H519+J519,1)</f>
        <v>39048.699999999997</v>
      </c>
      <c r="M519" s="22" t="s">
        <v>51</v>
      </c>
      <c r="N519" s="2" t="s">
        <v>711</v>
      </c>
      <c r="O519" s="2" t="s">
        <v>1008</v>
      </c>
      <c r="P519" s="2" t="s">
        <v>59</v>
      </c>
      <c r="Q519" s="2" t="s">
        <v>60</v>
      </c>
      <c r="R519" s="2" t="s">
        <v>60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51</v>
      </c>
      <c r="AW519" s="2" t="s">
        <v>1071</v>
      </c>
      <c r="AX519" s="2" t="s">
        <v>51</v>
      </c>
      <c r="AY519" s="2" t="s">
        <v>51</v>
      </c>
      <c r="AZ519" s="2" t="s">
        <v>51</v>
      </c>
    </row>
    <row r="520" spans="1:52" ht="30" customHeight="1" x14ac:dyDescent="0.3">
      <c r="A520" s="22" t="s">
        <v>311</v>
      </c>
      <c r="B520" s="22" t="s">
        <v>51</v>
      </c>
      <c r="C520" s="22" t="s">
        <v>51</v>
      </c>
      <c r="D520" s="23"/>
      <c r="E520" s="25"/>
      <c r="F520" s="28">
        <f>TRUNC(SUMIF(N518:N519, N517, F518:F519),0)</f>
        <v>39189</v>
      </c>
      <c r="G520" s="25"/>
      <c r="H520" s="28">
        <f>TRUNC(SUMIF(N518:N519, N517, H518:H519),0)</f>
        <v>36841</v>
      </c>
      <c r="I520" s="25"/>
      <c r="J520" s="28">
        <f>TRUNC(SUMIF(N518:N519, N517, J518:J519),0)</f>
        <v>1473</v>
      </c>
      <c r="K520" s="25"/>
      <c r="L520" s="28">
        <f>F520+H520+J520</f>
        <v>77503</v>
      </c>
      <c r="M520" s="22" t="s">
        <v>51</v>
      </c>
      <c r="N520" s="2" t="s">
        <v>75</v>
      </c>
      <c r="O520" s="2" t="s">
        <v>75</v>
      </c>
      <c r="P520" s="2" t="s">
        <v>51</v>
      </c>
      <c r="Q520" s="2" t="s">
        <v>51</v>
      </c>
      <c r="R520" s="2" t="s">
        <v>51</v>
      </c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51</v>
      </c>
      <c r="AW520" s="2" t="s">
        <v>51</v>
      </c>
      <c r="AX520" s="2" t="s">
        <v>51</v>
      </c>
      <c r="AY520" s="2" t="s">
        <v>51</v>
      </c>
      <c r="AZ520" s="2" t="s">
        <v>51</v>
      </c>
    </row>
    <row r="521" spans="1:52" ht="30" customHeight="1" x14ac:dyDescent="0.3">
      <c r="A521" s="23"/>
      <c r="B521" s="23"/>
      <c r="C521" s="23"/>
      <c r="D521" s="23"/>
      <c r="E521" s="25"/>
      <c r="F521" s="28"/>
      <c r="G521" s="25"/>
      <c r="H521" s="28"/>
      <c r="I521" s="25"/>
      <c r="J521" s="28"/>
      <c r="K521" s="25"/>
      <c r="L521" s="28"/>
      <c r="M521" s="23"/>
    </row>
    <row r="522" spans="1:52" ht="30" customHeight="1" x14ac:dyDescent="0.3">
      <c r="A522" s="19" t="s">
        <v>1072</v>
      </c>
      <c r="B522" s="20"/>
      <c r="C522" s="20"/>
      <c r="D522" s="20"/>
      <c r="E522" s="24"/>
      <c r="F522" s="27"/>
      <c r="G522" s="24"/>
      <c r="H522" s="27"/>
      <c r="I522" s="24"/>
      <c r="J522" s="27"/>
      <c r="K522" s="24"/>
      <c r="L522" s="27"/>
      <c r="M522" s="21"/>
      <c r="N522" s="1" t="s">
        <v>782</v>
      </c>
    </row>
    <row r="523" spans="1:52" ht="30" customHeight="1" x14ac:dyDescent="0.3">
      <c r="A523" s="22" t="s">
        <v>1054</v>
      </c>
      <c r="B523" s="22" t="s">
        <v>307</v>
      </c>
      <c r="C523" s="22" t="s">
        <v>308</v>
      </c>
      <c r="D523" s="23">
        <v>3.1E-2</v>
      </c>
      <c r="E523" s="25">
        <f>단가대비표!O85</f>
        <v>0</v>
      </c>
      <c r="F523" s="28">
        <f>TRUNC(E523*D523,1)</f>
        <v>0</v>
      </c>
      <c r="G523" s="25">
        <f>단가대비표!P85</f>
        <v>247188</v>
      </c>
      <c r="H523" s="28">
        <f>TRUNC(G523*D523,1)</f>
        <v>7662.8</v>
      </c>
      <c r="I523" s="25">
        <f>단가대비표!V85</f>
        <v>0</v>
      </c>
      <c r="J523" s="28">
        <f>TRUNC(I523*D523,1)</f>
        <v>0</v>
      </c>
      <c r="K523" s="25">
        <f>TRUNC(E523+G523+I523,1)</f>
        <v>247188</v>
      </c>
      <c r="L523" s="28">
        <f>TRUNC(F523+H523+J523,1)</f>
        <v>7662.8</v>
      </c>
      <c r="M523" s="22" t="s">
        <v>51</v>
      </c>
      <c r="N523" s="2" t="s">
        <v>782</v>
      </c>
      <c r="O523" s="2" t="s">
        <v>1055</v>
      </c>
      <c r="P523" s="2" t="s">
        <v>60</v>
      </c>
      <c r="Q523" s="2" t="s">
        <v>60</v>
      </c>
      <c r="R523" s="2" t="s">
        <v>59</v>
      </c>
      <c r="S523" s="3"/>
      <c r="T523" s="3"/>
      <c r="U523" s="3"/>
      <c r="V523" s="3">
        <v>1</v>
      </c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51</v>
      </c>
      <c r="AW523" s="2" t="s">
        <v>1074</v>
      </c>
      <c r="AX523" s="2" t="s">
        <v>51</v>
      </c>
      <c r="AY523" s="2" t="s">
        <v>51</v>
      </c>
      <c r="AZ523" s="2" t="s">
        <v>51</v>
      </c>
    </row>
    <row r="524" spans="1:52" ht="30" customHeight="1" x14ac:dyDescent="0.3">
      <c r="A524" s="22" t="s">
        <v>584</v>
      </c>
      <c r="B524" s="22" t="s">
        <v>904</v>
      </c>
      <c r="C524" s="22" t="s">
        <v>196</v>
      </c>
      <c r="D524" s="23">
        <v>1</v>
      </c>
      <c r="E524" s="25">
        <v>0</v>
      </c>
      <c r="F524" s="28">
        <f>TRUNC(E524*D524,1)</f>
        <v>0</v>
      </c>
      <c r="G524" s="25">
        <v>0</v>
      </c>
      <c r="H524" s="28">
        <f>TRUNC(G524*D524,1)</f>
        <v>0</v>
      </c>
      <c r="I524" s="25">
        <f>TRUNC(SUMIF(V523:V524, RIGHTB(O524, 1), H523:H524)*U524, 2)</f>
        <v>306.51</v>
      </c>
      <c r="J524" s="28">
        <f>TRUNC(I524*D524,1)</f>
        <v>306.5</v>
      </c>
      <c r="K524" s="25">
        <f>TRUNC(E524+G524+I524,1)</f>
        <v>306.5</v>
      </c>
      <c r="L524" s="28">
        <f>TRUNC(F524+H524+J524,1)</f>
        <v>306.5</v>
      </c>
      <c r="M524" s="22" t="s">
        <v>51</v>
      </c>
      <c r="N524" s="2" t="s">
        <v>782</v>
      </c>
      <c r="O524" s="2" t="s">
        <v>408</v>
      </c>
      <c r="P524" s="2" t="s">
        <v>60</v>
      </c>
      <c r="Q524" s="2" t="s">
        <v>60</v>
      </c>
      <c r="R524" s="2" t="s">
        <v>60</v>
      </c>
      <c r="S524" s="3">
        <v>1</v>
      </c>
      <c r="T524" s="3">
        <v>2</v>
      </c>
      <c r="U524" s="3">
        <v>0.04</v>
      </c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51</v>
      </c>
      <c r="AW524" s="2" t="s">
        <v>1075</v>
      </c>
      <c r="AX524" s="2" t="s">
        <v>51</v>
      </c>
      <c r="AY524" s="2" t="s">
        <v>51</v>
      </c>
      <c r="AZ524" s="2" t="s">
        <v>51</v>
      </c>
    </row>
    <row r="525" spans="1:52" ht="30" customHeight="1" x14ac:dyDescent="0.3">
      <c r="A525" s="22" t="s">
        <v>311</v>
      </c>
      <c r="B525" s="22" t="s">
        <v>51</v>
      </c>
      <c r="C525" s="22" t="s">
        <v>51</v>
      </c>
      <c r="D525" s="23"/>
      <c r="E525" s="25"/>
      <c r="F525" s="28">
        <f>TRUNC(SUMIF(N523:N524, N522, F523:F524),0)</f>
        <v>0</v>
      </c>
      <c r="G525" s="25"/>
      <c r="H525" s="28">
        <f>TRUNC(SUMIF(N523:N524, N522, H523:H524),0)</f>
        <v>7662</v>
      </c>
      <c r="I525" s="25"/>
      <c r="J525" s="28">
        <f>TRUNC(SUMIF(N523:N524, N522, J523:J524),0)</f>
        <v>306</v>
      </c>
      <c r="K525" s="25"/>
      <c r="L525" s="28">
        <f>F525+H525+J525</f>
        <v>7968</v>
      </c>
      <c r="M525" s="22" t="s">
        <v>51</v>
      </c>
      <c r="N525" s="2" t="s">
        <v>75</v>
      </c>
      <c r="O525" s="2" t="s">
        <v>75</v>
      </c>
      <c r="P525" s="2" t="s">
        <v>51</v>
      </c>
      <c r="Q525" s="2" t="s">
        <v>51</v>
      </c>
      <c r="R525" s="2" t="s">
        <v>51</v>
      </c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51</v>
      </c>
      <c r="AW525" s="2" t="s">
        <v>51</v>
      </c>
      <c r="AX525" s="2" t="s">
        <v>51</v>
      </c>
      <c r="AY525" s="2" t="s">
        <v>51</v>
      </c>
      <c r="AZ525" s="2" t="s">
        <v>51</v>
      </c>
    </row>
    <row r="526" spans="1:52" ht="30" customHeight="1" x14ac:dyDescent="0.3">
      <c r="A526" s="23"/>
      <c r="B526" s="23"/>
      <c r="C526" s="23"/>
      <c r="D526" s="23"/>
      <c r="E526" s="25"/>
      <c r="F526" s="28"/>
      <c r="G526" s="25"/>
      <c r="H526" s="28"/>
      <c r="I526" s="25"/>
      <c r="J526" s="28"/>
      <c r="K526" s="25"/>
      <c r="L526" s="28"/>
      <c r="M526" s="23"/>
    </row>
    <row r="527" spans="1:52" ht="30" customHeight="1" x14ac:dyDescent="0.3">
      <c r="A527" s="19" t="s">
        <v>1076</v>
      </c>
      <c r="B527" s="20"/>
      <c r="C527" s="20"/>
      <c r="D527" s="20"/>
      <c r="E527" s="24"/>
      <c r="F527" s="27"/>
      <c r="G527" s="24"/>
      <c r="H527" s="27"/>
      <c r="I527" s="24"/>
      <c r="J527" s="27"/>
      <c r="K527" s="24"/>
      <c r="L527" s="27"/>
      <c r="M527" s="21"/>
      <c r="N527" s="1" t="s">
        <v>797</v>
      </c>
    </row>
    <row r="528" spans="1:52" ht="30" customHeight="1" x14ac:dyDescent="0.3">
      <c r="A528" s="22" t="s">
        <v>601</v>
      </c>
      <c r="B528" s="22" t="s">
        <v>1078</v>
      </c>
      <c r="C528" s="22" t="s">
        <v>135</v>
      </c>
      <c r="D528" s="23">
        <v>3.0975000000000001</v>
      </c>
      <c r="E528" s="25">
        <f>단가대비표!O9</f>
        <v>940</v>
      </c>
      <c r="F528" s="28">
        <f t="shared" ref="F528:F535" si="101">TRUNC(E528*D528,1)</f>
        <v>2911.6</v>
      </c>
      <c r="G528" s="25">
        <f>단가대비표!P9</f>
        <v>0</v>
      </c>
      <c r="H528" s="28">
        <f t="shared" ref="H528:H535" si="102">TRUNC(G528*D528,1)</f>
        <v>0</v>
      </c>
      <c r="I528" s="25">
        <f>단가대비표!V9</f>
        <v>0</v>
      </c>
      <c r="J528" s="28">
        <f t="shared" ref="J528:J535" si="103">TRUNC(I528*D528,1)</f>
        <v>0</v>
      </c>
      <c r="K528" s="25">
        <f t="shared" ref="K528:L535" si="104">TRUNC(E528+G528+I528,1)</f>
        <v>940</v>
      </c>
      <c r="L528" s="28">
        <f t="shared" si="104"/>
        <v>2911.6</v>
      </c>
      <c r="M528" s="22" t="s">
        <v>51</v>
      </c>
      <c r="N528" s="2" t="s">
        <v>797</v>
      </c>
      <c r="O528" s="2" t="s">
        <v>1079</v>
      </c>
      <c r="P528" s="2" t="s">
        <v>60</v>
      </c>
      <c r="Q528" s="2" t="s">
        <v>60</v>
      </c>
      <c r="R528" s="2" t="s">
        <v>59</v>
      </c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51</v>
      </c>
      <c r="AW528" s="2" t="s">
        <v>1080</v>
      </c>
      <c r="AX528" s="2" t="s">
        <v>51</v>
      </c>
      <c r="AY528" s="2" t="s">
        <v>51</v>
      </c>
      <c r="AZ528" s="2" t="s">
        <v>51</v>
      </c>
    </row>
    <row r="529" spans="1:52" ht="30" customHeight="1" x14ac:dyDescent="0.3">
      <c r="A529" s="22" t="s">
        <v>605</v>
      </c>
      <c r="B529" s="22" t="s">
        <v>606</v>
      </c>
      <c r="C529" s="22" t="s">
        <v>135</v>
      </c>
      <c r="D529" s="23">
        <v>0.2442</v>
      </c>
      <c r="E529" s="25">
        <f>단가대비표!O11</f>
        <v>950</v>
      </c>
      <c r="F529" s="28">
        <f t="shared" si="101"/>
        <v>231.9</v>
      </c>
      <c r="G529" s="25">
        <f>단가대비표!P11</f>
        <v>0</v>
      </c>
      <c r="H529" s="28">
        <f t="shared" si="102"/>
        <v>0</v>
      </c>
      <c r="I529" s="25">
        <f>단가대비표!V11</f>
        <v>0</v>
      </c>
      <c r="J529" s="28">
        <f t="shared" si="103"/>
        <v>0</v>
      </c>
      <c r="K529" s="25">
        <f t="shared" si="104"/>
        <v>950</v>
      </c>
      <c r="L529" s="28">
        <f t="shared" si="104"/>
        <v>231.9</v>
      </c>
      <c r="M529" s="22" t="s">
        <v>51</v>
      </c>
      <c r="N529" s="2" t="s">
        <v>797</v>
      </c>
      <c r="O529" s="2" t="s">
        <v>607</v>
      </c>
      <c r="P529" s="2" t="s">
        <v>60</v>
      </c>
      <c r="Q529" s="2" t="s">
        <v>60</v>
      </c>
      <c r="R529" s="2" t="s">
        <v>59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51</v>
      </c>
      <c r="AW529" s="2" t="s">
        <v>1081</v>
      </c>
      <c r="AX529" s="2" t="s">
        <v>51</v>
      </c>
      <c r="AY529" s="2" t="s">
        <v>51</v>
      </c>
      <c r="AZ529" s="2" t="s">
        <v>51</v>
      </c>
    </row>
    <row r="530" spans="1:52" ht="30" customHeight="1" x14ac:dyDescent="0.3">
      <c r="A530" s="22" t="s">
        <v>133</v>
      </c>
      <c r="B530" s="22" t="s">
        <v>134</v>
      </c>
      <c r="C530" s="22" t="s">
        <v>135</v>
      </c>
      <c r="D530" s="23">
        <v>3.1829999999999998</v>
      </c>
      <c r="E530" s="25">
        <f>일위대가목록!E20</f>
        <v>159</v>
      </c>
      <c r="F530" s="28">
        <f t="shared" si="101"/>
        <v>506</v>
      </c>
      <c r="G530" s="25">
        <f>일위대가목록!F20</f>
        <v>5328</v>
      </c>
      <c r="H530" s="28">
        <f t="shared" si="102"/>
        <v>16959</v>
      </c>
      <c r="I530" s="25">
        <f>일위대가목록!G20</f>
        <v>266</v>
      </c>
      <c r="J530" s="28">
        <f t="shared" si="103"/>
        <v>846.6</v>
      </c>
      <c r="K530" s="25">
        <f t="shared" si="104"/>
        <v>5753</v>
      </c>
      <c r="L530" s="28">
        <f t="shared" si="104"/>
        <v>18311.599999999999</v>
      </c>
      <c r="M530" s="22" t="s">
        <v>51</v>
      </c>
      <c r="N530" s="2" t="s">
        <v>797</v>
      </c>
      <c r="O530" s="2" t="s">
        <v>136</v>
      </c>
      <c r="P530" s="2" t="s">
        <v>59</v>
      </c>
      <c r="Q530" s="2" t="s">
        <v>60</v>
      </c>
      <c r="R530" s="2" t="s">
        <v>60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51</v>
      </c>
      <c r="AW530" s="2" t="s">
        <v>1082</v>
      </c>
      <c r="AX530" s="2" t="s">
        <v>51</v>
      </c>
      <c r="AY530" s="2" t="s">
        <v>51</v>
      </c>
      <c r="AZ530" s="2" t="s">
        <v>51</v>
      </c>
    </row>
    <row r="531" spans="1:52" ht="30" customHeight="1" x14ac:dyDescent="0.3">
      <c r="A531" s="22" t="s">
        <v>610</v>
      </c>
      <c r="B531" s="22" t="s">
        <v>611</v>
      </c>
      <c r="C531" s="22" t="s">
        <v>57</v>
      </c>
      <c r="D531" s="23">
        <v>0.08</v>
      </c>
      <c r="E531" s="25">
        <f>일위대가목록!E57</f>
        <v>89</v>
      </c>
      <c r="F531" s="28">
        <f t="shared" si="101"/>
        <v>7.1</v>
      </c>
      <c r="G531" s="25">
        <f>일위대가목록!F57</f>
        <v>4461</v>
      </c>
      <c r="H531" s="28">
        <f t="shared" si="102"/>
        <v>356.8</v>
      </c>
      <c r="I531" s="25">
        <f>일위대가목록!G57</f>
        <v>0</v>
      </c>
      <c r="J531" s="28">
        <f t="shared" si="103"/>
        <v>0</v>
      </c>
      <c r="K531" s="25">
        <f t="shared" si="104"/>
        <v>4550</v>
      </c>
      <c r="L531" s="28">
        <f t="shared" si="104"/>
        <v>363.9</v>
      </c>
      <c r="M531" s="22" t="s">
        <v>51</v>
      </c>
      <c r="N531" s="2" t="s">
        <v>797</v>
      </c>
      <c r="O531" s="2" t="s">
        <v>612</v>
      </c>
      <c r="P531" s="2" t="s">
        <v>59</v>
      </c>
      <c r="Q531" s="2" t="s">
        <v>60</v>
      </c>
      <c r="R531" s="2" t="s">
        <v>60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51</v>
      </c>
      <c r="AW531" s="2" t="s">
        <v>1083</v>
      </c>
      <c r="AX531" s="2" t="s">
        <v>51</v>
      </c>
      <c r="AY531" s="2" t="s">
        <v>51</v>
      </c>
      <c r="AZ531" s="2" t="s">
        <v>51</v>
      </c>
    </row>
    <row r="532" spans="1:52" ht="30" customHeight="1" x14ac:dyDescent="0.3">
      <c r="A532" s="22" t="s">
        <v>614</v>
      </c>
      <c r="B532" s="22" t="s">
        <v>615</v>
      </c>
      <c r="C532" s="22" t="s">
        <v>57</v>
      </c>
      <c r="D532" s="23">
        <v>0.08</v>
      </c>
      <c r="E532" s="25">
        <f>일위대가목록!E58</f>
        <v>237</v>
      </c>
      <c r="F532" s="28">
        <f t="shared" si="101"/>
        <v>18.899999999999999</v>
      </c>
      <c r="G532" s="25">
        <f>일위대가목록!F58</f>
        <v>11897</v>
      </c>
      <c r="H532" s="28">
        <f t="shared" si="102"/>
        <v>951.7</v>
      </c>
      <c r="I532" s="25">
        <f>일위대가목록!G58</f>
        <v>0</v>
      </c>
      <c r="J532" s="28">
        <f t="shared" si="103"/>
        <v>0</v>
      </c>
      <c r="K532" s="25">
        <f t="shared" si="104"/>
        <v>12134</v>
      </c>
      <c r="L532" s="28">
        <f t="shared" si="104"/>
        <v>970.6</v>
      </c>
      <c r="M532" s="22" t="s">
        <v>51</v>
      </c>
      <c r="N532" s="2" t="s">
        <v>797</v>
      </c>
      <c r="O532" s="2" t="s">
        <v>616</v>
      </c>
      <c r="P532" s="2" t="s">
        <v>59</v>
      </c>
      <c r="Q532" s="2" t="s">
        <v>60</v>
      </c>
      <c r="R532" s="2" t="s">
        <v>60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51</v>
      </c>
      <c r="AW532" s="2" t="s">
        <v>1084</v>
      </c>
      <c r="AX532" s="2" t="s">
        <v>51</v>
      </c>
      <c r="AY532" s="2" t="s">
        <v>51</v>
      </c>
      <c r="AZ532" s="2" t="s">
        <v>51</v>
      </c>
    </row>
    <row r="533" spans="1:52" ht="30" customHeight="1" x14ac:dyDescent="0.3">
      <c r="A533" s="22" t="s">
        <v>618</v>
      </c>
      <c r="B533" s="22" t="s">
        <v>619</v>
      </c>
      <c r="C533" s="22" t="s">
        <v>135</v>
      </c>
      <c r="D533" s="23">
        <v>-0.111</v>
      </c>
      <c r="E533" s="25">
        <f>단가대비표!O7</f>
        <v>251</v>
      </c>
      <c r="F533" s="28">
        <f t="shared" si="101"/>
        <v>-27.8</v>
      </c>
      <c r="G533" s="25">
        <f>단가대비표!P7</f>
        <v>0</v>
      </c>
      <c r="H533" s="28">
        <f t="shared" si="102"/>
        <v>0</v>
      </c>
      <c r="I533" s="25">
        <f>단가대비표!V7</f>
        <v>0</v>
      </c>
      <c r="J533" s="28">
        <f t="shared" si="103"/>
        <v>0</v>
      </c>
      <c r="K533" s="25">
        <f t="shared" si="104"/>
        <v>251</v>
      </c>
      <c r="L533" s="28">
        <f t="shared" si="104"/>
        <v>-27.8</v>
      </c>
      <c r="M533" s="22" t="s">
        <v>620</v>
      </c>
      <c r="N533" s="2" t="s">
        <v>797</v>
      </c>
      <c r="O533" s="2" t="s">
        <v>621</v>
      </c>
      <c r="P533" s="2" t="s">
        <v>60</v>
      </c>
      <c r="Q533" s="2" t="s">
        <v>60</v>
      </c>
      <c r="R533" s="2" t="s">
        <v>59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51</v>
      </c>
      <c r="AW533" s="2" t="s">
        <v>1085</v>
      </c>
      <c r="AX533" s="2" t="s">
        <v>51</v>
      </c>
      <c r="AY533" s="2" t="s">
        <v>51</v>
      </c>
      <c r="AZ533" s="2" t="s">
        <v>51</v>
      </c>
    </row>
    <row r="534" spans="1:52" ht="30" customHeight="1" x14ac:dyDescent="0.3">
      <c r="A534" s="22" t="s">
        <v>623</v>
      </c>
      <c r="B534" s="22" t="s">
        <v>624</v>
      </c>
      <c r="C534" s="22" t="s">
        <v>57</v>
      </c>
      <c r="D534" s="23">
        <v>0.08</v>
      </c>
      <c r="E534" s="25">
        <f>일위대가목록!E59</f>
        <v>686</v>
      </c>
      <c r="F534" s="28">
        <f t="shared" si="101"/>
        <v>54.8</v>
      </c>
      <c r="G534" s="25">
        <f>일위대가목록!F59</f>
        <v>0</v>
      </c>
      <c r="H534" s="28">
        <f t="shared" si="102"/>
        <v>0</v>
      </c>
      <c r="I534" s="25">
        <f>일위대가목록!G59</f>
        <v>0</v>
      </c>
      <c r="J534" s="28">
        <f t="shared" si="103"/>
        <v>0</v>
      </c>
      <c r="K534" s="25">
        <f t="shared" si="104"/>
        <v>686</v>
      </c>
      <c r="L534" s="28">
        <f t="shared" si="104"/>
        <v>54.8</v>
      </c>
      <c r="M534" s="22" t="s">
        <v>51</v>
      </c>
      <c r="N534" s="2" t="s">
        <v>797</v>
      </c>
      <c r="O534" s="2" t="s">
        <v>625</v>
      </c>
      <c r="P534" s="2" t="s">
        <v>59</v>
      </c>
      <c r="Q534" s="2" t="s">
        <v>60</v>
      </c>
      <c r="R534" s="2" t="s">
        <v>60</v>
      </c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51</v>
      </c>
      <c r="AW534" s="2" t="s">
        <v>1086</v>
      </c>
      <c r="AX534" s="2" t="s">
        <v>51</v>
      </c>
      <c r="AY534" s="2" t="s">
        <v>51</v>
      </c>
      <c r="AZ534" s="2" t="s">
        <v>51</v>
      </c>
    </row>
    <row r="535" spans="1:52" ht="30" customHeight="1" x14ac:dyDescent="0.3">
      <c r="A535" s="22" t="s">
        <v>627</v>
      </c>
      <c r="B535" s="22" t="s">
        <v>628</v>
      </c>
      <c r="C535" s="22" t="s">
        <v>57</v>
      </c>
      <c r="D535" s="23">
        <v>0.08</v>
      </c>
      <c r="E535" s="25">
        <f>일위대가목록!E60</f>
        <v>1034</v>
      </c>
      <c r="F535" s="28">
        <f t="shared" si="101"/>
        <v>82.7</v>
      </c>
      <c r="G535" s="25">
        <f>일위대가목록!F60</f>
        <v>0</v>
      </c>
      <c r="H535" s="28">
        <f t="shared" si="102"/>
        <v>0</v>
      </c>
      <c r="I535" s="25">
        <f>일위대가목록!G60</f>
        <v>0</v>
      </c>
      <c r="J535" s="28">
        <f t="shared" si="103"/>
        <v>0</v>
      </c>
      <c r="K535" s="25">
        <f t="shared" si="104"/>
        <v>1034</v>
      </c>
      <c r="L535" s="28">
        <f t="shared" si="104"/>
        <v>82.7</v>
      </c>
      <c r="M535" s="22" t="s">
        <v>51</v>
      </c>
      <c r="N535" s="2" t="s">
        <v>797</v>
      </c>
      <c r="O535" s="2" t="s">
        <v>629</v>
      </c>
      <c r="P535" s="2" t="s">
        <v>59</v>
      </c>
      <c r="Q535" s="2" t="s">
        <v>60</v>
      </c>
      <c r="R535" s="2" t="s">
        <v>60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51</v>
      </c>
      <c r="AW535" s="2" t="s">
        <v>1087</v>
      </c>
      <c r="AX535" s="2" t="s">
        <v>51</v>
      </c>
      <c r="AY535" s="2" t="s">
        <v>51</v>
      </c>
      <c r="AZ535" s="2" t="s">
        <v>51</v>
      </c>
    </row>
    <row r="536" spans="1:52" ht="30" customHeight="1" x14ac:dyDescent="0.3">
      <c r="A536" s="22" t="s">
        <v>311</v>
      </c>
      <c r="B536" s="22" t="s">
        <v>51</v>
      </c>
      <c r="C536" s="22" t="s">
        <v>51</v>
      </c>
      <c r="D536" s="23"/>
      <c r="E536" s="25"/>
      <c r="F536" s="28">
        <f>TRUNC(SUMIF(N528:N535, N527, F528:F535),0)</f>
        <v>3785</v>
      </c>
      <c r="G536" s="25"/>
      <c r="H536" s="28">
        <f>TRUNC(SUMIF(N528:N535, N527, H528:H535),0)</f>
        <v>18267</v>
      </c>
      <c r="I536" s="25"/>
      <c r="J536" s="28">
        <f>TRUNC(SUMIF(N528:N535, N527, J528:J535),0)</f>
        <v>846</v>
      </c>
      <c r="K536" s="25"/>
      <c r="L536" s="28">
        <f>F536+H536+J536</f>
        <v>22898</v>
      </c>
      <c r="M536" s="22" t="s">
        <v>51</v>
      </c>
      <c r="N536" s="2" t="s">
        <v>75</v>
      </c>
      <c r="O536" s="2" t="s">
        <v>75</v>
      </c>
      <c r="P536" s="2" t="s">
        <v>51</v>
      </c>
      <c r="Q536" s="2" t="s">
        <v>51</v>
      </c>
      <c r="R536" s="2" t="s">
        <v>51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51</v>
      </c>
      <c r="AW536" s="2" t="s">
        <v>51</v>
      </c>
      <c r="AX536" s="2" t="s">
        <v>51</v>
      </c>
      <c r="AY536" s="2" t="s">
        <v>51</v>
      </c>
      <c r="AZ536" s="2" t="s">
        <v>51</v>
      </c>
    </row>
    <row r="537" spans="1:52" ht="30" customHeight="1" x14ac:dyDescent="0.3">
      <c r="A537" s="23"/>
      <c r="B537" s="23"/>
      <c r="C537" s="23"/>
      <c r="D537" s="23"/>
      <c r="E537" s="25"/>
      <c r="F537" s="28"/>
      <c r="G537" s="25"/>
      <c r="H537" s="28"/>
      <c r="I537" s="25"/>
      <c r="J537" s="28"/>
      <c r="K537" s="25"/>
      <c r="L537" s="28"/>
      <c r="M537" s="23"/>
    </row>
    <row r="538" spans="1:52" ht="30" customHeight="1" x14ac:dyDescent="0.3">
      <c r="A538" s="19" t="s">
        <v>1088</v>
      </c>
      <c r="B538" s="20"/>
      <c r="C538" s="20"/>
      <c r="D538" s="20"/>
      <c r="E538" s="24"/>
      <c r="F538" s="27"/>
      <c r="G538" s="24"/>
      <c r="H538" s="27"/>
      <c r="I538" s="24"/>
      <c r="J538" s="27"/>
      <c r="K538" s="24"/>
      <c r="L538" s="27"/>
      <c r="M538" s="21"/>
      <c r="N538" s="1" t="s">
        <v>804</v>
      </c>
    </row>
    <row r="539" spans="1:52" ht="30" customHeight="1" x14ac:dyDescent="0.3">
      <c r="A539" s="22" t="s">
        <v>1090</v>
      </c>
      <c r="B539" s="22" t="s">
        <v>51</v>
      </c>
      <c r="C539" s="22" t="s">
        <v>135</v>
      </c>
      <c r="D539" s="23">
        <v>0.32500000000000001</v>
      </c>
      <c r="E539" s="25">
        <f>단가대비표!O64</f>
        <v>1150</v>
      </c>
      <c r="F539" s="28">
        <f>TRUNC(E539*D539,1)</f>
        <v>373.7</v>
      </c>
      <c r="G539" s="25">
        <f>단가대비표!P64</f>
        <v>0</v>
      </c>
      <c r="H539" s="28">
        <f>TRUNC(G539*D539,1)</f>
        <v>0</v>
      </c>
      <c r="I539" s="25">
        <f>단가대비표!V64</f>
        <v>0</v>
      </c>
      <c r="J539" s="28">
        <f>TRUNC(I539*D539,1)</f>
        <v>0</v>
      </c>
      <c r="K539" s="25">
        <f>TRUNC(E539+G539+I539,1)</f>
        <v>1150</v>
      </c>
      <c r="L539" s="28">
        <f>TRUNC(F539+H539+J539,1)</f>
        <v>373.7</v>
      </c>
      <c r="M539" s="22" t="s">
        <v>51</v>
      </c>
      <c r="N539" s="2" t="s">
        <v>804</v>
      </c>
      <c r="O539" s="2" t="s">
        <v>1091</v>
      </c>
      <c r="P539" s="2" t="s">
        <v>60</v>
      </c>
      <c r="Q539" s="2" t="s">
        <v>60</v>
      </c>
      <c r="R539" s="2" t="s">
        <v>59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51</v>
      </c>
      <c r="AW539" s="2" t="s">
        <v>1092</v>
      </c>
      <c r="AX539" s="2" t="s">
        <v>51</v>
      </c>
      <c r="AY539" s="2" t="s">
        <v>51</v>
      </c>
      <c r="AZ539" s="2" t="s">
        <v>51</v>
      </c>
    </row>
    <row r="540" spans="1:52" ht="30" customHeight="1" x14ac:dyDescent="0.3">
      <c r="A540" s="22" t="s">
        <v>1093</v>
      </c>
      <c r="B540" s="22" t="s">
        <v>1094</v>
      </c>
      <c r="C540" s="22" t="s">
        <v>135</v>
      </c>
      <c r="D540" s="23">
        <v>0.45300000000000001</v>
      </c>
      <c r="E540" s="25">
        <f>단가대비표!O63</f>
        <v>3125.16</v>
      </c>
      <c r="F540" s="28">
        <f>TRUNC(E540*D540,1)</f>
        <v>1415.6</v>
      </c>
      <c r="G540" s="25">
        <f>단가대비표!P63</f>
        <v>0</v>
      </c>
      <c r="H540" s="28">
        <f>TRUNC(G540*D540,1)</f>
        <v>0</v>
      </c>
      <c r="I540" s="25">
        <f>단가대비표!V63</f>
        <v>0</v>
      </c>
      <c r="J540" s="28">
        <f>TRUNC(I540*D540,1)</f>
        <v>0</v>
      </c>
      <c r="K540" s="25">
        <f>TRUNC(E540+G540+I540,1)</f>
        <v>3125.1</v>
      </c>
      <c r="L540" s="28">
        <f>TRUNC(F540+H540+J540,1)</f>
        <v>1415.6</v>
      </c>
      <c r="M540" s="22" t="s">
        <v>1095</v>
      </c>
      <c r="N540" s="2" t="s">
        <v>804</v>
      </c>
      <c r="O540" s="2" t="s">
        <v>1096</v>
      </c>
      <c r="P540" s="2" t="s">
        <v>60</v>
      </c>
      <c r="Q540" s="2" t="s">
        <v>60</v>
      </c>
      <c r="R540" s="2" t="s">
        <v>59</v>
      </c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51</v>
      </c>
      <c r="AW540" s="2" t="s">
        <v>1097</v>
      </c>
      <c r="AX540" s="2" t="s">
        <v>51</v>
      </c>
      <c r="AY540" s="2" t="s">
        <v>51</v>
      </c>
      <c r="AZ540" s="2" t="s">
        <v>51</v>
      </c>
    </row>
    <row r="541" spans="1:52" ht="30" customHeight="1" x14ac:dyDescent="0.3">
      <c r="A541" s="22" t="s">
        <v>311</v>
      </c>
      <c r="B541" s="22" t="s">
        <v>51</v>
      </c>
      <c r="C541" s="22" t="s">
        <v>51</v>
      </c>
      <c r="D541" s="23"/>
      <c r="E541" s="25"/>
      <c r="F541" s="28">
        <f>TRUNC(SUMIF(N539:N540, N538, F539:F540),0)</f>
        <v>1789</v>
      </c>
      <c r="G541" s="25"/>
      <c r="H541" s="28">
        <f>TRUNC(SUMIF(N539:N540, N538, H539:H540),0)</f>
        <v>0</v>
      </c>
      <c r="I541" s="25"/>
      <c r="J541" s="28">
        <f>TRUNC(SUMIF(N539:N540, N538, J539:J540),0)</f>
        <v>0</v>
      </c>
      <c r="K541" s="25"/>
      <c r="L541" s="28">
        <f>F541+H541+J541</f>
        <v>1789</v>
      </c>
      <c r="M541" s="22" t="s">
        <v>51</v>
      </c>
      <c r="N541" s="2" t="s">
        <v>75</v>
      </c>
      <c r="O541" s="2" t="s">
        <v>75</v>
      </c>
      <c r="P541" s="2" t="s">
        <v>51</v>
      </c>
      <c r="Q541" s="2" t="s">
        <v>51</v>
      </c>
      <c r="R541" s="2" t="s">
        <v>51</v>
      </c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51</v>
      </c>
      <c r="AW541" s="2" t="s">
        <v>51</v>
      </c>
      <c r="AX541" s="2" t="s">
        <v>51</v>
      </c>
      <c r="AY541" s="2" t="s">
        <v>51</v>
      </c>
      <c r="AZ541" s="2" t="s">
        <v>51</v>
      </c>
    </row>
    <row r="542" spans="1:52" ht="30" customHeight="1" x14ac:dyDescent="0.3">
      <c r="A542" s="23"/>
      <c r="B542" s="23"/>
      <c r="C542" s="23"/>
      <c r="D542" s="23"/>
      <c r="E542" s="25"/>
      <c r="F542" s="28"/>
      <c r="G542" s="25"/>
      <c r="H542" s="28"/>
      <c r="I542" s="25"/>
      <c r="J542" s="28"/>
      <c r="K542" s="25"/>
      <c r="L542" s="28"/>
      <c r="M542" s="23"/>
    </row>
    <row r="543" spans="1:52" ht="30" customHeight="1" x14ac:dyDescent="0.3">
      <c r="A543" s="19" t="s">
        <v>1098</v>
      </c>
      <c r="B543" s="20"/>
      <c r="C543" s="20"/>
      <c r="D543" s="20"/>
      <c r="E543" s="24"/>
      <c r="F543" s="27"/>
      <c r="G543" s="24"/>
      <c r="H543" s="27"/>
      <c r="I543" s="24"/>
      <c r="J543" s="27"/>
      <c r="K543" s="24"/>
      <c r="L543" s="27"/>
      <c r="M543" s="21"/>
      <c r="N543" s="1" t="s">
        <v>808</v>
      </c>
    </row>
    <row r="544" spans="1:52" ht="30" customHeight="1" x14ac:dyDescent="0.3">
      <c r="A544" s="22" t="s">
        <v>990</v>
      </c>
      <c r="B544" s="22" t="s">
        <v>307</v>
      </c>
      <c r="C544" s="22" t="s">
        <v>308</v>
      </c>
      <c r="D544" s="23">
        <v>3.5000000000000003E-2</v>
      </c>
      <c r="E544" s="25">
        <f>단가대비표!O88</f>
        <v>0</v>
      </c>
      <c r="F544" s="28">
        <f>TRUNC(E544*D544,1)</f>
        <v>0</v>
      </c>
      <c r="G544" s="25">
        <f>단가대비표!P88</f>
        <v>263017</v>
      </c>
      <c r="H544" s="28">
        <f>TRUNC(G544*D544,1)</f>
        <v>9205.5</v>
      </c>
      <c r="I544" s="25">
        <f>단가대비표!V88</f>
        <v>0</v>
      </c>
      <c r="J544" s="28">
        <f>TRUNC(I544*D544,1)</f>
        <v>0</v>
      </c>
      <c r="K544" s="25">
        <f t="shared" ref="K544:L546" si="105">TRUNC(E544+G544+I544,1)</f>
        <v>263017</v>
      </c>
      <c r="L544" s="28">
        <f t="shared" si="105"/>
        <v>9205.5</v>
      </c>
      <c r="M544" s="22" t="s">
        <v>51</v>
      </c>
      <c r="N544" s="2" t="s">
        <v>808</v>
      </c>
      <c r="O544" s="2" t="s">
        <v>991</v>
      </c>
      <c r="P544" s="2" t="s">
        <v>60</v>
      </c>
      <c r="Q544" s="2" t="s">
        <v>60</v>
      </c>
      <c r="R544" s="2" t="s">
        <v>59</v>
      </c>
      <c r="S544" s="3"/>
      <c r="T544" s="3"/>
      <c r="U544" s="3"/>
      <c r="V544" s="3">
        <v>1</v>
      </c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51</v>
      </c>
      <c r="AW544" s="2" t="s">
        <v>1100</v>
      </c>
      <c r="AX544" s="2" t="s">
        <v>51</v>
      </c>
      <c r="AY544" s="2" t="s">
        <v>51</v>
      </c>
      <c r="AZ544" s="2" t="s">
        <v>51</v>
      </c>
    </row>
    <row r="545" spans="1:52" ht="30" customHeight="1" x14ac:dyDescent="0.3">
      <c r="A545" s="22" t="s">
        <v>306</v>
      </c>
      <c r="B545" s="22" t="s">
        <v>307</v>
      </c>
      <c r="C545" s="22" t="s">
        <v>308</v>
      </c>
      <c r="D545" s="23">
        <v>0.01</v>
      </c>
      <c r="E545" s="25">
        <f>단가대비표!O78</f>
        <v>0</v>
      </c>
      <c r="F545" s="28">
        <f>TRUNC(E545*D545,1)</f>
        <v>0</v>
      </c>
      <c r="G545" s="25">
        <f>단가대비표!P78</f>
        <v>172068</v>
      </c>
      <c r="H545" s="28">
        <f>TRUNC(G545*D545,1)</f>
        <v>1720.6</v>
      </c>
      <c r="I545" s="25">
        <f>단가대비표!V78</f>
        <v>0</v>
      </c>
      <c r="J545" s="28">
        <f>TRUNC(I545*D545,1)</f>
        <v>0</v>
      </c>
      <c r="K545" s="25">
        <f t="shared" si="105"/>
        <v>172068</v>
      </c>
      <c r="L545" s="28">
        <f t="shared" si="105"/>
        <v>1720.6</v>
      </c>
      <c r="M545" s="22" t="s">
        <v>51</v>
      </c>
      <c r="N545" s="2" t="s">
        <v>808</v>
      </c>
      <c r="O545" s="2" t="s">
        <v>309</v>
      </c>
      <c r="P545" s="2" t="s">
        <v>60</v>
      </c>
      <c r="Q545" s="2" t="s">
        <v>60</v>
      </c>
      <c r="R545" s="2" t="s">
        <v>59</v>
      </c>
      <c r="S545" s="3"/>
      <c r="T545" s="3"/>
      <c r="U545" s="3"/>
      <c r="V545" s="3">
        <v>1</v>
      </c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51</v>
      </c>
      <c r="AW545" s="2" t="s">
        <v>1101</v>
      </c>
      <c r="AX545" s="2" t="s">
        <v>51</v>
      </c>
      <c r="AY545" s="2" t="s">
        <v>51</v>
      </c>
      <c r="AZ545" s="2" t="s">
        <v>51</v>
      </c>
    </row>
    <row r="546" spans="1:52" ht="30" customHeight="1" x14ac:dyDescent="0.3">
      <c r="A546" s="22" t="s">
        <v>994</v>
      </c>
      <c r="B546" s="22" t="s">
        <v>904</v>
      </c>
      <c r="C546" s="22" t="s">
        <v>196</v>
      </c>
      <c r="D546" s="23">
        <v>1</v>
      </c>
      <c r="E546" s="25">
        <f>TRUNC(SUMIF(V544:V546, RIGHTB(O546, 1), H544:H546)*U546, 2)</f>
        <v>437.04</v>
      </c>
      <c r="F546" s="28">
        <f>TRUNC(E546*D546,1)</f>
        <v>437</v>
      </c>
      <c r="G546" s="25">
        <v>0</v>
      </c>
      <c r="H546" s="28">
        <f>TRUNC(G546*D546,1)</f>
        <v>0</v>
      </c>
      <c r="I546" s="25">
        <v>0</v>
      </c>
      <c r="J546" s="28">
        <f>TRUNC(I546*D546,1)</f>
        <v>0</v>
      </c>
      <c r="K546" s="25">
        <f t="shared" si="105"/>
        <v>437</v>
      </c>
      <c r="L546" s="28">
        <f t="shared" si="105"/>
        <v>437</v>
      </c>
      <c r="M546" s="22" t="s">
        <v>51</v>
      </c>
      <c r="N546" s="2" t="s">
        <v>808</v>
      </c>
      <c r="O546" s="2" t="s">
        <v>408</v>
      </c>
      <c r="P546" s="2" t="s">
        <v>60</v>
      </c>
      <c r="Q546" s="2" t="s">
        <v>60</v>
      </c>
      <c r="R546" s="2" t="s">
        <v>60</v>
      </c>
      <c r="S546" s="3">
        <v>1</v>
      </c>
      <c r="T546" s="3">
        <v>0</v>
      </c>
      <c r="U546" s="3">
        <v>0.04</v>
      </c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51</v>
      </c>
      <c r="AW546" s="2" t="s">
        <v>1102</v>
      </c>
      <c r="AX546" s="2" t="s">
        <v>51</v>
      </c>
      <c r="AY546" s="2" t="s">
        <v>51</v>
      </c>
      <c r="AZ546" s="2" t="s">
        <v>51</v>
      </c>
    </row>
    <row r="547" spans="1:52" ht="30" customHeight="1" x14ac:dyDescent="0.3">
      <c r="A547" s="22" t="s">
        <v>311</v>
      </c>
      <c r="B547" s="22" t="s">
        <v>51</v>
      </c>
      <c r="C547" s="22" t="s">
        <v>51</v>
      </c>
      <c r="D547" s="23"/>
      <c r="E547" s="25"/>
      <c r="F547" s="28">
        <f>TRUNC(SUMIF(N544:N546, N543, F544:F546),0)</f>
        <v>437</v>
      </c>
      <c r="G547" s="25"/>
      <c r="H547" s="28">
        <f>TRUNC(SUMIF(N544:N546, N543, H544:H546),0)</f>
        <v>10926</v>
      </c>
      <c r="I547" s="25"/>
      <c r="J547" s="28">
        <f>TRUNC(SUMIF(N544:N546, N543, J544:J546),0)</f>
        <v>0</v>
      </c>
      <c r="K547" s="25"/>
      <c r="L547" s="28">
        <f>F547+H547+J547</f>
        <v>11363</v>
      </c>
      <c r="M547" s="22" t="s">
        <v>51</v>
      </c>
      <c r="N547" s="2" t="s">
        <v>75</v>
      </c>
      <c r="O547" s="2" t="s">
        <v>75</v>
      </c>
      <c r="P547" s="2" t="s">
        <v>51</v>
      </c>
      <c r="Q547" s="2" t="s">
        <v>51</v>
      </c>
      <c r="R547" s="2" t="s">
        <v>51</v>
      </c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51</v>
      </c>
      <c r="AW547" s="2" t="s">
        <v>51</v>
      </c>
      <c r="AX547" s="2" t="s">
        <v>51</v>
      </c>
      <c r="AY547" s="2" t="s">
        <v>51</v>
      </c>
      <c r="AZ547" s="2" t="s">
        <v>51</v>
      </c>
    </row>
    <row r="548" spans="1:52" ht="30" customHeight="1" x14ac:dyDescent="0.3">
      <c r="A548" s="23"/>
      <c r="B548" s="23"/>
      <c r="C548" s="23"/>
      <c r="D548" s="23"/>
      <c r="E548" s="25"/>
      <c r="F548" s="28"/>
      <c r="G548" s="25"/>
      <c r="H548" s="28"/>
      <c r="I548" s="25"/>
      <c r="J548" s="28"/>
      <c r="K548" s="25"/>
      <c r="L548" s="28"/>
      <c r="M548" s="23"/>
    </row>
    <row r="549" spans="1:52" ht="30" customHeight="1" x14ac:dyDescent="0.3">
      <c r="A549" s="19" t="s">
        <v>1103</v>
      </c>
      <c r="B549" s="20"/>
      <c r="C549" s="20"/>
      <c r="D549" s="20"/>
      <c r="E549" s="24"/>
      <c r="F549" s="27"/>
      <c r="G549" s="24"/>
      <c r="H549" s="27"/>
      <c r="I549" s="24"/>
      <c r="J549" s="27"/>
      <c r="K549" s="24"/>
      <c r="L549" s="27"/>
      <c r="M549" s="21"/>
      <c r="N549" s="1" t="s">
        <v>812</v>
      </c>
    </row>
    <row r="550" spans="1:52" ht="30" customHeight="1" x14ac:dyDescent="0.3">
      <c r="A550" s="22" t="s">
        <v>1105</v>
      </c>
      <c r="B550" s="22" t="s">
        <v>1106</v>
      </c>
      <c r="C550" s="22" t="s">
        <v>972</v>
      </c>
      <c r="D550" s="23">
        <v>0.19700000000000001</v>
      </c>
      <c r="E550" s="25">
        <f>단가대비표!O65</f>
        <v>3380</v>
      </c>
      <c r="F550" s="28">
        <f>TRUNC(E550*D550,1)</f>
        <v>665.8</v>
      </c>
      <c r="G550" s="25">
        <f>단가대비표!P65</f>
        <v>0</v>
      </c>
      <c r="H550" s="28">
        <f>TRUNC(G550*D550,1)</f>
        <v>0</v>
      </c>
      <c r="I550" s="25">
        <f>단가대비표!V65</f>
        <v>0</v>
      </c>
      <c r="J550" s="28">
        <f>TRUNC(I550*D550,1)</f>
        <v>0</v>
      </c>
      <c r="K550" s="25">
        <f>TRUNC(E550+G550+I550,1)</f>
        <v>3380</v>
      </c>
      <c r="L550" s="28">
        <f>TRUNC(F550+H550+J550,1)</f>
        <v>665.8</v>
      </c>
      <c r="M550" s="22" t="s">
        <v>51</v>
      </c>
      <c r="N550" s="2" t="s">
        <v>812</v>
      </c>
      <c r="O550" s="2" t="s">
        <v>1107</v>
      </c>
      <c r="P550" s="2" t="s">
        <v>60</v>
      </c>
      <c r="Q550" s="2" t="s">
        <v>60</v>
      </c>
      <c r="R550" s="2" t="s">
        <v>59</v>
      </c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51</v>
      </c>
      <c r="AW550" s="2" t="s">
        <v>1108</v>
      </c>
      <c r="AX550" s="2" t="s">
        <v>51</v>
      </c>
      <c r="AY550" s="2" t="s">
        <v>51</v>
      </c>
      <c r="AZ550" s="2" t="s">
        <v>51</v>
      </c>
    </row>
    <row r="551" spans="1:52" ht="30" customHeight="1" x14ac:dyDescent="0.3">
      <c r="A551" s="22" t="s">
        <v>311</v>
      </c>
      <c r="B551" s="22" t="s">
        <v>51</v>
      </c>
      <c r="C551" s="22" t="s">
        <v>51</v>
      </c>
      <c r="D551" s="23"/>
      <c r="E551" s="25"/>
      <c r="F551" s="28">
        <f>TRUNC(SUMIF(N550:N550, N549, F550:F550),0)</f>
        <v>665</v>
      </c>
      <c r="G551" s="25"/>
      <c r="H551" s="28">
        <f>TRUNC(SUMIF(N550:N550, N549, H550:H550),0)</f>
        <v>0</v>
      </c>
      <c r="I551" s="25"/>
      <c r="J551" s="28">
        <f>TRUNC(SUMIF(N550:N550, N549, J550:J550),0)</f>
        <v>0</v>
      </c>
      <c r="K551" s="25"/>
      <c r="L551" s="28">
        <f>F551+H551+J551</f>
        <v>665</v>
      </c>
      <c r="M551" s="22" t="s">
        <v>51</v>
      </c>
      <c r="N551" s="2" t="s">
        <v>75</v>
      </c>
      <c r="O551" s="2" t="s">
        <v>75</v>
      </c>
      <c r="P551" s="2" t="s">
        <v>51</v>
      </c>
      <c r="Q551" s="2" t="s">
        <v>51</v>
      </c>
      <c r="R551" s="2" t="s">
        <v>51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51</v>
      </c>
      <c r="AW551" s="2" t="s">
        <v>51</v>
      </c>
      <c r="AX551" s="2" t="s">
        <v>51</v>
      </c>
      <c r="AY551" s="2" t="s">
        <v>51</v>
      </c>
      <c r="AZ551" s="2" t="s">
        <v>51</v>
      </c>
    </row>
    <row r="552" spans="1:52" ht="30" customHeight="1" x14ac:dyDescent="0.3">
      <c r="A552" s="23"/>
      <c r="B552" s="23"/>
      <c r="C552" s="23"/>
      <c r="D552" s="23"/>
      <c r="E552" s="25"/>
      <c r="F552" s="28"/>
      <c r="G552" s="25"/>
      <c r="H552" s="28"/>
      <c r="I552" s="25"/>
      <c r="J552" s="28"/>
      <c r="K552" s="25"/>
      <c r="L552" s="28"/>
      <c r="M552" s="23"/>
    </row>
    <row r="553" spans="1:52" ht="30" customHeight="1" x14ac:dyDescent="0.3">
      <c r="A553" s="19" t="s">
        <v>1109</v>
      </c>
      <c r="B553" s="20"/>
      <c r="C553" s="20"/>
      <c r="D553" s="20"/>
      <c r="E553" s="24"/>
      <c r="F553" s="27"/>
      <c r="G553" s="24"/>
      <c r="H553" s="27"/>
      <c r="I553" s="24"/>
      <c r="J553" s="27"/>
      <c r="K553" s="24"/>
      <c r="L553" s="27"/>
      <c r="M553" s="21"/>
      <c r="N553" s="1" t="s">
        <v>816</v>
      </c>
    </row>
    <row r="554" spans="1:52" ht="30" customHeight="1" x14ac:dyDescent="0.3">
      <c r="A554" s="22" t="s">
        <v>990</v>
      </c>
      <c r="B554" s="22" t="s">
        <v>307</v>
      </c>
      <c r="C554" s="22" t="s">
        <v>308</v>
      </c>
      <c r="D554" s="23">
        <v>1.2E-2</v>
      </c>
      <c r="E554" s="25">
        <f>단가대비표!O88</f>
        <v>0</v>
      </c>
      <c r="F554" s="28">
        <f>TRUNC(E554*D554,1)</f>
        <v>0</v>
      </c>
      <c r="G554" s="25">
        <f>단가대비표!P88</f>
        <v>263017</v>
      </c>
      <c r="H554" s="28">
        <f>TRUNC(G554*D554,1)</f>
        <v>3156.2</v>
      </c>
      <c r="I554" s="25">
        <f>단가대비표!V88</f>
        <v>0</v>
      </c>
      <c r="J554" s="28">
        <f>TRUNC(I554*D554,1)</f>
        <v>0</v>
      </c>
      <c r="K554" s="25">
        <f t="shared" ref="K554:L558" si="106">TRUNC(E554+G554+I554,1)</f>
        <v>263017</v>
      </c>
      <c r="L554" s="28">
        <f t="shared" si="106"/>
        <v>3156.2</v>
      </c>
      <c r="M554" s="22" t="s">
        <v>51</v>
      </c>
      <c r="N554" s="2" t="s">
        <v>816</v>
      </c>
      <c r="O554" s="2" t="s">
        <v>991</v>
      </c>
      <c r="P554" s="2" t="s">
        <v>60</v>
      </c>
      <c r="Q554" s="2" t="s">
        <v>60</v>
      </c>
      <c r="R554" s="2" t="s">
        <v>59</v>
      </c>
      <c r="S554" s="3"/>
      <c r="T554" s="3"/>
      <c r="U554" s="3"/>
      <c r="V554" s="3">
        <v>1</v>
      </c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51</v>
      </c>
      <c r="AW554" s="2" t="s">
        <v>1111</v>
      </c>
      <c r="AX554" s="2" t="s">
        <v>51</v>
      </c>
      <c r="AY554" s="2" t="s">
        <v>51</v>
      </c>
      <c r="AZ554" s="2" t="s">
        <v>51</v>
      </c>
    </row>
    <row r="555" spans="1:52" ht="30" customHeight="1" x14ac:dyDescent="0.3">
      <c r="A555" s="22" t="s">
        <v>306</v>
      </c>
      <c r="B555" s="22" t="s">
        <v>307</v>
      </c>
      <c r="C555" s="22" t="s">
        <v>308</v>
      </c>
      <c r="D555" s="23">
        <v>2E-3</v>
      </c>
      <c r="E555" s="25">
        <f>단가대비표!O78</f>
        <v>0</v>
      </c>
      <c r="F555" s="28">
        <f>TRUNC(E555*D555,1)</f>
        <v>0</v>
      </c>
      <c r="G555" s="25">
        <f>단가대비표!P78</f>
        <v>172068</v>
      </c>
      <c r="H555" s="28">
        <f>TRUNC(G555*D555,1)</f>
        <v>344.1</v>
      </c>
      <c r="I555" s="25">
        <f>단가대비표!V78</f>
        <v>0</v>
      </c>
      <c r="J555" s="28">
        <f>TRUNC(I555*D555,1)</f>
        <v>0</v>
      </c>
      <c r="K555" s="25">
        <f t="shared" si="106"/>
        <v>172068</v>
      </c>
      <c r="L555" s="28">
        <f t="shared" si="106"/>
        <v>344.1</v>
      </c>
      <c r="M555" s="22" t="s">
        <v>51</v>
      </c>
      <c r="N555" s="2" t="s">
        <v>816</v>
      </c>
      <c r="O555" s="2" t="s">
        <v>309</v>
      </c>
      <c r="P555" s="2" t="s">
        <v>60</v>
      </c>
      <c r="Q555" s="2" t="s">
        <v>60</v>
      </c>
      <c r="R555" s="2" t="s">
        <v>59</v>
      </c>
      <c r="S555" s="3"/>
      <c r="T555" s="3"/>
      <c r="U555" s="3"/>
      <c r="V555" s="3">
        <v>1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51</v>
      </c>
      <c r="AW555" s="2" t="s">
        <v>1112</v>
      </c>
      <c r="AX555" s="2" t="s">
        <v>51</v>
      </c>
      <c r="AY555" s="2" t="s">
        <v>51</v>
      </c>
      <c r="AZ555" s="2" t="s">
        <v>51</v>
      </c>
    </row>
    <row r="556" spans="1:52" ht="30" customHeight="1" x14ac:dyDescent="0.3">
      <c r="A556" s="22" t="s">
        <v>990</v>
      </c>
      <c r="B556" s="22" t="s">
        <v>307</v>
      </c>
      <c r="C556" s="22" t="s">
        <v>308</v>
      </c>
      <c r="D556" s="23">
        <v>1.2E-2</v>
      </c>
      <c r="E556" s="25">
        <f>단가대비표!O88</f>
        <v>0</v>
      </c>
      <c r="F556" s="28">
        <f>TRUNC(E556*D556,1)</f>
        <v>0</v>
      </c>
      <c r="G556" s="25">
        <f>단가대비표!P88</f>
        <v>263017</v>
      </c>
      <c r="H556" s="28">
        <f>TRUNC(G556*D556,1)</f>
        <v>3156.2</v>
      </c>
      <c r="I556" s="25">
        <f>단가대비표!V88</f>
        <v>0</v>
      </c>
      <c r="J556" s="28">
        <f>TRUNC(I556*D556,1)</f>
        <v>0</v>
      </c>
      <c r="K556" s="25">
        <f t="shared" si="106"/>
        <v>263017</v>
      </c>
      <c r="L556" s="28">
        <f t="shared" si="106"/>
        <v>3156.2</v>
      </c>
      <c r="M556" s="22" t="s">
        <v>51</v>
      </c>
      <c r="N556" s="2" t="s">
        <v>816</v>
      </c>
      <c r="O556" s="2" t="s">
        <v>991</v>
      </c>
      <c r="P556" s="2" t="s">
        <v>60</v>
      </c>
      <c r="Q556" s="2" t="s">
        <v>60</v>
      </c>
      <c r="R556" s="2" t="s">
        <v>59</v>
      </c>
      <c r="S556" s="3"/>
      <c r="T556" s="3"/>
      <c r="U556" s="3"/>
      <c r="V556" s="3">
        <v>1</v>
      </c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51</v>
      </c>
      <c r="AW556" s="2" t="s">
        <v>1111</v>
      </c>
      <c r="AX556" s="2" t="s">
        <v>51</v>
      </c>
      <c r="AY556" s="2" t="s">
        <v>51</v>
      </c>
      <c r="AZ556" s="2" t="s">
        <v>51</v>
      </c>
    </row>
    <row r="557" spans="1:52" ht="30" customHeight="1" x14ac:dyDescent="0.3">
      <c r="A557" s="22" t="s">
        <v>306</v>
      </c>
      <c r="B557" s="22" t="s">
        <v>307</v>
      </c>
      <c r="C557" s="22" t="s">
        <v>308</v>
      </c>
      <c r="D557" s="23">
        <v>2E-3</v>
      </c>
      <c r="E557" s="25">
        <f>단가대비표!O78</f>
        <v>0</v>
      </c>
      <c r="F557" s="28">
        <f>TRUNC(E557*D557,1)</f>
        <v>0</v>
      </c>
      <c r="G557" s="25">
        <f>단가대비표!P78</f>
        <v>172068</v>
      </c>
      <c r="H557" s="28">
        <f>TRUNC(G557*D557,1)</f>
        <v>344.1</v>
      </c>
      <c r="I557" s="25">
        <f>단가대비표!V78</f>
        <v>0</v>
      </c>
      <c r="J557" s="28">
        <f>TRUNC(I557*D557,1)</f>
        <v>0</v>
      </c>
      <c r="K557" s="25">
        <f t="shared" si="106"/>
        <v>172068</v>
      </c>
      <c r="L557" s="28">
        <f t="shared" si="106"/>
        <v>344.1</v>
      </c>
      <c r="M557" s="22" t="s">
        <v>51</v>
      </c>
      <c r="N557" s="2" t="s">
        <v>816</v>
      </c>
      <c r="O557" s="2" t="s">
        <v>309</v>
      </c>
      <c r="P557" s="2" t="s">
        <v>60</v>
      </c>
      <c r="Q557" s="2" t="s">
        <v>60</v>
      </c>
      <c r="R557" s="2" t="s">
        <v>59</v>
      </c>
      <c r="S557" s="3"/>
      <c r="T557" s="3"/>
      <c r="U557" s="3"/>
      <c r="V557" s="3">
        <v>1</v>
      </c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51</v>
      </c>
      <c r="AW557" s="2" t="s">
        <v>1112</v>
      </c>
      <c r="AX557" s="2" t="s">
        <v>51</v>
      </c>
      <c r="AY557" s="2" t="s">
        <v>51</v>
      </c>
      <c r="AZ557" s="2" t="s">
        <v>51</v>
      </c>
    </row>
    <row r="558" spans="1:52" ht="30" customHeight="1" x14ac:dyDescent="0.3">
      <c r="A558" s="22" t="s">
        <v>994</v>
      </c>
      <c r="B558" s="22" t="s">
        <v>858</v>
      </c>
      <c r="C558" s="22" t="s">
        <v>196</v>
      </c>
      <c r="D558" s="23">
        <v>1</v>
      </c>
      <c r="E558" s="25">
        <f>TRUNC(SUMIF(V554:V558, RIGHTB(O558, 1), H554:H558)*U558, 2)</f>
        <v>140.01</v>
      </c>
      <c r="F558" s="28">
        <f>TRUNC(E558*D558,1)</f>
        <v>140</v>
      </c>
      <c r="G558" s="25">
        <v>0</v>
      </c>
      <c r="H558" s="28">
        <f>TRUNC(G558*D558,1)</f>
        <v>0</v>
      </c>
      <c r="I558" s="25">
        <v>0</v>
      </c>
      <c r="J558" s="28">
        <f>TRUNC(I558*D558,1)</f>
        <v>0</v>
      </c>
      <c r="K558" s="25">
        <f t="shared" si="106"/>
        <v>140</v>
      </c>
      <c r="L558" s="28">
        <f t="shared" si="106"/>
        <v>140</v>
      </c>
      <c r="M558" s="22" t="s">
        <v>51</v>
      </c>
      <c r="N558" s="2" t="s">
        <v>816</v>
      </c>
      <c r="O558" s="2" t="s">
        <v>408</v>
      </c>
      <c r="P558" s="2" t="s">
        <v>60</v>
      </c>
      <c r="Q558" s="2" t="s">
        <v>60</v>
      </c>
      <c r="R558" s="2" t="s">
        <v>60</v>
      </c>
      <c r="S558" s="3">
        <v>1</v>
      </c>
      <c r="T558" s="3">
        <v>0</v>
      </c>
      <c r="U558" s="3">
        <v>0.02</v>
      </c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51</v>
      </c>
      <c r="AW558" s="2" t="s">
        <v>1113</v>
      </c>
      <c r="AX558" s="2" t="s">
        <v>51</v>
      </c>
      <c r="AY558" s="2" t="s">
        <v>51</v>
      </c>
      <c r="AZ558" s="2" t="s">
        <v>51</v>
      </c>
    </row>
    <row r="559" spans="1:52" ht="30" customHeight="1" x14ac:dyDescent="0.3">
      <c r="A559" s="22" t="s">
        <v>311</v>
      </c>
      <c r="B559" s="22" t="s">
        <v>51</v>
      </c>
      <c r="C559" s="22" t="s">
        <v>51</v>
      </c>
      <c r="D559" s="23"/>
      <c r="E559" s="25"/>
      <c r="F559" s="28">
        <f>TRUNC(SUMIF(N554:N558, N553, F554:F558),0)</f>
        <v>140</v>
      </c>
      <c r="G559" s="25"/>
      <c r="H559" s="28">
        <f>TRUNC(SUMIF(N554:N558, N553, H554:H558),0)</f>
        <v>7000</v>
      </c>
      <c r="I559" s="25"/>
      <c r="J559" s="28">
        <f>TRUNC(SUMIF(N554:N558, N553, J554:J558),0)</f>
        <v>0</v>
      </c>
      <c r="K559" s="25"/>
      <c r="L559" s="28">
        <f>F559+H559+J559</f>
        <v>7140</v>
      </c>
      <c r="M559" s="22" t="s">
        <v>51</v>
      </c>
      <c r="N559" s="2" t="s">
        <v>75</v>
      </c>
      <c r="O559" s="2" t="s">
        <v>75</v>
      </c>
      <c r="P559" s="2" t="s">
        <v>51</v>
      </c>
      <c r="Q559" s="2" t="s">
        <v>51</v>
      </c>
      <c r="R559" s="2" t="s">
        <v>51</v>
      </c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2" t="s">
        <v>51</v>
      </c>
      <c r="AW559" s="2" t="s">
        <v>51</v>
      </c>
      <c r="AX559" s="2" t="s">
        <v>51</v>
      </c>
      <c r="AY559" s="2" t="s">
        <v>51</v>
      </c>
      <c r="AZ559" s="2" t="s">
        <v>51</v>
      </c>
    </row>
    <row r="560" spans="1:52" ht="30" customHeight="1" x14ac:dyDescent="0.3">
      <c r="A560" s="23"/>
      <c r="B560" s="23"/>
      <c r="C560" s="23"/>
      <c r="D560" s="23"/>
      <c r="E560" s="25"/>
      <c r="F560" s="28"/>
      <c r="G560" s="25"/>
      <c r="H560" s="28"/>
      <c r="I560" s="25"/>
      <c r="J560" s="28"/>
      <c r="K560" s="25"/>
      <c r="L560" s="28"/>
      <c r="M560" s="23"/>
    </row>
    <row r="561" spans="1:52" ht="30" customHeight="1" x14ac:dyDescent="0.3">
      <c r="A561" s="19" t="s">
        <v>1114</v>
      </c>
      <c r="B561" s="20"/>
      <c r="C561" s="20"/>
      <c r="D561" s="20"/>
      <c r="E561" s="24"/>
      <c r="F561" s="27"/>
      <c r="G561" s="24"/>
      <c r="H561" s="27"/>
      <c r="I561" s="24"/>
      <c r="J561" s="27"/>
      <c r="K561" s="24"/>
      <c r="L561" s="27"/>
      <c r="M561" s="21"/>
      <c r="N561" s="1" t="s">
        <v>822</v>
      </c>
    </row>
    <row r="562" spans="1:52" ht="30" customHeight="1" x14ac:dyDescent="0.3">
      <c r="A562" s="22" t="s">
        <v>990</v>
      </c>
      <c r="B562" s="22" t="s">
        <v>307</v>
      </c>
      <c r="C562" s="22" t="s">
        <v>308</v>
      </c>
      <c r="D562" s="23">
        <v>8.9999999999999993E-3</v>
      </c>
      <c r="E562" s="25">
        <f>단가대비표!O88</f>
        <v>0</v>
      </c>
      <c r="F562" s="28">
        <f>TRUNC(E562*D562,1)</f>
        <v>0</v>
      </c>
      <c r="G562" s="25">
        <f>단가대비표!P88</f>
        <v>263017</v>
      </c>
      <c r="H562" s="28">
        <f>TRUNC(G562*D562,1)</f>
        <v>2367.1</v>
      </c>
      <c r="I562" s="25">
        <f>단가대비표!V88</f>
        <v>0</v>
      </c>
      <c r="J562" s="28">
        <f>TRUNC(I562*D562,1)</f>
        <v>0</v>
      </c>
      <c r="K562" s="25">
        <f t="shared" ref="K562:L564" si="107">TRUNC(E562+G562+I562,1)</f>
        <v>263017</v>
      </c>
      <c r="L562" s="28">
        <f t="shared" si="107"/>
        <v>2367.1</v>
      </c>
      <c r="M562" s="22" t="s">
        <v>51</v>
      </c>
      <c r="N562" s="2" t="s">
        <v>822</v>
      </c>
      <c r="O562" s="2" t="s">
        <v>991</v>
      </c>
      <c r="P562" s="2" t="s">
        <v>60</v>
      </c>
      <c r="Q562" s="2" t="s">
        <v>60</v>
      </c>
      <c r="R562" s="2" t="s">
        <v>59</v>
      </c>
      <c r="S562" s="3"/>
      <c r="T562" s="3"/>
      <c r="U562" s="3"/>
      <c r="V562" s="3">
        <v>1</v>
      </c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51</v>
      </c>
      <c r="AW562" s="2" t="s">
        <v>1116</v>
      </c>
      <c r="AX562" s="2" t="s">
        <v>51</v>
      </c>
      <c r="AY562" s="2" t="s">
        <v>51</v>
      </c>
      <c r="AZ562" s="2" t="s">
        <v>51</v>
      </c>
    </row>
    <row r="563" spans="1:52" ht="30" customHeight="1" x14ac:dyDescent="0.3">
      <c r="A563" s="22" t="s">
        <v>306</v>
      </c>
      <c r="B563" s="22" t="s">
        <v>307</v>
      </c>
      <c r="C563" s="22" t="s">
        <v>308</v>
      </c>
      <c r="D563" s="23">
        <v>1E-3</v>
      </c>
      <c r="E563" s="25">
        <f>단가대비표!O78</f>
        <v>0</v>
      </c>
      <c r="F563" s="28">
        <f>TRUNC(E563*D563,1)</f>
        <v>0</v>
      </c>
      <c r="G563" s="25">
        <f>단가대비표!P78</f>
        <v>172068</v>
      </c>
      <c r="H563" s="28">
        <f>TRUNC(G563*D563,1)</f>
        <v>172</v>
      </c>
      <c r="I563" s="25">
        <f>단가대비표!V78</f>
        <v>0</v>
      </c>
      <c r="J563" s="28">
        <f>TRUNC(I563*D563,1)</f>
        <v>0</v>
      </c>
      <c r="K563" s="25">
        <f t="shared" si="107"/>
        <v>172068</v>
      </c>
      <c r="L563" s="28">
        <f t="shared" si="107"/>
        <v>172</v>
      </c>
      <c r="M563" s="22" t="s">
        <v>51</v>
      </c>
      <c r="N563" s="2" t="s">
        <v>822</v>
      </c>
      <c r="O563" s="2" t="s">
        <v>309</v>
      </c>
      <c r="P563" s="2" t="s">
        <v>60</v>
      </c>
      <c r="Q563" s="2" t="s">
        <v>60</v>
      </c>
      <c r="R563" s="2" t="s">
        <v>59</v>
      </c>
      <c r="S563" s="3"/>
      <c r="T563" s="3"/>
      <c r="U563" s="3"/>
      <c r="V563" s="3">
        <v>1</v>
      </c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51</v>
      </c>
      <c r="AW563" s="2" t="s">
        <v>1117</v>
      </c>
      <c r="AX563" s="2" t="s">
        <v>51</v>
      </c>
      <c r="AY563" s="2" t="s">
        <v>51</v>
      </c>
      <c r="AZ563" s="2" t="s">
        <v>51</v>
      </c>
    </row>
    <row r="564" spans="1:52" ht="30" customHeight="1" x14ac:dyDescent="0.3">
      <c r="A564" s="22" t="s">
        <v>994</v>
      </c>
      <c r="B564" s="22" t="s">
        <v>587</v>
      </c>
      <c r="C564" s="22" t="s">
        <v>196</v>
      </c>
      <c r="D564" s="23">
        <v>1</v>
      </c>
      <c r="E564" s="25">
        <f>TRUNC(SUMIF(V562:V564, RIGHTB(O564, 1), H562:H564)*U564, 2)</f>
        <v>76.17</v>
      </c>
      <c r="F564" s="28">
        <f>TRUNC(E564*D564,1)</f>
        <v>76.099999999999994</v>
      </c>
      <c r="G564" s="25">
        <v>0</v>
      </c>
      <c r="H564" s="28">
        <f>TRUNC(G564*D564,1)</f>
        <v>0</v>
      </c>
      <c r="I564" s="25">
        <v>0</v>
      </c>
      <c r="J564" s="28">
        <f>TRUNC(I564*D564,1)</f>
        <v>0</v>
      </c>
      <c r="K564" s="25">
        <f t="shared" si="107"/>
        <v>76.099999999999994</v>
      </c>
      <c r="L564" s="28">
        <f t="shared" si="107"/>
        <v>76.099999999999994</v>
      </c>
      <c r="M564" s="22" t="s">
        <v>51</v>
      </c>
      <c r="N564" s="2" t="s">
        <v>822</v>
      </c>
      <c r="O564" s="2" t="s">
        <v>408</v>
      </c>
      <c r="P564" s="2" t="s">
        <v>60</v>
      </c>
      <c r="Q564" s="2" t="s">
        <v>60</v>
      </c>
      <c r="R564" s="2" t="s">
        <v>60</v>
      </c>
      <c r="S564" s="3">
        <v>1</v>
      </c>
      <c r="T564" s="3">
        <v>0</v>
      </c>
      <c r="U564" s="3">
        <v>0.03</v>
      </c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51</v>
      </c>
      <c r="AW564" s="2" t="s">
        <v>1118</v>
      </c>
      <c r="AX564" s="2" t="s">
        <v>51</v>
      </c>
      <c r="AY564" s="2" t="s">
        <v>51</v>
      </c>
      <c r="AZ564" s="2" t="s">
        <v>51</v>
      </c>
    </row>
    <row r="565" spans="1:52" ht="30" customHeight="1" x14ac:dyDescent="0.3">
      <c r="A565" s="22" t="s">
        <v>311</v>
      </c>
      <c r="B565" s="22" t="s">
        <v>51</v>
      </c>
      <c r="C565" s="22" t="s">
        <v>51</v>
      </c>
      <c r="D565" s="23"/>
      <c r="E565" s="25"/>
      <c r="F565" s="28">
        <f>TRUNC(SUMIF(N562:N564, N561, F562:F564),0)</f>
        <v>76</v>
      </c>
      <c r="G565" s="25"/>
      <c r="H565" s="28">
        <f>TRUNC(SUMIF(N562:N564, N561, H562:H564),0)</f>
        <v>2539</v>
      </c>
      <c r="I565" s="25"/>
      <c r="J565" s="28">
        <f>TRUNC(SUMIF(N562:N564, N561, J562:J564),0)</f>
        <v>0</v>
      </c>
      <c r="K565" s="25"/>
      <c r="L565" s="28">
        <f>F565+H565+J565</f>
        <v>2615</v>
      </c>
      <c r="M565" s="22" t="s">
        <v>51</v>
      </c>
      <c r="N565" s="2" t="s">
        <v>75</v>
      </c>
      <c r="O565" s="2" t="s">
        <v>75</v>
      </c>
      <c r="P565" s="2" t="s">
        <v>51</v>
      </c>
      <c r="Q565" s="2" t="s">
        <v>51</v>
      </c>
      <c r="R565" s="2" t="s">
        <v>51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51</v>
      </c>
      <c r="AW565" s="2" t="s">
        <v>51</v>
      </c>
      <c r="AX565" s="2" t="s">
        <v>51</v>
      </c>
      <c r="AY565" s="2" t="s">
        <v>51</v>
      </c>
      <c r="AZ565" s="2" t="s">
        <v>51</v>
      </c>
    </row>
    <row r="566" spans="1:52" ht="30" customHeight="1" x14ac:dyDescent="0.3">
      <c r="A566" s="23"/>
      <c r="B566" s="23"/>
      <c r="C566" s="23"/>
      <c r="D566" s="23"/>
      <c r="E566" s="25"/>
      <c r="F566" s="28"/>
      <c r="G566" s="25"/>
      <c r="H566" s="28"/>
      <c r="I566" s="25"/>
      <c r="J566" s="28"/>
      <c r="K566" s="25"/>
      <c r="L566" s="28"/>
      <c r="M566" s="23"/>
    </row>
    <row r="567" spans="1:52" ht="30" customHeight="1" x14ac:dyDescent="0.3">
      <c r="A567" s="19" t="s">
        <v>1119</v>
      </c>
      <c r="B567" s="20"/>
      <c r="C567" s="20"/>
      <c r="D567" s="20"/>
      <c r="E567" s="24"/>
      <c r="F567" s="27"/>
      <c r="G567" s="24"/>
      <c r="H567" s="27"/>
      <c r="I567" s="24"/>
      <c r="J567" s="27"/>
      <c r="K567" s="24"/>
      <c r="L567" s="27"/>
      <c r="M567" s="21"/>
      <c r="N567" s="1" t="s">
        <v>832</v>
      </c>
    </row>
    <row r="568" spans="1:52" ht="30" customHeight="1" x14ac:dyDescent="0.3">
      <c r="A568" s="22" t="s">
        <v>990</v>
      </c>
      <c r="B568" s="22" t="s">
        <v>307</v>
      </c>
      <c r="C568" s="22" t="s">
        <v>308</v>
      </c>
      <c r="D568" s="23">
        <v>6.7000000000000004E-2</v>
      </c>
      <c r="E568" s="25">
        <f>단가대비표!O88</f>
        <v>0</v>
      </c>
      <c r="F568" s="28">
        <f>TRUNC(E568*D568,1)</f>
        <v>0</v>
      </c>
      <c r="G568" s="25">
        <f>단가대비표!P88</f>
        <v>263017</v>
      </c>
      <c r="H568" s="28">
        <f>TRUNC(G568*D568,1)</f>
        <v>17622.099999999999</v>
      </c>
      <c r="I568" s="25">
        <f>단가대비표!V88</f>
        <v>0</v>
      </c>
      <c r="J568" s="28">
        <f>TRUNC(I568*D568,1)</f>
        <v>0</v>
      </c>
      <c r="K568" s="25">
        <f t="shared" ref="K568:L570" si="108">TRUNC(E568+G568+I568,1)</f>
        <v>263017</v>
      </c>
      <c r="L568" s="28">
        <f t="shared" si="108"/>
        <v>17622.099999999999</v>
      </c>
      <c r="M568" s="22" t="s">
        <v>51</v>
      </c>
      <c r="N568" s="2" t="s">
        <v>832</v>
      </c>
      <c r="O568" s="2" t="s">
        <v>991</v>
      </c>
      <c r="P568" s="2" t="s">
        <v>60</v>
      </c>
      <c r="Q568" s="2" t="s">
        <v>60</v>
      </c>
      <c r="R568" s="2" t="s">
        <v>59</v>
      </c>
      <c r="S568" s="3"/>
      <c r="T568" s="3"/>
      <c r="U568" s="3"/>
      <c r="V568" s="3">
        <v>1</v>
      </c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51</v>
      </c>
      <c r="AW568" s="2" t="s">
        <v>1121</v>
      </c>
      <c r="AX568" s="2" t="s">
        <v>51</v>
      </c>
      <c r="AY568" s="2" t="s">
        <v>51</v>
      </c>
      <c r="AZ568" s="2" t="s">
        <v>51</v>
      </c>
    </row>
    <row r="569" spans="1:52" ht="30" customHeight="1" x14ac:dyDescent="0.3">
      <c r="A569" s="22" t="s">
        <v>306</v>
      </c>
      <c r="B569" s="22" t="s">
        <v>307</v>
      </c>
      <c r="C569" s="22" t="s">
        <v>308</v>
      </c>
      <c r="D569" s="23">
        <v>1.0999999999999999E-2</v>
      </c>
      <c r="E569" s="25">
        <f>단가대비표!O78</f>
        <v>0</v>
      </c>
      <c r="F569" s="28">
        <f>TRUNC(E569*D569,1)</f>
        <v>0</v>
      </c>
      <c r="G569" s="25">
        <f>단가대비표!P78</f>
        <v>172068</v>
      </c>
      <c r="H569" s="28">
        <f>TRUNC(G569*D569,1)</f>
        <v>1892.7</v>
      </c>
      <c r="I569" s="25">
        <f>단가대비표!V78</f>
        <v>0</v>
      </c>
      <c r="J569" s="28">
        <f>TRUNC(I569*D569,1)</f>
        <v>0</v>
      </c>
      <c r="K569" s="25">
        <f t="shared" si="108"/>
        <v>172068</v>
      </c>
      <c r="L569" s="28">
        <f t="shared" si="108"/>
        <v>1892.7</v>
      </c>
      <c r="M569" s="22" t="s">
        <v>51</v>
      </c>
      <c r="N569" s="2" t="s">
        <v>832</v>
      </c>
      <c r="O569" s="2" t="s">
        <v>309</v>
      </c>
      <c r="P569" s="2" t="s">
        <v>60</v>
      </c>
      <c r="Q569" s="2" t="s">
        <v>60</v>
      </c>
      <c r="R569" s="2" t="s">
        <v>59</v>
      </c>
      <c r="S569" s="3"/>
      <c r="T569" s="3"/>
      <c r="U569" s="3"/>
      <c r="V569" s="3">
        <v>1</v>
      </c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51</v>
      </c>
      <c r="AW569" s="2" t="s">
        <v>1122</v>
      </c>
      <c r="AX569" s="2" t="s">
        <v>51</v>
      </c>
      <c r="AY569" s="2" t="s">
        <v>51</v>
      </c>
      <c r="AZ569" s="2" t="s">
        <v>51</v>
      </c>
    </row>
    <row r="570" spans="1:52" ht="30" customHeight="1" x14ac:dyDescent="0.3">
      <c r="A570" s="22" t="s">
        <v>994</v>
      </c>
      <c r="B570" s="22" t="s">
        <v>858</v>
      </c>
      <c r="C570" s="22" t="s">
        <v>196</v>
      </c>
      <c r="D570" s="23">
        <v>1</v>
      </c>
      <c r="E570" s="25">
        <f>TRUNC(SUMIF(V568:V570, RIGHTB(O570, 1), H568:H570)*U570, 2)</f>
        <v>390.29</v>
      </c>
      <c r="F570" s="28">
        <f>TRUNC(E570*D570,1)</f>
        <v>390.2</v>
      </c>
      <c r="G570" s="25">
        <v>0</v>
      </c>
      <c r="H570" s="28">
        <f>TRUNC(G570*D570,1)</f>
        <v>0</v>
      </c>
      <c r="I570" s="25">
        <v>0</v>
      </c>
      <c r="J570" s="28">
        <f>TRUNC(I570*D570,1)</f>
        <v>0</v>
      </c>
      <c r="K570" s="25">
        <f t="shared" si="108"/>
        <v>390.2</v>
      </c>
      <c r="L570" s="28">
        <f t="shared" si="108"/>
        <v>390.2</v>
      </c>
      <c r="M570" s="22" t="s">
        <v>51</v>
      </c>
      <c r="N570" s="2" t="s">
        <v>832</v>
      </c>
      <c r="O570" s="2" t="s">
        <v>408</v>
      </c>
      <c r="P570" s="2" t="s">
        <v>60</v>
      </c>
      <c r="Q570" s="2" t="s">
        <v>60</v>
      </c>
      <c r="R570" s="2" t="s">
        <v>60</v>
      </c>
      <c r="S570" s="3">
        <v>1</v>
      </c>
      <c r="T570" s="3">
        <v>0</v>
      </c>
      <c r="U570" s="3">
        <v>0.02</v>
      </c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51</v>
      </c>
      <c r="AW570" s="2" t="s">
        <v>1123</v>
      </c>
      <c r="AX570" s="2" t="s">
        <v>51</v>
      </c>
      <c r="AY570" s="2" t="s">
        <v>51</v>
      </c>
      <c r="AZ570" s="2" t="s">
        <v>51</v>
      </c>
    </row>
    <row r="571" spans="1:52" ht="30" customHeight="1" x14ac:dyDescent="0.3">
      <c r="A571" s="22" t="s">
        <v>311</v>
      </c>
      <c r="B571" s="22" t="s">
        <v>51</v>
      </c>
      <c r="C571" s="22" t="s">
        <v>51</v>
      </c>
      <c r="D571" s="23"/>
      <c r="E571" s="25"/>
      <c r="F571" s="28">
        <f>TRUNC(SUMIF(N568:N570, N567, F568:F570),0)</f>
        <v>390</v>
      </c>
      <c r="G571" s="25"/>
      <c r="H571" s="28">
        <f>TRUNC(SUMIF(N568:N570, N567, H568:H570),0)</f>
        <v>19514</v>
      </c>
      <c r="I571" s="25"/>
      <c r="J571" s="28">
        <f>TRUNC(SUMIF(N568:N570, N567, J568:J570),0)</f>
        <v>0</v>
      </c>
      <c r="K571" s="25"/>
      <c r="L571" s="28">
        <f>F571+H571+J571</f>
        <v>19904</v>
      </c>
      <c r="M571" s="22" t="s">
        <v>51</v>
      </c>
      <c r="N571" s="2" t="s">
        <v>75</v>
      </c>
      <c r="O571" s="2" t="s">
        <v>75</v>
      </c>
      <c r="P571" s="2" t="s">
        <v>51</v>
      </c>
      <c r="Q571" s="2" t="s">
        <v>51</v>
      </c>
      <c r="R571" s="2" t="s">
        <v>51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51</v>
      </c>
      <c r="AW571" s="2" t="s">
        <v>51</v>
      </c>
      <c r="AX571" s="2" t="s">
        <v>51</v>
      </c>
      <c r="AY571" s="2" t="s">
        <v>51</v>
      </c>
      <c r="AZ571" s="2" t="s">
        <v>51</v>
      </c>
    </row>
    <row r="572" spans="1:52" ht="30" customHeight="1" x14ac:dyDescent="0.3">
      <c r="A572" s="23"/>
      <c r="B572" s="23"/>
      <c r="C572" s="23"/>
      <c r="D572" s="23"/>
      <c r="E572" s="25"/>
      <c r="F572" s="28"/>
      <c r="G572" s="25"/>
      <c r="H572" s="28"/>
      <c r="I572" s="25"/>
      <c r="J572" s="28"/>
      <c r="K572" s="25"/>
      <c r="L572" s="28"/>
      <c r="M572" s="23"/>
    </row>
    <row r="573" spans="1:52" ht="30" customHeight="1" x14ac:dyDescent="0.3">
      <c r="A573" s="19" t="s">
        <v>1124</v>
      </c>
      <c r="B573" s="20"/>
      <c r="C573" s="20"/>
      <c r="D573" s="20"/>
      <c r="E573" s="24"/>
      <c r="F573" s="27"/>
      <c r="G573" s="24"/>
      <c r="H573" s="27"/>
      <c r="I573" s="24"/>
      <c r="J573" s="27"/>
      <c r="K573" s="24"/>
      <c r="L573" s="27"/>
      <c r="M573" s="21"/>
      <c r="N573" s="1" t="s">
        <v>836</v>
      </c>
    </row>
    <row r="574" spans="1:52" ht="30" customHeight="1" x14ac:dyDescent="0.3">
      <c r="A574" s="22" t="s">
        <v>1126</v>
      </c>
      <c r="B574" s="22" t="s">
        <v>1127</v>
      </c>
      <c r="C574" s="22" t="s">
        <v>972</v>
      </c>
      <c r="D574" s="23">
        <v>0.26</v>
      </c>
      <c r="E574" s="25">
        <f>단가대비표!O66</f>
        <v>7500</v>
      </c>
      <c r="F574" s="28">
        <f>TRUNC(E574*D574,1)</f>
        <v>1950</v>
      </c>
      <c r="G574" s="25">
        <f>단가대비표!P66</f>
        <v>0</v>
      </c>
      <c r="H574" s="28">
        <f>TRUNC(G574*D574,1)</f>
        <v>0</v>
      </c>
      <c r="I574" s="25">
        <f>단가대비표!V66</f>
        <v>0</v>
      </c>
      <c r="J574" s="28">
        <f>TRUNC(I574*D574,1)</f>
        <v>0</v>
      </c>
      <c r="K574" s="25">
        <f t="shared" ref="K574:L577" si="109">TRUNC(E574+G574+I574,1)</f>
        <v>7500</v>
      </c>
      <c r="L574" s="28">
        <f t="shared" si="109"/>
        <v>1950</v>
      </c>
      <c r="M574" s="22" t="s">
        <v>51</v>
      </c>
      <c r="N574" s="2" t="s">
        <v>836</v>
      </c>
      <c r="O574" s="2" t="s">
        <v>1128</v>
      </c>
      <c r="P574" s="2" t="s">
        <v>60</v>
      </c>
      <c r="Q574" s="2" t="s">
        <v>60</v>
      </c>
      <c r="R574" s="2" t="s">
        <v>59</v>
      </c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51</v>
      </c>
      <c r="AW574" s="2" t="s">
        <v>1129</v>
      </c>
      <c r="AX574" s="2" t="s">
        <v>51</v>
      </c>
      <c r="AY574" s="2" t="s">
        <v>51</v>
      </c>
      <c r="AZ574" s="2" t="s">
        <v>51</v>
      </c>
    </row>
    <row r="575" spans="1:52" ht="30" customHeight="1" x14ac:dyDescent="0.3">
      <c r="A575" s="22" t="s">
        <v>975</v>
      </c>
      <c r="B575" s="22" t="s">
        <v>985</v>
      </c>
      <c r="C575" s="22" t="s">
        <v>972</v>
      </c>
      <c r="D575" s="23">
        <v>0.05</v>
      </c>
      <c r="E575" s="25">
        <f>단가대비표!O71</f>
        <v>3494.44</v>
      </c>
      <c r="F575" s="28">
        <f>TRUNC(E575*D575,1)</f>
        <v>174.7</v>
      </c>
      <c r="G575" s="25">
        <f>단가대비표!P71</f>
        <v>0</v>
      </c>
      <c r="H575" s="28">
        <f>TRUNC(G575*D575,1)</f>
        <v>0</v>
      </c>
      <c r="I575" s="25">
        <f>단가대비표!V71</f>
        <v>0</v>
      </c>
      <c r="J575" s="28">
        <f>TRUNC(I575*D575,1)</f>
        <v>0</v>
      </c>
      <c r="K575" s="25">
        <f t="shared" si="109"/>
        <v>3494.4</v>
      </c>
      <c r="L575" s="28">
        <f t="shared" si="109"/>
        <v>174.7</v>
      </c>
      <c r="M575" s="22" t="s">
        <v>51</v>
      </c>
      <c r="N575" s="2" t="s">
        <v>836</v>
      </c>
      <c r="O575" s="2" t="s">
        <v>986</v>
      </c>
      <c r="P575" s="2" t="s">
        <v>60</v>
      </c>
      <c r="Q575" s="2" t="s">
        <v>60</v>
      </c>
      <c r="R575" s="2" t="s">
        <v>59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51</v>
      </c>
      <c r="AW575" s="2" t="s">
        <v>1130</v>
      </c>
      <c r="AX575" s="2" t="s">
        <v>51</v>
      </c>
      <c r="AY575" s="2" t="s">
        <v>51</v>
      </c>
      <c r="AZ575" s="2" t="s">
        <v>51</v>
      </c>
    </row>
    <row r="576" spans="1:52" ht="30" customHeight="1" x14ac:dyDescent="0.3">
      <c r="A576" s="22" t="s">
        <v>1093</v>
      </c>
      <c r="B576" s="22" t="s">
        <v>1094</v>
      </c>
      <c r="C576" s="22" t="s">
        <v>135</v>
      </c>
      <c r="D576" s="23">
        <v>0.06</v>
      </c>
      <c r="E576" s="25">
        <f>단가대비표!O63</f>
        <v>3125.16</v>
      </c>
      <c r="F576" s="28">
        <f>TRUNC(E576*D576,1)</f>
        <v>187.5</v>
      </c>
      <c r="G576" s="25">
        <f>단가대비표!P63</f>
        <v>0</v>
      </c>
      <c r="H576" s="28">
        <f>TRUNC(G576*D576,1)</f>
        <v>0</v>
      </c>
      <c r="I576" s="25">
        <f>단가대비표!V63</f>
        <v>0</v>
      </c>
      <c r="J576" s="28">
        <f>TRUNC(I576*D576,1)</f>
        <v>0</v>
      </c>
      <c r="K576" s="25">
        <f t="shared" si="109"/>
        <v>3125.1</v>
      </c>
      <c r="L576" s="28">
        <f t="shared" si="109"/>
        <v>187.5</v>
      </c>
      <c r="M576" s="22" t="s">
        <v>1095</v>
      </c>
      <c r="N576" s="2" t="s">
        <v>836</v>
      </c>
      <c r="O576" s="2" t="s">
        <v>1096</v>
      </c>
      <c r="P576" s="2" t="s">
        <v>60</v>
      </c>
      <c r="Q576" s="2" t="s">
        <v>60</v>
      </c>
      <c r="R576" s="2" t="s">
        <v>59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51</v>
      </c>
      <c r="AW576" s="2" t="s">
        <v>1131</v>
      </c>
      <c r="AX576" s="2" t="s">
        <v>51</v>
      </c>
      <c r="AY576" s="2" t="s">
        <v>51</v>
      </c>
      <c r="AZ576" s="2" t="s">
        <v>51</v>
      </c>
    </row>
    <row r="577" spans="1:52" ht="30" customHeight="1" x14ac:dyDescent="0.3">
      <c r="A577" s="22" t="s">
        <v>1132</v>
      </c>
      <c r="B577" s="22" t="s">
        <v>1133</v>
      </c>
      <c r="C577" s="22" t="s">
        <v>341</v>
      </c>
      <c r="D577" s="23">
        <v>0.5</v>
      </c>
      <c r="E577" s="25">
        <f>단가대비표!O59</f>
        <v>323</v>
      </c>
      <c r="F577" s="28">
        <f>TRUNC(E577*D577,1)</f>
        <v>161.5</v>
      </c>
      <c r="G577" s="25">
        <f>단가대비표!P59</f>
        <v>0</v>
      </c>
      <c r="H577" s="28">
        <f>TRUNC(G577*D577,1)</f>
        <v>0</v>
      </c>
      <c r="I577" s="25">
        <f>단가대비표!V59</f>
        <v>0</v>
      </c>
      <c r="J577" s="28">
        <f>TRUNC(I577*D577,1)</f>
        <v>0</v>
      </c>
      <c r="K577" s="25">
        <f t="shared" si="109"/>
        <v>323</v>
      </c>
      <c r="L577" s="28">
        <f t="shared" si="109"/>
        <v>161.5</v>
      </c>
      <c r="M577" s="22" t="s">
        <v>51</v>
      </c>
      <c r="N577" s="2" t="s">
        <v>836</v>
      </c>
      <c r="O577" s="2" t="s">
        <v>1134</v>
      </c>
      <c r="P577" s="2" t="s">
        <v>60</v>
      </c>
      <c r="Q577" s="2" t="s">
        <v>60</v>
      </c>
      <c r="R577" s="2" t="s">
        <v>59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51</v>
      </c>
      <c r="AW577" s="2" t="s">
        <v>1135</v>
      </c>
      <c r="AX577" s="2" t="s">
        <v>51</v>
      </c>
      <c r="AY577" s="2" t="s">
        <v>51</v>
      </c>
      <c r="AZ577" s="2" t="s">
        <v>51</v>
      </c>
    </row>
    <row r="578" spans="1:52" ht="30" customHeight="1" x14ac:dyDescent="0.3">
      <c r="A578" s="22" t="s">
        <v>311</v>
      </c>
      <c r="B578" s="22" t="s">
        <v>51</v>
      </c>
      <c r="C578" s="22" t="s">
        <v>51</v>
      </c>
      <c r="D578" s="23"/>
      <c r="E578" s="25"/>
      <c r="F578" s="28">
        <f>TRUNC(SUMIF(N574:N577, N573, F574:F577),0)</f>
        <v>2473</v>
      </c>
      <c r="G578" s="25"/>
      <c r="H578" s="28">
        <f>TRUNC(SUMIF(N574:N577, N573, H574:H577),0)</f>
        <v>0</v>
      </c>
      <c r="I578" s="25"/>
      <c r="J578" s="28">
        <f>TRUNC(SUMIF(N574:N577, N573, J574:J577),0)</f>
        <v>0</v>
      </c>
      <c r="K578" s="25"/>
      <c r="L578" s="28">
        <f>F578+H578+J578</f>
        <v>2473</v>
      </c>
      <c r="M578" s="22" t="s">
        <v>51</v>
      </c>
      <c r="N578" s="2" t="s">
        <v>75</v>
      </c>
      <c r="O578" s="2" t="s">
        <v>75</v>
      </c>
      <c r="P578" s="2" t="s">
        <v>51</v>
      </c>
      <c r="Q578" s="2" t="s">
        <v>51</v>
      </c>
      <c r="R578" s="2" t="s">
        <v>51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51</v>
      </c>
      <c r="AW578" s="2" t="s">
        <v>51</v>
      </c>
      <c r="AX578" s="2" t="s">
        <v>51</v>
      </c>
      <c r="AY578" s="2" t="s">
        <v>51</v>
      </c>
      <c r="AZ578" s="2" t="s">
        <v>51</v>
      </c>
    </row>
    <row r="579" spans="1:52" ht="30" customHeight="1" x14ac:dyDescent="0.3">
      <c r="A579" s="23"/>
      <c r="B579" s="23"/>
      <c r="C579" s="23"/>
      <c r="D579" s="23"/>
      <c r="E579" s="25"/>
      <c r="F579" s="28"/>
      <c r="G579" s="25"/>
      <c r="H579" s="28"/>
      <c r="I579" s="25"/>
      <c r="J579" s="28"/>
      <c r="K579" s="25"/>
      <c r="L579" s="28"/>
      <c r="M579" s="23"/>
    </row>
    <row r="580" spans="1:52" ht="30" customHeight="1" x14ac:dyDescent="0.3">
      <c r="A580" s="19" t="s">
        <v>1136</v>
      </c>
      <c r="B580" s="20"/>
      <c r="C580" s="20"/>
      <c r="D580" s="20"/>
      <c r="E580" s="24"/>
      <c r="F580" s="27"/>
      <c r="G580" s="24"/>
      <c r="H580" s="27"/>
      <c r="I580" s="24"/>
      <c r="J580" s="27"/>
      <c r="K580" s="24"/>
      <c r="L580" s="27"/>
      <c r="M580" s="21"/>
      <c r="N580" s="1" t="s">
        <v>850</v>
      </c>
    </row>
    <row r="581" spans="1:52" ht="30" customHeight="1" x14ac:dyDescent="0.3">
      <c r="A581" s="22" t="s">
        <v>1138</v>
      </c>
      <c r="B581" s="22" t="s">
        <v>307</v>
      </c>
      <c r="C581" s="22" t="s">
        <v>308</v>
      </c>
      <c r="D581" s="23">
        <v>2.4E-2</v>
      </c>
      <c r="E581" s="25">
        <f>단가대비표!O90</f>
        <v>0</v>
      </c>
      <c r="F581" s="28">
        <f>TRUNC(E581*D581,1)</f>
        <v>0</v>
      </c>
      <c r="G581" s="25">
        <f>단가대비표!P90</f>
        <v>227614</v>
      </c>
      <c r="H581" s="28">
        <f>TRUNC(G581*D581,1)</f>
        <v>5462.7</v>
      </c>
      <c r="I581" s="25">
        <f>단가대비표!V90</f>
        <v>0</v>
      </c>
      <c r="J581" s="28">
        <f>TRUNC(I581*D581,1)</f>
        <v>0</v>
      </c>
      <c r="K581" s="25">
        <f>TRUNC(E581+G581+I581,1)</f>
        <v>227614</v>
      </c>
      <c r="L581" s="28">
        <f>TRUNC(F581+H581+J581,1)</f>
        <v>5462.7</v>
      </c>
      <c r="M581" s="22" t="s">
        <v>51</v>
      </c>
      <c r="N581" s="2" t="s">
        <v>850</v>
      </c>
      <c r="O581" s="2" t="s">
        <v>1139</v>
      </c>
      <c r="P581" s="2" t="s">
        <v>60</v>
      </c>
      <c r="Q581" s="2" t="s">
        <v>60</v>
      </c>
      <c r="R581" s="2" t="s">
        <v>59</v>
      </c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51</v>
      </c>
      <c r="AW581" s="2" t="s">
        <v>1140</v>
      </c>
      <c r="AX581" s="2" t="s">
        <v>51</v>
      </c>
      <c r="AY581" s="2" t="s">
        <v>51</v>
      </c>
      <c r="AZ581" s="2" t="s">
        <v>51</v>
      </c>
    </row>
    <row r="582" spans="1:52" ht="30" customHeight="1" x14ac:dyDescent="0.3">
      <c r="A582" s="22" t="s">
        <v>306</v>
      </c>
      <c r="B582" s="22" t="s">
        <v>307</v>
      </c>
      <c r="C582" s="22" t="s">
        <v>308</v>
      </c>
      <c r="D582" s="23">
        <v>1.2E-2</v>
      </c>
      <c r="E582" s="25">
        <f>단가대비표!O78</f>
        <v>0</v>
      </c>
      <c r="F582" s="28">
        <f>TRUNC(E582*D582,1)</f>
        <v>0</v>
      </c>
      <c r="G582" s="25">
        <f>단가대비표!P78</f>
        <v>172068</v>
      </c>
      <c r="H582" s="28">
        <f>TRUNC(G582*D582,1)</f>
        <v>2064.8000000000002</v>
      </c>
      <c r="I582" s="25">
        <f>단가대비표!V78</f>
        <v>0</v>
      </c>
      <c r="J582" s="28">
        <f>TRUNC(I582*D582,1)</f>
        <v>0</v>
      </c>
      <c r="K582" s="25">
        <f>TRUNC(E582+G582+I582,1)</f>
        <v>172068</v>
      </c>
      <c r="L582" s="28">
        <f>TRUNC(F582+H582+J582,1)</f>
        <v>2064.8000000000002</v>
      </c>
      <c r="M582" s="22" t="s">
        <v>51</v>
      </c>
      <c r="N582" s="2" t="s">
        <v>850</v>
      </c>
      <c r="O582" s="2" t="s">
        <v>309</v>
      </c>
      <c r="P582" s="2" t="s">
        <v>60</v>
      </c>
      <c r="Q582" s="2" t="s">
        <v>60</v>
      </c>
      <c r="R582" s="2" t="s">
        <v>59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51</v>
      </c>
      <c r="AW582" s="2" t="s">
        <v>1141</v>
      </c>
      <c r="AX582" s="2" t="s">
        <v>51</v>
      </c>
      <c r="AY582" s="2" t="s">
        <v>51</v>
      </c>
      <c r="AZ582" s="2" t="s">
        <v>51</v>
      </c>
    </row>
    <row r="583" spans="1:52" ht="30" customHeight="1" x14ac:dyDescent="0.3">
      <c r="A583" s="22" t="s">
        <v>311</v>
      </c>
      <c r="B583" s="22" t="s">
        <v>51</v>
      </c>
      <c r="C583" s="22" t="s">
        <v>51</v>
      </c>
      <c r="D583" s="23"/>
      <c r="E583" s="25"/>
      <c r="F583" s="28">
        <f>TRUNC(SUMIF(N581:N582, N580, F581:F582),0)</f>
        <v>0</v>
      </c>
      <c r="G583" s="25"/>
      <c r="H583" s="28">
        <f>TRUNC(SUMIF(N581:N582, N580, H581:H582),0)</f>
        <v>7527</v>
      </c>
      <c r="I583" s="25"/>
      <c r="J583" s="28">
        <f>TRUNC(SUMIF(N581:N582, N580, J581:J582),0)</f>
        <v>0</v>
      </c>
      <c r="K583" s="25"/>
      <c r="L583" s="28">
        <f>F583+H583+J583</f>
        <v>7527</v>
      </c>
      <c r="M583" s="22" t="s">
        <v>51</v>
      </c>
      <c r="N583" s="2" t="s">
        <v>75</v>
      </c>
      <c r="O583" s="2" t="s">
        <v>75</v>
      </c>
      <c r="P583" s="2" t="s">
        <v>51</v>
      </c>
      <c r="Q583" s="2" t="s">
        <v>51</v>
      </c>
      <c r="R583" s="2" t="s">
        <v>51</v>
      </c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51</v>
      </c>
      <c r="AW583" s="2" t="s">
        <v>51</v>
      </c>
      <c r="AX583" s="2" t="s">
        <v>51</v>
      </c>
      <c r="AY583" s="2" t="s">
        <v>51</v>
      </c>
      <c r="AZ583" s="2" t="s">
        <v>51</v>
      </c>
    </row>
    <row r="584" spans="1:52" ht="30" customHeight="1" x14ac:dyDescent="0.3">
      <c r="A584" s="23"/>
      <c r="B584" s="23"/>
      <c r="C584" s="23"/>
      <c r="D584" s="23"/>
      <c r="E584" s="25"/>
      <c r="F584" s="28"/>
      <c r="G584" s="25"/>
      <c r="H584" s="28"/>
      <c r="I584" s="25"/>
      <c r="J584" s="28"/>
      <c r="K584" s="25"/>
      <c r="L584" s="28"/>
      <c r="M584" s="23"/>
    </row>
    <row r="585" spans="1:52" ht="30" customHeight="1" x14ac:dyDescent="0.3">
      <c r="A585" s="19" t="s">
        <v>1142</v>
      </c>
      <c r="B585" s="20"/>
      <c r="C585" s="20"/>
      <c r="D585" s="20"/>
      <c r="E585" s="24"/>
      <c r="F585" s="27"/>
      <c r="G585" s="24"/>
      <c r="H585" s="27"/>
      <c r="I585" s="24"/>
      <c r="J585" s="27"/>
      <c r="K585" s="24"/>
      <c r="L585" s="27"/>
      <c r="M585" s="21"/>
      <c r="N585" s="1" t="s">
        <v>872</v>
      </c>
    </row>
    <row r="586" spans="1:52" ht="30" customHeight="1" x14ac:dyDescent="0.3">
      <c r="A586" s="22" t="s">
        <v>854</v>
      </c>
      <c r="B586" s="22" t="s">
        <v>307</v>
      </c>
      <c r="C586" s="22" t="s">
        <v>308</v>
      </c>
      <c r="D586" s="23">
        <v>1.4E-2</v>
      </c>
      <c r="E586" s="25">
        <f>단가대비표!O89</f>
        <v>0</v>
      </c>
      <c r="F586" s="28">
        <f>TRUNC(E586*D586,1)</f>
        <v>0</v>
      </c>
      <c r="G586" s="25">
        <f>단가대비표!P89</f>
        <v>256883</v>
      </c>
      <c r="H586" s="28">
        <f>TRUNC(G586*D586,1)</f>
        <v>3596.3</v>
      </c>
      <c r="I586" s="25">
        <f>단가대비표!V89</f>
        <v>0</v>
      </c>
      <c r="J586" s="28">
        <f>TRUNC(I586*D586,1)</f>
        <v>0</v>
      </c>
      <c r="K586" s="25">
        <f t="shared" ref="K586:L588" si="110">TRUNC(E586+G586+I586,1)</f>
        <v>256883</v>
      </c>
      <c r="L586" s="28">
        <f t="shared" si="110"/>
        <v>3596.3</v>
      </c>
      <c r="M586" s="22" t="s">
        <v>51</v>
      </c>
      <c r="N586" s="2" t="s">
        <v>872</v>
      </c>
      <c r="O586" s="2" t="s">
        <v>855</v>
      </c>
      <c r="P586" s="2" t="s">
        <v>60</v>
      </c>
      <c r="Q586" s="2" t="s">
        <v>60</v>
      </c>
      <c r="R586" s="2" t="s">
        <v>59</v>
      </c>
      <c r="S586" s="3"/>
      <c r="T586" s="3"/>
      <c r="U586" s="3"/>
      <c r="V586" s="3">
        <v>1</v>
      </c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2" t="s">
        <v>51</v>
      </c>
      <c r="AW586" s="2" t="s">
        <v>1144</v>
      </c>
      <c r="AX586" s="2" t="s">
        <v>51</v>
      </c>
      <c r="AY586" s="2" t="s">
        <v>51</v>
      </c>
      <c r="AZ586" s="2" t="s">
        <v>51</v>
      </c>
    </row>
    <row r="587" spans="1:52" ht="30" customHeight="1" x14ac:dyDescent="0.3">
      <c r="A587" s="22" t="s">
        <v>306</v>
      </c>
      <c r="B587" s="22" t="s">
        <v>307</v>
      </c>
      <c r="C587" s="22" t="s">
        <v>308</v>
      </c>
      <c r="D587" s="23">
        <v>0.01</v>
      </c>
      <c r="E587" s="25">
        <f>단가대비표!O78</f>
        <v>0</v>
      </c>
      <c r="F587" s="28">
        <f>TRUNC(E587*D587,1)</f>
        <v>0</v>
      </c>
      <c r="G587" s="25">
        <f>단가대비표!P78</f>
        <v>172068</v>
      </c>
      <c r="H587" s="28">
        <f>TRUNC(G587*D587,1)</f>
        <v>1720.6</v>
      </c>
      <c r="I587" s="25">
        <f>단가대비표!V78</f>
        <v>0</v>
      </c>
      <c r="J587" s="28">
        <f>TRUNC(I587*D587,1)</f>
        <v>0</v>
      </c>
      <c r="K587" s="25">
        <f t="shared" si="110"/>
        <v>172068</v>
      </c>
      <c r="L587" s="28">
        <f t="shared" si="110"/>
        <v>1720.6</v>
      </c>
      <c r="M587" s="22" t="s">
        <v>51</v>
      </c>
      <c r="N587" s="2" t="s">
        <v>872</v>
      </c>
      <c r="O587" s="2" t="s">
        <v>309</v>
      </c>
      <c r="P587" s="2" t="s">
        <v>60</v>
      </c>
      <c r="Q587" s="2" t="s">
        <v>60</v>
      </c>
      <c r="R587" s="2" t="s">
        <v>59</v>
      </c>
      <c r="S587" s="3"/>
      <c r="T587" s="3"/>
      <c r="U587" s="3"/>
      <c r="V587" s="3">
        <v>1</v>
      </c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51</v>
      </c>
      <c r="AW587" s="2" t="s">
        <v>1145</v>
      </c>
      <c r="AX587" s="2" t="s">
        <v>51</v>
      </c>
      <c r="AY587" s="2" t="s">
        <v>51</v>
      </c>
      <c r="AZ587" s="2" t="s">
        <v>51</v>
      </c>
    </row>
    <row r="588" spans="1:52" ht="30" customHeight="1" x14ac:dyDescent="0.3">
      <c r="A588" s="22" t="s">
        <v>584</v>
      </c>
      <c r="B588" s="22" t="s">
        <v>858</v>
      </c>
      <c r="C588" s="22" t="s">
        <v>196</v>
      </c>
      <c r="D588" s="23">
        <v>1</v>
      </c>
      <c r="E588" s="25">
        <v>0</v>
      </c>
      <c r="F588" s="28">
        <f>TRUNC(E588*D588,1)</f>
        <v>0</v>
      </c>
      <c r="G588" s="25">
        <v>0</v>
      </c>
      <c r="H588" s="28">
        <f>TRUNC(G588*D588,1)</f>
        <v>0</v>
      </c>
      <c r="I588" s="25">
        <f>TRUNC(SUMIF(V586:V588, RIGHTB(O588, 1), H586:H588)*U588, 2)</f>
        <v>106.33</v>
      </c>
      <c r="J588" s="28">
        <f>TRUNC(I588*D588,1)</f>
        <v>106.3</v>
      </c>
      <c r="K588" s="25">
        <f t="shared" si="110"/>
        <v>106.3</v>
      </c>
      <c r="L588" s="28">
        <f t="shared" si="110"/>
        <v>106.3</v>
      </c>
      <c r="M588" s="22" t="s">
        <v>51</v>
      </c>
      <c r="N588" s="2" t="s">
        <v>872</v>
      </c>
      <c r="O588" s="2" t="s">
        <v>408</v>
      </c>
      <c r="P588" s="2" t="s">
        <v>60</v>
      </c>
      <c r="Q588" s="2" t="s">
        <v>60</v>
      </c>
      <c r="R588" s="2" t="s">
        <v>60</v>
      </c>
      <c r="S588" s="3">
        <v>1</v>
      </c>
      <c r="T588" s="3">
        <v>2</v>
      </c>
      <c r="U588" s="3">
        <v>0.02</v>
      </c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51</v>
      </c>
      <c r="AW588" s="2" t="s">
        <v>1146</v>
      </c>
      <c r="AX588" s="2" t="s">
        <v>51</v>
      </c>
      <c r="AY588" s="2" t="s">
        <v>51</v>
      </c>
      <c r="AZ588" s="2" t="s">
        <v>51</v>
      </c>
    </row>
    <row r="589" spans="1:52" ht="30" customHeight="1" x14ac:dyDescent="0.3">
      <c r="A589" s="22" t="s">
        <v>311</v>
      </c>
      <c r="B589" s="22" t="s">
        <v>51</v>
      </c>
      <c r="C589" s="22" t="s">
        <v>51</v>
      </c>
      <c r="D589" s="23"/>
      <c r="E589" s="25"/>
      <c r="F589" s="28">
        <f>TRUNC(SUMIF(N586:N588, N585, F586:F588),0)</f>
        <v>0</v>
      </c>
      <c r="G589" s="25"/>
      <c r="H589" s="28">
        <f>TRUNC(SUMIF(N586:N588, N585, H586:H588),0)</f>
        <v>5316</v>
      </c>
      <c r="I589" s="25"/>
      <c r="J589" s="28">
        <f>TRUNC(SUMIF(N586:N588, N585, J586:J588),0)</f>
        <v>106</v>
      </c>
      <c r="K589" s="25"/>
      <c r="L589" s="28">
        <f>F589+H589+J589</f>
        <v>5422</v>
      </c>
      <c r="M589" s="22" t="s">
        <v>51</v>
      </c>
      <c r="N589" s="2" t="s">
        <v>75</v>
      </c>
      <c r="O589" s="2" t="s">
        <v>75</v>
      </c>
      <c r="P589" s="2" t="s">
        <v>51</v>
      </c>
      <c r="Q589" s="2" t="s">
        <v>51</v>
      </c>
      <c r="R589" s="2" t="s">
        <v>51</v>
      </c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51</v>
      </c>
      <c r="AW589" s="2" t="s">
        <v>51</v>
      </c>
      <c r="AX589" s="2" t="s">
        <v>51</v>
      </c>
      <c r="AY589" s="2" t="s">
        <v>51</v>
      </c>
      <c r="AZ589" s="2" t="s">
        <v>51</v>
      </c>
    </row>
    <row r="590" spans="1:52" ht="30" customHeight="1" x14ac:dyDescent="0.3">
      <c r="A590" s="23"/>
      <c r="B590" s="23"/>
      <c r="C590" s="23"/>
      <c r="D590" s="23"/>
      <c r="E590" s="25"/>
      <c r="F590" s="28"/>
      <c r="G590" s="25"/>
      <c r="H590" s="28"/>
      <c r="I590" s="25"/>
      <c r="J590" s="28"/>
      <c r="K590" s="25"/>
      <c r="L590" s="28"/>
      <c r="M590" s="23"/>
    </row>
    <row r="591" spans="1:52" ht="30" customHeight="1" x14ac:dyDescent="0.3">
      <c r="A591" s="19" t="s">
        <v>1147</v>
      </c>
      <c r="B591" s="20"/>
      <c r="C591" s="20"/>
      <c r="D591" s="20"/>
      <c r="E591" s="24"/>
      <c r="F591" s="27"/>
      <c r="G591" s="24"/>
      <c r="H591" s="27"/>
      <c r="I591" s="24"/>
      <c r="J591" s="27"/>
      <c r="K591" s="24"/>
      <c r="L591" s="27"/>
      <c r="M591" s="21"/>
      <c r="N591" s="1" t="s">
        <v>877</v>
      </c>
    </row>
    <row r="592" spans="1:52" ht="30" customHeight="1" x14ac:dyDescent="0.3">
      <c r="A592" s="22" t="s">
        <v>854</v>
      </c>
      <c r="B592" s="22" t="s">
        <v>307</v>
      </c>
      <c r="C592" s="22" t="s">
        <v>308</v>
      </c>
      <c r="D592" s="23">
        <v>6.0000000000000001E-3</v>
      </c>
      <c r="E592" s="25">
        <f>단가대비표!O89</f>
        <v>0</v>
      </c>
      <c r="F592" s="28">
        <f>TRUNC(E592*D592,1)</f>
        <v>0</v>
      </c>
      <c r="G592" s="25">
        <f>단가대비표!P89</f>
        <v>256883</v>
      </c>
      <c r="H592" s="28">
        <f>TRUNC(G592*D592,1)</f>
        <v>1541.2</v>
      </c>
      <c r="I592" s="25">
        <f>단가대비표!V89</f>
        <v>0</v>
      </c>
      <c r="J592" s="28">
        <f>TRUNC(I592*D592,1)</f>
        <v>0</v>
      </c>
      <c r="K592" s="25">
        <f>TRUNC(E592+G592+I592,1)</f>
        <v>256883</v>
      </c>
      <c r="L592" s="28">
        <f>TRUNC(F592+H592+J592,1)</f>
        <v>1541.2</v>
      </c>
      <c r="M592" s="22" t="s">
        <v>51</v>
      </c>
      <c r="N592" s="2" t="s">
        <v>877</v>
      </c>
      <c r="O592" s="2" t="s">
        <v>855</v>
      </c>
      <c r="P592" s="2" t="s">
        <v>60</v>
      </c>
      <c r="Q592" s="2" t="s">
        <v>60</v>
      </c>
      <c r="R592" s="2" t="s">
        <v>59</v>
      </c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51</v>
      </c>
      <c r="AW592" s="2" t="s">
        <v>1149</v>
      </c>
      <c r="AX592" s="2" t="s">
        <v>51</v>
      </c>
      <c r="AY592" s="2" t="s">
        <v>51</v>
      </c>
      <c r="AZ592" s="2" t="s">
        <v>51</v>
      </c>
    </row>
    <row r="593" spans="1:52" ht="30" customHeight="1" x14ac:dyDescent="0.3">
      <c r="A593" s="22" t="s">
        <v>306</v>
      </c>
      <c r="B593" s="22" t="s">
        <v>307</v>
      </c>
      <c r="C593" s="22" t="s">
        <v>308</v>
      </c>
      <c r="D593" s="23">
        <v>4.0000000000000001E-3</v>
      </c>
      <c r="E593" s="25">
        <f>단가대비표!O78</f>
        <v>0</v>
      </c>
      <c r="F593" s="28">
        <f>TRUNC(E593*D593,1)</f>
        <v>0</v>
      </c>
      <c r="G593" s="25">
        <f>단가대비표!P78</f>
        <v>172068</v>
      </c>
      <c r="H593" s="28">
        <f>TRUNC(G593*D593,1)</f>
        <v>688.2</v>
      </c>
      <c r="I593" s="25">
        <f>단가대비표!V78</f>
        <v>0</v>
      </c>
      <c r="J593" s="28">
        <f>TRUNC(I593*D593,1)</f>
        <v>0</v>
      </c>
      <c r="K593" s="25">
        <f>TRUNC(E593+G593+I593,1)</f>
        <v>172068</v>
      </c>
      <c r="L593" s="28">
        <f>TRUNC(F593+H593+J593,1)</f>
        <v>688.2</v>
      </c>
      <c r="M593" s="22" t="s">
        <v>51</v>
      </c>
      <c r="N593" s="2" t="s">
        <v>877</v>
      </c>
      <c r="O593" s="2" t="s">
        <v>309</v>
      </c>
      <c r="P593" s="2" t="s">
        <v>60</v>
      </c>
      <c r="Q593" s="2" t="s">
        <v>60</v>
      </c>
      <c r="R593" s="2" t="s">
        <v>59</v>
      </c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51</v>
      </c>
      <c r="AW593" s="2" t="s">
        <v>1150</v>
      </c>
      <c r="AX593" s="2" t="s">
        <v>51</v>
      </c>
      <c r="AY593" s="2" t="s">
        <v>51</v>
      </c>
      <c r="AZ593" s="2" t="s">
        <v>51</v>
      </c>
    </row>
    <row r="594" spans="1:52" ht="30" customHeight="1" x14ac:dyDescent="0.3">
      <c r="A594" s="22" t="s">
        <v>311</v>
      </c>
      <c r="B594" s="22" t="s">
        <v>51</v>
      </c>
      <c r="C594" s="22" t="s">
        <v>51</v>
      </c>
      <c r="D594" s="23"/>
      <c r="E594" s="25"/>
      <c r="F594" s="28">
        <f>TRUNC(SUMIF(N592:N593, N591, F592:F593),0)</f>
        <v>0</v>
      </c>
      <c r="G594" s="25"/>
      <c r="H594" s="28">
        <f>TRUNC(SUMIF(N592:N593, N591, H592:H593),0)</f>
        <v>2229</v>
      </c>
      <c r="I594" s="25"/>
      <c r="J594" s="28">
        <f>TRUNC(SUMIF(N592:N593, N591, J592:J593),0)</f>
        <v>0</v>
      </c>
      <c r="K594" s="25"/>
      <c r="L594" s="28">
        <f>F594+H594+J594</f>
        <v>2229</v>
      </c>
      <c r="M594" s="22" t="s">
        <v>51</v>
      </c>
      <c r="N594" s="2" t="s">
        <v>75</v>
      </c>
      <c r="O594" s="2" t="s">
        <v>75</v>
      </c>
      <c r="P594" s="2" t="s">
        <v>51</v>
      </c>
      <c r="Q594" s="2" t="s">
        <v>51</v>
      </c>
      <c r="R594" s="2" t="s">
        <v>51</v>
      </c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51</v>
      </c>
      <c r="AW594" s="2" t="s">
        <v>51</v>
      </c>
      <c r="AX594" s="2" t="s">
        <v>51</v>
      </c>
      <c r="AY594" s="2" t="s">
        <v>51</v>
      </c>
      <c r="AZ594" s="2" t="s">
        <v>51</v>
      </c>
    </row>
    <row r="595" spans="1:52" ht="30" customHeight="1" x14ac:dyDescent="0.3">
      <c r="A595" s="23"/>
      <c r="B595" s="23"/>
      <c r="C595" s="23"/>
      <c r="D595" s="23"/>
      <c r="E595" s="25"/>
      <c r="F595" s="28"/>
      <c r="G595" s="25"/>
      <c r="H595" s="28"/>
      <c r="I595" s="25"/>
      <c r="J595" s="28"/>
      <c r="K595" s="25"/>
      <c r="L595" s="28"/>
      <c r="M595" s="23"/>
    </row>
    <row r="596" spans="1:52" ht="30" customHeight="1" x14ac:dyDescent="0.3">
      <c r="A596" s="19" t="s">
        <v>1151</v>
      </c>
      <c r="B596" s="20"/>
      <c r="C596" s="20"/>
      <c r="D596" s="20"/>
      <c r="E596" s="24"/>
      <c r="F596" s="27"/>
      <c r="G596" s="24"/>
      <c r="H596" s="27"/>
      <c r="I596" s="24"/>
      <c r="J596" s="27"/>
      <c r="K596" s="24"/>
      <c r="L596" s="27"/>
      <c r="M596" s="21"/>
      <c r="N596" s="1" t="s">
        <v>882</v>
      </c>
    </row>
    <row r="597" spans="1:52" ht="30" customHeight="1" x14ac:dyDescent="0.3">
      <c r="A597" s="22" t="s">
        <v>1138</v>
      </c>
      <c r="B597" s="22" t="s">
        <v>307</v>
      </c>
      <c r="C597" s="22" t="s">
        <v>308</v>
      </c>
      <c r="D597" s="23">
        <v>0.01</v>
      </c>
      <c r="E597" s="25">
        <f>단가대비표!O90</f>
        <v>0</v>
      </c>
      <c r="F597" s="28">
        <f>TRUNC(E597*D597,1)</f>
        <v>0</v>
      </c>
      <c r="G597" s="25">
        <f>단가대비표!P90</f>
        <v>227614</v>
      </c>
      <c r="H597" s="28">
        <f>TRUNC(G597*D597,1)</f>
        <v>2276.1</v>
      </c>
      <c r="I597" s="25">
        <f>단가대비표!V90</f>
        <v>0</v>
      </c>
      <c r="J597" s="28">
        <f>TRUNC(I597*D597,1)</f>
        <v>0</v>
      </c>
      <c r="K597" s="25">
        <f>TRUNC(E597+G597+I597,1)</f>
        <v>227614</v>
      </c>
      <c r="L597" s="28">
        <f>TRUNC(F597+H597+J597,1)</f>
        <v>2276.1</v>
      </c>
      <c r="M597" s="22" t="s">
        <v>51</v>
      </c>
      <c r="N597" s="2" t="s">
        <v>882</v>
      </c>
      <c r="O597" s="2" t="s">
        <v>1139</v>
      </c>
      <c r="P597" s="2" t="s">
        <v>60</v>
      </c>
      <c r="Q597" s="2" t="s">
        <v>60</v>
      </c>
      <c r="R597" s="2" t="s">
        <v>59</v>
      </c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51</v>
      </c>
      <c r="AW597" s="2" t="s">
        <v>1153</v>
      </c>
      <c r="AX597" s="2" t="s">
        <v>51</v>
      </c>
      <c r="AY597" s="2" t="s">
        <v>51</v>
      </c>
      <c r="AZ597" s="2" t="s">
        <v>51</v>
      </c>
    </row>
    <row r="598" spans="1:52" ht="30" customHeight="1" x14ac:dyDescent="0.3">
      <c r="A598" s="22" t="s">
        <v>306</v>
      </c>
      <c r="B598" s="22" t="s">
        <v>307</v>
      </c>
      <c r="C598" s="22" t="s">
        <v>308</v>
      </c>
      <c r="D598" s="23">
        <v>7.0000000000000001E-3</v>
      </c>
      <c r="E598" s="25">
        <f>단가대비표!O78</f>
        <v>0</v>
      </c>
      <c r="F598" s="28">
        <f>TRUNC(E598*D598,1)</f>
        <v>0</v>
      </c>
      <c r="G598" s="25">
        <f>단가대비표!P78</f>
        <v>172068</v>
      </c>
      <c r="H598" s="28">
        <f>TRUNC(G598*D598,1)</f>
        <v>1204.4000000000001</v>
      </c>
      <c r="I598" s="25">
        <f>단가대비표!V78</f>
        <v>0</v>
      </c>
      <c r="J598" s="28">
        <f>TRUNC(I598*D598,1)</f>
        <v>0</v>
      </c>
      <c r="K598" s="25">
        <f>TRUNC(E598+G598+I598,1)</f>
        <v>172068</v>
      </c>
      <c r="L598" s="28">
        <f>TRUNC(F598+H598+J598,1)</f>
        <v>1204.4000000000001</v>
      </c>
      <c r="M598" s="22" t="s">
        <v>51</v>
      </c>
      <c r="N598" s="2" t="s">
        <v>882</v>
      </c>
      <c r="O598" s="2" t="s">
        <v>309</v>
      </c>
      <c r="P598" s="2" t="s">
        <v>60</v>
      </c>
      <c r="Q598" s="2" t="s">
        <v>60</v>
      </c>
      <c r="R598" s="2" t="s">
        <v>59</v>
      </c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51</v>
      </c>
      <c r="AW598" s="2" t="s">
        <v>1154</v>
      </c>
      <c r="AX598" s="2" t="s">
        <v>51</v>
      </c>
      <c r="AY598" s="2" t="s">
        <v>51</v>
      </c>
      <c r="AZ598" s="2" t="s">
        <v>51</v>
      </c>
    </row>
    <row r="599" spans="1:52" ht="30" customHeight="1" x14ac:dyDescent="0.3">
      <c r="A599" s="22" t="s">
        <v>311</v>
      </c>
      <c r="B599" s="22" t="s">
        <v>51</v>
      </c>
      <c r="C599" s="22" t="s">
        <v>51</v>
      </c>
      <c r="D599" s="23"/>
      <c r="E599" s="25"/>
      <c r="F599" s="28">
        <f>TRUNC(SUMIF(N597:N598, N596, F597:F598),0)</f>
        <v>0</v>
      </c>
      <c r="G599" s="25"/>
      <c r="H599" s="28">
        <f>TRUNC(SUMIF(N597:N598, N596, H597:H598),0)</f>
        <v>3480</v>
      </c>
      <c r="I599" s="25"/>
      <c r="J599" s="28">
        <f>TRUNC(SUMIF(N597:N598, N596, J597:J598),0)</f>
        <v>0</v>
      </c>
      <c r="K599" s="25"/>
      <c r="L599" s="28">
        <f>F599+H599+J599</f>
        <v>3480</v>
      </c>
      <c r="M599" s="22" t="s">
        <v>51</v>
      </c>
      <c r="N599" s="2" t="s">
        <v>75</v>
      </c>
      <c r="O599" s="2" t="s">
        <v>75</v>
      </c>
      <c r="P599" s="2" t="s">
        <v>51</v>
      </c>
      <c r="Q599" s="2" t="s">
        <v>51</v>
      </c>
      <c r="R599" s="2" t="s">
        <v>51</v>
      </c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51</v>
      </c>
      <c r="AW599" s="2" t="s">
        <v>51</v>
      </c>
      <c r="AX599" s="2" t="s">
        <v>51</v>
      </c>
      <c r="AY599" s="2" t="s">
        <v>51</v>
      </c>
      <c r="AZ599" s="2" t="s">
        <v>51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96"/>
  <sheetViews>
    <sheetView topLeftCell="B1" workbookViewId="0">
      <selection activeCell="C12" sqref="C12"/>
    </sheetView>
  </sheetViews>
  <sheetFormatPr defaultRowHeight="16.5" x14ac:dyDescent="0.3"/>
  <cols>
    <col min="1" max="1" width="46.125" hidden="1" customWidth="1"/>
    <col min="2" max="2" width="31.75" bestFit="1" customWidth="1"/>
    <col min="3" max="3" width="68.375" bestFit="1" customWidth="1"/>
    <col min="4" max="4" width="5.5" bestFit="1" customWidth="1"/>
    <col min="5" max="5" width="10.25" bestFit="1" customWidth="1"/>
    <col min="6" max="6" width="9.75" bestFit="1" customWidth="1"/>
    <col min="7" max="7" width="10.25" bestFit="1" customWidth="1"/>
    <col min="8" max="8" width="9.75" bestFit="1" customWidth="1"/>
    <col min="9" max="9" width="9.25" bestFit="1" customWidth="1"/>
    <col min="10" max="10" width="9.75" bestFit="1" customWidth="1"/>
    <col min="11" max="11" width="9.25" bestFit="1" customWidth="1"/>
    <col min="12" max="12" width="9.75" bestFit="1" customWidth="1"/>
    <col min="13" max="13" width="11.75" bestFit="1" customWidth="1"/>
    <col min="14" max="14" width="16.25" bestFit="1" customWidth="1"/>
    <col min="15" max="16" width="11.75" bestFit="1" customWidth="1"/>
    <col min="17" max="20" width="9.25" bestFit="1" customWidth="1"/>
    <col min="21" max="22" width="10.25" bestFit="1" customWidth="1"/>
    <col min="23" max="23" width="7.875" bestFit="1" customWidth="1"/>
    <col min="24" max="24" width="20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8" t="s">
        <v>1155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8" ht="30" customHeight="1" x14ac:dyDescent="0.3">
      <c r="A2" s="40" t="s">
        <v>1445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8" ht="30" customHeight="1" x14ac:dyDescent="0.3">
      <c r="A3" s="45" t="s">
        <v>284</v>
      </c>
      <c r="B3" s="45" t="s">
        <v>1</v>
      </c>
      <c r="C3" s="45" t="s">
        <v>1156</v>
      </c>
      <c r="D3" s="45" t="s">
        <v>3</v>
      </c>
      <c r="E3" s="45" t="s">
        <v>5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 t="s">
        <v>286</v>
      </c>
      <c r="Q3" s="45" t="s">
        <v>287</v>
      </c>
      <c r="R3" s="45"/>
      <c r="S3" s="45"/>
      <c r="T3" s="45"/>
      <c r="U3" s="45"/>
      <c r="V3" s="45"/>
      <c r="W3" s="45" t="s">
        <v>289</v>
      </c>
      <c r="X3" s="45" t="s">
        <v>11</v>
      </c>
      <c r="Y3" s="47" t="s">
        <v>1164</v>
      </c>
      <c r="Z3" s="47" t="s">
        <v>1165</v>
      </c>
      <c r="AA3" s="47" t="s">
        <v>1166</v>
      </c>
      <c r="AB3" s="47" t="s">
        <v>47</v>
      </c>
    </row>
    <row r="4" spans="1:28" ht="30" customHeight="1" x14ac:dyDescent="0.3">
      <c r="A4" s="45"/>
      <c r="B4" s="45"/>
      <c r="C4" s="45"/>
      <c r="D4" s="45"/>
      <c r="E4" s="9" t="s">
        <v>1157</v>
      </c>
      <c r="F4" s="9" t="s">
        <v>1158</v>
      </c>
      <c r="G4" s="9" t="s">
        <v>1159</v>
      </c>
      <c r="H4" s="9" t="s">
        <v>1158</v>
      </c>
      <c r="I4" s="9" t="s">
        <v>1160</v>
      </c>
      <c r="J4" s="9" t="s">
        <v>1158</v>
      </c>
      <c r="K4" s="9" t="s">
        <v>1161</v>
      </c>
      <c r="L4" s="9" t="s">
        <v>1158</v>
      </c>
      <c r="M4" s="9" t="s">
        <v>1162</v>
      </c>
      <c r="N4" s="9" t="s">
        <v>1158</v>
      </c>
      <c r="O4" s="9" t="s">
        <v>1163</v>
      </c>
      <c r="P4" s="45"/>
      <c r="Q4" s="9" t="s">
        <v>1157</v>
      </c>
      <c r="R4" s="9" t="s">
        <v>1159</v>
      </c>
      <c r="S4" s="9" t="s">
        <v>1160</v>
      </c>
      <c r="T4" s="9" t="s">
        <v>1161</v>
      </c>
      <c r="U4" s="9" t="s">
        <v>1162</v>
      </c>
      <c r="V4" s="9" t="s">
        <v>1163</v>
      </c>
      <c r="W4" s="45"/>
      <c r="X4" s="45"/>
      <c r="Y4" s="47"/>
      <c r="Z4" s="47"/>
      <c r="AA4" s="47"/>
      <c r="AB4" s="47"/>
    </row>
    <row r="5" spans="1:28" ht="30" customHeight="1" x14ac:dyDescent="0.3">
      <c r="A5" s="16" t="s">
        <v>537</v>
      </c>
      <c r="B5" s="16" t="s">
        <v>535</v>
      </c>
      <c r="C5" s="16" t="s">
        <v>536</v>
      </c>
      <c r="D5" s="29" t="s">
        <v>57</v>
      </c>
      <c r="E5" s="30">
        <v>10984</v>
      </c>
      <c r="F5" s="16" t="s">
        <v>51</v>
      </c>
      <c r="G5" s="30">
        <v>11421.66</v>
      </c>
      <c r="H5" s="16" t="s">
        <v>1167</v>
      </c>
      <c r="I5" s="30">
        <v>11320.88</v>
      </c>
      <c r="J5" s="16" t="s">
        <v>1168</v>
      </c>
      <c r="K5" s="30">
        <v>0</v>
      </c>
      <c r="L5" s="16" t="s">
        <v>51</v>
      </c>
      <c r="M5" s="30">
        <v>0</v>
      </c>
      <c r="N5" s="16" t="s">
        <v>51</v>
      </c>
      <c r="O5" s="30">
        <f t="shared" ref="O5:O36" si="0">SMALL(E5:M5,COUNTIF(E5:M5,0)+1)</f>
        <v>10984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16" t="s">
        <v>1169</v>
      </c>
      <c r="X5" s="16" t="s">
        <v>51</v>
      </c>
      <c r="Y5" s="2" t="s">
        <v>51</v>
      </c>
      <c r="Z5" s="2" t="s">
        <v>51</v>
      </c>
      <c r="AA5" s="31"/>
      <c r="AB5" s="2" t="s">
        <v>51</v>
      </c>
    </row>
    <row r="6" spans="1:28" ht="30" customHeight="1" x14ac:dyDescent="0.3">
      <c r="A6" s="16" t="s">
        <v>556</v>
      </c>
      <c r="B6" s="16" t="s">
        <v>554</v>
      </c>
      <c r="C6" s="16" t="s">
        <v>555</v>
      </c>
      <c r="D6" s="29" t="s">
        <v>57</v>
      </c>
      <c r="E6" s="30">
        <v>4232</v>
      </c>
      <c r="F6" s="16" t="s">
        <v>51</v>
      </c>
      <c r="G6" s="30">
        <v>5442.08</v>
      </c>
      <c r="H6" s="16" t="s">
        <v>1170</v>
      </c>
      <c r="I6" s="30">
        <v>4837.3999999999996</v>
      </c>
      <c r="J6" s="16" t="s">
        <v>1171</v>
      </c>
      <c r="K6" s="30">
        <v>0</v>
      </c>
      <c r="L6" s="16" t="s">
        <v>51</v>
      </c>
      <c r="M6" s="30">
        <v>0</v>
      </c>
      <c r="N6" s="16" t="s">
        <v>51</v>
      </c>
      <c r="O6" s="30">
        <f t="shared" si="0"/>
        <v>4232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16" t="s">
        <v>1172</v>
      </c>
      <c r="X6" s="16" t="s">
        <v>51</v>
      </c>
      <c r="Y6" s="2" t="s">
        <v>51</v>
      </c>
      <c r="Z6" s="2" t="s">
        <v>51</v>
      </c>
      <c r="AA6" s="31"/>
      <c r="AB6" s="2" t="s">
        <v>51</v>
      </c>
    </row>
    <row r="7" spans="1:28" ht="30" customHeight="1" x14ac:dyDescent="0.3">
      <c r="A7" s="16" t="s">
        <v>621</v>
      </c>
      <c r="B7" s="16" t="s">
        <v>618</v>
      </c>
      <c r="C7" s="16" t="s">
        <v>619</v>
      </c>
      <c r="D7" s="29" t="s">
        <v>135</v>
      </c>
      <c r="E7" s="30">
        <v>251</v>
      </c>
      <c r="F7" s="16" t="s">
        <v>51</v>
      </c>
      <c r="G7" s="30">
        <v>430</v>
      </c>
      <c r="H7" s="16" t="s">
        <v>1173</v>
      </c>
      <c r="I7" s="30">
        <v>448</v>
      </c>
      <c r="J7" s="16" t="s">
        <v>1174</v>
      </c>
      <c r="K7" s="30">
        <v>0</v>
      </c>
      <c r="L7" s="16" t="s">
        <v>51</v>
      </c>
      <c r="M7" s="30">
        <v>0</v>
      </c>
      <c r="N7" s="16" t="s">
        <v>51</v>
      </c>
      <c r="O7" s="30">
        <f t="shared" si="0"/>
        <v>251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16" t="s">
        <v>1175</v>
      </c>
      <c r="X7" s="16" t="s">
        <v>620</v>
      </c>
      <c r="Y7" s="2" t="s">
        <v>51</v>
      </c>
      <c r="Z7" s="2" t="s">
        <v>51</v>
      </c>
      <c r="AA7" s="31"/>
      <c r="AB7" s="2" t="s">
        <v>51</v>
      </c>
    </row>
    <row r="8" spans="1:28" ht="30" customHeight="1" x14ac:dyDescent="0.3">
      <c r="A8" s="16" t="s">
        <v>351</v>
      </c>
      <c r="B8" s="16" t="s">
        <v>349</v>
      </c>
      <c r="C8" s="16" t="s">
        <v>350</v>
      </c>
      <c r="D8" s="29" t="s">
        <v>57</v>
      </c>
      <c r="E8" s="30">
        <v>479</v>
      </c>
      <c r="F8" s="16" t="s">
        <v>51</v>
      </c>
      <c r="G8" s="30">
        <v>0</v>
      </c>
      <c r="H8" s="16" t="s">
        <v>51</v>
      </c>
      <c r="I8" s="30">
        <v>0</v>
      </c>
      <c r="J8" s="16" t="s">
        <v>51</v>
      </c>
      <c r="K8" s="30">
        <v>0</v>
      </c>
      <c r="L8" s="16" t="s">
        <v>51</v>
      </c>
      <c r="M8" s="30">
        <v>0</v>
      </c>
      <c r="N8" s="16" t="s">
        <v>51</v>
      </c>
      <c r="O8" s="30">
        <f t="shared" si="0"/>
        <v>479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16" t="s">
        <v>1176</v>
      </c>
      <c r="X8" s="16" t="s">
        <v>51</v>
      </c>
      <c r="Y8" s="2" t="s">
        <v>51</v>
      </c>
      <c r="Z8" s="2" t="s">
        <v>51</v>
      </c>
      <c r="AA8" s="31"/>
      <c r="AB8" s="2" t="s">
        <v>51</v>
      </c>
    </row>
    <row r="9" spans="1:28" ht="30" customHeight="1" x14ac:dyDescent="0.3">
      <c r="A9" s="16" t="s">
        <v>1079</v>
      </c>
      <c r="B9" s="16" t="s">
        <v>601</v>
      </c>
      <c r="C9" s="16" t="s">
        <v>1078</v>
      </c>
      <c r="D9" s="29" t="s">
        <v>135</v>
      </c>
      <c r="E9" s="30">
        <v>940</v>
      </c>
      <c r="F9" s="16" t="s">
        <v>51</v>
      </c>
      <c r="G9" s="30">
        <v>1110</v>
      </c>
      <c r="H9" s="16" t="s">
        <v>1177</v>
      </c>
      <c r="I9" s="30">
        <v>1130</v>
      </c>
      <c r="J9" s="16" t="s">
        <v>1178</v>
      </c>
      <c r="K9" s="30">
        <v>0</v>
      </c>
      <c r="L9" s="16" t="s">
        <v>51</v>
      </c>
      <c r="M9" s="30">
        <v>0</v>
      </c>
      <c r="N9" s="16" t="s">
        <v>51</v>
      </c>
      <c r="O9" s="30">
        <f t="shared" si="0"/>
        <v>940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16" t="s">
        <v>1179</v>
      </c>
      <c r="X9" s="16" t="s">
        <v>51</v>
      </c>
      <c r="Y9" s="2" t="s">
        <v>51</v>
      </c>
      <c r="Z9" s="2" t="s">
        <v>51</v>
      </c>
      <c r="AA9" s="31"/>
      <c r="AB9" s="2" t="s">
        <v>51</v>
      </c>
    </row>
    <row r="10" spans="1:28" ht="30" customHeight="1" x14ac:dyDescent="0.3">
      <c r="A10" s="16" t="s">
        <v>603</v>
      </c>
      <c r="B10" s="16" t="s">
        <v>601</v>
      </c>
      <c r="C10" s="16" t="s">
        <v>602</v>
      </c>
      <c r="D10" s="29" t="s">
        <v>135</v>
      </c>
      <c r="E10" s="30">
        <v>940</v>
      </c>
      <c r="F10" s="16" t="s">
        <v>51</v>
      </c>
      <c r="G10" s="30">
        <v>1110</v>
      </c>
      <c r="H10" s="16" t="s">
        <v>1177</v>
      </c>
      <c r="I10" s="30">
        <v>1130</v>
      </c>
      <c r="J10" s="16" t="s">
        <v>1178</v>
      </c>
      <c r="K10" s="30">
        <v>0</v>
      </c>
      <c r="L10" s="16" t="s">
        <v>51</v>
      </c>
      <c r="M10" s="30">
        <v>0</v>
      </c>
      <c r="N10" s="16" t="s">
        <v>51</v>
      </c>
      <c r="O10" s="30">
        <f t="shared" si="0"/>
        <v>940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16" t="s">
        <v>1180</v>
      </c>
      <c r="X10" s="16" t="s">
        <v>51</v>
      </c>
      <c r="Y10" s="2" t="s">
        <v>51</v>
      </c>
      <c r="Z10" s="2" t="s">
        <v>51</v>
      </c>
      <c r="AA10" s="31"/>
      <c r="AB10" s="2" t="s">
        <v>51</v>
      </c>
    </row>
    <row r="11" spans="1:28" ht="30" customHeight="1" x14ac:dyDescent="0.3">
      <c r="A11" s="16" t="s">
        <v>607</v>
      </c>
      <c r="B11" s="16" t="s">
        <v>605</v>
      </c>
      <c r="C11" s="16" t="s">
        <v>606</v>
      </c>
      <c r="D11" s="29" t="s">
        <v>135</v>
      </c>
      <c r="E11" s="30">
        <v>0</v>
      </c>
      <c r="F11" s="16" t="s">
        <v>51</v>
      </c>
      <c r="G11" s="30">
        <v>950</v>
      </c>
      <c r="H11" s="16" t="s">
        <v>1181</v>
      </c>
      <c r="I11" s="30">
        <v>0</v>
      </c>
      <c r="J11" s="16" t="s">
        <v>51</v>
      </c>
      <c r="K11" s="30">
        <v>0</v>
      </c>
      <c r="L11" s="16" t="s">
        <v>51</v>
      </c>
      <c r="M11" s="30">
        <v>0</v>
      </c>
      <c r="N11" s="16" t="s">
        <v>51</v>
      </c>
      <c r="O11" s="30">
        <f t="shared" si="0"/>
        <v>950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16" t="s">
        <v>1182</v>
      </c>
      <c r="X11" s="16" t="s">
        <v>51</v>
      </c>
      <c r="Y11" s="2" t="s">
        <v>51</v>
      </c>
      <c r="Z11" s="2" t="s">
        <v>51</v>
      </c>
      <c r="AA11" s="31"/>
      <c r="AB11" s="2" t="s">
        <v>51</v>
      </c>
    </row>
    <row r="12" spans="1:28" ht="30" customHeight="1" x14ac:dyDescent="0.3">
      <c r="A12" s="16" t="s">
        <v>1005</v>
      </c>
      <c r="B12" s="16" t="s">
        <v>1003</v>
      </c>
      <c r="C12" s="16" t="s">
        <v>1004</v>
      </c>
      <c r="D12" s="29" t="s">
        <v>57</v>
      </c>
      <c r="E12" s="30">
        <v>65800</v>
      </c>
      <c r="F12" s="16" t="s">
        <v>1183</v>
      </c>
      <c r="G12" s="30">
        <v>67800</v>
      </c>
      <c r="H12" s="16" t="s">
        <v>1184</v>
      </c>
      <c r="I12" s="30">
        <v>65400</v>
      </c>
      <c r="J12" s="16" t="s">
        <v>1185</v>
      </c>
      <c r="K12" s="30">
        <v>0</v>
      </c>
      <c r="L12" s="16" t="s">
        <v>51</v>
      </c>
      <c r="M12" s="30">
        <v>0</v>
      </c>
      <c r="N12" s="16" t="s">
        <v>51</v>
      </c>
      <c r="O12" s="30">
        <f t="shared" si="0"/>
        <v>65400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16" t="s">
        <v>1186</v>
      </c>
      <c r="X12" s="16" t="s">
        <v>51</v>
      </c>
      <c r="Y12" s="2" t="s">
        <v>51</v>
      </c>
      <c r="Z12" s="2" t="s">
        <v>51</v>
      </c>
      <c r="AA12" s="31"/>
      <c r="AB12" s="2" t="s">
        <v>51</v>
      </c>
    </row>
    <row r="13" spans="1:28" ht="30" customHeight="1" x14ac:dyDescent="0.3">
      <c r="A13" s="16" t="s">
        <v>528</v>
      </c>
      <c r="B13" s="16" t="s">
        <v>525</v>
      </c>
      <c r="C13" s="16" t="s">
        <v>526</v>
      </c>
      <c r="D13" s="29" t="s">
        <v>527</v>
      </c>
      <c r="E13" s="30">
        <v>2358</v>
      </c>
      <c r="F13" s="16" t="s">
        <v>51</v>
      </c>
      <c r="G13" s="30">
        <v>2700</v>
      </c>
      <c r="H13" s="16" t="s">
        <v>1187</v>
      </c>
      <c r="I13" s="30">
        <v>2358</v>
      </c>
      <c r="J13" s="16" t="s">
        <v>1188</v>
      </c>
      <c r="K13" s="30">
        <v>0</v>
      </c>
      <c r="L13" s="16" t="s">
        <v>51</v>
      </c>
      <c r="M13" s="30">
        <v>0</v>
      </c>
      <c r="N13" s="16" t="s">
        <v>51</v>
      </c>
      <c r="O13" s="30">
        <f t="shared" si="0"/>
        <v>2358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6" t="s">
        <v>1189</v>
      </c>
      <c r="X13" s="16" t="s">
        <v>51</v>
      </c>
      <c r="Y13" s="2" t="s">
        <v>51</v>
      </c>
      <c r="Z13" s="2" t="s">
        <v>51</v>
      </c>
      <c r="AA13" s="31"/>
      <c r="AB13" s="2" t="s">
        <v>51</v>
      </c>
    </row>
    <row r="14" spans="1:28" ht="30" customHeight="1" x14ac:dyDescent="0.3">
      <c r="A14" s="16" t="s">
        <v>461</v>
      </c>
      <c r="B14" s="16" t="s">
        <v>459</v>
      </c>
      <c r="C14" s="16" t="s">
        <v>460</v>
      </c>
      <c r="D14" s="29" t="s">
        <v>57</v>
      </c>
      <c r="E14" s="30">
        <v>4520</v>
      </c>
      <c r="F14" s="16" t="s">
        <v>1190</v>
      </c>
      <c r="G14" s="30">
        <v>4660</v>
      </c>
      <c r="H14" s="16" t="s">
        <v>1191</v>
      </c>
      <c r="I14" s="30">
        <v>4520</v>
      </c>
      <c r="J14" s="16" t="s">
        <v>1192</v>
      </c>
      <c r="K14" s="30">
        <v>0</v>
      </c>
      <c r="L14" s="16" t="s">
        <v>51</v>
      </c>
      <c r="M14" s="30">
        <v>0</v>
      </c>
      <c r="N14" s="16" t="s">
        <v>51</v>
      </c>
      <c r="O14" s="30">
        <f t="shared" si="0"/>
        <v>4520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6" t="s">
        <v>1193</v>
      </c>
      <c r="X14" s="16" t="s">
        <v>51</v>
      </c>
      <c r="Y14" s="2" t="s">
        <v>51</v>
      </c>
      <c r="Z14" s="2" t="s">
        <v>51</v>
      </c>
      <c r="AA14" s="31"/>
      <c r="AB14" s="2" t="s">
        <v>51</v>
      </c>
    </row>
    <row r="15" spans="1:28" ht="30" customHeight="1" x14ac:dyDescent="0.3">
      <c r="A15" s="16" t="s">
        <v>788</v>
      </c>
      <c r="B15" s="16" t="s">
        <v>786</v>
      </c>
      <c r="C15" s="16" t="s">
        <v>51</v>
      </c>
      <c r="D15" s="29" t="s">
        <v>787</v>
      </c>
      <c r="E15" s="30">
        <v>0</v>
      </c>
      <c r="F15" s="16" t="s">
        <v>51</v>
      </c>
      <c r="G15" s="30">
        <v>0</v>
      </c>
      <c r="H15" s="16" t="s">
        <v>51</v>
      </c>
      <c r="I15" s="30">
        <v>0</v>
      </c>
      <c r="J15" s="16" t="s">
        <v>51</v>
      </c>
      <c r="K15" s="30">
        <v>0</v>
      </c>
      <c r="L15" s="16" t="s">
        <v>51</v>
      </c>
      <c r="M15" s="30">
        <v>18000</v>
      </c>
      <c r="N15" s="16" t="s">
        <v>1194</v>
      </c>
      <c r="O15" s="30">
        <f t="shared" si="0"/>
        <v>18000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6" t="s">
        <v>1195</v>
      </c>
      <c r="X15" s="16" t="s">
        <v>51</v>
      </c>
      <c r="Y15" s="2" t="s">
        <v>51</v>
      </c>
      <c r="Z15" s="2" t="s">
        <v>51</v>
      </c>
      <c r="AA15" s="31"/>
      <c r="AB15" s="2" t="s">
        <v>51</v>
      </c>
    </row>
    <row r="16" spans="1:28" ht="30" customHeight="1" x14ac:dyDescent="0.3">
      <c r="A16" s="16" t="s">
        <v>546</v>
      </c>
      <c r="B16" s="16" t="s">
        <v>544</v>
      </c>
      <c r="C16" s="16" t="s">
        <v>545</v>
      </c>
      <c r="D16" s="29" t="s">
        <v>57</v>
      </c>
      <c r="E16" s="30">
        <v>0</v>
      </c>
      <c r="F16" s="16" t="s">
        <v>51</v>
      </c>
      <c r="G16" s="30">
        <v>0</v>
      </c>
      <c r="H16" s="16" t="s">
        <v>51</v>
      </c>
      <c r="I16" s="30">
        <v>23900</v>
      </c>
      <c r="J16" s="16" t="s">
        <v>1196</v>
      </c>
      <c r="K16" s="30">
        <v>0</v>
      </c>
      <c r="L16" s="16" t="s">
        <v>51</v>
      </c>
      <c r="M16" s="30">
        <v>0</v>
      </c>
      <c r="N16" s="16" t="s">
        <v>51</v>
      </c>
      <c r="O16" s="30">
        <f t="shared" si="0"/>
        <v>23900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6" t="s">
        <v>1197</v>
      </c>
      <c r="X16" s="16" t="s">
        <v>51</v>
      </c>
      <c r="Y16" s="2" t="s">
        <v>51</v>
      </c>
      <c r="Z16" s="2" t="s">
        <v>51</v>
      </c>
      <c r="AA16" s="31"/>
      <c r="AB16" s="2" t="s">
        <v>51</v>
      </c>
    </row>
    <row r="17" spans="1:28" ht="30" customHeight="1" x14ac:dyDescent="0.3">
      <c r="A17" s="16" t="s">
        <v>221</v>
      </c>
      <c r="B17" s="16" t="s">
        <v>219</v>
      </c>
      <c r="C17" s="16" t="s">
        <v>220</v>
      </c>
      <c r="D17" s="29" t="s">
        <v>57</v>
      </c>
      <c r="E17" s="30">
        <v>0</v>
      </c>
      <c r="F17" s="16" t="s">
        <v>51</v>
      </c>
      <c r="G17" s="30">
        <v>0</v>
      </c>
      <c r="H17" s="16" t="s">
        <v>51</v>
      </c>
      <c r="I17" s="30">
        <v>30000</v>
      </c>
      <c r="J17" s="16" t="s">
        <v>1198</v>
      </c>
      <c r="K17" s="30">
        <v>0</v>
      </c>
      <c r="L17" s="16" t="s">
        <v>51</v>
      </c>
      <c r="M17" s="30">
        <v>30000</v>
      </c>
      <c r="N17" s="16" t="s">
        <v>1199</v>
      </c>
      <c r="O17" s="30">
        <f t="shared" si="0"/>
        <v>30000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6" t="s">
        <v>1200</v>
      </c>
      <c r="X17" s="16" t="s">
        <v>51</v>
      </c>
      <c r="Y17" s="2" t="s">
        <v>51</v>
      </c>
      <c r="Z17" s="2" t="s">
        <v>51</v>
      </c>
      <c r="AA17" s="31"/>
      <c r="AB17" s="2" t="s">
        <v>51</v>
      </c>
    </row>
    <row r="18" spans="1:28" ht="30" customHeight="1" x14ac:dyDescent="0.3">
      <c r="A18" s="16" t="s">
        <v>842</v>
      </c>
      <c r="B18" s="16" t="s">
        <v>840</v>
      </c>
      <c r="C18" s="16" t="s">
        <v>841</v>
      </c>
      <c r="D18" s="29" t="s">
        <v>57</v>
      </c>
      <c r="E18" s="30">
        <v>0</v>
      </c>
      <c r="F18" s="16" t="s">
        <v>51</v>
      </c>
      <c r="G18" s="30">
        <v>0</v>
      </c>
      <c r="H18" s="16" t="s">
        <v>51</v>
      </c>
      <c r="I18" s="30">
        <v>10000</v>
      </c>
      <c r="J18" s="16" t="s">
        <v>1196</v>
      </c>
      <c r="K18" s="30">
        <v>10000</v>
      </c>
      <c r="L18" s="16" t="s">
        <v>1201</v>
      </c>
      <c r="M18" s="30">
        <v>0</v>
      </c>
      <c r="N18" s="16" t="s">
        <v>51</v>
      </c>
      <c r="O18" s="30">
        <f t="shared" si="0"/>
        <v>10000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6" t="s">
        <v>1202</v>
      </c>
      <c r="X18" s="16" t="s">
        <v>51</v>
      </c>
      <c r="Y18" s="2" t="s">
        <v>51</v>
      </c>
      <c r="Z18" s="2" t="s">
        <v>51</v>
      </c>
      <c r="AA18" s="31"/>
      <c r="AB18" s="2" t="s">
        <v>51</v>
      </c>
    </row>
    <row r="19" spans="1:28" ht="30" customHeight="1" x14ac:dyDescent="0.3">
      <c r="A19" s="16" t="s">
        <v>426</v>
      </c>
      <c r="B19" s="16" t="s">
        <v>424</v>
      </c>
      <c r="C19" s="16" t="s">
        <v>425</v>
      </c>
      <c r="D19" s="29" t="s">
        <v>57</v>
      </c>
      <c r="E19" s="30">
        <v>2962</v>
      </c>
      <c r="F19" s="16" t="s">
        <v>51</v>
      </c>
      <c r="G19" s="30">
        <v>2962.96</v>
      </c>
      <c r="H19" s="16" t="s">
        <v>1203</v>
      </c>
      <c r="I19" s="30">
        <v>3177.77</v>
      </c>
      <c r="J19" s="16" t="s">
        <v>1204</v>
      </c>
      <c r="K19" s="30">
        <v>0</v>
      </c>
      <c r="L19" s="16" t="s">
        <v>51</v>
      </c>
      <c r="M19" s="30">
        <v>0</v>
      </c>
      <c r="N19" s="16" t="s">
        <v>51</v>
      </c>
      <c r="O19" s="30">
        <f t="shared" si="0"/>
        <v>2962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6" t="s">
        <v>1205</v>
      </c>
      <c r="X19" s="16" t="s">
        <v>51</v>
      </c>
      <c r="Y19" s="2" t="s">
        <v>51</v>
      </c>
      <c r="Z19" s="2" t="s">
        <v>51</v>
      </c>
      <c r="AA19" s="31"/>
      <c r="AB19" s="2" t="s">
        <v>51</v>
      </c>
    </row>
    <row r="20" spans="1:28" ht="30" customHeight="1" x14ac:dyDescent="0.3">
      <c r="A20" s="16" t="s">
        <v>484</v>
      </c>
      <c r="B20" s="16" t="s">
        <v>424</v>
      </c>
      <c r="C20" s="16" t="s">
        <v>483</v>
      </c>
      <c r="D20" s="29" t="s">
        <v>57</v>
      </c>
      <c r="E20" s="30">
        <v>4632</v>
      </c>
      <c r="F20" s="16" t="s">
        <v>51</v>
      </c>
      <c r="G20" s="30">
        <v>0</v>
      </c>
      <c r="H20" s="16" t="s">
        <v>51</v>
      </c>
      <c r="I20" s="30">
        <v>0</v>
      </c>
      <c r="J20" s="16" t="s">
        <v>51</v>
      </c>
      <c r="K20" s="30">
        <v>0</v>
      </c>
      <c r="L20" s="16" t="s">
        <v>51</v>
      </c>
      <c r="M20" s="30">
        <v>0</v>
      </c>
      <c r="N20" s="16" t="s">
        <v>51</v>
      </c>
      <c r="O20" s="30">
        <f t="shared" si="0"/>
        <v>4632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6" t="s">
        <v>1206</v>
      </c>
      <c r="X20" s="16" t="s">
        <v>51</v>
      </c>
      <c r="Y20" s="2" t="s">
        <v>51</v>
      </c>
      <c r="Z20" s="2" t="s">
        <v>51</v>
      </c>
      <c r="AA20" s="31"/>
      <c r="AB20" s="2" t="s">
        <v>51</v>
      </c>
    </row>
    <row r="21" spans="1:28" ht="30" customHeight="1" x14ac:dyDescent="0.3">
      <c r="A21" s="16" t="s">
        <v>404</v>
      </c>
      <c r="B21" s="16" t="s">
        <v>402</v>
      </c>
      <c r="C21" s="16" t="s">
        <v>403</v>
      </c>
      <c r="D21" s="29" t="s">
        <v>57</v>
      </c>
      <c r="E21" s="30">
        <v>0</v>
      </c>
      <c r="F21" s="16" t="s">
        <v>51</v>
      </c>
      <c r="G21" s="30">
        <v>8400</v>
      </c>
      <c r="H21" s="16" t="s">
        <v>1207</v>
      </c>
      <c r="I21" s="30">
        <v>0</v>
      </c>
      <c r="J21" s="16" t="s">
        <v>51</v>
      </c>
      <c r="K21" s="30">
        <v>0</v>
      </c>
      <c r="L21" s="16" t="s">
        <v>51</v>
      </c>
      <c r="M21" s="30">
        <v>0</v>
      </c>
      <c r="N21" s="16" t="s">
        <v>51</v>
      </c>
      <c r="O21" s="30">
        <f t="shared" si="0"/>
        <v>8400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6" t="s">
        <v>1208</v>
      </c>
      <c r="X21" s="16" t="s">
        <v>51</v>
      </c>
      <c r="Y21" s="2" t="s">
        <v>51</v>
      </c>
      <c r="Z21" s="2" t="s">
        <v>51</v>
      </c>
      <c r="AA21" s="31"/>
      <c r="AB21" s="2" t="s">
        <v>51</v>
      </c>
    </row>
    <row r="22" spans="1:28" ht="30" customHeight="1" x14ac:dyDescent="0.3">
      <c r="A22" s="16" t="s">
        <v>384</v>
      </c>
      <c r="B22" s="16" t="s">
        <v>363</v>
      </c>
      <c r="C22" s="16" t="s">
        <v>383</v>
      </c>
      <c r="D22" s="29" t="s">
        <v>88</v>
      </c>
      <c r="E22" s="30">
        <v>0</v>
      </c>
      <c r="F22" s="16" t="s">
        <v>51</v>
      </c>
      <c r="G22" s="30">
        <v>0</v>
      </c>
      <c r="H22" s="16" t="s">
        <v>51</v>
      </c>
      <c r="I22" s="30">
        <v>1550</v>
      </c>
      <c r="J22" s="16" t="s">
        <v>1209</v>
      </c>
      <c r="K22" s="30">
        <v>0</v>
      </c>
      <c r="L22" s="16" t="s">
        <v>51</v>
      </c>
      <c r="M22" s="30">
        <v>0</v>
      </c>
      <c r="N22" s="16" t="s">
        <v>51</v>
      </c>
      <c r="O22" s="30">
        <f t="shared" si="0"/>
        <v>1550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6" t="s">
        <v>1210</v>
      </c>
      <c r="X22" s="16" t="s">
        <v>51</v>
      </c>
      <c r="Y22" s="2" t="s">
        <v>51</v>
      </c>
      <c r="Z22" s="2" t="s">
        <v>51</v>
      </c>
      <c r="AA22" s="31"/>
      <c r="AB22" s="2" t="s">
        <v>51</v>
      </c>
    </row>
    <row r="23" spans="1:28" ht="30" customHeight="1" x14ac:dyDescent="0.3">
      <c r="A23" s="16" t="s">
        <v>365</v>
      </c>
      <c r="B23" s="16" t="s">
        <v>363</v>
      </c>
      <c r="C23" s="16" t="s">
        <v>364</v>
      </c>
      <c r="D23" s="29" t="s">
        <v>316</v>
      </c>
      <c r="E23" s="30">
        <v>0</v>
      </c>
      <c r="F23" s="16" t="s">
        <v>51</v>
      </c>
      <c r="G23" s="30">
        <v>270</v>
      </c>
      <c r="H23" s="16" t="s">
        <v>1211</v>
      </c>
      <c r="I23" s="30">
        <v>0</v>
      </c>
      <c r="J23" s="16" t="s">
        <v>51</v>
      </c>
      <c r="K23" s="30">
        <v>0</v>
      </c>
      <c r="L23" s="16" t="s">
        <v>51</v>
      </c>
      <c r="M23" s="30">
        <v>0</v>
      </c>
      <c r="N23" s="16" t="s">
        <v>51</v>
      </c>
      <c r="O23" s="30">
        <f t="shared" si="0"/>
        <v>270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6" t="s">
        <v>1212</v>
      </c>
      <c r="X23" s="16" t="s">
        <v>51</v>
      </c>
      <c r="Y23" s="2" t="s">
        <v>51</v>
      </c>
      <c r="Z23" s="2" t="s">
        <v>51</v>
      </c>
      <c r="AA23" s="31"/>
      <c r="AB23" s="2" t="s">
        <v>51</v>
      </c>
    </row>
    <row r="24" spans="1:28" ht="30" customHeight="1" x14ac:dyDescent="0.3">
      <c r="A24" s="16" t="s">
        <v>368</v>
      </c>
      <c r="B24" s="16" t="s">
        <v>363</v>
      </c>
      <c r="C24" s="16" t="s">
        <v>367</v>
      </c>
      <c r="D24" s="29" t="s">
        <v>88</v>
      </c>
      <c r="E24" s="30">
        <v>0</v>
      </c>
      <c r="F24" s="16" t="s">
        <v>51</v>
      </c>
      <c r="G24" s="30">
        <v>0</v>
      </c>
      <c r="H24" s="16" t="s">
        <v>51</v>
      </c>
      <c r="I24" s="30">
        <v>1290</v>
      </c>
      <c r="J24" s="16" t="s">
        <v>1209</v>
      </c>
      <c r="K24" s="30">
        <v>0</v>
      </c>
      <c r="L24" s="16" t="s">
        <v>51</v>
      </c>
      <c r="M24" s="30">
        <v>0</v>
      </c>
      <c r="N24" s="16" t="s">
        <v>51</v>
      </c>
      <c r="O24" s="30">
        <f t="shared" si="0"/>
        <v>1290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6" t="s">
        <v>1213</v>
      </c>
      <c r="X24" s="16" t="s">
        <v>51</v>
      </c>
      <c r="Y24" s="2" t="s">
        <v>51</v>
      </c>
      <c r="Z24" s="2" t="s">
        <v>51</v>
      </c>
      <c r="AA24" s="31"/>
      <c r="AB24" s="2" t="s">
        <v>51</v>
      </c>
    </row>
    <row r="25" spans="1:28" ht="30" customHeight="1" x14ac:dyDescent="0.3">
      <c r="A25" s="16" t="s">
        <v>371</v>
      </c>
      <c r="B25" s="16" t="s">
        <v>363</v>
      </c>
      <c r="C25" s="16" t="s">
        <v>370</v>
      </c>
      <c r="D25" s="29" t="s">
        <v>88</v>
      </c>
      <c r="E25" s="30">
        <v>0</v>
      </c>
      <c r="F25" s="16" t="s">
        <v>51</v>
      </c>
      <c r="G25" s="30">
        <v>0</v>
      </c>
      <c r="H25" s="16" t="s">
        <v>51</v>
      </c>
      <c r="I25" s="30">
        <v>800</v>
      </c>
      <c r="J25" s="16" t="s">
        <v>1209</v>
      </c>
      <c r="K25" s="30">
        <v>0</v>
      </c>
      <c r="L25" s="16" t="s">
        <v>51</v>
      </c>
      <c r="M25" s="30">
        <v>0</v>
      </c>
      <c r="N25" s="16" t="s">
        <v>51</v>
      </c>
      <c r="O25" s="30">
        <f t="shared" si="0"/>
        <v>800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6" t="s">
        <v>1214</v>
      </c>
      <c r="X25" s="16" t="s">
        <v>51</v>
      </c>
      <c r="Y25" s="2" t="s">
        <v>51</v>
      </c>
      <c r="Z25" s="2" t="s">
        <v>51</v>
      </c>
      <c r="AA25" s="31"/>
      <c r="AB25" s="2" t="s">
        <v>51</v>
      </c>
    </row>
    <row r="26" spans="1:28" ht="30" customHeight="1" x14ac:dyDescent="0.3">
      <c r="A26" s="16" t="s">
        <v>375</v>
      </c>
      <c r="B26" s="16" t="s">
        <v>363</v>
      </c>
      <c r="C26" s="16" t="s">
        <v>373</v>
      </c>
      <c r="D26" s="29" t="s">
        <v>374</v>
      </c>
      <c r="E26" s="30">
        <v>0</v>
      </c>
      <c r="F26" s="16" t="s">
        <v>51</v>
      </c>
      <c r="G26" s="30">
        <v>310</v>
      </c>
      <c r="H26" s="16" t="s">
        <v>1215</v>
      </c>
      <c r="I26" s="30">
        <v>310</v>
      </c>
      <c r="J26" s="16" t="s">
        <v>1216</v>
      </c>
      <c r="K26" s="30">
        <v>310</v>
      </c>
      <c r="L26" s="16" t="s">
        <v>1217</v>
      </c>
      <c r="M26" s="30">
        <v>0</v>
      </c>
      <c r="N26" s="16" t="s">
        <v>51</v>
      </c>
      <c r="O26" s="30">
        <f t="shared" si="0"/>
        <v>310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6" t="s">
        <v>1218</v>
      </c>
      <c r="X26" s="16" t="s">
        <v>51</v>
      </c>
      <c r="Y26" s="2" t="s">
        <v>51</v>
      </c>
      <c r="Z26" s="2" t="s">
        <v>51</v>
      </c>
      <c r="AA26" s="31"/>
      <c r="AB26" s="2" t="s">
        <v>51</v>
      </c>
    </row>
    <row r="27" spans="1:28" ht="30" customHeight="1" x14ac:dyDescent="0.3">
      <c r="A27" s="16" t="s">
        <v>378</v>
      </c>
      <c r="B27" s="16" t="s">
        <v>363</v>
      </c>
      <c r="C27" s="16" t="s">
        <v>377</v>
      </c>
      <c r="D27" s="29" t="s">
        <v>374</v>
      </c>
      <c r="E27" s="30">
        <v>0</v>
      </c>
      <c r="F27" s="16" t="s">
        <v>51</v>
      </c>
      <c r="G27" s="30">
        <v>0</v>
      </c>
      <c r="H27" s="16" t="s">
        <v>51</v>
      </c>
      <c r="I27" s="30">
        <v>0</v>
      </c>
      <c r="J27" s="16" t="s">
        <v>51</v>
      </c>
      <c r="K27" s="30">
        <v>0</v>
      </c>
      <c r="L27" s="16" t="s">
        <v>51</v>
      </c>
      <c r="M27" s="30">
        <v>111</v>
      </c>
      <c r="N27" s="16" t="s">
        <v>51</v>
      </c>
      <c r="O27" s="30">
        <f t="shared" si="0"/>
        <v>111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6" t="s">
        <v>1219</v>
      </c>
      <c r="X27" s="16" t="s">
        <v>51</v>
      </c>
      <c r="Y27" s="2" t="s">
        <v>51</v>
      </c>
      <c r="Z27" s="2" t="s">
        <v>51</v>
      </c>
      <c r="AA27" s="31"/>
      <c r="AB27" s="2" t="s">
        <v>51</v>
      </c>
    </row>
    <row r="28" spans="1:28" ht="30" customHeight="1" x14ac:dyDescent="0.3">
      <c r="A28" s="16" t="s">
        <v>381</v>
      </c>
      <c r="B28" s="16" t="s">
        <v>363</v>
      </c>
      <c r="C28" s="16" t="s">
        <v>380</v>
      </c>
      <c r="D28" s="29" t="s">
        <v>374</v>
      </c>
      <c r="E28" s="30">
        <v>0</v>
      </c>
      <c r="F28" s="16" t="s">
        <v>51</v>
      </c>
      <c r="G28" s="30">
        <v>0</v>
      </c>
      <c r="H28" s="16" t="s">
        <v>51</v>
      </c>
      <c r="I28" s="30">
        <v>0</v>
      </c>
      <c r="J28" s="16" t="s">
        <v>51</v>
      </c>
      <c r="K28" s="30">
        <v>0</v>
      </c>
      <c r="L28" s="16" t="s">
        <v>51</v>
      </c>
      <c r="M28" s="30">
        <v>107</v>
      </c>
      <c r="N28" s="16" t="s">
        <v>51</v>
      </c>
      <c r="O28" s="30">
        <f t="shared" si="0"/>
        <v>107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6" t="s">
        <v>1220</v>
      </c>
      <c r="X28" s="16" t="s">
        <v>51</v>
      </c>
      <c r="Y28" s="2" t="s">
        <v>51</v>
      </c>
      <c r="Z28" s="2" t="s">
        <v>51</v>
      </c>
      <c r="AA28" s="31"/>
      <c r="AB28" s="2" t="s">
        <v>51</v>
      </c>
    </row>
    <row r="29" spans="1:28" ht="30" customHeight="1" x14ac:dyDescent="0.3">
      <c r="A29" s="16" t="s">
        <v>387</v>
      </c>
      <c r="B29" s="16" t="s">
        <v>363</v>
      </c>
      <c r="C29" s="16" t="s">
        <v>386</v>
      </c>
      <c r="D29" s="29" t="s">
        <v>316</v>
      </c>
      <c r="E29" s="30">
        <v>0</v>
      </c>
      <c r="F29" s="16" t="s">
        <v>51</v>
      </c>
      <c r="G29" s="30">
        <v>0</v>
      </c>
      <c r="H29" s="16" t="s">
        <v>51</v>
      </c>
      <c r="I29" s="30">
        <v>0</v>
      </c>
      <c r="J29" s="16" t="s">
        <v>51</v>
      </c>
      <c r="K29" s="30">
        <v>0</v>
      </c>
      <c r="L29" s="16" t="s">
        <v>51</v>
      </c>
      <c r="M29" s="30">
        <v>60</v>
      </c>
      <c r="N29" s="16" t="s">
        <v>51</v>
      </c>
      <c r="O29" s="30">
        <f t="shared" si="0"/>
        <v>60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16" t="s">
        <v>1221</v>
      </c>
      <c r="X29" s="16" t="s">
        <v>51</v>
      </c>
      <c r="Y29" s="2" t="s">
        <v>51</v>
      </c>
      <c r="Z29" s="2" t="s">
        <v>51</v>
      </c>
      <c r="AA29" s="31"/>
      <c r="AB29" s="2" t="s">
        <v>51</v>
      </c>
    </row>
    <row r="30" spans="1:28" ht="30" customHeight="1" x14ac:dyDescent="0.3">
      <c r="A30" s="16" t="s">
        <v>390</v>
      </c>
      <c r="B30" s="16" t="s">
        <v>363</v>
      </c>
      <c r="C30" s="16" t="s">
        <v>389</v>
      </c>
      <c r="D30" s="29" t="s">
        <v>316</v>
      </c>
      <c r="E30" s="30">
        <v>0</v>
      </c>
      <c r="F30" s="16" t="s">
        <v>51</v>
      </c>
      <c r="G30" s="30">
        <v>0</v>
      </c>
      <c r="H30" s="16" t="s">
        <v>51</v>
      </c>
      <c r="I30" s="30">
        <v>0</v>
      </c>
      <c r="J30" s="16" t="s">
        <v>51</v>
      </c>
      <c r="K30" s="30">
        <v>0</v>
      </c>
      <c r="L30" s="16" t="s">
        <v>51</v>
      </c>
      <c r="M30" s="30">
        <v>80</v>
      </c>
      <c r="N30" s="16" t="s">
        <v>51</v>
      </c>
      <c r="O30" s="30">
        <f t="shared" si="0"/>
        <v>80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16" t="s">
        <v>1222</v>
      </c>
      <c r="X30" s="16" t="s">
        <v>51</v>
      </c>
      <c r="Y30" s="2" t="s">
        <v>51</v>
      </c>
      <c r="Z30" s="2" t="s">
        <v>51</v>
      </c>
      <c r="AA30" s="31"/>
      <c r="AB30" s="2" t="s">
        <v>51</v>
      </c>
    </row>
    <row r="31" spans="1:28" ht="30" customHeight="1" x14ac:dyDescent="0.3">
      <c r="A31" s="16" t="s">
        <v>416</v>
      </c>
      <c r="B31" s="16" t="s">
        <v>363</v>
      </c>
      <c r="C31" s="16" t="s">
        <v>415</v>
      </c>
      <c r="D31" s="29" t="s">
        <v>88</v>
      </c>
      <c r="E31" s="30">
        <v>0</v>
      </c>
      <c r="F31" s="16" t="s">
        <v>51</v>
      </c>
      <c r="G31" s="30">
        <v>1900</v>
      </c>
      <c r="H31" s="16" t="s">
        <v>1223</v>
      </c>
      <c r="I31" s="30">
        <v>1900</v>
      </c>
      <c r="J31" s="16" t="s">
        <v>1209</v>
      </c>
      <c r="K31" s="30">
        <v>1900</v>
      </c>
      <c r="L31" s="16" t="s">
        <v>1224</v>
      </c>
      <c r="M31" s="30">
        <v>0</v>
      </c>
      <c r="N31" s="16" t="s">
        <v>51</v>
      </c>
      <c r="O31" s="30">
        <f t="shared" si="0"/>
        <v>1900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16" t="s">
        <v>1225</v>
      </c>
      <c r="X31" s="16" t="s">
        <v>51</v>
      </c>
      <c r="Y31" s="2" t="s">
        <v>51</v>
      </c>
      <c r="Z31" s="2" t="s">
        <v>51</v>
      </c>
      <c r="AA31" s="31"/>
      <c r="AB31" s="2" t="s">
        <v>51</v>
      </c>
    </row>
    <row r="32" spans="1:28" ht="30" customHeight="1" x14ac:dyDescent="0.3">
      <c r="A32" s="16" t="s">
        <v>394</v>
      </c>
      <c r="B32" s="16" t="s">
        <v>363</v>
      </c>
      <c r="C32" s="16" t="s">
        <v>392</v>
      </c>
      <c r="D32" s="29" t="s">
        <v>316</v>
      </c>
      <c r="E32" s="30">
        <v>0</v>
      </c>
      <c r="F32" s="16" t="s">
        <v>51</v>
      </c>
      <c r="G32" s="30">
        <v>5.7</v>
      </c>
      <c r="H32" s="16" t="s">
        <v>1211</v>
      </c>
      <c r="I32" s="30">
        <v>0</v>
      </c>
      <c r="J32" s="16" t="s">
        <v>51</v>
      </c>
      <c r="K32" s="30">
        <v>4.7</v>
      </c>
      <c r="L32" s="16" t="s">
        <v>1226</v>
      </c>
      <c r="M32" s="30">
        <v>0</v>
      </c>
      <c r="N32" s="16" t="s">
        <v>51</v>
      </c>
      <c r="O32" s="30">
        <f t="shared" si="0"/>
        <v>4.7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16" t="s">
        <v>1227</v>
      </c>
      <c r="X32" s="16" t="s">
        <v>393</v>
      </c>
      <c r="Y32" s="2" t="s">
        <v>51</v>
      </c>
      <c r="Z32" s="2" t="s">
        <v>51</v>
      </c>
      <c r="AA32" s="31"/>
      <c r="AB32" s="2" t="s">
        <v>51</v>
      </c>
    </row>
    <row r="33" spans="1:28" ht="30" customHeight="1" x14ac:dyDescent="0.3">
      <c r="A33" s="16" t="s">
        <v>438</v>
      </c>
      <c r="B33" s="16" t="s">
        <v>436</v>
      </c>
      <c r="C33" s="16" t="s">
        <v>437</v>
      </c>
      <c r="D33" s="29" t="s">
        <v>316</v>
      </c>
      <c r="E33" s="30">
        <v>0</v>
      </c>
      <c r="F33" s="16" t="s">
        <v>51</v>
      </c>
      <c r="G33" s="30">
        <v>0</v>
      </c>
      <c r="H33" s="16" t="s">
        <v>51</v>
      </c>
      <c r="I33" s="30">
        <v>0</v>
      </c>
      <c r="J33" s="16" t="s">
        <v>51</v>
      </c>
      <c r="K33" s="30">
        <v>0</v>
      </c>
      <c r="L33" s="16" t="s">
        <v>51</v>
      </c>
      <c r="M33" s="30">
        <v>200</v>
      </c>
      <c r="N33" s="16" t="s">
        <v>51</v>
      </c>
      <c r="O33" s="30">
        <f t="shared" si="0"/>
        <v>200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16" t="s">
        <v>1228</v>
      </c>
      <c r="X33" s="16" t="s">
        <v>51</v>
      </c>
      <c r="Y33" s="2" t="s">
        <v>51</v>
      </c>
      <c r="Z33" s="2" t="s">
        <v>51</v>
      </c>
      <c r="AA33" s="31"/>
      <c r="AB33" s="2" t="s">
        <v>51</v>
      </c>
    </row>
    <row r="34" spans="1:28" ht="30" customHeight="1" x14ac:dyDescent="0.3">
      <c r="A34" s="16" t="s">
        <v>442</v>
      </c>
      <c r="B34" s="16" t="s">
        <v>440</v>
      </c>
      <c r="C34" s="16" t="s">
        <v>441</v>
      </c>
      <c r="D34" s="29" t="s">
        <v>88</v>
      </c>
      <c r="E34" s="30">
        <v>0</v>
      </c>
      <c r="F34" s="16" t="s">
        <v>51</v>
      </c>
      <c r="G34" s="30">
        <v>0</v>
      </c>
      <c r="H34" s="16" t="s">
        <v>51</v>
      </c>
      <c r="I34" s="30">
        <v>0</v>
      </c>
      <c r="J34" s="16" t="s">
        <v>51</v>
      </c>
      <c r="K34" s="30">
        <v>0</v>
      </c>
      <c r="L34" s="16" t="s">
        <v>51</v>
      </c>
      <c r="M34" s="30">
        <v>1400</v>
      </c>
      <c r="N34" s="16" t="s">
        <v>51</v>
      </c>
      <c r="O34" s="30">
        <f t="shared" si="0"/>
        <v>1400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16" t="s">
        <v>1229</v>
      </c>
      <c r="X34" s="16" t="s">
        <v>51</v>
      </c>
      <c r="Y34" s="2" t="s">
        <v>51</v>
      </c>
      <c r="Z34" s="2" t="s">
        <v>51</v>
      </c>
      <c r="AA34" s="31"/>
      <c r="AB34" s="2" t="s">
        <v>51</v>
      </c>
    </row>
    <row r="35" spans="1:28" ht="30" customHeight="1" x14ac:dyDescent="0.3">
      <c r="A35" s="16" t="s">
        <v>434</v>
      </c>
      <c r="B35" s="16" t="s">
        <v>432</v>
      </c>
      <c r="C35" s="16" t="s">
        <v>433</v>
      </c>
      <c r="D35" s="29" t="s">
        <v>88</v>
      </c>
      <c r="E35" s="30">
        <v>0</v>
      </c>
      <c r="F35" s="16" t="s">
        <v>51</v>
      </c>
      <c r="G35" s="30">
        <v>3930</v>
      </c>
      <c r="H35" s="16" t="s">
        <v>1223</v>
      </c>
      <c r="I35" s="30">
        <v>3930</v>
      </c>
      <c r="J35" s="16" t="s">
        <v>1209</v>
      </c>
      <c r="K35" s="30">
        <v>3930</v>
      </c>
      <c r="L35" s="16" t="s">
        <v>1224</v>
      </c>
      <c r="M35" s="30">
        <v>0</v>
      </c>
      <c r="N35" s="16" t="s">
        <v>51</v>
      </c>
      <c r="O35" s="30">
        <f t="shared" si="0"/>
        <v>3930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16" t="s">
        <v>1230</v>
      </c>
      <c r="X35" s="16" t="s">
        <v>51</v>
      </c>
      <c r="Y35" s="2" t="s">
        <v>51</v>
      </c>
      <c r="Z35" s="2" t="s">
        <v>51</v>
      </c>
      <c r="AA35" s="31"/>
      <c r="AB35" s="2" t="s">
        <v>51</v>
      </c>
    </row>
    <row r="36" spans="1:28" ht="30" customHeight="1" x14ac:dyDescent="0.3">
      <c r="A36" s="16" t="s">
        <v>430</v>
      </c>
      <c r="B36" s="16" t="s">
        <v>428</v>
      </c>
      <c r="C36" s="16" t="s">
        <v>429</v>
      </c>
      <c r="D36" s="29" t="s">
        <v>88</v>
      </c>
      <c r="E36" s="30">
        <v>0</v>
      </c>
      <c r="F36" s="16" t="s">
        <v>51</v>
      </c>
      <c r="G36" s="30">
        <v>3340</v>
      </c>
      <c r="H36" s="16" t="s">
        <v>1223</v>
      </c>
      <c r="I36" s="30">
        <v>3340</v>
      </c>
      <c r="J36" s="16" t="s">
        <v>1209</v>
      </c>
      <c r="K36" s="30">
        <v>3340</v>
      </c>
      <c r="L36" s="16" t="s">
        <v>1224</v>
      </c>
      <c r="M36" s="30">
        <v>0</v>
      </c>
      <c r="N36" s="16" t="s">
        <v>51</v>
      </c>
      <c r="O36" s="30">
        <f t="shared" si="0"/>
        <v>3340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16" t="s">
        <v>1231</v>
      </c>
      <c r="X36" s="16" t="s">
        <v>51</v>
      </c>
      <c r="Y36" s="2" t="s">
        <v>51</v>
      </c>
      <c r="Z36" s="2" t="s">
        <v>51</v>
      </c>
      <c r="AA36" s="31"/>
      <c r="AB36" s="2" t="s">
        <v>51</v>
      </c>
    </row>
    <row r="37" spans="1:28" ht="30" customHeight="1" x14ac:dyDescent="0.3">
      <c r="A37" s="16" t="s">
        <v>446</v>
      </c>
      <c r="B37" s="16" t="s">
        <v>444</v>
      </c>
      <c r="C37" s="16" t="s">
        <v>445</v>
      </c>
      <c r="D37" s="29" t="s">
        <v>316</v>
      </c>
      <c r="E37" s="30">
        <v>0</v>
      </c>
      <c r="F37" s="16" t="s">
        <v>51</v>
      </c>
      <c r="G37" s="30">
        <v>0</v>
      </c>
      <c r="H37" s="16" t="s">
        <v>51</v>
      </c>
      <c r="I37" s="30">
        <v>0</v>
      </c>
      <c r="J37" s="16" t="s">
        <v>51</v>
      </c>
      <c r="K37" s="30">
        <v>0</v>
      </c>
      <c r="L37" s="16" t="s">
        <v>51</v>
      </c>
      <c r="M37" s="30">
        <v>275</v>
      </c>
      <c r="N37" s="16" t="s">
        <v>51</v>
      </c>
      <c r="O37" s="30">
        <f t="shared" ref="O37:O60" si="1">SMALL(E37:M37,COUNTIF(E37:M37,0)+1)</f>
        <v>275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16" t="s">
        <v>1232</v>
      </c>
      <c r="X37" s="16" t="s">
        <v>51</v>
      </c>
      <c r="Y37" s="2" t="s">
        <v>51</v>
      </c>
      <c r="Z37" s="2" t="s">
        <v>51</v>
      </c>
      <c r="AA37" s="31"/>
      <c r="AB37" s="2" t="s">
        <v>51</v>
      </c>
    </row>
    <row r="38" spans="1:28" ht="30" customHeight="1" x14ac:dyDescent="0.3">
      <c r="A38" s="16" t="s">
        <v>450</v>
      </c>
      <c r="B38" s="16" t="s">
        <v>448</v>
      </c>
      <c r="C38" s="16" t="s">
        <v>449</v>
      </c>
      <c r="D38" s="29" t="s">
        <v>316</v>
      </c>
      <c r="E38" s="30">
        <v>0</v>
      </c>
      <c r="F38" s="16" t="s">
        <v>51</v>
      </c>
      <c r="G38" s="30">
        <v>0</v>
      </c>
      <c r="H38" s="16" t="s">
        <v>51</v>
      </c>
      <c r="I38" s="30">
        <v>0</v>
      </c>
      <c r="J38" s="16" t="s">
        <v>51</v>
      </c>
      <c r="K38" s="30">
        <v>0</v>
      </c>
      <c r="L38" s="16" t="s">
        <v>51</v>
      </c>
      <c r="M38" s="30">
        <v>7</v>
      </c>
      <c r="N38" s="16" t="s">
        <v>51</v>
      </c>
      <c r="O38" s="30">
        <f t="shared" si="1"/>
        <v>7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16" t="s">
        <v>1233</v>
      </c>
      <c r="X38" s="16" t="s">
        <v>51</v>
      </c>
      <c r="Y38" s="2" t="s">
        <v>51</v>
      </c>
      <c r="Z38" s="2" t="s">
        <v>51</v>
      </c>
      <c r="AA38" s="31"/>
      <c r="AB38" s="2" t="s">
        <v>51</v>
      </c>
    </row>
    <row r="39" spans="1:28" ht="30" customHeight="1" x14ac:dyDescent="0.3">
      <c r="A39" s="16" t="s">
        <v>454</v>
      </c>
      <c r="B39" s="16" t="s">
        <v>452</v>
      </c>
      <c r="C39" s="16" t="s">
        <v>453</v>
      </c>
      <c r="D39" s="29" t="s">
        <v>316</v>
      </c>
      <c r="E39" s="30">
        <v>0</v>
      </c>
      <c r="F39" s="16" t="s">
        <v>51</v>
      </c>
      <c r="G39" s="30">
        <v>0</v>
      </c>
      <c r="H39" s="16" t="s">
        <v>51</v>
      </c>
      <c r="I39" s="30">
        <v>0</v>
      </c>
      <c r="J39" s="16" t="s">
        <v>51</v>
      </c>
      <c r="K39" s="30">
        <v>0</v>
      </c>
      <c r="L39" s="16" t="s">
        <v>51</v>
      </c>
      <c r="M39" s="30">
        <v>10</v>
      </c>
      <c r="N39" s="16" t="s">
        <v>51</v>
      </c>
      <c r="O39" s="30">
        <f t="shared" si="1"/>
        <v>10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16" t="s">
        <v>1234</v>
      </c>
      <c r="X39" s="16" t="s">
        <v>51</v>
      </c>
      <c r="Y39" s="2" t="s">
        <v>51</v>
      </c>
      <c r="Z39" s="2" t="s">
        <v>51</v>
      </c>
      <c r="AA39" s="31"/>
      <c r="AB39" s="2" t="s">
        <v>51</v>
      </c>
    </row>
    <row r="40" spans="1:28" ht="30" customHeight="1" x14ac:dyDescent="0.3">
      <c r="A40" s="16" t="s">
        <v>457</v>
      </c>
      <c r="B40" s="16" t="s">
        <v>452</v>
      </c>
      <c r="C40" s="16" t="s">
        <v>456</v>
      </c>
      <c r="D40" s="29" t="s">
        <v>316</v>
      </c>
      <c r="E40" s="30">
        <v>0</v>
      </c>
      <c r="F40" s="16" t="s">
        <v>51</v>
      </c>
      <c r="G40" s="30">
        <v>0</v>
      </c>
      <c r="H40" s="16" t="s">
        <v>51</v>
      </c>
      <c r="I40" s="30">
        <v>0</v>
      </c>
      <c r="J40" s="16" t="s">
        <v>51</v>
      </c>
      <c r="K40" s="30">
        <v>0</v>
      </c>
      <c r="L40" s="16" t="s">
        <v>51</v>
      </c>
      <c r="M40" s="30">
        <v>3</v>
      </c>
      <c r="N40" s="16" t="s">
        <v>51</v>
      </c>
      <c r="O40" s="30">
        <f t="shared" si="1"/>
        <v>3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16" t="s">
        <v>1235</v>
      </c>
      <c r="X40" s="16" t="s">
        <v>51</v>
      </c>
      <c r="Y40" s="2" t="s">
        <v>51</v>
      </c>
      <c r="Z40" s="2" t="s">
        <v>51</v>
      </c>
      <c r="AA40" s="31"/>
      <c r="AB40" s="2" t="s">
        <v>51</v>
      </c>
    </row>
    <row r="41" spans="1:28" ht="30" customHeight="1" x14ac:dyDescent="0.3">
      <c r="A41" s="16" t="s">
        <v>465</v>
      </c>
      <c r="B41" s="16" t="s">
        <v>463</v>
      </c>
      <c r="C41" s="16" t="s">
        <v>464</v>
      </c>
      <c r="D41" s="29" t="s">
        <v>57</v>
      </c>
      <c r="E41" s="30">
        <v>0</v>
      </c>
      <c r="F41" s="16" t="s">
        <v>51</v>
      </c>
      <c r="G41" s="30">
        <v>0</v>
      </c>
      <c r="H41" s="16" t="s">
        <v>51</v>
      </c>
      <c r="I41" s="30">
        <v>0</v>
      </c>
      <c r="J41" s="16" t="s">
        <v>51</v>
      </c>
      <c r="K41" s="30">
        <v>0</v>
      </c>
      <c r="L41" s="16" t="s">
        <v>51</v>
      </c>
      <c r="M41" s="30">
        <v>82</v>
      </c>
      <c r="N41" s="16" t="s">
        <v>51</v>
      </c>
      <c r="O41" s="30">
        <f t="shared" si="1"/>
        <v>82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16" t="s">
        <v>1236</v>
      </c>
      <c r="X41" s="16" t="s">
        <v>51</v>
      </c>
      <c r="Y41" s="2" t="s">
        <v>51</v>
      </c>
      <c r="Z41" s="2" t="s">
        <v>51</v>
      </c>
      <c r="AA41" s="31"/>
      <c r="AB41" s="2" t="s">
        <v>51</v>
      </c>
    </row>
    <row r="42" spans="1:28" ht="30" customHeight="1" x14ac:dyDescent="0.3">
      <c r="A42" s="16" t="s">
        <v>469</v>
      </c>
      <c r="B42" s="16" t="s">
        <v>467</v>
      </c>
      <c r="C42" s="16" t="s">
        <v>468</v>
      </c>
      <c r="D42" s="29" t="s">
        <v>88</v>
      </c>
      <c r="E42" s="30">
        <v>0</v>
      </c>
      <c r="F42" s="16" t="s">
        <v>51</v>
      </c>
      <c r="G42" s="30">
        <v>0</v>
      </c>
      <c r="H42" s="16" t="s">
        <v>51</v>
      </c>
      <c r="I42" s="30">
        <v>0</v>
      </c>
      <c r="J42" s="16" t="s">
        <v>51</v>
      </c>
      <c r="K42" s="30">
        <v>0</v>
      </c>
      <c r="L42" s="16" t="s">
        <v>51</v>
      </c>
      <c r="M42" s="30">
        <v>150</v>
      </c>
      <c r="N42" s="16" t="s">
        <v>51</v>
      </c>
      <c r="O42" s="30">
        <f t="shared" si="1"/>
        <v>150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16" t="s">
        <v>1237</v>
      </c>
      <c r="X42" s="16" t="s">
        <v>51</v>
      </c>
      <c r="Y42" s="2" t="s">
        <v>51</v>
      </c>
      <c r="Z42" s="2" t="s">
        <v>51</v>
      </c>
      <c r="AA42" s="31"/>
      <c r="AB42" s="2" t="s">
        <v>51</v>
      </c>
    </row>
    <row r="43" spans="1:28" ht="30" customHeight="1" x14ac:dyDescent="0.3">
      <c r="A43" s="16" t="s">
        <v>668</v>
      </c>
      <c r="B43" s="16" t="s">
        <v>666</v>
      </c>
      <c r="C43" s="16" t="s">
        <v>667</v>
      </c>
      <c r="D43" s="29" t="s">
        <v>316</v>
      </c>
      <c r="E43" s="30">
        <v>306000</v>
      </c>
      <c r="F43" s="16" t="s">
        <v>51</v>
      </c>
      <c r="G43" s="30">
        <v>0</v>
      </c>
      <c r="H43" s="16" t="s">
        <v>51</v>
      </c>
      <c r="I43" s="30">
        <v>0</v>
      </c>
      <c r="J43" s="16" t="s">
        <v>51</v>
      </c>
      <c r="K43" s="30">
        <v>0</v>
      </c>
      <c r="L43" s="16" t="s">
        <v>51</v>
      </c>
      <c r="M43" s="30">
        <v>0</v>
      </c>
      <c r="N43" s="16" t="s">
        <v>51</v>
      </c>
      <c r="O43" s="30">
        <f t="shared" si="1"/>
        <v>306000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16" t="s">
        <v>1238</v>
      </c>
      <c r="X43" s="16" t="s">
        <v>51</v>
      </c>
      <c r="Y43" s="2" t="s">
        <v>51</v>
      </c>
      <c r="Z43" s="2" t="s">
        <v>51</v>
      </c>
      <c r="AA43" s="31"/>
      <c r="AB43" s="2" t="s">
        <v>51</v>
      </c>
    </row>
    <row r="44" spans="1:28" ht="30" customHeight="1" x14ac:dyDescent="0.3">
      <c r="A44" s="16" t="s">
        <v>776</v>
      </c>
      <c r="B44" s="16" t="s">
        <v>773</v>
      </c>
      <c r="C44" s="16" t="s">
        <v>774</v>
      </c>
      <c r="D44" s="29" t="s">
        <v>374</v>
      </c>
      <c r="E44" s="30">
        <v>380000</v>
      </c>
      <c r="F44" s="16" t="s">
        <v>1239</v>
      </c>
      <c r="G44" s="30">
        <v>380000</v>
      </c>
      <c r="H44" s="16" t="s">
        <v>1240</v>
      </c>
      <c r="I44" s="30">
        <v>0</v>
      </c>
      <c r="J44" s="16" t="s">
        <v>51</v>
      </c>
      <c r="K44" s="30">
        <v>0</v>
      </c>
      <c r="L44" s="16" t="s">
        <v>51</v>
      </c>
      <c r="M44" s="30">
        <v>0</v>
      </c>
      <c r="N44" s="16" t="s">
        <v>51</v>
      </c>
      <c r="O44" s="30">
        <f t="shared" si="1"/>
        <v>380000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16" t="s">
        <v>1241</v>
      </c>
      <c r="X44" s="16" t="s">
        <v>775</v>
      </c>
      <c r="Y44" s="2" t="s">
        <v>51</v>
      </c>
      <c r="Z44" s="2" t="s">
        <v>51</v>
      </c>
      <c r="AA44" s="31"/>
      <c r="AB44" s="2" t="s">
        <v>51</v>
      </c>
    </row>
    <row r="45" spans="1:28" ht="30" customHeight="1" x14ac:dyDescent="0.3">
      <c r="A45" s="16" t="s">
        <v>642</v>
      </c>
      <c r="B45" s="16" t="s">
        <v>640</v>
      </c>
      <c r="C45" s="16" t="s">
        <v>641</v>
      </c>
      <c r="D45" s="29" t="s">
        <v>57</v>
      </c>
      <c r="E45" s="30">
        <v>26803</v>
      </c>
      <c r="F45" s="16" t="s">
        <v>51</v>
      </c>
      <c r="G45" s="30">
        <v>29500</v>
      </c>
      <c r="H45" s="16" t="s">
        <v>1242</v>
      </c>
      <c r="I45" s="30">
        <v>29900</v>
      </c>
      <c r="J45" s="16" t="s">
        <v>1243</v>
      </c>
      <c r="K45" s="30">
        <v>0</v>
      </c>
      <c r="L45" s="16" t="s">
        <v>51</v>
      </c>
      <c r="M45" s="30">
        <v>0</v>
      </c>
      <c r="N45" s="16" t="s">
        <v>51</v>
      </c>
      <c r="O45" s="30">
        <f t="shared" si="1"/>
        <v>26803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16" t="s">
        <v>1244</v>
      </c>
      <c r="X45" s="16" t="s">
        <v>51</v>
      </c>
      <c r="Y45" s="2" t="s">
        <v>51</v>
      </c>
      <c r="Z45" s="2" t="s">
        <v>51</v>
      </c>
      <c r="AA45" s="31"/>
      <c r="AB45" s="2" t="s">
        <v>51</v>
      </c>
    </row>
    <row r="46" spans="1:28" ht="30" customHeight="1" x14ac:dyDescent="0.3">
      <c r="A46" s="16" t="s">
        <v>317</v>
      </c>
      <c r="B46" s="16" t="s">
        <v>314</v>
      </c>
      <c r="C46" s="16" t="s">
        <v>315</v>
      </c>
      <c r="D46" s="29" t="s">
        <v>316</v>
      </c>
      <c r="E46" s="30">
        <v>27739</v>
      </c>
      <c r="F46" s="16" t="s">
        <v>51</v>
      </c>
      <c r="G46" s="30">
        <v>0</v>
      </c>
      <c r="H46" s="16" t="s">
        <v>51</v>
      </c>
      <c r="I46" s="30">
        <v>0</v>
      </c>
      <c r="J46" s="16" t="s">
        <v>51</v>
      </c>
      <c r="K46" s="30">
        <v>0</v>
      </c>
      <c r="L46" s="16" t="s">
        <v>51</v>
      </c>
      <c r="M46" s="30">
        <v>0</v>
      </c>
      <c r="N46" s="16" t="s">
        <v>51</v>
      </c>
      <c r="O46" s="30">
        <f t="shared" si="1"/>
        <v>27739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16" t="s">
        <v>1245</v>
      </c>
      <c r="X46" s="16" t="s">
        <v>51</v>
      </c>
      <c r="Y46" s="2" t="s">
        <v>51</v>
      </c>
      <c r="Z46" s="2" t="s">
        <v>51</v>
      </c>
      <c r="AA46" s="31"/>
      <c r="AB46" s="2" t="s">
        <v>51</v>
      </c>
    </row>
    <row r="47" spans="1:28" ht="30" customHeight="1" x14ac:dyDescent="0.3">
      <c r="A47" s="16" t="s">
        <v>320</v>
      </c>
      <c r="B47" s="16" t="s">
        <v>314</v>
      </c>
      <c r="C47" s="16" t="s">
        <v>319</v>
      </c>
      <c r="D47" s="29" t="s">
        <v>316</v>
      </c>
      <c r="E47" s="30">
        <v>9246</v>
      </c>
      <c r="F47" s="16" t="s">
        <v>51</v>
      </c>
      <c r="G47" s="30">
        <v>10000</v>
      </c>
      <c r="H47" s="16" t="s">
        <v>1246</v>
      </c>
      <c r="I47" s="30">
        <v>0</v>
      </c>
      <c r="J47" s="16" t="s">
        <v>51</v>
      </c>
      <c r="K47" s="30">
        <v>0</v>
      </c>
      <c r="L47" s="16" t="s">
        <v>51</v>
      </c>
      <c r="M47" s="30">
        <v>0</v>
      </c>
      <c r="N47" s="16" t="s">
        <v>51</v>
      </c>
      <c r="O47" s="30">
        <f t="shared" si="1"/>
        <v>9246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16" t="s">
        <v>1247</v>
      </c>
      <c r="X47" s="16" t="s">
        <v>51</v>
      </c>
      <c r="Y47" s="2" t="s">
        <v>51</v>
      </c>
      <c r="Z47" s="2" t="s">
        <v>51</v>
      </c>
      <c r="AA47" s="31"/>
      <c r="AB47" s="2" t="s">
        <v>51</v>
      </c>
    </row>
    <row r="48" spans="1:28" ht="30" customHeight="1" x14ac:dyDescent="0.3">
      <c r="A48" s="16" t="s">
        <v>323</v>
      </c>
      <c r="B48" s="16" t="s">
        <v>314</v>
      </c>
      <c r="C48" s="16" t="s">
        <v>322</v>
      </c>
      <c r="D48" s="29" t="s">
        <v>316</v>
      </c>
      <c r="E48" s="30">
        <v>0</v>
      </c>
      <c r="F48" s="16" t="s">
        <v>51</v>
      </c>
      <c r="G48" s="30">
        <v>25000</v>
      </c>
      <c r="H48" s="16" t="s">
        <v>1246</v>
      </c>
      <c r="I48" s="30">
        <v>0</v>
      </c>
      <c r="J48" s="16" t="s">
        <v>51</v>
      </c>
      <c r="K48" s="30">
        <v>0</v>
      </c>
      <c r="L48" s="16" t="s">
        <v>51</v>
      </c>
      <c r="M48" s="30">
        <v>0</v>
      </c>
      <c r="N48" s="16" t="s">
        <v>51</v>
      </c>
      <c r="O48" s="30">
        <f t="shared" si="1"/>
        <v>25000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16" t="s">
        <v>1248</v>
      </c>
      <c r="X48" s="16" t="s">
        <v>51</v>
      </c>
      <c r="Y48" s="2" t="s">
        <v>51</v>
      </c>
      <c r="Z48" s="2" t="s">
        <v>51</v>
      </c>
      <c r="AA48" s="31"/>
      <c r="AB48" s="2" t="s">
        <v>51</v>
      </c>
    </row>
    <row r="49" spans="1:28" ht="30" customHeight="1" x14ac:dyDescent="0.3">
      <c r="A49" s="16" t="s">
        <v>329</v>
      </c>
      <c r="B49" s="16" t="s">
        <v>314</v>
      </c>
      <c r="C49" s="16" t="s">
        <v>328</v>
      </c>
      <c r="D49" s="29" t="s">
        <v>316</v>
      </c>
      <c r="E49" s="30">
        <v>0</v>
      </c>
      <c r="F49" s="16" t="s">
        <v>51</v>
      </c>
      <c r="G49" s="30">
        <v>0</v>
      </c>
      <c r="H49" s="16" t="s">
        <v>51</v>
      </c>
      <c r="I49" s="30">
        <v>0</v>
      </c>
      <c r="J49" s="16" t="s">
        <v>51</v>
      </c>
      <c r="K49" s="30">
        <v>0</v>
      </c>
      <c r="L49" s="16" t="s">
        <v>51</v>
      </c>
      <c r="M49" s="30">
        <v>1440</v>
      </c>
      <c r="N49" s="16" t="s">
        <v>51</v>
      </c>
      <c r="O49" s="30">
        <f t="shared" si="1"/>
        <v>1440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16" t="s">
        <v>1249</v>
      </c>
      <c r="X49" s="16" t="s">
        <v>51</v>
      </c>
      <c r="Y49" s="2" t="s">
        <v>51</v>
      </c>
      <c r="Z49" s="2" t="s">
        <v>51</v>
      </c>
      <c r="AA49" s="31"/>
      <c r="AB49" s="2" t="s">
        <v>51</v>
      </c>
    </row>
    <row r="50" spans="1:28" ht="30" customHeight="1" x14ac:dyDescent="0.3">
      <c r="A50" s="16" t="s">
        <v>332</v>
      </c>
      <c r="B50" s="16" t="s">
        <v>314</v>
      </c>
      <c r="C50" s="16" t="s">
        <v>331</v>
      </c>
      <c r="D50" s="29" t="s">
        <v>316</v>
      </c>
      <c r="E50" s="30">
        <v>0</v>
      </c>
      <c r="F50" s="16" t="s">
        <v>51</v>
      </c>
      <c r="G50" s="30">
        <v>0</v>
      </c>
      <c r="H50" s="16" t="s">
        <v>51</v>
      </c>
      <c r="I50" s="30">
        <v>0</v>
      </c>
      <c r="J50" s="16" t="s">
        <v>51</v>
      </c>
      <c r="K50" s="30">
        <v>0</v>
      </c>
      <c r="L50" s="16" t="s">
        <v>51</v>
      </c>
      <c r="M50" s="30">
        <v>2100</v>
      </c>
      <c r="N50" s="16" t="s">
        <v>51</v>
      </c>
      <c r="O50" s="30">
        <f t="shared" si="1"/>
        <v>2100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16" t="s">
        <v>1250</v>
      </c>
      <c r="X50" s="16" t="s">
        <v>51</v>
      </c>
      <c r="Y50" s="2" t="s">
        <v>51</v>
      </c>
      <c r="Z50" s="2" t="s">
        <v>51</v>
      </c>
      <c r="AA50" s="31"/>
      <c r="AB50" s="2" t="s">
        <v>51</v>
      </c>
    </row>
    <row r="51" spans="1:28" ht="30" customHeight="1" x14ac:dyDescent="0.3">
      <c r="A51" s="16" t="s">
        <v>326</v>
      </c>
      <c r="B51" s="16" t="s">
        <v>314</v>
      </c>
      <c r="C51" s="16" t="s">
        <v>325</v>
      </c>
      <c r="D51" s="29" t="s">
        <v>316</v>
      </c>
      <c r="E51" s="30">
        <v>0</v>
      </c>
      <c r="F51" s="16" t="s">
        <v>51</v>
      </c>
      <c r="G51" s="30">
        <v>0</v>
      </c>
      <c r="H51" s="16" t="s">
        <v>51</v>
      </c>
      <c r="I51" s="30">
        <v>0</v>
      </c>
      <c r="J51" s="16" t="s">
        <v>51</v>
      </c>
      <c r="K51" s="30">
        <v>0</v>
      </c>
      <c r="L51" s="16" t="s">
        <v>51</v>
      </c>
      <c r="M51" s="30">
        <v>5700</v>
      </c>
      <c r="N51" s="16" t="s">
        <v>51</v>
      </c>
      <c r="O51" s="30">
        <f t="shared" si="1"/>
        <v>5700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16" t="s">
        <v>1251</v>
      </c>
      <c r="X51" s="16" t="s">
        <v>51</v>
      </c>
      <c r="Y51" s="2" t="s">
        <v>51</v>
      </c>
      <c r="Z51" s="2" t="s">
        <v>51</v>
      </c>
      <c r="AA51" s="31"/>
      <c r="AB51" s="2" t="s">
        <v>51</v>
      </c>
    </row>
    <row r="52" spans="1:28" ht="30" customHeight="1" x14ac:dyDescent="0.3">
      <c r="A52" s="16" t="s">
        <v>335</v>
      </c>
      <c r="B52" s="16" t="s">
        <v>314</v>
      </c>
      <c r="C52" s="16" t="s">
        <v>334</v>
      </c>
      <c r="D52" s="29" t="s">
        <v>316</v>
      </c>
      <c r="E52" s="30">
        <v>0</v>
      </c>
      <c r="F52" s="16" t="s">
        <v>51</v>
      </c>
      <c r="G52" s="30">
        <v>9500</v>
      </c>
      <c r="H52" s="16" t="s">
        <v>1246</v>
      </c>
      <c r="I52" s="30">
        <v>0</v>
      </c>
      <c r="J52" s="16" t="s">
        <v>51</v>
      </c>
      <c r="K52" s="30">
        <v>0</v>
      </c>
      <c r="L52" s="16" t="s">
        <v>51</v>
      </c>
      <c r="M52" s="30">
        <v>0</v>
      </c>
      <c r="N52" s="16" t="s">
        <v>51</v>
      </c>
      <c r="O52" s="30">
        <f t="shared" si="1"/>
        <v>9500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16" t="s">
        <v>1252</v>
      </c>
      <c r="X52" s="16" t="s">
        <v>51</v>
      </c>
      <c r="Y52" s="2" t="s">
        <v>51</v>
      </c>
      <c r="Z52" s="2" t="s">
        <v>51</v>
      </c>
      <c r="AA52" s="31"/>
      <c r="AB52" s="2" t="s">
        <v>51</v>
      </c>
    </row>
    <row r="53" spans="1:28" ht="30" customHeight="1" x14ac:dyDescent="0.3">
      <c r="A53" s="16" t="s">
        <v>338</v>
      </c>
      <c r="B53" s="16" t="s">
        <v>314</v>
      </c>
      <c r="C53" s="16" t="s">
        <v>337</v>
      </c>
      <c r="D53" s="29" t="s">
        <v>316</v>
      </c>
      <c r="E53" s="30">
        <v>0</v>
      </c>
      <c r="F53" s="16" t="s">
        <v>51</v>
      </c>
      <c r="G53" s="30">
        <v>11000</v>
      </c>
      <c r="H53" s="16" t="s">
        <v>1246</v>
      </c>
      <c r="I53" s="30">
        <v>0</v>
      </c>
      <c r="J53" s="16" t="s">
        <v>51</v>
      </c>
      <c r="K53" s="30">
        <v>0</v>
      </c>
      <c r="L53" s="16" t="s">
        <v>51</v>
      </c>
      <c r="M53" s="30">
        <v>0</v>
      </c>
      <c r="N53" s="16" t="s">
        <v>51</v>
      </c>
      <c r="O53" s="30">
        <f t="shared" si="1"/>
        <v>11000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16" t="s">
        <v>1253</v>
      </c>
      <c r="X53" s="16" t="s">
        <v>51</v>
      </c>
      <c r="Y53" s="2" t="s">
        <v>51</v>
      </c>
      <c r="Z53" s="2" t="s">
        <v>51</v>
      </c>
      <c r="AA53" s="31"/>
      <c r="AB53" s="2" t="s">
        <v>51</v>
      </c>
    </row>
    <row r="54" spans="1:28" ht="30" customHeight="1" x14ac:dyDescent="0.3">
      <c r="A54" s="16" t="s">
        <v>342</v>
      </c>
      <c r="B54" s="16" t="s">
        <v>314</v>
      </c>
      <c r="C54" s="16" t="s">
        <v>340</v>
      </c>
      <c r="D54" s="29" t="s">
        <v>341</v>
      </c>
      <c r="E54" s="30">
        <v>0</v>
      </c>
      <c r="F54" s="16" t="s">
        <v>51</v>
      </c>
      <c r="G54" s="30">
        <v>18500</v>
      </c>
      <c r="H54" s="16" t="s">
        <v>1254</v>
      </c>
      <c r="I54" s="30">
        <v>0</v>
      </c>
      <c r="J54" s="16" t="s">
        <v>51</v>
      </c>
      <c r="K54" s="30">
        <v>0</v>
      </c>
      <c r="L54" s="16" t="s">
        <v>51</v>
      </c>
      <c r="M54" s="30">
        <v>0</v>
      </c>
      <c r="N54" s="16" t="s">
        <v>51</v>
      </c>
      <c r="O54" s="30">
        <f t="shared" si="1"/>
        <v>18500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16" t="s">
        <v>1255</v>
      </c>
      <c r="X54" s="16" t="s">
        <v>51</v>
      </c>
      <c r="Y54" s="2" t="s">
        <v>51</v>
      </c>
      <c r="Z54" s="2" t="s">
        <v>51</v>
      </c>
      <c r="AA54" s="31"/>
      <c r="AB54" s="2" t="s">
        <v>51</v>
      </c>
    </row>
    <row r="55" spans="1:28" ht="30" customHeight="1" x14ac:dyDescent="0.3">
      <c r="A55" s="16" t="s">
        <v>594</v>
      </c>
      <c r="B55" s="16" t="s">
        <v>592</v>
      </c>
      <c r="C55" s="16" t="s">
        <v>593</v>
      </c>
      <c r="D55" s="29" t="s">
        <v>316</v>
      </c>
      <c r="E55" s="30">
        <v>0</v>
      </c>
      <c r="F55" s="16" t="s">
        <v>51</v>
      </c>
      <c r="G55" s="30">
        <v>0</v>
      </c>
      <c r="H55" s="16" t="s">
        <v>51</v>
      </c>
      <c r="I55" s="30">
        <v>410</v>
      </c>
      <c r="J55" s="16" t="s">
        <v>1256</v>
      </c>
      <c r="K55" s="30">
        <v>0</v>
      </c>
      <c r="L55" s="16" t="s">
        <v>51</v>
      </c>
      <c r="M55" s="30">
        <v>0</v>
      </c>
      <c r="N55" s="16" t="s">
        <v>51</v>
      </c>
      <c r="O55" s="30">
        <f t="shared" si="1"/>
        <v>410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16" t="s">
        <v>1257</v>
      </c>
      <c r="X55" s="16" t="s">
        <v>51</v>
      </c>
      <c r="Y55" s="2" t="s">
        <v>51</v>
      </c>
      <c r="Z55" s="2" t="s">
        <v>51</v>
      </c>
      <c r="AA55" s="31"/>
      <c r="AB55" s="2" t="s">
        <v>51</v>
      </c>
    </row>
    <row r="56" spans="1:28" ht="30" customHeight="1" x14ac:dyDescent="0.3">
      <c r="A56" s="16" t="s">
        <v>676</v>
      </c>
      <c r="B56" s="16" t="s">
        <v>674</v>
      </c>
      <c r="C56" s="16" t="s">
        <v>675</v>
      </c>
      <c r="D56" s="29" t="s">
        <v>374</v>
      </c>
      <c r="E56" s="30">
        <v>77000</v>
      </c>
      <c r="F56" s="16" t="s">
        <v>51</v>
      </c>
      <c r="G56" s="30">
        <v>77000</v>
      </c>
      <c r="H56" s="16" t="s">
        <v>1258</v>
      </c>
      <c r="I56" s="30">
        <v>0</v>
      </c>
      <c r="J56" s="16" t="s">
        <v>51</v>
      </c>
      <c r="K56" s="30">
        <v>0</v>
      </c>
      <c r="L56" s="16" t="s">
        <v>51</v>
      </c>
      <c r="M56" s="30">
        <v>0</v>
      </c>
      <c r="N56" s="16" t="s">
        <v>51</v>
      </c>
      <c r="O56" s="30">
        <f t="shared" si="1"/>
        <v>77000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16" t="s">
        <v>1259</v>
      </c>
      <c r="X56" s="16" t="s">
        <v>51</v>
      </c>
      <c r="Y56" s="2" t="s">
        <v>51</v>
      </c>
      <c r="Z56" s="2" t="s">
        <v>51</v>
      </c>
      <c r="AA56" s="31"/>
      <c r="AB56" s="2" t="s">
        <v>51</v>
      </c>
    </row>
    <row r="57" spans="1:28" ht="30" customHeight="1" x14ac:dyDescent="0.3">
      <c r="A57" s="16" t="s">
        <v>684</v>
      </c>
      <c r="B57" s="16" t="s">
        <v>682</v>
      </c>
      <c r="C57" s="16" t="s">
        <v>683</v>
      </c>
      <c r="D57" s="29" t="s">
        <v>374</v>
      </c>
      <c r="E57" s="30">
        <v>0</v>
      </c>
      <c r="F57" s="16" t="s">
        <v>51</v>
      </c>
      <c r="G57" s="30">
        <v>0</v>
      </c>
      <c r="H57" s="16" t="s">
        <v>51</v>
      </c>
      <c r="I57" s="30">
        <v>53000</v>
      </c>
      <c r="J57" s="16" t="s">
        <v>1260</v>
      </c>
      <c r="K57" s="30">
        <v>0</v>
      </c>
      <c r="L57" s="16" t="s">
        <v>51</v>
      </c>
      <c r="M57" s="30">
        <v>0</v>
      </c>
      <c r="N57" s="16" t="s">
        <v>51</v>
      </c>
      <c r="O57" s="30">
        <f t="shared" si="1"/>
        <v>53000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16" t="s">
        <v>1261</v>
      </c>
      <c r="X57" s="16" t="s">
        <v>51</v>
      </c>
      <c r="Y57" s="2" t="s">
        <v>51</v>
      </c>
      <c r="Z57" s="2" t="s">
        <v>51</v>
      </c>
      <c r="AA57" s="31"/>
      <c r="AB57" s="2" t="s">
        <v>51</v>
      </c>
    </row>
    <row r="58" spans="1:28" ht="30" customHeight="1" x14ac:dyDescent="0.3">
      <c r="A58" s="16" t="s">
        <v>779</v>
      </c>
      <c r="B58" s="16" t="s">
        <v>682</v>
      </c>
      <c r="C58" s="16" t="s">
        <v>778</v>
      </c>
      <c r="D58" s="29" t="s">
        <v>374</v>
      </c>
      <c r="E58" s="30">
        <v>28000</v>
      </c>
      <c r="F58" s="16" t="s">
        <v>1262</v>
      </c>
      <c r="G58" s="30">
        <v>28000</v>
      </c>
      <c r="H58" s="16" t="s">
        <v>1263</v>
      </c>
      <c r="I58" s="30">
        <v>28000</v>
      </c>
      <c r="J58" s="16" t="s">
        <v>1264</v>
      </c>
      <c r="K58" s="30">
        <v>0</v>
      </c>
      <c r="L58" s="16" t="s">
        <v>51</v>
      </c>
      <c r="M58" s="30">
        <v>0</v>
      </c>
      <c r="N58" s="16" t="s">
        <v>51</v>
      </c>
      <c r="O58" s="30">
        <f t="shared" si="1"/>
        <v>28000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16" t="s">
        <v>1265</v>
      </c>
      <c r="X58" s="16" t="s">
        <v>51</v>
      </c>
      <c r="Y58" s="2" t="s">
        <v>51</v>
      </c>
      <c r="Z58" s="2" t="s">
        <v>51</v>
      </c>
      <c r="AA58" s="31"/>
      <c r="AB58" s="2" t="s">
        <v>51</v>
      </c>
    </row>
    <row r="59" spans="1:28" ht="30" customHeight="1" x14ac:dyDescent="0.3">
      <c r="A59" s="16" t="s">
        <v>1134</v>
      </c>
      <c r="B59" s="16" t="s">
        <v>1132</v>
      </c>
      <c r="C59" s="16" t="s">
        <v>1133</v>
      </c>
      <c r="D59" s="29" t="s">
        <v>341</v>
      </c>
      <c r="E59" s="30">
        <v>323</v>
      </c>
      <c r="F59" s="16" t="s">
        <v>51</v>
      </c>
      <c r="G59" s="30">
        <v>530</v>
      </c>
      <c r="H59" s="16" t="s">
        <v>1266</v>
      </c>
      <c r="I59" s="30">
        <v>385</v>
      </c>
      <c r="J59" s="16" t="s">
        <v>1267</v>
      </c>
      <c r="K59" s="30">
        <v>0</v>
      </c>
      <c r="L59" s="16" t="s">
        <v>51</v>
      </c>
      <c r="M59" s="30">
        <v>0</v>
      </c>
      <c r="N59" s="16" t="s">
        <v>51</v>
      </c>
      <c r="O59" s="30">
        <f t="shared" si="1"/>
        <v>323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16" t="s">
        <v>1268</v>
      </c>
      <c r="X59" s="16" t="s">
        <v>51</v>
      </c>
      <c r="Y59" s="2" t="s">
        <v>51</v>
      </c>
      <c r="Z59" s="2" t="s">
        <v>51</v>
      </c>
      <c r="AA59" s="31"/>
      <c r="AB59" s="2" t="s">
        <v>51</v>
      </c>
    </row>
    <row r="60" spans="1:28" ht="30" customHeight="1" x14ac:dyDescent="0.3">
      <c r="A60" s="16" t="s">
        <v>846</v>
      </c>
      <c r="B60" s="16" t="s">
        <v>844</v>
      </c>
      <c r="C60" s="16" t="s">
        <v>845</v>
      </c>
      <c r="D60" s="29" t="s">
        <v>135</v>
      </c>
      <c r="E60" s="30">
        <v>2060</v>
      </c>
      <c r="F60" s="16" t="s">
        <v>51</v>
      </c>
      <c r="G60" s="30">
        <v>0</v>
      </c>
      <c r="H60" s="16" t="s">
        <v>51</v>
      </c>
      <c r="I60" s="30">
        <v>0</v>
      </c>
      <c r="J60" s="16" t="s">
        <v>51</v>
      </c>
      <c r="K60" s="30">
        <v>0</v>
      </c>
      <c r="L60" s="16" t="s">
        <v>51</v>
      </c>
      <c r="M60" s="30">
        <v>0</v>
      </c>
      <c r="N60" s="16" t="s">
        <v>51</v>
      </c>
      <c r="O60" s="30">
        <f t="shared" si="1"/>
        <v>2060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16" t="s">
        <v>1269</v>
      </c>
      <c r="X60" s="16" t="s">
        <v>51</v>
      </c>
      <c r="Y60" s="2" t="s">
        <v>51</v>
      </c>
      <c r="Z60" s="2" t="s">
        <v>51</v>
      </c>
      <c r="AA60" s="31"/>
      <c r="AB60" s="2" t="s">
        <v>51</v>
      </c>
    </row>
    <row r="61" spans="1:28" ht="30" customHeight="1" x14ac:dyDescent="0.3">
      <c r="A61" s="16" t="s">
        <v>355</v>
      </c>
      <c r="B61" s="16" t="s">
        <v>353</v>
      </c>
      <c r="C61" s="16" t="s">
        <v>354</v>
      </c>
      <c r="D61" s="29" t="s">
        <v>135</v>
      </c>
      <c r="E61" s="30">
        <v>0</v>
      </c>
      <c r="F61" s="16" t="s">
        <v>51</v>
      </c>
      <c r="G61" s="30">
        <v>0</v>
      </c>
      <c r="H61" s="16" t="s">
        <v>51</v>
      </c>
      <c r="I61" s="30">
        <v>0</v>
      </c>
      <c r="J61" s="16" t="s">
        <v>51</v>
      </c>
      <c r="K61" s="30">
        <v>0</v>
      </c>
      <c r="L61" s="16" t="s">
        <v>51</v>
      </c>
      <c r="M61" s="30">
        <v>0</v>
      </c>
      <c r="N61" s="16" t="s">
        <v>51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16" t="s">
        <v>1270</v>
      </c>
      <c r="X61" s="16" t="s">
        <v>51</v>
      </c>
      <c r="Y61" s="2" t="s">
        <v>51</v>
      </c>
      <c r="Z61" s="2" t="s">
        <v>51</v>
      </c>
      <c r="AA61" s="31"/>
      <c r="AB61" s="2" t="s">
        <v>51</v>
      </c>
    </row>
    <row r="62" spans="1:28" ht="30" customHeight="1" x14ac:dyDescent="0.3">
      <c r="A62" s="16" t="s">
        <v>566</v>
      </c>
      <c r="B62" s="16" t="s">
        <v>564</v>
      </c>
      <c r="C62" s="16" t="s">
        <v>565</v>
      </c>
      <c r="D62" s="29" t="s">
        <v>135</v>
      </c>
      <c r="E62" s="30">
        <v>0</v>
      </c>
      <c r="F62" s="16" t="s">
        <v>51</v>
      </c>
      <c r="G62" s="30">
        <v>11000</v>
      </c>
      <c r="H62" s="16" t="s">
        <v>1271</v>
      </c>
      <c r="I62" s="30">
        <v>0</v>
      </c>
      <c r="J62" s="16" t="s">
        <v>51</v>
      </c>
      <c r="K62" s="30">
        <v>0</v>
      </c>
      <c r="L62" s="16" t="s">
        <v>51</v>
      </c>
      <c r="M62" s="30">
        <v>0</v>
      </c>
      <c r="N62" s="16" t="s">
        <v>51</v>
      </c>
      <c r="O62" s="30">
        <f t="shared" ref="O62:O74" si="2">SMALL(E62:M62,COUNTIF(E62:M62,0)+1)</f>
        <v>11000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16" t="s">
        <v>1272</v>
      </c>
      <c r="X62" s="16" t="s">
        <v>51</v>
      </c>
      <c r="Y62" s="2" t="s">
        <v>51</v>
      </c>
      <c r="Z62" s="2" t="s">
        <v>51</v>
      </c>
      <c r="AA62" s="31"/>
      <c r="AB62" s="2" t="s">
        <v>51</v>
      </c>
    </row>
    <row r="63" spans="1:28" ht="30" customHeight="1" x14ac:dyDescent="0.3">
      <c r="A63" s="16" t="s">
        <v>1096</v>
      </c>
      <c r="B63" s="16" t="s">
        <v>1093</v>
      </c>
      <c r="C63" s="16" t="s">
        <v>1094</v>
      </c>
      <c r="D63" s="29" t="s">
        <v>135</v>
      </c>
      <c r="E63" s="30">
        <v>3125.16</v>
      </c>
      <c r="F63" s="16" t="s">
        <v>51</v>
      </c>
      <c r="G63" s="30">
        <v>0</v>
      </c>
      <c r="H63" s="16" t="s">
        <v>51</v>
      </c>
      <c r="I63" s="30">
        <v>0</v>
      </c>
      <c r="J63" s="16" t="s">
        <v>51</v>
      </c>
      <c r="K63" s="30">
        <v>0</v>
      </c>
      <c r="L63" s="16" t="s">
        <v>51</v>
      </c>
      <c r="M63" s="30">
        <v>0</v>
      </c>
      <c r="N63" s="16" t="s">
        <v>51</v>
      </c>
      <c r="O63" s="30">
        <f t="shared" si="2"/>
        <v>3125.16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16" t="s">
        <v>1273</v>
      </c>
      <c r="X63" s="16" t="s">
        <v>1095</v>
      </c>
      <c r="Y63" s="2" t="s">
        <v>51</v>
      </c>
      <c r="Z63" s="2" t="s">
        <v>51</v>
      </c>
      <c r="AA63" s="31"/>
      <c r="AB63" s="2" t="s">
        <v>51</v>
      </c>
    </row>
    <row r="64" spans="1:28" ht="30" customHeight="1" x14ac:dyDescent="0.3">
      <c r="A64" s="16" t="s">
        <v>1091</v>
      </c>
      <c r="B64" s="16" t="s">
        <v>1090</v>
      </c>
      <c r="C64" s="16" t="s">
        <v>51</v>
      </c>
      <c r="D64" s="29" t="s">
        <v>135</v>
      </c>
      <c r="E64" s="30">
        <v>0</v>
      </c>
      <c r="F64" s="16" t="s">
        <v>51</v>
      </c>
      <c r="G64" s="30">
        <v>0</v>
      </c>
      <c r="H64" s="16" t="s">
        <v>51</v>
      </c>
      <c r="I64" s="30">
        <v>0</v>
      </c>
      <c r="J64" s="16" t="s">
        <v>51</v>
      </c>
      <c r="K64" s="30">
        <v>0</v>
      </c>
      <c r="L64" s="16" t="s">
        <v>51</v>
      </c>
      <c r="M64" s="30">
        <v>1150</v>
      </c>
      <c r="N64" s="16" t="s">
        <v>51</v>
      </c>
      <c r="O64" s="30">
        <f t="shared" si="2"/>
        <v>1150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16" t="s">
        <v>1274</v>
      </c>
      <c r="X64" s="16" t="s">
        <v>51</v>
      </c>
      <c r="Y64" s="2" t="s">
        <v>51</v>
      </c>
      <c r="Z64" s="2" t="s">
        <v>51</v>
      </c>
      <c r="AA64" s="31"/>
      <c r="AB64" s="2" t="s">
        <v>51</v>
      </c>
    </row>
    <row r="65" spans="1:28" ht="30" customHeight="1" x14ac:dyDescent="0.3">
      <c r="A65" s="16" t="s">
        <v>1107</v>
      </c>
      <c r="B65" s="16" t="s">
        <v>1105</v>
      </c>
      <c r="C65" s="16" t="s">
        <v>1106</v>
      </c>
      <c r="D65" s="29" t="s">
        <v>972</v>
      </c>
      <c r="E65" s="30">
        <v>3380</v>
      </c>
      <c r="F65" s="16" t="s">
        <v>51</v>
      </c>
      <c r="G65" s="30">
        <v>6733.33</v>
      </c>
      <c r="H65" s="16" t="s">
        <v>1275</v>
      </c>
      <c r="I65" s="30">
        <v>5277.77</v>
      </c>
      <c r="J65" s="16" t="s">
        <v>1276</v>
      </c>
      <c r="K65" s="30">
        <v>0</v>
      </c>
      <c r="L65" s="16" t="s">
        <v>51</v>
      </c>
      <c r="M65" s="30">
        <v>0</v>
      </c>
      <c r="N65" s="16" t="s">
        <v>51</v>
      </c>
      <c r="O65" s="30">
        <f t="shared" si="2"/>
        <v>3380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16" t="s">
        <v>1277</v>
      </c>
      <c r="X65" s="16" t="s">
        <v>51</v>
      </c>
      <c r="Y65" s="2" t="s">
        <v>51</v>
      </c>
      <c r="Z65" s="2" t="s">
        <v>51</v>
      </c>
      <c r="AA65" s="31"/>
      <c r="AB65" s="2" t="s">
        <v>51</v>
      </c>
    </row>
    <row r="66" spans="1:28" ht="30" customHeight="1" x14ac:dyDescent="0.3">
      <c r="A66" s="16" t="s">
        <v>1128</v>
      </c>
      <c r="B66" s="16" t="s">
        <v>1126</v>
      </c>
      <c r="C66" s="16" t="s">
        <v>1127</v>
      </c>
      <c r="D66" s="29" t="s">
        <v>972</v>
      </c>
      <c r="E66" s="30">
        <v>0</v>
      </c>
      <c r="F66" s="16" t="s">
        <v>51</v>
      </c>
      <c r="G66" s="30">
        <v>0</v>
      </c>
      <c r="H66" s="16" t="s">
        <v>51</v>
      </c>
      <c r="I66" s="30">
        <v>7500</v>
      </c>
      <c r="J66" s="16" t="s">
        <v>1278</v>
      </c>
      <c r="K66" s="30">
        <v>7500</v>
      </c>
      <c r="L66" s="16" t="s">
        <v>1279</v>
      </c>
      <c r="M66" s="30">
        <v>0</v>
      </c>
      <c r="N66" s="16" t="s">
        <v>51</v>
      </c>
      <c r="O66" s="30">
        <f t="shared" si="2"/>
        <v>7500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16" t="s">
        <v>1280</v>
      </c>
      <c r="X66" s="16" t="s">
        <v>51</v>
      </c>
      <c r="Y66" s="2" t="s">
        <v>51</v>
      </c>
      <c r="Z66" s="2" t="s">
        <v>51</v>
      </c>
      <c r="AA66" s="31"/>
      <c r="AB66" s="2" t="s">
        <v>51</v>
      </c>
    </row>
    <row r="67" spans="1:28" ht="30" customHeight="1" x14ac:dyDescent="0.3">
      <c r="A67" s="16" t="s">
        <v>973</v>
      </c>
      <c r="B67" s="16" t="s">
        <v>970</v>
      </c>
      <c r="C67" s="16" t="s">
        <v>971</v>
      </c>
      <c r="D67" s="29" t="s">
        <v>972</v>
      </c>
      <c r="E67" s="30">
        <v>8400</v>
      </c>
      <c r="F67" s="16" t="s">
        <v>51</v>
      </c>
      <c r="G67" s="30">
        <v>0</v>
      </c>
      <c r="H67" s="16" t="s">
        <v>51</v>
      </c>
      <c r="I67" s="30">
        <v>0</v>
      </c>
      <c r="J67" s="16" t="s">
        <v>51</v>
      </c>
      <c r="K67" s="30">
        <v>0</v>
      </c>
      <c r="L67" s="16" t="s">
        <v>51</v>
      </c>
      <c r="M67" s="30">
        <v>0</v>
      </c>
      <c r="N67" s="16" t="s">
        <v>51</v>
      </c>
      <c r="O67" s="30">
        <f t="shared" si="2"/>
        <v>8400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16" t="s">
        <v>1281</v>
      </c>
      <c r="X67" s="16" t="s">
        <v>51</v>
      </c>
      <c r="Y67" s="2" t="s">
        <v>51</v>
      </c>
      <c r="Z67" s="2" t="s">
        <v>51</v>
      </c>
      <c r="AA67" s="31"/>
      <c r="AB67" s="2" t="s">
        <v>51</v>
      </c>
    </row>
    <row r="68" spans="1:28" ht="30" customHeight="1" x14ac:dyDescent="0.3">
      <c r="A68" s="16" t="s">
        <v>983</v>
      </c>
      <c r="B68" s="16" t="s">
        <v>981</v>
      </c>
      <c r="C68" s="16" t="s">
        <v>982</v>
      </c>
      <c r="D68" s="29" t="s">
        <v>972</v>
      </c>
      <c r="E68" s="30">
        <v>6066</v>
      </c>
      <c r="F68" s="16" t="s">
        <v>51</v>
      </c>
      <c r="G68" s="30">
        <v>12666.66</v>
      </c>
      <c r="H68" s="16" t="s">
        <v>1282</v>
      </c>
      <c r="I68" s="30">
        <v>0</v>
      </c>
      <c r="J68" s="16" t="s">
        <v>51</v>
      </c>
      <c r="K68" s="30">
        <v>0</v>
      </c>
      <c r="L68" s="16" t="s">
        <v>51</v>
      </c>
      <c r="M68" s="30">
        <v>0</v>
      </c>
      <c r="N68" s="16" t="s">
        <v>51</v>
      </c>
      <c r="O68" s="30">
        <f t="shared" si="2"/>
        <v>6066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16" t="s">
        <v>1283</v>
      </c>
      <c r="X68" s="16" t="s">
        <v>51</v>
      </c>
      <c r="Y68" s="2" t="s">
        <v>51</v>
      </c>
      <c r="Z68" s="2" t="s">
        <v>51</v>
      </c>
      <c r="AA68" s="31"/>
      <c r="AB68" s="2" t="s">
        <v>51</v>
      </c>
    </row>
    <row r="69" spans="1:28" ht="30" customHeight="1" x14ac:dyDescent="0.3">
      <c r="A69" s="16" t="s">
        <v>1024</v>
      </c>
      <c r="B69" s="16" t="s">
        <v>1022</v>
      </c>
      <c r="C69" s="16" t="s">
        <v>1023</v>
      </c>
      <c r="D69" s="29" t="s">
        <v>972</v>
      </c>
      <c r="E69" s="30">
        <v>10371</v>
      </c>
      <c r="F69" s="16" t="s">
        <v>51</v>
      </c>
      <c r="G69" s="30">
        <v>18518.509999999998</v>
      </c>
      <c r="H69" s="16" t="s">
        <v>1284</v>
      </c>
      <c r="I69" s="30">
        <v>0</v>
      </c>
      <c r="J69" s="16" t="s">
        <v>51</v>
      </c>
      <c r="K69" s="30">
        <v>0</v>
      </c>
      <c r="L69" s="16" t="s">
        <v>51</v>
      </c>
      <c r="M69" s="30">
        <v>0</v>
      </c>
      <c r="N69" s="16" t="s">
        <v>51</v>
      </c>
      <c r="O69" s="30">
        <f t="shared" si="2"/>
        <v>10371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16" t="s">
        <v>1285</v>
      </c>
      <c r="X69" s="16" t="s">
        <v>51</v>
      </c>
      <c r="Y69" s="2" t="s">
        <v>51</v>
      </c>
      <c r="Z69" s="2" t="s">
        <v>51</v>
      </c>
      <c r="AA69" s="31"/>
      <c r="AB69" s="2" t="s">
        <v>51</v>
      </c>
    </row>
    <row r="70" spans="1:28" ht="30" customHeight="1" x14ac:dyDescent="0.3">
      <c r="A70" s="16" t="s">
        <v>1029</v>
      </c>
      <c r="B70" s="16" t="s">
        <v>1022</v>
      </c>
      <c r="C70" s="16" t="s">
        <v>1028</v>
      </c>
      <c r="D70" s="29" t="s">
        <v>972</v>
      </c>
      <c r="E70" s="30">
        <v>16955</v>
      </c>
      <c r="F70" s="16" t="s">
        <v>51</v>
      </c>
      <c r="G70" s="30">
        <v>21000</v>
      </c>
      <c r="H70" s="16" t="s">
        <v>1286</v>
      </c>
      <c r="I70" s="30">
        <v>0</v>
      </c>
      <c r="J70" s="16" t="s">
        <v>51</v>
      </c>
      <c r="K70" s="30">
        <v>0</v>
      </c>
      <c r="L70" s="16" t="s">
        <v>51</v>
      </c>
      <c r="M70" s="30">
        <v>0</v>
      </c>
      <c r="N70" s="16" t="s">
        <v>51</v>
      </c>
      <c r="O70" s="30">
        <f t="shared" si="2"/>
        <v>16955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16" t="s">
        <v>1287</v>
      </c>
      <c r="X70" s="16" t="s">
        <v>51</v>
      </c>
      <c r="Y70" s="2" t="s">
        <v>51</v>
      </c>
      <c r="Z70" s="2" t="s">
        <v>51</v>
      </c>
      <c r="AA70" s="31"/>
      <c r="AB70" s="2" t="s">
        <v>51</v>
      </c>
    </row>
    <row r="71" spans="1:28" ht="30" customHeight="1" x14ac:dyDescent="0.3">
      <c r="A71" s="16" t="s">
        <v>986</v>
      </c>
      <c r="B71" s="16" t="s">
        <v>975</v>
      </c>
      <c r="C71" s="16" t="s">
        <v>985</v>
      </c>
      <c r="D71" s="29" t="s">
        <v>972</v>
      </c>
      <c r="E71" s="30">
        <v>0</v>
      </c>
      <c r="F71" s="16" t="s">
        <v>51</v>
      </c>
      <c r="G71" s="30">
        <v>3494.44</v>
      </c>
      <c r="H71" s="16" t="s">
        <v>1275</v>
      </c>
      <c r="I71" s="30">
        <v>4466.66</v>
      </c>
      <c r="J71" s="16" t="s">
        <v>1288</v>
      </c>
      <c r="K71" s="30">
        <v>0</v>
      </c>
      <c r="L71" s="16" t="s">
        <v>51</v>
      </c>
      <c r="M71" s="30">
        <v>0</v>
      </c>
      <c r="N71" s="16" t="s">
        <v>51</v>
      </c>
      <c r="O71" s="30">
        <f t="shared" si="2"/>
        <v>3494.44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16" t="s">
        <v>1289</v>
      </c>
      <c r="X71" s="16" t="s">
        <v>51</v>
      </c>
      <c r="Y71" s="2" t="s">
        <v>51</v>
      </c>
      <c r="Z71" s="2" t="s">
        <v>51</v>
      </c>
      <c r="AA71" s="31"/>
      <c r="AB71" s="2" t="s">
        <v>51</v>
      </c>
    </row>
    <row r="72" spans="1:28" ht="30" customHeight="1" x14ac:dyDescent="0.3">
      <c r="A72" s="16" t="s">
        <v>977</v>
      </c>
      <c r="B72" s="16" t="s">
        <v>975</v>
      </c>
      <c r="C72" s="16" t="s">
        <v>976</v>
      </c>
      <c r="D72" s="29" t="s">
        <v>972</v>
      </c>
      <c r="E72" s="30">
        <v>0</v>
      </c>
      <c r="F72" s="16" t="s">
        <v>51</v>
      </c>
      <c r="G72" s="30">
        <v>3583.33</v>
      </c>
      <c r="H72" s="16" t="s">
        <v>1275</v>
      </c>
      <c r="I72" s="30">
        <v>4666.66</v>
      </c>
      <c r="J72" s="16" t="s">
        <v>1288</v>
      </c>
      <c r="K72" s="30">
        <v>0</v>
      </c>
      <c r="L72" s="16" t="s">
        <v>51</v>
      </c>
      <c r="M72" s="30">
        <v>0</v>
      </c>
      <c r="N72" s="16" t="s">
        <v>51</v>
      </c>
      <c r="O72" s="30">
        <f t="shared" si="2"/>
        <v>3583.33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16" t="s">
        <v>1290</v>
      </c>
      <c r="X72" s="16" t="s">
        <v>51</v>
      </c>
      <c r="Y72" s="2" t="s">
        <v>51</v>
      </c>
      <c r="Z72" s="2" t="s">
        <v>51</v>
      </c>
      <c r="AA72" s="31"/>
      <c r="AB72" s="2" t="s">
        <v>51</v>
      </c>
    </row>
    <row r="73" spans="1:28" ht="30" customHeight="1" x14ac:dyDescent="0.3">
      <c r="A73" s="16" t="s">
        <v>131</v>
      </c>
      <c r="B73" s="16" t="s">
        <v>129</v>
      </c>
      <c r="C73" s="16" t="s">
        <v>130</v>
      </c>
      <c r="D73" s="29" t="s">
        <v>88</v>
      </c>
      <c r="E73" s="30">
        <v>5720</v>
      </c>
      <c r="F73" s="16" t="s">
        <v>51</v>
      </c>
      <c r="G73" s="30">
        <v>6800</v>
      </c>
      <c r="H73" s="16" t="s">
        <v>1291</v>
      </c>
      <c r="I73" s="30">
        <v>7450</v>
      </c>
      <c r="J73" s="16" t="s">
        <v>1183</v>
      </c>
      <c r="K73" s="30">
        <v>0</v>
      </c>
      <c r="L73" s="16" t="s">
        <v>51</v>
      </c>
      <c r="M73" s="30">
        <v>0</v>
      </c>
      <c r="N73" s="16" t="s">
        <v>51</v>
      </c>
      <c r="O73" s="30">
        <f t="shared" si="2"/>
        <v>5720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16" t="s">
        <v>1292</v>
      </c>
      <c r="X73" s="16" t="s">
        <v>51</v>
      </c>
      <c r="Y73" s="2" t="s">
        <v>51</v>
      </c>
      <c r="Z73" s="2" t="s">
        <v>51</v>
      </c>
      <c r="AA73" s="31"/>
      <c r="AB73" s="2" t="s">
        <v>51</v>
      </c>
    </row>
    <row r="74" spans="1:28" ht="30" customHeight="1" x14ac:dyDescent="0.3">
      <c r="A74" s="16" t="s">
        <v>225</v>
      </c>
      <c r="B74" s="16" t="s">
        <v>223</v>
      </c>
      <c r="C74" s="16" t="s">
        <v>224</v>
      </c>
      <c r="D74" s="29" t="s">
        <v>57</v>
      </c>
      <c r="E74" s="30">
        <v>0</v>
      </c>
      <c r="F74" s="16" t="s">
        <v>51</v>
      </c>
      <c r="G74" s="30">
        <v>32000</v>
      </c>
      <c r="H74" s="16" t="s">
        <v>1293</v>
      </c>
      <c r="I74" s="30">
        <v>50000</v>
      </c>
      <c r="J74" s="16" t="s">
        <v>1294</v>
      </c>
      <c r="K74" s="30">
        <v>0</v>
      </c>
      <c r="L74" s="16" t="s">
        <v>51</v>
      </c>
      <c r="M74" s="30">
        <v>0</v>
      </c>
      <c r="N74" s="16" t="s">
        <v>51</v>
      </c>
      <c r="O74" s="30">
        <f t="shared" si="2"/>
        <v>32000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16" t="s">
        <v>1295</v>
      </c>
      <c r="X74" s="16" t="s">
        <v>51</v>
      </c>
      <c r="Y74" s="2" t="s">
        <v>51</v>
      </c>
      <c r="Z74" s="2" t="s">
        <v>51</v>
      </c>
      <c r="AA74" s="31"/>
      <c r="AB74" s="2" t="s">
        <v>51</v>
      </c>
    </row>
    <row r="75" spans="1:28" ht="30" customHeight="1" x14ac:dyDescent="0.3">
      <c r="A75" s="16" t="s">
        <v>274</v>
      </c>
      <c r="B75" s="16" t="s">
        <v>271</v>
      </c>
      <c r="C75" s="16" t="s">
        <v>272</v>
      </c>
      <c r="D75" s="29" t="s">
        <v>273</v>
      </c>
      <c r="E75" s="30">
        <v>0</v>
      </c>
      <c r="F75" s="16" t="s">
        <v>51</v>
      </c>
      <c r="G75" s="30">
        <v>0</v>
      </c>
      <c r="H75" s="16" t="s">
        <v>51</v>
      </c>
      <c r="I75" s="30">
        <v>0</v>
      </c>
      <c r="J75" s="16" t="s">
        <v>51</v>
      </c>
      <c r="K75" s="30">
        <v>0</v>
      </c>
      <c r="L75" s="16" t="s">
        <v>51</v>
      </c>
      <c r="M75" s="30">
        <v>0</v>
      </c>
      <c r="N75" s="16" t="s">
        <v>51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188715</v>
      </c>
      <c r="V75" s="30">
        <f>SMALL(Q75:U75,COUNTIF(Q75:U75,0)+1)</f>
        <v>188715</v>
      </c>
      <c r="W75" s="16" t="s">
        <v>1296</v>
      </c>
      <c r="X75" s="16" t="s">
        <v>51</v>
      </c>
      <c r="Y75" s="2" t="s">
        <v>1297</v>
      </c>
      <c r="Z75" s="2" t="s">
        <v>51</v>
      </c>
      <c r="AA75" s="31"/>
      <c r="AB75" s="2" t="s">
        <v>51</v>
      </c>
    </row>
    <row r="76" spans="1:28" ht="30" customHeight="1" x14ac:dyDescent="0.3">
      <c r="A76" s="16" t="s">
        <v>277</v>
      </c>
      <c r="B76" s="16" t="s">
        <v>271</v>
      </c>
      <c r="C76" s="16" t="s">
        <v>276</v>
      </c>
      <c r="D76" s="29" t="s">
        <v>273</v>
      </c>
      <c r="E76" s="30">
        <v>0</v>
      </c>
      <c r="F76" s="16" t="s">
        <v>51</v>
      </c>
      <c r="G76" s="30">
        <v>0</v>
      </c>
      <c r="H76" s="16" t="s">
        <v>51</v>
      </c>
      <c r="I76" s="30">
        <v>0</v>
      </c>
      <c r="J76" s="16" t="s">
        <v>51</v>
      </c>
      <c r="K76" s="30">
        <v>0</v>
      </c>
      <c r="L76" s="16" t="s">
        <v>51</v>
      </c>
      <c r="M76" s="30">
        <v>0</v>
      </c>
      <c r="N76" s="16" t="s">
        <v>51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192887</v>
      </c>
      <c r="V76" s="30">
        <f>SMALL(Q76:U76,COUNTIF(Q76:U76,0)+1)</f>
        <v>192887</v>
      </c>
      <c r="W76" s="16" t="s">
        <v>1298</v>
      </c>
      <c r="X76" s="16" t="s">
        <v>51</v>
      </c>
      <c r="Y76" s="2" t="s">
        <v>1297</v>
      </c>
      <c r="Z76" s="2" t="s">
        <v>51</v>
      </c>
      <c r="AA76" s="31"/>
      <c r="AB76" s="2" t="s">
        <v>51</v>
      </c>
    </row>
    <row r="77" spans="1:28" ht="30" customHeight="1" x14ac:dyDescent="0.3">
      <c r="A77" s="16" t="s">
        <v>281</v>
      </c>
      <c r="B77" s="16" t="s">
        <v>279</v>
      </c>
      <c r="C77" s="16" t="s">
        <v>280</v>
      </c>
      <c r="D77" s="29" t="s">
        <v>273</v>
      </c>
      <c r="E77" s="30">
        <v>0</v>
      </c>
      <c r="F77" s="16" t="s">
        <v>51</v>
      </c>
      <c r="G77" s="30">
        <v>0</v>
      </c>
      <c r="H77" s="16" t="s">
        <v>51</v>
      </c>
      <c r="I77" s="30">
        <v>0</v>
      </c>
      <c r="J77" s="16" t="s">
        <v>51</v>
      </c>
      <c r="K77" s="30">
        <v>0</v>
      </c>
      <c r="L77" s="16" t="s">
        <v>51</v>
      </c>
      <c r="M77" s="30">
        <v>0</v>
      </c>
      <c r="N77" s="16" t="s">
        <v>1299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81350</v>
      </c>
      <c r="V77" s="30">
        <f>SMALL(Q77:U77,COUNTIF(Q77:U77,0)+1)</f>
        <v>81350</v>
      </c>
      <c r="W77" s="16" t="s">
        <v>1300</v>
      </c>
      <c r="X77" s="16" t="s">
        <v>51</v>
      </c>
      <c r="Y77" s="2" t="s">
        <v>1297</v>
      </c>
      <c r="Z77" s="2" t="s">
        <v>51</v>
      </c>
      <c r="AA77" s="31"/>
      <c r="AB77" s="2" t="s">
        <v>51</v>
      </c>
    </row>
    <row r="78" spans="1:28" ht="30" customHeight="1" x14ac:dyDescent="0.3">
      <c r="A78" s="16" t="s">
        <v>309</v>
      </c>
      <c r="B78" s="16" t="s">
        <v>306</v>
      </c>
      <c r="C78" s="16" t="s">
        <v>307</v>
      </c>
      <c r="D78" s="29" t="s">
        <v>308</v>
      </c>
      <c r="E78" s="30">
        <v>0</v>
      </c>
      <c r="F78" s="16" t="s">
        <v>51</v>
      </c>
      <c r="G78" s="30">
        <v>0</v>
      </c>
      <c r="H78" s="16" t="s">
        <v>51</v>
      </c>
      <c r="I78" s="30">
        <v>0</v>
      </c>
      <c r="J78" s="16" t="s">
        <v>51</v>
      </c>
      <c r="K78" s="30">
        <v>0</v>
      </c>
      <c r="L78" s="16" t="s">
        <v>51</v>
      </c>
      <c r="M78" s="30">
        <v>0</v>
      </c>
      <c r="N78" s="16" t="s">
        <v>51</v>
      </c>
      <c r="O78" s="30">
        <v>0</v>
      </c>
      <c r="P78" s="30">
        <v>172068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16" t="s">
        <v>1301</v>
      </c>
      <c r="X78" s="16" t="s">
        <v>51</v>
      </c>
      <c r="Y78" s="2" t="s">
        <v>1302</v>
      </c>
      <c r="Z78" s="2" t="s">
        <v>51</v>
      </c>
      <c r="AA78" s="31"/>
      <c r="AB78" s="2" t="s">
        <v>51</v>
      </c>
    </row>
    <row r="79" spans="1:28" ht="30" customHeight="1" x14ac:dyDescent="0.3">
      <c r="A79" s="16" t="s">
        <v>581</v>
      </c>
      <c r="B79" s="16" t="s">
        <v>580</v>
      </c>
      <c r="C79" s="16" t="s">
        <v>307</v>
      </c>
      <c r="D79" s="29" t="s">
        <v>308</v>
      </c>
      <c r="E79" s="30">
        <v>0</v>
      </c>
      <c r="F79" s="16" t="s">
        <v>51</v>
      </c>
      <c r="G79" s="30">
        <v>0</v>
      </c>
      <c r="H79" s="16" t="s">
        <v>51</v>
      </c>
      <c r="I79" s="30">
        <v>0</v>
      </c>
      <c r="J79" s="16" t="s">
        <v>51</v>
      </c>
      <c r="K79" s="30">
        <v>0</v>
      </c>
      <c r="L79" s="16" t="s">
        <v>51</v>
      </c>
      <c r="M79" s="30">
        <v>0</v>
      </c>
      <c r="N79" s="16" t="s">
        <v>51</v>
      </c>
      <c r="O79" s="30">
        <v>0</v>
      </c>
      <c r="P79" s="30">
        <v>226122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16" t="s">
        <v>1303</v>
      </c>
      <c r="X79" s="16" t="s">
        <v>51</v>
      </c>
      <c r="Y79" s="2" t="s">
        <v>1302</v>
      </c>
      <c r="Z79" s="2" t="s">
        <v>51</v>
      </c>
      <c r="AA79" s="31"/>
      <c r="AB79" s="2" t="s">
        <v>51</v>
      </c>
    </row>
    <row r="80" spans="1:28" ht="30" customHeight="1" x14ac:dyDescent="0.3">
      <c r="A80" s="16" t="s">
        <v>887</v>
      </c>
      <c r="B80" s="16" t="s">
        <v>886</v>
      </c>
      <c r="C80" s="16" t="s">
        <v>307</v>
      </c>
      <c r="D80" s="29" t="s">
        <v>308</v>
      </c>
      <c r="E80" s="30">
        <v>0</v>
      </c>
      <c r="F80" s="16" t="s">
        <v>51</v>
      </c>
      <c r="G80" s="30">
        <v>0</v>
      </c>
      <c r="H80" s="16" t="s">
        <v>51</v>
      </c>
      <c r="I80" s="30">
        <v>0</v>
      </c>
      <c r="J80" s="16" t="s">
        <v>51</v>
      </c>
      <c r="K80" s="30">
        <v>0</v>
      </c>
      <c r="L80" s="16" t="s">
        <v>51</v>
      </c>
      <c r="M80" s="30">
        <v>0</v>
      </c>
      <c r="N80" s="16" t="s">
        <v>51</v>
      </c>
      <c r="O80" s="30">
        <v>0</v>
      </c>
      <c r="P80" s="30">
        <v>281939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16" t="s">
        <v>1304</v>
      </c>
      <c r="X80" s="16" t="s">
        <v>51</v>
      </c>
      <c r="Y80" s="2" t="s">
        <v>1302</v>
      </c>
      <c r="Z80" s="2" t="s">
        <v>51</v>
      </c>
      <c r="AA80" s="31"/>
      <c r="AB80" s="2" t="s">
        <v>51</v>
      </c>
    </row>
    <row r="81" spans="1:28" ht="30" customHeight="1" x14ac:dyDescent="0.3">
      <c r="A81" s="16" t="s">
        <v>575</v>
      </c>
      <c r="B81" s="16" t="s">
        <v>574</v>
      </c>
      <c r="C81" s="16" t="s">
        <v>307</v>
      </c>
      <c r="D81" s="29" t="s">
        <v>308</v>
      </c>
      <c r="E81" s="30">
        <v>0</v>
      </c>
      <c r="F81" s="16" t="s">
        <v>51</v>
      </c>
      <c r="G81" s="30">
        <v>0</v>
      </c>
      <c r="H81" s="16" t="s">
        <v>51</v>
      </c>
      <c r="I81" s="30">
        <v>0</v>
      </c>
      <c r="J81" s="16" t="s">
        <v>51</v>
      </c>
      <c r="K81" s="30">
        <v>0</v>
      </c>
      <c r="L81" s="16" t="s">
        <v>51</v>
      </c>
      <c r="M81" s="30">
        <v>0</v>
      </c>
      <c r="N81" s="16" t="s">
        <v>51</v>
      </c>
      <c r="O81" s="30">
        <v>0</v>
      </c>
      <c r="P81" s="30">
        <v>239808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16" t="s">
        <v>1305</v>
      </c>
      <c r="X81" s="16" t="s">
        <v>51</v>
      </c>
      <c r="Y81" s="2" t="s">
        <v>1302</v>
      </c>
      <c r="Z81" s="2" t="s">
        <v>51</v>
      </c>
      <c r="AA81" s="31"/>
      <c r="AB81" s="2" t="s">
        <v>51</v>
      </c>
    </row>
    <row r="82" spans="1:28" ht="30" customHeight="1" x14ac:dyDescent="0.3">
      <c r="A82" s="16" t="s">
        <v>952</v>
      </c>
      <c r="B82" s="16" t="s">
        <v>951</v>
      </c>
      <c r="C82" s="16" t="s">
        <v>307</v>
      </c>
      <c r="D82" s="29" t="s">
        <v>308</v>
      </c>
      <c r="E82" s="30">
        <v>0</v>
      </c>
      <c r="F82" s="16" t="s">
        <v>51</v>
      </c>
      <c r="G82" s="30">
        <v>0</v>
      </c>
      <c r="H82" s="16" t="s">
        <v>51</v>
      </c>
      <c r="I82" s="30">
        <v>0</v>
      </c>
      <c r="J82" s="16" t="s">
        <v>51</v>
      </c>
      <c r="K82" s="30">
        <v>0</v>
      </c>
      <c r="L82" s="16" t="s">
        <v>51</v>
      </c>
      <c r="M82" s="30">
        <v>0</v>
      </c>
      <c r="N82" s="16" t="s">
        <v>51</v>
      </c>
      <c r="O82" s="30">
        <v>0</v>
      </c>
      <c r="P82" s="30">
        <v>252641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16" t="s">
        <v>1306</v>
      </c>
      <c r="X82" s="16" t="s">
        <v>51</v>
      </c>
      <c r="Y82" s="2" t="s">
        <v>1302</v>
      </c>
      <c r="Z82" s="2" t="s">
        <v>51</v>
      </c>
      <c r="AA82" s="31"/>
      <c r="AB82" s="2" t="s">
        <v>51</v>
      </c>
    </row>
    <row r="83" spans="1:28" ht="30" customHeight="1" x14ac:dyDescent="0.3">
      <c r="A83" s="16" t="s">
        <v>578</v>
      </c>
      <c r="B83" s="16" t="s">
        <v>577</v>
      </c>
      <c r="C83" s="16" t="s">
        <v>307</v>
      </c>
      <c r="D83" s="29" t="s">
        <v>308</v>
      </c>
      <c r="E83" s="30">
        <v>0</v>
      </c>
      <c r="F83" s="16" t="s">
        <v>51</v>
      </c>
      <c r="G83" s="30">
        <v>0</v>
      </c>
      <c r="H83" s="16" t="s">
        <v>51</v>
      </c>
      <c r="I83" s="30">
        <v>0</v>
      </c>
      <c r="J83" s="16" t="s">
        <v>51</v>
      </c>
      <c r="K83" s="30">
        <v>0</v>
      </c>
      <c r="L83" s="16" t="s">
        <v>51</v>
      </c>
      <c r="M83" s="30">
        <v>0</v>
      </c>
      <c r="N83" s="16" t="s">
        <v>51</v>
      </c>
      <c r="O83" s="30">
        <v>0</v>
      </c>
      <c r="P83" s="30">
        <v>282536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16" t="s">
        <v>1307</v>
      </c>
      <c r="X83" s="16" t="s">
        <v>51</v>
      </c>
      <c r="Y83" s="2" t="s">
        <v>1302</v>
      </c>
      <c r="Z83" s="2" t="s">
        <v>51</v>
      </c>
      <c r="AA83" s="31"/>
      <c r="AB83" s="2" t="s">
        <v>51</v>
      </c>
    </row>
    <row r="84" spans="1:28" ht="30" customHeight="1" x14ac:dyDescent="0.3">
      <c r="A84" s="16" t="s">
        <v>929</v>
      </c>
      <c r="B84" s="16" t="s">
        <v>928</v>
      </c>
      <c r="C84" s="16" t="s">
        <v>307</v>
      </c>
      <c r="D84" s="29" t="s">
        <v>308</v>
      </c>
      <c r="E84" s="30">
        <v>0</v>
      </c>
      <c r="F84" s="16" t="s">
        <v>51</v>
      </c>
      <c r="G84" s="30">
        <v>0</v>
      </c>
      <c r="H84" s="16" t="s">
        <v>51</v>
      </c>
      <c r="I84" s="30">
        <v>0</v>
      </c>
      <c r="J84" s="16" t="s">
        <v>51</v>
      </c>
      <c r="K84" s="30">
        <v>0</v>
      </c>
      <c r="L84" s="16" t="s">
        <v>51</v>
      </c>
      <c r="M84" s="30">
        <v>0</v>
      </c>
      <c r="N84" s="16" t="s">
        <v>51</v>
      </c>
      <c r="O84" s="30">
        <v>0</v>
      </c>
      <c r="P84" s="30">
        <v>277642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16" t="s">
        <v>1308</v>
      </c>
      <c r="X84" s="16" t="s">
        <v>51</v>
      </c>
      <c r="Y84" s="2" t="s">
        <v>1302</v>
      </c>
      <c r="Z84" s="2" t="s">
        <v>51</v>
      </c>
      <c r="AA84" s="31"/>
      <c r="AB84" s="2" t="s">
        <v>51</v>
      </c>
    </row>
    <row r="85" spans="1:28" ht="30" customHeight="1" x14ac:dyDescent="0.3">
      <c r="A85" s="16" t="s">
        <v>1055</v>
      </c>
      <c r="B85" s="16" t="s">
        <v>1054</v>
      </c>
      <c r="C85" s="16" t="s">
        <v>307</v>
      </c>
      <c r="D85" s="29" t="s">
        <v>308</v>
      </c>
      <c r="E85" s="30">
        <v>0</v>
      </c>
      <c r="F85" s="16" t="s">
        <v>51</v>
      </c>
      <c r="G85" s="30">
        <v>0</v>
      </c>
      <c r="H85" s="16" t="s">
        <v>51</v>
      </c>
      <c r="I85" s="30">
        <v>0</v>
      </c>
      <c r="J85" s="16" t="s">
        <v>51</v>
      </c>
      <c r="K85" s="30">
        <v>0</v>
      </c>
      <c r="L85" s="16" t="s">
        <v>51</v>
      </c>
      <c r="M85" s="30">
        <v>0</v>
      </c>
      <c r="N85" s="16" t="s">
        <v>51</v>
      </c>
      <c r="O85" s="30">
        <v>0</v>
      </c>
      <c r="P85" s="30">
        <v>247188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16" t="s">
        <v>1309</v>
      </c>
      <c r="X85" s="16" t="s">
        <v>51</v>
      </c>
      <c r="Y85" s="2" t="s">
        <v>1302</v>
      </c>
      <c r="Z85" s="2" t="s">
        <v>51</v>
      </c>
      <c r="AA85" s="31"/>
      <c r="AB85" s="2" t="s">
        <v>51</v>
      </c>
    </row>
    <row r="86" spans="1:28" ht="30" customHeight="1" x14ac:dyDescent="0.3">
      <c r="A86" s="16" t="s">
        <v>1017</v>
      </c>
      <c r="B86" s="16" t="s">
        <v>1016</v>
      </c>
      <c r="C86" s="16" t="s">
        <v>307</v>
      </c>
      <c r="D86" s="29" t="s">
        <v>308</v>
      </c>
      <c r="E86" s="30">
        <v>0</v>
      </c>
      <c r="F86" s="16" t="s">
        <v>51</v>
      </c>
      <c r="G86" s="30">
        <v>0</v>
      </c>
      <c r="H86" s="16" t="s">
        <v>51</v>
      </c>
      <c r="I86" s="30">
        <v>0</v>
      </c>
      <c r="J86" s="16" t="s">
        <v>51</v>
      </c>
      <c r="K86" s="30">
        <v>0</v>
      </c>
      <c r="L86" s="16" t="s">
        <v>51</v>
      </c>
      <c r="M86" s="30">
        <v>0</v>
      </c>
      <c r="N86" s="16" t="s">
        <v>51</v>
      </c>
      <c r="O86" s="30">
        <v>0</v>
      </c>
      <c r="P86" s="30">
        <v>253539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16" t="s">
        <v>1310</v>
      </c>
      <c r="X86" s="16" t="s">
        <v>51</v>
      </c>
      <c r="Y86" s="2" t="s">
        <v>1302</v>
      </c>
      <c r="Z86" s="2" t="s">
        <v>51</v>
      </c>
      <c r="AA86" s="31"/>
      <c r="AB86" s="2" t="s">
        <v>51</v>
      </c>
    </row>
    <row r="87" spans="1:28" ht="30" customHeight="1" x14ac:dyDescent="0.3">
      <c r="A87" s="16" t="s">
        <v>791</v>
      </c>
      <c r="B87" s="16" t="s">
        <v>790</v>
      </c>
      <c r="C87" s="16" t="s">
        <v>307</v>
      </c>
      <c r="D87" s="29" t="s">
        <v>308</v>
      </c>
      <c r="E87" s="30">
        <v>0</v>
      </c>
      <c r="F87" s="16" t="s">
        <v>51</v>
      </c>
      <c r="G87" s="30">
        <v>0</v>
      </c>
      <c r="H87" s="16" t="s">
        <v>51</v>
      </c>
      <c r="I87" s="30">
        <v>0</v>
      </c>
      <c r="J87" s="16" t="s">
        <v>51</v>
      </c>
      <c r="K87" s="30">
        <v>0</v>
      </c>
      <c r="L87" s="16" t="s">
        <v>51</v>
      </c>
      <c r="M87" s="30">
        <v>0</v>
      </c>
      <c r="N87" s="16" t="s">
        <v>51</v>
      </c>
      <c r="O87" s="30">
        <v>0</v>
      </c>
      <c r="P87" s="30">
        <v>277276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16" t="s">
        <v>1311</v>
      </c>
      <c r="X87" s="16" t="s">
        <v>51</v>
      </c>
      <c r="Y87" s="2" t="s">
        <v>1302</v>
      </c>
      <c r="Z87" s="2" t="s">
        <v>51</v>
      </c>
      <c r="AA87" s="31"/>
      <c r="AB87" s="2" t="s">
        <v>51</v>
      </c>
    </row>
    <row r="88" spans="1:28" ht="30" customHeight="1" x14ac:dyDescent="0.3">
      <c r="A88" s="16" t="s">
        <v>991</v>
      </c>
      <c r="B88" s="16" t="s">
        <v>990</v>
      </c>
      <c r="C88" s="16" t="s">
        <v>307</v>
      </c>
      <c r="D88" s="29" t="s">
        <v>308</v>
      </c>
      <c r="E88" s="30">
        <v>0</v>
      </c>
      <c r="F88" s="16" t="s">
        <v>51</v>
      </c>
      <c r="G88" s="30">
        <v>0</v>
      </c>
      <c r="H88" s="16" t="s">
        <v>51</v>
      </c>
      <c r="I88" s="30">
        <v>0</v>
      </c>
      <c r="J88" s="16" t="s">
        <v>51</v>
      </c>
      <c r="K88" s="30">
        <v>0</v>
      </c>
      <c r="L88" s="16" t="s">
        <v>51</v>
      </c>
      <c r="M88" s="30">
        <v>0</v>
      </c>
      <c r="N88" s="16" t="s">
        <v>51</v>
      </c>
      <c r="O88" s="30">
        <v>0</v>
      </c>
      <c r="P88" s="30">
        <v>263017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16" t="s">
        <v>1312</v>
      </c>
      <c r="X88" s="16" t="s">
        <v>51</v>
      </c>
      <c r="Y88" s="2" t="s">
        <v>1302</v>
      </c>
      <c r="Z88" s="2" t="s">
        <v>51</v>
      </c>
      <c r="AA88" s="31"/>
      <c r="AB88" s="2" t="s">
        <v>51</v>
      </c>
    </row>
    <row r="89" spans="1:28" ht="30" customHeight="1" x14ac:dyDescent="0.3">
      <c r="A89" s="16" t="s">
        <v>855</v>
      </c>
      <c r="B89" s="16" t="s">
        <v>854</v>
      </c>
      <c r="C89" s="16" t="s">
        <v>307</v>
      </c>
      <c r="D89" s="29" t="s">
        <v>308</v>
      </c>
      <c r="E89" s="30">
        <v>0</v>
      </c>
      <c r="F89" s="16" t="s">
        <v>51</v>
      </c>
      <c r="G89" s="30">
        <v>0</v>
      </c>
      <c r="H89" s="16" t="s">
        <v>51</v>
      </c>
      <c r="I89" s="30">
        <v>0</v>
      </c>
      <c r="J89" s="16" t="s">
        <v>51</v>
      </c>
      <c r="K89" s="30">
        <v>0</v>
      </c>
      <c r="L89" s="16" t="s">
        <v>51</v>
      </c>
      <c r="M89" s="30">
        <v>0</v>
      </c>
      <c r="N89" s="16" t="s">
        <v>51</v>
      </c>
      <c r="O89" s="30">
        <v>0</v>
      </c>
      <c r="P89" s="30">
        <v>256883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16" t="s">
        <v>1313</v>
      </c>
      <c r="X89" s="16" t="s">
        <v>51</v>
      </c>
      <c r="Y89" s="2" t="s">
        <v>1302</v>
      </c>
      <c r="Z89" s="2" t="s">
        <v>51</v>
      </c>
      <c r="AA89" s="31"/>
      <c r="AB89" s="2" t="s">
        <v>51</v>
      </c>
    </row>
    <row r="90" spans="1:28" ht="30" customHeight="1" x14ac:dyDescent="0.3">
      <c r="A90" s="16" t="s">
        <v>1139</v>
      </c>
      <c r="B90" s="16" t="s">
        <v>1138</v>
      </c>
      <c r="C90" s="16" t="s">
        <v>307</v>
      </c>
      <c r="D90" s="29" t="s">
        <v>308</v>
      </c>
      <c r="E90" s="30">
        <v>0</v>
      </c>
      <c r="F90" s="16" t="s">
        <v>51</v>
      </c>
      <c r="G90" s="30">
        <v>0</v>
      </c>
      <c r="H90" s="16" t="s">
        <v>51</v>
      </c>
      <c r="I90" s="30">
        <v>0</v>
      </c>
      <c r="J90" s="16" t="s">
        <v>51</v>
      </c>
      <c r="K90" s="30">
        <v>0</v>
      </c>
      <c r="L90" s="16" t="s">
        <v>51</v>
      </c>
      <c r="M90" s="30">
        <v>0</v>
      </c>
      <c r="N90" s="16" t="s">
        <v>51</v>
      </c>
      <c r="O90" s="30">
        <v>0</v>
      </c>
      <c r="P90" s="30">
        <v>227614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16" t="s">
        <v>1314</v>
      </c>
      <c r="X90" s="16" t="s">
        <v>51</v>
      </c>
      <c r="Y90" s="2" t="s">
        <v>1302</v>
      </c>
      <c r="Z90" s="2" t="s">
        <v>51</v>
      </c>
      <c r="AA90" s="31"/>
      <c r="AB90" s="2" t="s">
        <v>51</v>
      </c>
    </row>
    <row r="91" spans="1:28" ht="30" customHeight="1" x14ac:dyDescent="0.3">
      <c r="A91" s="16" t="s">
        <v>1046</v>
      </c>
      <c r="B91" s="16" t="s">
        <v>1044</v>
      </c>
      <c r="C91" s="16" t="s">
        <v>1045</v>
      </c>
      <c r="D91" s="29" t="s">
        <v>308</v>
      </c>
      <c r="E91" s="30">
        <v>0</v>
      </c>
      <c r="F91" s="16" t="s">
        <v>51</v>
      </c>
      <c r="G91" s="30">
        <v>0</v>
      </c>
      <c r="H91" s="16" t="s">
        <v>51</v>
      </c>
      <c r="I91" s="30">
        <v>0</v>
      </c>
      <c r="J91" s="16" t="s">
        <v>51</v>
      </c>
      <c r="K91" s="30">
        <v>0</v>
      </c>
      <c r="L91" s="16" t="s">
        <v>51</v>
      </c>
      <c r="M91" s="30">
        <v>0</v>
      </c>
      <c r="N91" s="16" t="s">
        <v>51</v>
      </c>
      <c r="O91" s="30">
        <v>0</v>
      </c>
      <c r="P91" s="30">
        <v>209131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16" t="s">
        <v>1315</v>
      </c>
      <c r="X91" s="16" t="s">
        <v>51</v>
      </c>
      <c r="Y91" s="2" t="s">
        <v>1302</v>
      </c>
      <c r="Z91" s="2" t="s">
        <v>51</v>
      </c>
      <c r="AA91" s="31"/>
      <c r="AB91" s="2" t="s">
        <v>51</v>
      </c>
    </row>
    <row r="92" spans="1:28" ht="30" customHeight="1" x14ac:dyDescent="0.3">
      <c r="A92" s="16" t="s">
        <v>229</v>
      </c>
      <c r="B92" s="16" t="s">
        <v>227</v>
      </c>
      <c r="C92" s="16" t="s">
        <v>228</v>
      </c>
      <c r="D92" s="29" t="s">
        <v>57</v>
      </c>
      <c r="E92" s="30">
        <v>0</v>
      </c>
      <c r="F92" s="16" t="s">
        <v>51</v>
      </c>
      <c r="G92" s="30">
        <v>0</v>
      </c>
      <c r="H92" s="16" t="s">
        <v>51</v>
      </c>
      <c r="I92" s="30">
        <v>0</v>
      </c>
      <c r="J92" s="16" t="s">
        <v>51</v>
      </c>
      <c r="K92" s="30">
        <v>0</v>
      </c>
      <c r="L92" s="16" t="s">
        <v>51</v>
      </c>
      <c r="M92" s="30">
        <v>35000</v>
      </c>
      <c r="N92" s="16" t="s">
        <v>51</v>
      </c>
      <c r="O92" s="30">
        <f>SMALL(E92:M92,COUNTIF(E92:M92,0)+1)</f>
        <v>35000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16" t="s">
        <v>1316</v>
      </c>
      <c r="X92" s="16" t="s">
        <v>51</v>
      </c>
      <c r="Y92" s="2" t="s">
        <v>51</v>
      </c>
      <c r="Z92" s="2" t="s">
        <v>51</v>
      </c>
      <c r="AA92" s="31"/>
      <c r="AB92" s="2" t="s">
        <v>51</v>
      </c>
    </row>
    <row r="93" spans="1:28" ht="30" customHeight="1" x14ac:dyDescent="0.3">
      <c r="A93" s="16" t="s">
        <v>232</v>
      </c>
      <c r="B93" s="16" t="s">
        <v>231</v>
      </c>
      <c r="C93" s="16" t="s">
        <v>228</v>
      </c>
      <c r="D93" s="29" t="s">
        <v>57</v>
      </c>
      <c r="E93" s="30">
        <v>0</v>
      </c>
      <c r="F93" s="16" t="s">
        <v>51</v>
      </c>
      <c r="G93" s="30">
        <v>0</v>
      </c>
      <c r="H93" s="16" t="s">
        <v>51</v>
      </c>
      <c r="I93" s="30">
        <v>0</v>
      </c>
      <c r="J93" s="16" t="s">
        <v>51</v>
      </c>
      <c r="K93" s="30">
        <v>0</v>
      </c>
      <c r="L93" s="16" t="s">
        <v>51</v>
      </c>
      <c r="M93" s="30">
        <v>50000</v>
      </c>
      <c r="N93" s="16" t="s">
        <v>51</v>
      </c>
      <c r="O93" s="30">
        <f>SMALL(E93:M93,COUNTIF(E93:M93,0)+1)</f>
        <v>50000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16" t="s">
        <v>1317</v>
      </c>
      <c r="X93" s="16" t="s">
        <v>51</v>
      </c>
      <c r="Y93" s="2" t="s">
        <v>51</v>
      </c>
      <c r="Z93" s="2" t="s">
        <v>51</v>
      </c>
      <c r="AA93" s="31"/>
      <c r="AB93" s="2" t="s">
        <v>51</v>
      </c>
    </row>
    <row r="94" spans="1:28" ht="30" customHeight="1" x14ac:dyDescent="0.3">
      <c r="A94" s="16" t="s">
        <v>198</v>
      </c>
      <c r="B94" s="16" t="s">
        <v>194</v>
      </c>
      <c r="C94" s="16" t="s">
        <v>195</v>
      </c>
      <c r="D94" s="29" t="s">
        <v>196</v>
      </c>
      <c r="E94" s="30">
        <v>0</v>
      </c>
      <c r="F94" s="16" t="s">
        <v>51</v>
      </c>
      <c r="G94" s="30">
        <v>0</v>
      </c>
      <c r="H94" s="16" t="s">
        <v>51</v>
      </c>
      <c r="I94" s="30">
        <v>0</v>
      </c>
      <c r="J94" s="16" t="s">
        <v>51</v>
      </c>
      <c r="K94" s="30">
        <v>0</v>
      </c>
      <c r="L94" s="16" t="s">
        <v>51</v>
      </c>
      <c r="M94" s="30">
        <v>1500000</v>
      </c>
      <c r="N94" s="16" t="s">
        <v>51</v>
      </c>
      <c r="O94" s="30">
        <f>SMALL(E94:M94,COUNTIF(E94:M94,0)+1)</f>
        <v>1500000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16" t="s">
        <v>1318</v>
      </c>
      <c r="X94" s="16" t="s">
        <v>197</v>
      </c>
      <c r="Y94" s="2" t="s">
        <v>51</v>
      </c>
      <c r="Z94" s="2" t="s">
        <v>51</v>
      </c>
      <c r="AA94" s="31"/>
      <c r="AB94" s="2" t="s">
        <v>51</v>
      </c>
    </row>
    <row r="95" spans="1:28" ht="30" customHeight="1" x14ac:dyDescent="0.3">
      <c r="A95" s="16" t="s">
        <v>239</v>
      </c>
      <c r="B95" s="16" t="s">
        <v>236</v>
      </c>
      <c r="C95" s="16" t="s">
        <v>237</v>
      </c>
      <c r="D95" s="29" t="s">
        <v>238</v>
      </c>
      <c r="E95" s="30">
        <v>0</v>
      </c>
      <c r="F95" s="16" t="s">
        <v>51</v>
      </c>
      <c r="G95" s="30">
        <v>0</v>
      </c>
      <c r="H95" s="16" t="s">
        <v>51</v>
      </c>
      <c r="I95" s="30">
        <v>0</v>
      </c>
      <c r="J95" s="16" t="s">
        <v>51</v>
      </c>
      <c r="K95" s="30">
        <v>0</v>
      </c>
      <c r="L95" s="16" t="s">
        <v>51</v>
      </c>
      <c r="M95" s="30">
        <v>25000</v>
      </c>
      <c r="N95" s="16" t="s">
        <v>51</v>
      </c>
      <c r="O95" s="30">
        <f>SMALL(E95:M95,COUNTIF(E95:M95,0)+1)</f>
        <v>25000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16" t="s">
        <v>1319</v>
      </c>
      <c r="X95" s="16" t="s">
        <v>197</v>
      </c>
      <c r="Y95" s="2" t="s">
        <v>51</v>
      </c>
      <c r="Z95" s="2" t="s">
        <v>51</v>
      </c>
      <c r="AA95" s="31"/>
      <c r="AB95" s="2" t="s">
        <v>51</v>
      </c>
    </row>
    <row r="96" spans="1:28" ht="30" customHeight="1" x14ac:dyDescent="0.3">
      <c r="A96" s="16" t="s">
        <v>242</v>
      </c>
      <c r="B96" s="16" t="s">
        <v>241</v>
      </c>
      <c r="C96" s="16" t="s">
        <v>51</v>
      </c>
      <c r="D96" s="29" t="s">
        <v>196</v>
      </c>
      <c r="E96" s="30">
        <v>0</v>
      </c>
      <c r="F96" s="16" t="s">
        <v>51</v>
      </c>
      <c r="G96" s="30">
        <v>0</v>
      </c>
      <c r="H96" s="16" t="s">
        <v>51</v>
      </c>
      <c r="I96" s="30">
        <v>0</v>
      </c>
      <c r="J96" s="16" t="s">
        <v>51</v>
      </c>
      <c r="K96" s="30">
        <v>0</v>
      </c>
      <c r="L96" s="16" t="s">
        <v>51</v>
      </c>
      <c r="M96" s="30">
        <v>0</v>
      </c>
      <c r="N96" s="16" t="s">
        <v>51</v>
      </c>
      <c r="O96" s="30">
        <v>0</v>
      </c>
      <c r="P96" s="30">
        <v>2000000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16" t="s">
        <v>1320</v>
      </c>
      <c r="X96" s="16" t="s">
        <v>197</v>
      </c>
      <c r="Y96" s="2" t="s">
        <v>51</v>
      </c>
      <c r="Z96" s="2" t="s">
        <v>51</v>
      </c>
      <c r="AA96" s="31"/>
      <c r="AB96" s="2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39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>
      <selection activeCell="I23" sqref="I23"/>
    </sheetView>
  </sheetViews>
  <sheetFormatPr defaultRowHeight="16.5" x14ac:dyDescent="0.3"/>
  <sheetData>
    <row r="1" spans="1:7" x14ac:dyDescent="0.3">
      <c r="A1" t="s">
        <v>1395</v>
      </c>
    </row>
    <row r="2" spans="1:7" x14ac:dyDescent="0.3">
      <c r="A2" s="1" t="s">
        <v>1396</v>
      </c>
      <c r="B2" t="s">
        <v>1397</v>
      </c>
      <c r="C2" s="1" t="s">
        <v>1398</v>
      </c>
    </row>
    <row r="3" spans="1:7" x14ac:dyDescent="0.3">
      <c r="A3" s="1" t="s">
        <v>1399</v>
      </c>
      <c r="B3" t="s">
        <v>1400</v>
      </c>
    </row>
    <row r="4" spans="1:7" x14ac:dyDescent="0.3">
      <c r="A4" s="1" t="s">
        <v>1401</v>
      </c>
      <c r="B4">
        <v>5</v>
      </c>
    </row>
    <row r="5" spans="1:7" x14ac:dyDescent="0.3">
      <c r="A5" s="1" t="s">
        <v>1402</v>
      </c>
      <c r="B5">
        <v>5</v>
      </c>
    </row>
    <row r="6" spans="1:7" x14ac:dyDescent="0.3">
      <c r="A6" s="1" t="s">
        <v>1403</v>
      </c>
      <c r="B6" t="s">
        <v>1404</v>
      </c>
    </row>
    <row r="7" spans="1:7" x14ac:dyDescent="0.3">
      <c r="A7" s="1" t="s">
        <v>1405</v>
      </c>
      <c r="B7" t="s">
        <v>1297</v>
      </c>
      <c r="C7" t="s">
        <v>59</v>
      </c>
    </row>
    <row r="8" spans="1:7" x14ac:dyDescent="0.3">
      <c r="A8" s="1" t="s">
        <v>1406</v>
      </c>
      <c r="B8" t="s">
        <v>1297</v>
      </c>
      <c r="C8">
        <v>2</v>
      </c>
    </row>
    <row r="9" spans="1:7" x14ac:dyDescent="0.3">
      <c r="A9" s="1" t="s">
        <v>1407</v>
      </c>
      <c r="B9" t="s">
        <v>1157</v>
      </c>
      <c r="C9" t="s">
        <v>1159</v>
      </c>
      <c r="D9" t="s">
        <v>1160</v>
      </c>
      <c r="E9" t="s">
        <v>1161</v>
      </c>
      <c r="F9" t="s">
        <v>1162</v>
      </c>
      <c r="G9" t="s">
        <v>1408</v>
      </c>
    </row>
    <row r="10" spans="1:7" x14ac:dyDescent="0.3">
      <c r="A10" s="1" t="s">
        <v>1409</v>
      </c>
      <c r="B10">
        <v>1472</v>
      </c>
      <c r="C10">
        <v>0</v>
      </c>
      <c r="D10">
        <v>0</v>
      </c>
    </row>
    <row r="11" spans="1:7" x14ac:dyDescent="0.3">
      <c r="A11" s="1" t="s">
        <v>1410</v>
      </c>
      <c r="B11" t="s">
        <v>1411</v>
      </c>
      <c r="C11">
        <v>4</v>
      </c>
    </row>
    <row r="12" spans="1:7" x14ac:dyDescent="0.3">
      <c r="A12" s="1" t="s">
        <v>1412</v>
      </c>
      <c r="B12" t="s">
        <v>1411</v>
      </c>
      <c r="C12">
        <v>4</v>
      </c>
    </row>
    <row r="13" spans="1:7" x14ac:dyDescent="0.3">
      <c r="A13" s="1" t="s">
        <v>1413</v>
      </c>
      <c r="B13" t="s">
        <v>1411</v>
      </c>
      <c r="C13">
        <v>3</v>
      </c>
    </row>
    <row r="14" spans="1:7" x14ac:dyDescent="0.3">
      <c r="A14" s="1" t="s">
        <v>1414</v>
      </c>
      <c r="B14" t="s">
        <v>1411</v>
      </c>
      <c r="C14">
        <v>5</v>
      </c>
    </row>
    <row r="15" spans="1:7" x14ac:dyDescent="0.3">
      <c r="A15" s="1" t="s">
        <v>1415</v>
      </c>
      <c r="B15" t="s">
        <v>1397</v>
      </c>
      <c r="C15" t="s">
        <v>1416</v>
      </c>
      <c r="D15" t="s">
        <v>1416</v>
      </c>
      <c r="E15" t="s">
        <v>1416</v>
      </c>
      <c r="F15">
        <v>1</v>
      </c>
    </row>
    <row r="16" spans="1:7" x14ac:dyDescent="0.3">
      <c r="A16" s="1" t="s">
        <v>1417</v>
      </c>
      <c r="B16">
        <v>1.1100000000000001</v>
      </c>
      <c r="C16">
        <v>1.1200000000000001</v>
      </c>
    </row>
    <row r="17" spans="1:13" x14ac:dyDescent="0.3">
      <c r="A17" s="1" t="s">
        <v>1418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1419</v>
      </c>
      <c r="B18">
        <v>1.25</v>
      </c>
      <c r="C18">
        <v>1.071</v>
      </c>
    </row>
    <row r="19" spans="1:13" x14ac:dyDescent="0.3">
      <c r="A19" s="1" t="s">
        <v>1420</v>
      </c>
    </row>
    <row r="20" spans="1:13" x14ac:dyDescent="0.3">
      <c r="A20" s="1" t="s">
        <v>1421</v>
      </c>
      <c r="B20" s="1" t="s">
        <v>1297</v>
      </c>
      <c r="C20">
        <v>1</v>
      </c>
    </row>
    <row r="21" spans="1:13" x14ac:dyDescent="0.3">
      <c r="A21" t="s">
        <v>1423</v>
      </c>
      <c r="B21" t="s">
        <v>1424</v>
      </c>
      <c r="C21" t="s">
        <v>1425</v>
      </c>
    </row>
    <row r="22" spans="1:13" x14ac:dyDescent="0.3">
      <c r="A22">
        <v>1</v>
      </c>
      <c r="B22" s="1" t="s">
        <v>1426</v>
      </c>
      <c r="C22" s="1" t="s">
        <v>1333</v>
      </c>
    </row>
    <row r="23" spans="1:13" x14ac:dyDescent="0.3">
      <c r="A23">
        <v>2</v>
      </c>
      <c r="B23" s="1" t="s">
        <v>1427</v>
      </c>
      <c r="C23" s="1" t="s">
        <v>1428</v>
      </c>
    </row>
    <row r="24" spans="1:13" x14ac:dyDescent="0.3">
      <c r="A24">
        <v>3</v>
      </c>
      <c r="B24" s="1" t="s">
        <v>1429</v>
      </c>
      <c r="C24" s="1" t="s">
        <v>1430</v>
      </c>
    </row>
    <row r="25" spans="1:13" x14ac:dyDescent="0.3">
      <c r="A25">
        <v>4</v>
      </c>
      <c r="B25" s="1" t="s">
        <v>1431</v>
      </c>
      <c r="C25" s="1" t="s">
        <v>1432</v>
      </c>
    </row>
    <row r="26" spans="1:13" x14ac:dyDescent="0.3">
      <c r="A26">
        <v>5</v>
      </c>
      <c r="B26" s="1" t="s">
        <v>1433</v>
      </c>
      <c r="C26" s="1" t="s">
        <v>51</v>
      </c>
    </row>
    <row r="27" spans="1:13" x14ac:dyDescent="0.3">
      <c r="A27">
        <v>6</v>
      </c>
      <c r="B27" s="1" t="s">
        <v>1385</v>
      </c>
      <c r="C27" s="1" t="s">
        <v>1384</v>
      </c>
    </row>
    <row r="28" spans="1:13" x14ac:dyDescent="0.3">
      <c r="A28">
        <v>7</v>
      </c>
      <c r="B28" s="1" t="s">
        <v>1434</v>
      </c>
      <c r="C28" s="1" t="s">
        <v>51</v>
      </c>
    </row>
    <row r="29" spans="1:13" x14ac:dyDescent="0.3">
      <c r="A29">
        <v>8</v>
      </c>
      <c r="B29" s="1" t="s">
        <v>1434</v>
      </c>
      <c r="C29" s="1" t="s">
        <v>51</v>
      </c>
    </row>
    <row r="30" spans="1:13" x14ac:dyDescent="0.3">
      <c r="A30">
        <v>9</v>
      </c>
      <c r="B30" s="1" t="s">
        <v>1434</v>
      </c>
      <c r="C30" s="1" t="s">
        <v>51</v>
      </c>
    </row>
    <row r="31" spans="1:13" x14ac:dyDescent="0.3">
      <c r="A31" t="s">
        <v>1397</v>
      </c>
      <c r="B31" s="1" t="s">
        <v>1435</v>
      </c>
      <c r="C31" s="1" t="s">
        <v>51</v>
      </c>
    </row>
    <row r="32" spans="1:13" x14ac:dyDescent="0.3">
      <c r="A32" t="s">
        <v>1302</v>
      </c>
      <c r="B32" s="1" t="s">
        <v>1436</v>
      </c>
      <c r="C32" s="1" t="s">
        <v>51</v>
      </c>
    </row>
    <row r="33" spans="1:3" x14ac:dyDescent="0.3">
      <c r="A33" t="s">
        <v>1297</v>
      </c>
      <c r="B33" s="1" t="s">
        <v>1435</v>
      </c>
      <c r="C33" s="1" t="s">
        <v>51</v>
      </c>
    </row>
    <row r="34" spans="1:3" x14ac:dyDescent="0.3">
      <c r="A34" t="s">
        <v>1437</v>
      </c>
      <c r="B34" s="1" t="s">
        <v>1435</v>
      </c>
      <c r="C34" s="1" t="s">
        <v>51</v>
      </c>
    </row>
    <row r="35" spans="1:3" x14ac:dyDescent="0.3">
      <c r="A35" t="s">
        <v>1438</v>
      </c>
      <c r="B35" s="1" t="s">
        <v>1435</v>
      </c>
      <c r="C35" s="1" t="s">
        <v>51</v>
      </c>
    </row>
    <row r="36" spans="1:3" x14ac:dyDescent="0.3">
      <c r="A36" t="s">
        <v>60</v>
      </c>
      <c r="B36" s="1" t="s">
        <v>1435</v>
      </c>
      <c r="C36" s="1" t="s">
        <v>51</v>
      </c>
    </row>
    <row r="37" spans="1:3" x14ac:dyDescent="0.3">
      <c r="A37" t="s">
        <v>1439</v>
      </c>
      <c r="B37" s="1" t="s">
        <v>1435</v>
      </c>
      <c r="C37" s="1" t="s">
        <v>51</v>
      </c>
    </row>
    <row r="38" spans="1:3" x14ac:dyDescent="0.3">
      <c r="A38" t="s">
        <v>1440</v>
      </c>
      <c r="B38" s="1" t="s">
        <v>1435</v>
      </c>
      <c r="C38" s="1" t="s">
        <v>51</v>
      </c>
    </row>
    <row r="39" spans="1:3" x14ac:dyDescent="0.3">
      <c r="A39" t="s">
        <v>1441</v>
      </c>
      <c r="B39" s="1" t="s">
        <v>1435</v>
      </c>
      <c r="C39" s="1" t="s">
        <v>51</v>
      </c>
    </row>
    <row r="40" spans="1:3" x14ac:dyDescent="0.3">
      <c r="A40" t="s">
        <v>1442</v>
      </c>
      <c r="B40" s="1" t="s">
        <v>1435</v>
      </c>
      <c r="C40" s="1" t="s">
        <v>51</v>
      </c>
    </row>
    <row r="43" spans="1:3" x14ac:dyDescent="0.3">
      <c r="A43" t="s">
        <v>1422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taewoo kang</cp:lastModifiedBy>
  <dcterms:created xsi:type="dcterms:W3CDTF">2026-08-28T01:34:45Z</dcterms:created>
  <dcterms:modified xsi:type="dcterms:W3CDTF">2026-09-18T00:50:36Z</dcterms:modified>
</cp:coreProperties>
</file>