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8. 설비현황자료\03. 공사 ▶▶\7. 냉난방개선 ▶\2. 냉난방개선(2026년 본) ▶\9. 부산공고 냉난방개선 - 기계설비 ▶\1. 2026 부산공고 냉난방개선 기계설비 - 설계도서\"/>
    </mc:Choice>
  </mc:AlternateContent>
  <xr:revisionPtr revIDLastSave="0" documentId="13_ncr:1_{931ADB87-3C41-4C26-A3F4-250A8F570DB9}" xr6:coauthVersionLast="47" xr6:coauthVersionMax="47" xr10:uidLastSave="{00000000-0000-0000-0000-000000000000}"/>
  <bookViews>
    <workbookView xWindow="5799" yWindow="0" windowWidth="18393" windowHeight="12554" tabRatio="808" xr2:uid="{AB82DB37-2866-4519-8B9D-384DE027CFC5}"/>
  </bookViews>
  <sheets>
    <sheet name="원가계산서" sheetId="3" r:id="rId1"/>
    <sheet name="집계표" sheetId="12" r:id="rId2"/>
    <sheet name="1.1 부대공사(부산공고)" sheetId="13" r:id="rId3"/>
    <sheet name="1.2 장비대(부산공고)" sheetId="14" r:id="rId4"/>
    <sheet name="일위대가" sheetId="9" state="hidden" r:id="rId5"/>
    <sheet name="단가대비표" sheetId="8" state="hidden" r:id="rId6"/>
  </sheets>
  <definedNames>
    <definedName name="_xlnm.Print_Area" localSheetId="2">'1.1 부대공사(부산공고)'!$A$1:$M$26</definedName>
    <definedName name="_xlnm.Print_Area" localSheetId="3">'1.2 장비대(부산공고)'!$A$1:$M$26</definedName>
    <definedName name="_xlnm.Print_Area" localSheetId="5">단가대비표!$A$1:$X$208</definedName>
    <definedName name="_xlnm.Print_Area" localSheetId="0">원가계산서!$A$1:$G$32</definedName>
    <definedName name="_xlnm.Print_Area" localSheetId="4">일위대가!$A$1:$M$990</definedName>
    <definedName name="_xlnm.Print_Area" localSheetId="1">집계표!$A$1:$M$26</definedName>
    <definedName name="_xlnm.Print_Titles" localSheetId="2">'1.1 부대공사(부산공고)'!$1:$4</definedName>
    <definedName name="_xlnm.Print_Titles" localSheetId="3">'1.2 장비대(부산공고)'!$1:$4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1">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3" l="1"/>
  <c r="I7" i="12"/>
  <c r="J7" i="12" s="1"/>
  <c r="G7" i="12"/>
  <c r="J18" i="13"/>
  <c r="F25" i="13"/>
  <c r="J25" i="13" s="1"/>
  <c r="F24" i="13"/>
  <c r="J24" i="13" s="1"/>
  <c r="F23" i="13"/>
  <c r="J23" i="13" s="1"/>
  <c r="F22" i="13"/>
  <c r="J22" i="13" s="1"/>
  <c r="F21" i="13"/>
  <c r="J21" i="13" s="1"/>
  <c r="F20" i="13"/>
  <c r="J20" i="13" s="1"/>
  <c r="F19" i="13"/>
  <c r="J19" i="13" s="1"/>
  <c r="F18" i="13"/>
  <c r="H18" i="13"/>
  <c r="L18" i="13" s="1"/>
  <c r="H19" i="13"/>
  <c r="L19" i="13" s="1"/>
  <c r="H20" i="13"/>
  <c r="L20" i="13" s="1"/>
  <c r="H21" i="13"/>
  <c r="L21" i="13" s="1"/>
  <c r="H22" i="13"/>
  <c r="L22" i="13" s="1"/>
  <c r="H23" i="13"/>
  <c r="L23" i="13" s="1"/>
  <c r="H24" i="13"/>
  <c r="L24" i="13" s="1"/>
  <c r="H25" i="13"/>
  <c r="L25" i="13" s="1"/>
  <c r="H7" i="12" l="1"/>
  <c r="F13" i="14" l="1"/>
  <c r="H13" i="14"/>
  <c r="J13" i="14"/>
  <c r="K13" i="14"/>
  <c r="F14" i="14"/>
  <c r="H14" i="14" s="1"/>
  <c r="K14" i="14"/>
  <c r="F15" i="14"/>
  <c r="H15" i="14"/>
  <c r="J15" i="14" s="1"/>
  <c r="K15" i="14"/>
  <c r="F16" i="14"/>
  <c r="H16" i="14" s="1"/>
  <c r="K16" i="14"/>
  <c r="F17" i="14"/>
  <c r="H17" i="14" s="1"/>
  <c r="J17" i="14" s="1"/>
  <c r="K17" i="14"/>
  <c r="F18" i="14"/>
  <c r="H18" i="14" s="1"/>
  <c r="K18" i="14"/>
  <c r="F19" i="14"/>
  <c r="H19" i="14"/>
  <c r="J19" i="14"/>
  <c r="K19" i="14"/>
  <c r="L19" i="14"/>
  <c r="F20" i="14"/>
  <c r="H20" i="14"/>
  <c r="J20" i="14"/>
  <c r="K20" i="14"/>
  <c r="L20" i="14"/>
  <c r="F21" i="14"/>
  <c r="H21" i="14"/>
  <c r="J21" i="14" s="1"/>
  <c r="K21" i="14"/>
  <c r="F22" i="14"/>
  <c r="H22" i="14"/>
  <c r="J22" i="14" s="1"/>
  <c r="L22" i="14" s="1"/>
  <c r="K22" i="14"/>
  <c r="F23" i="14"/>
  <c r="H23" i="14" s="1"/>
  <c r="K23" i="14"/>
  <c r="F24" i="14"/>
  <c r="H24" i="14"/>
  <c r="J24" i="14"/>
  <c r="K24" i="14"/>
  <c r="L24" i="14"/>
  <c r="F25" i="14"/>
  <c r="H25" i="14"/>
  <c r="J25" i="14" s="1"/>
  <c r="K25" i="14"/>
  <c r="D9" i="14"/>
  <c r="A2" i="14"/>
  <c r="A2" i="13"/>
  <c r="J23" i="14" l="1"/>
  <c r="L23" i="14"/>
  <c r="L13" i="14"/>
  <c r="H26" i="14"/>
  <c r="J14" i="14"/>
  <c r="L14" i="14" s="1"/>
  <c r="J18" i="14"/>
  <c r="L18" i="14"/>
  <c r="J16" i="14"/>
  <c r="L16" i="14"/>
  <c r="F26" i="14"/>
  <c r="E7" i="12" s="1"/>
  <c r="F26" i="13"/>
  <c r="E6" i="12" s="1"/>
  <c r="H26" i="13"/>
  <c r="G6" i="12" s="1"/>
  <c r="H6" i="12" s="1"/>
  <c r="J26" i="13"/>
  <c r="I6" i="12" s="1"/>
  <c r="J6" i="12" s="1"/>
  <c r="L17" i="14"/>
  <c r="L21" i="14"/>
  <c r="L25" i="14"/>
  <c r="L15" i="14"/>
  <c r="L26" i="13" l="1"/>
  <c r="I5" i="12"/>
  <c r="E11" i="3"/>
  <c r="G5" i="12"/>
  <c r="E8" i="3"/>
  <c r="L26" i="14"/>
  <c r="F7" i="12"/>
  <c r="L7" i="12" s="1"/>
  <c r="E30" i="3" s="1"/>
  <c r="K7" i="12"/>
  <c r="J26" i="14"/>
  <c r="F6" i="12"/>
  <c r="E4" i="3" s="1"/>
  <c r="K6" i="12"/>
  <c r="A2" i="12"/>
  <c r="E9" i="3" l="1"/>
  <c r="E15" i="3"/>
  <c r="E14" i="3"/>
  <c r="E18" i="3" s="1"/>
  <c r="E5" i="12"/>
  <c r="L6" i="12"/>
  <c r="K5" i="12" s="1"/>
  <c r="E10" i="3"/>
  <c r="E13" i="3" l="1"/>
  <c r="E24" i="3"/>
  <c r="E23" i="3"/>
  <c r="E12" i="3"/>
  <c r="D819" i="9" l="1"/>
  <c r="D810" i="9"/>
  <c r="D801" i="9"/>
  <c r="D777" i="9"/>
  <c r="D778" i="9"/>
  <c r="D710" i="9"/>
  <c r="D711" i="9"/>
  <c r="D638" i="9"/>
  <c r="D631" i="9"/>
  <c r="F631" i="9" s="1"/>
  <c r="D632" i="9"/>
  <c r="F632" i="9" s="1"/>
  <c r="D623" i="9"/>
  <c r="H623" i="9" s="1"/>
  <c r="D624" i="9"/>
  <c r="F624" i="9" s="1"/>
  <c r="D617" i="9"/>
  <c r="F617" i="9" s="1"/>
  <c r="D616" i="9"/>
  <c r="J616" i="9" s="1"/>
  <c r="D609" i="9"/>
  <c r="F609" i="9" s="1"/>
  <c r="D610" i="9"/>
  <c r="F610" i="9" s="1"/>
  <c r="D603" i="9"/>
  <c r="F603" i="9" s="1"/>
  <c r="D596" i="9"/>
  <c r="F596" i="9" s="1"/>
  <c r="D597" i="9"/>
  <c r="F597" i="9" s="1"/>
  <c r="D588" i="9"/>
  <c r="J588" i="9" s="1"/>
  <c r="D589" i="9"/>
  <c r="D580" i="9"/>
  <c r="D581" i="9"/>
  <c r="D572" i="9"/>
  <c r="D573" i="9"/>
  <c r="D564" i="9"/>
  <c r="D565" i="9"/>
  <c r="D556" i="9"/>
  <c r="D557" i="9"/>
  <c r="F557" i="9" s="1"/>
  <c r="D546" i="9"/>
  <c r="F546" i="9" s="1"/>
  <c r="D547" i="9"/>
  <c r="J547" i="9" s="1"/>
  <c r="D536" i="9"/>
  <c r="F536" i="9" s="1"/>
  <c r="D537" i="9"/>
  <c r="H537" i="9" s="1"/>
  <c r="D526" i="9"/>
  <c r="J526" i="9" s="1"/>
  <c r="D527" i="9"/>
  <c r="F527" i="9" s="1"/>
  <c r="D516" i="9"/>
  <c r="H516" i="9" s="1"/>
  <c r="E518" i="9" s="1"/>
  <c r="D451" i="9"/>
  <c r="F451" i="9" s="1"/>
  <c r="D450" i="9"/>
  <c r="F450" i="9" s="1"/>
  <c r="D444" i="9"/>
  <c r="H444" i="9" s="1"/>
  <c r="D443" i="9"/>
  <c r="F443" i="9" s="1"/>
  <c r="D437" i="9"/>
  <c r="D436" i="9"/>
  <c r="D430" i="9"/>
  <c r="D429" i="9"/>
  <c r="D423" i="9"/>
  <c r="D422" i="9"/>
  <c r="D404" i="9"/>
  <c r="D403" i="9"/>
  <c r="D397" i="9"/>
  <c r="H397" i="9" s="1"/>
  <c r="D396" i="9"/>
  <c r="F396" i="9" s="1"/>
  <c r="I988" i="9"/>
  <c r="G988" i="9"/>
  <c r="E988" i="9"/>
  <c r="I986" i="9"/>
  <c r="G986" i="9"/>
  <c r="E986" i="9"/>
  <c r="I985" i="9"/>
  <c r="G985" i="9"/>
  <c r="E985" i="9"/>
  <c r="I980" i="9"/>
  <c r="G980" i="9"/>
  <c r="E980" i="9"/>
  <c r="I979" i="9"/>
  <c r="G979" i="9"/>
  <c r="E979" i="9"/>
  <c r="I975" i="9"/>
  <c r="G975" i="9"/>
  <c r="E975" i="9"/>
  <c r="I973" i="9"/>
  <c r="G973" i="9"/>
  <c r="E973" i="9"/>
  <c r="I972" i="9"/>
  <c r="G972" i="9"/>
  <c r="E972" i="9"/>
  <c r="I968" i="9"/>
  <c r="G968" i="9"/>
  <c r="E968" i="9"/>
  <c r="I966" i="9"/>
  <c r="G966" i="9"/>
  <c r="E966" i="9"/>
  <c r="I965" i="9"/>
  <c r="G965" i="9"/>
  <c r="E965" i="9"/>
  <c r="I960" i="9"/>
  <c r="G960" i="9"/>
  <c r="E960" i="9"/>
  <c r="I959" i="9"/>
  <c r="G959" i="9"/>
  <c r="E959" i="9"/>
  <c r="I958" i="9"/>
  <c r="G958" i="9"/>
  <c r="E958" i="9"/>
  <c r="I954" i="9"/>
  <c r="G954" i="9"/>
  <c r="E954" i="9"/>
  <c r="I949" i="9"/>
  <c r="G949" i="9"/>
  <c r="E949" i="9"/>
  <c r="I948" i="9"/>
  <c r="G948" i="9"/>
  <c r="E948" i="9"/>
  <c r="I947" i="9"/>
  <c r="G947" i="9"/>
  <c r="E947" i="9"/>
  <c r="I942" i="9"/>
  <c r="G942" i="9"/>
  <c r="E942" i="9"/>
  <c r="I941" i="9"/>
  <c r="G941" i="9"/>
  <c r="E941" i="9"/>
  <c r="I940" i="9"/>
  <c r="G940" i="9"/>
  <c r="E940" i="9"/>
  <c r="I939" i="9"/>
  <c r="G939" i="9"/>
  <c r="E939" i="9"/>
  <c r="I938" i="9"/>
  <c r="G938" i="9"/>
  <c r="E938" i="9"/>
  <c r="I933" i="9"/>
  <c r="G933" i="9"/>
  <c r="E933" i="9"/>
  <c r="I932" i="9"/>
  <c r="G932" i="9"/>
  <c r="E932" i="9"/>
  <c r="I931" i="9"/>
  <c r="G931" i="9"/>
  <c r="E931" i="9"/>
  <c r="I930" i="9"/>
  <c r="G930" i="9"/>
  <c r="E930" i="9"/>
  <c r="I929" i="9"/>
  <c r="G929" i="9"/>
  <c r="E929" i="9"/>
  <c r="I924" i="9"/>
  <c r="G924" i="9"/>
  <c r="E924" i="9"/>
  <c r="I923" i="9"/>
  <c r="G923" i="9"/>
  <c r="E923" i="9"/>
  <c r="I922" i="9"/>
  <c r="G922" i="9"/>
  <c r="E922" i="9"/>
  <c r="I921" i="9"/>
  <c r="G921" i="9"/>
  <c r="E921" i="9"/>
  <c r="I920" i="9"/>
  <c r="G920" i="9"/>
  <c r="E920" i="9"/>
  <c r="I915" i="9"/>
  <c r="G915" i="9"/>
  <c r="E915" i="9"/>
  <c r="I914" i="9"/>
  <c r="G914" i="9"/>
  <c r="E914" i="9"/>
  <c r="I913" i="9"/>
  <c r="G913" i="9"/>
  <c r="E913" i="9"/>
  <c r="I912" i="9"/>
  <c r="G912" i="9"/>
  <c r="E912" i="9"/>
  <c r="I911" i="9"/>
  <c r="G911" i="9"/>
  <c r="E911" i="9"/>
  <c r="I906" i="9"/>
  <c r="G906" i="9"/>
  <c r="E906" i="9"/>
  <c r="I905" i="9"/>
  <c r="G905" i="9"/>
  <c r="E905" i="9"/>
  <c r="I904" i="9"/>
  <c r="G904" i="9"/>
  <c r="E904" i="9"/>
  <c r="I899" i="9"/>
  <c r="G899" i="9"/>
  <c r="E899" i="9"/>
  <c r="I898" i="9"/>
  <c r="G898" i="9"/>
  <c r="E898" i="9"/>
  <c r="I897" i="9"/>
  <c r="G897" i="9"/>
  <c r="E897" i="9"/>
  <c r="I892" i="9"/>
  <c r="G892" i="9"/>
  <c r="E892" i="9"/>
  <c r="I891" i="9"/>
  <c r="G891" i="9"/>
  <c r="E891" i="9"/>
  <c r="I890" i="9"/>
  <c r="G890" i="9"/>
  <c r="E890" i="9"/>
  <c r="I885" i="9"/>
  <c r="G885" i="9"/>
  <c r="E885" i="9"/>
  <c r="I884" i="9"/>
  <c r="G884" i="9"/>
  <c r="E884" i="9"/>
  <c r="I883" i="9"/>
  <c r="G883" i="9"/>
  <c r="E883" i="9"/>
  <c r="I872" i="9"/>
  <c r="G872" i="9"/>
  <c r="E872" i="9"/>
  <c r="I871" i="9"/>
  <c r="G871" i="9"/>
  <c r="E871" i="9"/>
  <c r="I867" i="9"/>
  <c r="G867" i="9"/>
  <c r="E867" i="9"/>
  <c r="I861" i="9"/>
  <c r="G861" i="9"/>
  <c r="E861" i="9"/>
  <c r="I860" i="9"/>
  <c r="G860" i="9"/>
  <c r="E860" i="9"/>
  <c r="I856" i="9"/>
  <c r="G856" i="9"/>
  <c r="E856" i="9"/>
  <c r="I855" i="9"/>
  <c r="G855" i="9"/>
  <c r="E855" i="9"/>
  <c r="I850" i="9"/>
  <c r="G850" i="9"/>
  <c r="E850" i="9"/>
  <c r="I849" i="9"/>
  <c r="G849" i="9"/>
  <c r="E849" i="9"/>
  <c r="I845" i="9"/>
  <c r="G845" i="9"/>
  <c r="E845" i="9"/>
  <c r="I844" i="9"/>
  <c r="G844" i="9"/>
  <c r="E844" i="9"/>
  <c r="I843" i="9"/>
  <c r="G843" i="9"/>
  <c r="E843" i="9"/>
  <c r="I838" i="9"/>
  <c r="G838" i="9"/>
  <c r="E838" i="9"/>
  <c r="I837" i="9"/>
  <c r="G837" i="9"/>
  <c r="E837" i="9"/>
  <c r="I832" i="9"/>
  <c r="G832" i="9"/>
  <c r="E832" i="9"/>
  <c r="I831" i="9"/>
  <c r="G831" i="9"/>
  <c r="E831" i="9"/>
  <c r="I826" i="9"/>
  <c r="G826" i="9"/>
  <c r="E826" i="9"/>
  <c r="I825" i="9"/>
  <c r="G825" i="9"/>
  <c r="E825" i="9"/>
  <c r="I820" i="9"/>
  <c r="G820" i="9"/>
  <c r="E820" i="9"/>
  <c r="I819" i="9"/>
  <c r="G819" i="9"/>
  <c r="E819" i="9"/>
  <c r="I818" i="9"/>
  <c r="G818" i="9"/>
  <c r="E818" i="9"/>
  <c r="I816" i="9"/>
  <c r="G816" i="9"/>
  <c r="E816" i="9"/>
  <c r="I811" i="9"/>
  <c r="G811" i="9"/>
  <c r="E811" i="9"/>
  <c r="I810" i="9"/>
  <c r="G810" i="9"/>
  <c r="E810" i="9"/>
  <c r="I809" i="9"/>
  <c r="G809" i="9"/>
  <c r="E809" i="9"/>
  <c r="I807" i="9"/>
  <c r="G807" i="9"/>
  <c r="E807" i="9"/>
  <c r="I802" i="9"/>
  <c r="G802" i="9"/>
  <c r="E802" i="9"/>
  <c r="I801" i="9"/>
  <c r="G801" i="9"/>
  <c r="E801" i="9"/>
  <c r="I800" i="9"/>
  <c r="G800" i="9"/>
  <c r="E800" i="9"/>
  <c r="I798" i="9"/>
  <c r="G798" i="9"/>
  <c r="E798" i="9"/>
  <c r="I794" i="9"/>
  <c r="J794" i="9" s="1"/>
  <c r="G794" i="9"/>
  <c r="H794" i="9" s="1"/>
  <c r="E794" i="9"/>
  <c r="F794" i="9" s="1"/>
  <c r="I793" i="9"/>
  <c r="G793" i="9"/>
  <c r="E793" i="9"/>
  <c r="I792" i="9"/>
  <c r="G792" i="9"/>
  <c r="E792" i="9"/>
  <c r="I791" i="9"/>
  <c r="G791" i="9"/>
  <c r="E791" i="9"/>
  <c r="I790" i="9"/>
  <c r="G790" i="9"/>
  <c r="E790" i="9"/>
  <c r="I785" i="9"/>
  <c r="G785" i="9"/>
  <c r="E785" i="9"/>
  <c r="I784" i="9"/>
  <c r="G784" i="9"/>
  <c r="E784" i="9"/>
  <c r="I783" i="9"/>
  <c r="G783" i="9"/>
  <c r="E783" i="9"/>
  <c r="I778" i="9"/>
  <c r="G778" i="9"/>
  <c r="E778" i="9"/>
  <c r="I777" i="9"/>
  <c r="G777" i="9"/>
  <c r="E777" i="9"/>
  <c r="I776" i="9"/>
  <c r="G776" i="9"/>
  <c r="E776" i="9"/>
  <c r="I766" i="9"/>
  <c r="G766" i="9"/>
  <c r="E766" i="9"/>
  <c r="I765" i="9"/>
  <c r="G765" i="9"/>
  <c r="E765" i="9"/>
  <c r="I764" i="9"/>
  <c r="G764" i="9"/>
  <c r="E764" i="9"/>
  <c r="I763" i="9"/>
  <c r="G763" i="9"/>
  <c r="E763" i="9"/>
  <c r="I762" i="9"/>
  <c r="G762" i="9"/>
  <c r="E762" i="9"/>
  <c r="I757" i="9"/>
  <c r="G757" i="9"/>
  <c r="E757" i="9"/>
  <c r="I756" i="9"/>
  <c r="G756" i="9"/>
  <c r="E756" i="9"/>
  <c r="I752" i="9"/>
  <c r="G752" i="9"/>
  <c r="E752" i="9"/>
  <c r="I751" i="9"/>
  <c r="G751" i="9"/>
  <c r="E751" i="9"/>
  <c r="I750" i="9"/>
  <c r="G750" i="9"/>
  <c r="E750" i="9"/>
  <c r="I746" i="9"/>
  <c r="G746" i="9"/>
  <c r="E746" i="9"/>
  <c r="I745" i="9"/>
  <c r="G745" i="9"/>
  <c r="E745" i="9"/>
  <c r="I744" i="9"/>
  <c r="G744" i="9"/>
  <c r="E744" i="9"/>
  <c r="I740" i="9"/>
  <c r="G740" i="9"/>
  <c r="E740" i="9"/>
  <c r="I739" i="9"/>
  <c r="G739" i="9"/>
  <c r="E739" i="9"/>
  <c r="I738" i="9"/>
  <c r="G738" i="9"/>
  <c r="E738" i="9"/>
  <c r="I734" i="9"/>
  <c r="G734" i="9"/>
  <c r="E734" i="9"/>
  <c r="I733" i="9"/>
  <c r="G733" i="9"/>
  <c r="E733" i="9"/>
  <c r="I732" i="9"/>
  <c r="G732" i="9"/>
  <c r="E732" i="9"/>
  <c r="I727" i="9"/>
  <c r="G727" i="9"/>
  <c r="E727" i="9"/>
  <c r="I726" i="9"/>
  <c r="G726" i="9"/>
  <c r="E726" i="9"/>
  <c r="I725" i="9"/>
  <c r="G725" i="9"/>
  <c r="E725" i="9"/>
  <c r="I724" i="9"/>
  <c r="G724" i="9"/>
  <c r="E724" i="9"/>
  <c r="I723" i="9"/>
  <c r="G723" i="9"/>
  <c r="E723" i="9"/>
  <c r="I722" i="9"/>
  <c r="G722" i="9"/>
  <c r="E722" i="9"/>
  <c r="I718" i="9"/>
  <c r="G718" i="9"/>
  <c r="E718" i="9"/>
  <c r="I717" i="9"/>
  <c r="G717" i="9"/>
  <c r="E717" i="9"/>
  <c r="I716" i="9"/>
  <c r="G716" i="9"/>
  <c r="E716" i="9"/>
  <c r="I711" i="9"/>
  <c r="G711" i="9"/>
  <c r="E711" i="9"/>
  <c r="I710" i="9"/>
  <c r="G710" i="9"/>
  <c r="E710" i="9"/>
  <c r="I709" i="9"/>
  <c r="G709" i="9"/>
  <c r="E709" i="9"/>
  <c r="I704" i="9"/>
  <c r="G704" i="9"/>
  <c r="E704" i="9"/>
  <c r="I703" i="9"/>
  <c r="G703" i="9"/>
  <c r="E703" i="9"/>
  <c r="I702" i="9"/>
  <c r="G702" i="9"/>
  <c r="E702" i="9"/>
  <c r="I701" i="9"/>
  <c r="G701" i="9"/>
  <c r="E701" i="9"/>
  <c r="I697" i="9"/>
  <c r="J697" i="9" s="1"/>
  <c r="G697" i="9"/>
  <c r="H697" i="9" s="1"/>
  <c r="E697" i="9"/>
  <c r="I696" i="9"/>
  <c r="G696" i="9"/>
  <c r="E696" i="9"/>
  <c r="I695" i="9"/>
  <c r="G695" i="9"/>
  <c r="E695" i="9"/>
  <c r="I694" i="9"/>
  <c r="G694" i="9"/>
  <c r="E694" i="9"/>
  <c r="I693" i="9"/>
  <c r="G693" i="9"/>
  <c r="E693" i="9"/>
  <c r="I689" i="9"/>
  <c r="G689" i="9"/>
  <c r="H689" i="9" s="1"/>
  <c r="E689" i="9"/>
  <c r="F689" i="9" s="1"/>
  <c r="I688" i="9"/>
  <c r="G688" i="9"/>
  <c r="E688" i="9"/>
  <c r="I687" i="9"/>
  <c r="G687" i="9"/>
  <c r="E687" i="9"/>
  <c r="I686" i="9"/>
  <c r="G686" i="9"/>
  <c r="E686" i="9"/>
  <c r="I685" i="9"/>
  <c r="G685" i="9"/>
  <c r="E685" i="9"/>
  <c r="I680" i="9"/>
  <c r="G680" i="9"/>
  <c r="E680" i="9"/>
  <c r="I679" i="9"/>
  <c r="G679" i="9"/>
  <c r="E679" i="9"/>
  <c r="I678" i="9"/>
  <c r="G678" i="9"/>
  <c r="E678" i="9"/>
  <c r="I673" i="9"/>
  <c r="G673" i="9"/>
  <c r="E673" i="9"/>
  <c r="I672" i="9"/>
  <c r="G672" i="9"/>
  <c r="E672" i="9"/>
  <c r="I671" i="9"/>
  <c r="G671" i="9"/>
  <c r="E671" i="9"/>
  <c r="I666" i="9"/>
  <c r="G666" i="9"/>
  <c r="E666" i="9"/>
  <c r="I665" i="9"/>
  <c r="G665" i="9"/>
  <c r="E665" i="9"/>
  <c r="I664" i="9"/>
  <c r="G664" i="9"/>
  <c r="E664" i="9"/>
  <c r="I659" i="9"/>
  <c r="G659" i="9"/>
  <c r="H659" i="9" s="1"/>
  <c r="E660" i="9" s="1"/>
  <c r="E659" i="9"/>
  <c r="I658" i="9"/>
  <c r="G658" i="9"/>
  <c r="E658" i="9"/>
  <c r="I657" i="9"/>
  <c r="G657" i="9"/>
  <c r="E657" i="9"/>
  <c r="I652" i="9"/>
  <c r="G652" i="9"/>
  <c r="E652" i="9"/>
  <c r="I651" i="9"/>
  <c r="G651" i="9"/>
  <c r="E651" i="9"/>
  <c r="I650" i="9"/>
  <c r="G650" i="9"/>
  <c r="E650" i="9"/>
  <c r="I645" i="9"/>
  <c r="G645" i="9"/>
  <c r="E645" i="9"/>
  <c r="I644" i="9"/>
  <c r="G644" i="9"/>
  <c r="E644" i="9"/>
  <c r="I643" i="9"/>
  <c r="G643" i="9"/>
  <c r="E643" i="9"/>
  <c r="I638" i="9"/>
  <c r="G638" i="9"/>
  <c r="E638" i="9"/>
  <c r="I637" i="9"/>
  <c r="G637" i="9"/>
  <c r="E637" i="9"/>
  <c r="I632" i="9"/>
  <c r="G632" i="9"/>
  <c r="E632" i="9"/>
  <c r="I631" i="9"/>
  <c r="G631" i="9"/>
  <c r="E631" i="9"/>
  <c r="I629" i="9"/>
  <c r="G629" i="9"/>
  <c r="E629" i="9"/>
  <c r="I624" i="9"/>
  <c r="G624" i="9"/>
  <c r="E624" i="9"/>
  <c r="I623" i="9"/>
  <c r="G623" i="9"/>
  <c r="E623" i="9"/>
  <c r="I622" i="9"/>
  <c r="G622" i="9"/>
  <c r="E622" i="9"/>
  <c r="I617" i="9"/>
  <c r="G617" i="9"/>
  <c r="E617" i="9"/>
  <c r="I616" i="9"/>
  <c r="G616" i="9"/>
  <c r="E616" i="9"/>
  <c r="I615" i="9"/>
  <c r="G615" i="9"/>
  <c r="E615" i="9"/>
  <c r="I610" i="9"/>
  <c r="G610" i="9"/>
  <c r="E610" i="9"/>
  <c r="I609" i="9"/>
  <c r="G609" i="9"/>
  <c r="E609" i="9"/>
  <c r="I608" i="9"/>
  <c r="G608" i="9"/>
  <c r="E608" i="9"/>
  <c r="I603" i="9"/>
  <c r="G603" i="9"/>
  <c r="E603" i="9"/>
  <c r="I602" i="9"/>
  <c r="G602" i="9"/>
  <c r="E602" i="9"/>
  <c r="I597" i="9"/>
  <c r="G597" i="9"/>
  <c r="E597" i="9"/>
  <c r="I596" i="9"/>
  <c r="G596" i="9"/>
  <c r="E596" i="9"/>
  <c r="I594" i="9"/>
  <c r="G594" i="9"/>
  <c r="E594" i="9"/>
  <c r="I589" i="9"/>
  <c r="G589" i="9"/>
  <c r="E589" i="9"/>
  <c r="I588" i="9"/>
  <c r="G588" i="9"/>
  <c r="E588" i="9"/>
  <c r="I586" i="9"/>
  <c r="G586" i="9"/>
  <c r="E586" i="9"/>
  <c r="I581" i="9"/>
  <c r="G581" i="9"/>
  <c r="E581" i="9"/>
  <c r="I580" i="9"/>
  <c r="G580" i="9"/>
  <c r="E580" i="9"/>
  <c r="I578" i="9"/>
  <c r="G578" i="9"/>
  <c r="E578" i="9"/>
  <c r="I573" i="9"/>
  <c r="G573" i="9"/>
  <c r="E573" i="9"/>
  <c r="I572" i="9"/>
  <c r="G572" i="9"/>
  <c r="E572" i="9"/>
  <c r="I570" i="9"/>
  <c r="G570" i="9"/>
  <c r="E570" i="9"/>
  <c r="I565" i="9"/>
  <c r="G565" i="9"/>
  <c r="E565" i="9"/>
  <c r="I564" i="9"/>
  <c r="G564" i="9"/>
  <c r="E564" i="9"/>
  <c r="I562" i="9"/>
  <c r="G562" i="9"/>
  <c r="E562" i="9"/>
  <c r="I557" i="9"/>
  <c r="G557" i="9"/>
  <c r="E557" i="9"/>
  <c r="I556" i="9"/>
  <c r="G556" i="9"/>
  <c r="E556" i="9"/>
  <c r="I555" i="9"/>
  <c r="G555" i="9"/>
  <c r="E555" i="9"/>
  <c r="I554" i="9"/>
  <c r="G554" i="9"/>
  <c r="E554" i="9"/>
  <c r="I552" i="9"/>
  <c r="G552" i="9"/>
  <c r="E552" i="9"/>
  <c r="I547" i="9"/>
  <c r="G547" i="9"/>
  <c r="E547" i="9"/>
  <c r="I546" i="9"/>
  <c r="G546" i="9"/>
  <c r="E546" i="9"/>
  <c r="I545" i="9"/>
  <c r="G545" i="9"/>
  <c r="E545" i="9"/>
  <c r="I544" i="9"/>
  <c r="G544" i="9"/>
  <c r="E544" i="9"/>
  <c r="I542" i="9"/>
  <c r="G542" i="9"/>
  <c r="E542" i="9"/>
  <c r="I537" i="9"/>
  <c r="G537" i="9"/>
  <c r="E537" i="9"/>
  <c r="I536" i="9"/>
  <c r="G536" i="9"/>
  <c r="E536" i="9"/>
  <c r="I535" i="9"/>
  <c r="G535" i="9"/>
  <c r="E535" i="9"/>
  <c r="I534" i="9"/>
  <c r="G534" i="9"/>
  <c r="E534" i="9"/>
  <c r="I532" i="9"/>
  <c r="G532" i="9"/>
  <c r="E532" i="9"/>
  <c r="I527" i="9"/>
  <c r="G527" i="9"/>
  <c r="E527" i="9"/>
  <c r="I526" i="9"/>
  <c r="G526" i="9"/>
  <c r="E526" i="9"/>
  <c r="I525" i="9"/>
  <c r="G525" i="9"/>
  <c r="E525" i="9"/>
  <c r="I524" i="9"/>
  <c r="G524" i="9"/>
  <c r="E524" i="9"/>
  <c r="I522" i="9"/>
  <c r="G522" i="9"/>
  <c r="E522" i="9"/>
  <c r="I517" i="9"/>
  <c r="G517" i="9"/>
  <c r="E517" i="9"/>
  <c r="I516" i="9"/>
  <c r="G516" i="9"/>
  <c r="E516" i="9"/>
  <c r="I515" i="9"/>
  <c r="G515" i="9"/>
  <c r="E515" i="9"/>
  <c r="I513" i="9"/>
  <c r="G513" i="9"/>
  <c r="E513" i="9"/>
  <c r="I508" i="9"/>
  <c r="G508" i="9"/>
  <c r="E508" i="9"/>
  <c r="I507" i="9"/>
  <c r="G507" i="9"/>
  <c r="E507" i="9"/>
  <c r="I506" i="9"/>
  <c r="G506" i="9"/>
  <c r="E506" i="9"/>
  <c r="I501" i="9"/>
  <c r="G501" i="9"/>
  <c r="E501" i="9"/>
  <c r="I500" i="9"/>
  <c r="G500" i="9"/>
  <c r="E500" i="9"/>
  <c r="I499" i="9"/>
  <c r="G499" i="9"/>
  <c r="E499" i="9"/>
  <c r="I498" i="9"/>
  <c r="G498" i="9"/>
  <c r="E498" i="9"/>
  <c r="I497" i="9"/>
  <c r="G497" i="9"/>
  <c r="E497" i="9"/>
  <c r="I495" i="9"/>
  <c r="G495" i="9"/>
  <c r="E495" i="9"/>
  <c r="I494" i="9"/>
  <c r="G494" i="9"/>
  <c r="E494" i="9"/>
  <c r="I493" i="9"/>
  <c r="G493" i="9"/>
  <c r="E493" i="9"/>
  <c r="I488" i="9"/>
  <c r="G488" i="9"/>
  <c r="E488" i="9"/>
  <c r="I487" i="9"/>
  <c r="G487" i="9"/>
  <c r="E487" i="9"/>
  <c r="I486" i="9"/>
  <c r="G486" i="9"/>
  <c r="E486" i="9"/>
  <c r="I485" i="9"/>
  <c r="G485" i="9"/>
  <c r="E485" i="9"/>
  <c r="I484" i="9"/>
  <c r="G484" i="9"/>
  <c r="E484" i="9"/>
  <c r="I482" i="9"/>
  <c r="G482" i="9"/>
  <c r="E482" i="9"/>
  <c r="I481" i="9"/>
  <c r="G481" i="9"/>
  <c r="E481" i="9"/>
  <c r="I480" i="9"/>
  <c r="G480" i="9"/>
  <c r="E480" i="9"/>
  <c r="I475" i="9"/>
  <c r="G475" i="9"/>
  <c r="E475" i="9"/>
  <c r="I474" i="9"/>
  <c r="G474" i="9"/>
  <c r="E474" i="9"/>
  <c r="I469" i="9"/>
  <c r="G469" i="9"/>
  <c r="E469" i="9"/>
  <c r="I468" i="9"/>
  <c r="G468" i="9"/>
  <c r="E468" i="9"/>
  <c r="I463" i="9"/>
  <c r="G463" i="9"/>
  <c r="E463" i="9"/>
  <c r="I462" i="9"/>
  <c r="G462" i="9"/>
  <c r="E462" i="9"/>
  <c r="I457" i="9"/>
  <c r="G457" i="9"/>
  <c r="E457" i="9"/>
  <c r="I456" i="9"/>
  <c r="G456" i="9"/>
  <c r="E456" i="9"/>
  <c r="I451" i="9"/>
  <c r="G451" i="9"/>
  <c r="E451" i="9"/>
  <c r="I450" i="9"/>
  <c r="G450" i="9"/>
  <c r="E450" i="9"/>
  <c r="I449" i="9"/>
  <c r="G449" i="9"/>
  <c r="E449" i="9"/>
  <c r="I444" i="9"/>
  <c r="G444" i="9"/>
  <c r="E444" i="9"/>
  <c r="I443" i="9"/>
  <c r="G443" i="9"/>
  <c r="E443" i="9"/>
  <c r="I442" i="9"/>
  <c r="G442" i="9"/>
  <c r="E442" i="9"/>
  <c r="I437" i="9"/>
  <c r="G437" i="9"/>
  <c r="E437" i="9"/>
  <c r="I436" i="9"/>
  <c r="G436" i="9"/>
  <c r="E436" i="9"/>
  <c r="I435" i="9"/>
  <c r="G435" i="9"/>
  <c r="E435" i="9"/>
  <c r="I430" i="9"/>
  <c r="G430" i="9"/>
  <c r="E430" i="9"/>
  <c r="I429" i="9"/>
  <c r="G429" i="9"/>
  <c r="E429" i="9"/>
  <c r="I428" i="9"/>
  <c r="G428" i="9"/>
  <c r="E428" i="9"/>
  <c r="I423" i="9"/>
  <c r="G423" i="9"/>
  <c r="E423" i="9"/>
  <c r="I422" i="9"/>
  <c r="G422" i="9"/>
  <c r="E422" i="9"/>
  <c r="I421" i="9"/>
  <c r="G421" i="9"/>
  <c r="E421" i="9"/>
  <c r="I416" i="9"/>
  <c r="G416" i="9"/>
  <c r="E416" i="9"/>
  <c r="I415" i="9"/>
  <c r="G415" i="9"/>
  <c r="E415" i="9"/>
  <c r="I410" i="9"/>
  <c r="G410" i="9"/>
  <c r="E410" i="9"/>
  <c r="I409" i="9"/>
  <c r="G409" i="9"/>
  <c r="E409" i="9"/>
  <c r="I404" i="9"/>
  <c r="G404" i="9"/>
  <c r="E404" i="9"/>
  <c r="I403" i="9"/>
  <c r="G403" i="9"/>
  <c r="E403" i="9"/>
  <c r="I402" i="9"/>
  <c r="G402" i="9"/>
  <c r="E402" i="9"/>
  <c r="I397" i="9"/>
  <c r="G397" i="9"/>
  <c r="E397" i="9"/>
  <c r="I396" i="9"/>
  <c r="G396" i="9"/>
  <c r="E396" i="9"/>
  <c r="I395" i="9"/>
  <c r="G395" i="9"/>
  <c r="E395" i="9"/>
  <c r="I390" i="9"/>
  <c r="G390" i="9"/>
  <c r="E390" i="9"/>
  <c r="I389" i="9"/>
  <c r="G389" i="9"/>
  <c r="E389" i="9"/>
  <c r="I384" i="9"/>
  <c r="G384" i="9"/>
  <c r="E384" i="9"/>
  <c r="I379" i="9"/>
  <c r="G379" i="9"/>
  <c r="E379" i="9"/>
  <c r="I378" i="9"/>
  <c r="G378" i="9"/>
  <c r="E378" i="9"/>
  <c r="I373" i="9"/>
  <c r="G373" i="9"/>
  <c r="E373" i="9"/>
  <c r="I372" i="9"/>
  <c r="G372" i="9"/>
  <c r="E372" i="9"/>
  <c r="F372" i="9" s="1"/>
  <c r="I367" i="9"/>
  <c r="G367" i="9"/>
  <c r="E367" i="9"/>
  <c r="I362" i="9"/>
  <c r="G362" i="9"/>
  <c r="E362" i="9"/>
  <c r="I361" i="9"/>
  <c r="G361" i="9"/>
  <c r="E361" i="9"/>
  <c r="I360" i="9"/>
  <c r="G360" i="9"/>
  <c r="E360" i="9"/>
  <c r="I359" i="9"/>
  <c r="G359" i="9"/>
  <c r="E359" i="9"/>
  <c r="I354" i="9"/>
  <c r="G354" i="9"/>
  <c r="E354" i="9"/>
  <c r="I353" i="9"/>
  <c r="G353" i="9"/>
  <c r="E353" i="9"/>
  <c r="I348" i="9"/>
  <c r="G348" i="9"/>
  <c r="E348" i="9"/>
  <c r="I347" i="9"/>
  <c r="G347" i="9"/>
  <c r="E347" i="9"/>
  <c r="I346" i="9"/>
  <c r="G346" i="9"/>
  <c r="E346" i="9"/>
  <c r="I345" i="9"/>
  <c r="G345" i="9"/>
  <c r="E345" i="9"/>
  <c r="I344" i="9"/>
  <c r="G344" i="9"/>
  <c r="E344" i="9"/>
  <c r="I339" i="9"/>
  <c r="G339" i="9"/>
  <c r="E339" i="9"/>
  <c r="I338" i="9"/>
  <c r="G338" i="9"/>
  <c r="E338" i="9"/>
  <c r="I333" i="9"/>
  <c r="G333" i="9"/>
  <c r="E333" i="9"/>
  <c r="I332" i="9"/>
  <c r="G332" i="9"/>
  <c r="E332" i="9"/>
  <c r="I327" i="9"/>
  <c r="G327" i="9"/>
  <c r="E327" i="9"/>
  <c r="I326" i="9"/>
  <c r="G326" i="9"/>
  <c r="E326" i="9"/>
  <c r="I321" i="9"/>
  <c r="G321" i="9"/>
  <c r="E321" i="9"/>
  <c r="I320" i="9"/>
  <c r="G320" i="9"/>
  <c r="E320" i="9"/>
  <c r="I319" i="9"/>
  <c r="G319" i="9"/>
  <c r="E319" i="9"/>
  <c r="I318" i="9"/>
  <c r="G318" i="9"/>
  <c r="E318" i="9"/>
  <c r="I313" i="9"/>
  <c r="G313" i="9"/>
  <c r="E313" i="9"/>
  <c r="I312" i="9"/>
  <c r="G312" i="9"/>
  <c r="E312" i="9"/>
  <c r="I311" i="9"/>
  <c r="G311" i="9"/>
  <c r="E311" i="9"/>
  <c r="I310" i="9"/>
  <c r="G310" i="9"/>
  <c r="E310" i="9"/>
  <c r="I305" i="9"/>
  <c r="G305" i="9"/>
  <c r="E305" i="9"/>
  <c r="I304" i="9"/>
  <c r="G304" i="9"/>
  <c r="E304" i="9"/>
  <c r="I303" i="9"/>
  <c r="G303" i="9"/>
  <c r="E303" i="9"/>
  <c r="I302" i="9"/>
  <c r="G302" i="9"/>
  <c r="E302" i="9"/>
  <c r="I297" i="9"/>
  <c r="G297" i="9"/>
  <c r="E297" i="9"/>
  <c r="I296" i="9"/>
  <c r="G296" i="9"/>
  <c r="E296" i="9"/>
  <c r="I295" i="9"/>
  <c r="G295" i="9"/>
  <c r="E295" i="9"/>
  <c r="I294" i="9"/>
  <c r="G294" i="9"/>
  <c r="E294" i="9"/>
  <c r="I289" i="9"/>
  <c r="G289" i="9"/>
  <c r="E289" i="9"/>
  <c r="I288" i="9"/>
  <c r="G288" i="9"/>
  <c r="E288" i="9"/>
  <c r="I287" i="9"/>
  <c r="G287" i="9"/>
  <c r="E287" i="9"/>
  <c r="I286" i="9"/>
  <c r="G286" i="9"/>
  <c r="E286" i="9"/>
  <c r="I281" i="9"/>
  <c r="G281" i="9"/>
  <c r="E281" i="9"/>
  <c r="I280" i="9"/>
  <c r="G280" i="9"/>
  <c r="E280" i="9"/>
  <c r="I279" i="9"/>
  <c r="G279" i="9"/>
  <c r="E279" i="9"/>
  <c r="I278" i="9"/>
  <c r="G278" i="9"/>
  <c r="E278" i="9"/>
  <c r="I273" i="9"/>
  <c r="G273" i="9"/>
  <c r="E273" i="9"/>
  <c r="I272" i="9"/>
  <c r="G272" i="9"/>
  <c r="E272" i="9"/>
  <c r="I271" i="9"/>
  <c r="G271" i="9"/>
  <c r="E271" i="9"/>
  <c r="I270" i="9"/>
  <c r="G270" i="9"/>
  <c r="E270" i="9"/>
  <c r="I265" i="9"/>
  <c r="G265" i="9"/>
  <c r="E265" i="9"/>
  <c r="I264" i="9"/>
  <c r="G264" i="9"/>
  <c r="E264" i="9"/>
  <c r="I263" i="9"/>
  <c r="G263" i="9"/>
  <c r="E263" i="9"/>
  <c r="I262" i="9"/>
  <c r="G262" i="9"/>
  <c r="E262" i="9"/>
  <c r="I257" i="9"/>
  <c r="G257" i="9"/>
  <c r="E257" i="9"/>
  <c r="I256" i="9"/>
  <c r="G256" i="9"/>
  <c r="E256" i="9"/>
  <c r="I251" i="9"/>
  <c r="G251" i="9"/>
  <c r="E251" i="9"/>
  <c r="I250" i="9"/>
  <c r="G250" i="9"/>
  <c r="E250" i="9"/>
  <c r="I245" i="9"/>
  <c r="G245" i="9"/>
  <c r="E245" i="9"/>
  <c r="I244" i="9"/>
  <c r="G244" i="9"/>
  <c r="E244" i="9"/>
  <c r="I239" i="9"/>
  <c r="G239" i="9"/>
  <c r="E239" i="9"/>
  <c r="I238" i="9"/>
  <c r="G238" i="9"/>
  <c r="E238" i="9"/>
  <c r="I233" i="9"/>
  <c r="G233" i="9"/>
  <c r="E233" i="9"/>
  <c r="I232" i="9"/>
  <c r="G232" i="9"/>
  <c r="E232" i="9"/>
  <c r="I227" i="9"/>
  <c r="G227" i="9"/>
  <c r="E227" i="9"/>
  <c r="I226" i="9"/>
  <c r="G226" i="9"/>
  <c r="E226" i="9"/>
  <c r="I221" i="9"/>
  <c r="G221" i="9"/>
  <c r="E221" i="9"/>
  <c r="I220" i="9"/>
  <c r="G220" i="9"/>
  <c r="E220" i="9"/>
  <c r="I215" i="9"/>
  <c r="G215" i="9"/>
  <c r="E215" i="9"/>
  <c r="I214" i="9"/>
  <c r="G214" i="9"/>
  <c r="E214" i="9"/>
  <c r="I209" i="9"/>
  <c r="G209" i="9"/>
  <c r="E209" i="9"/>
  <c r="I208" i="9"/>
  <c r="G208" i="9"/>
  <c r="E208" i="9"/>
  <c r="I203" i="9"/>
  <c r="G203" i="9"/>
  <c r="E203" i="9"/>
  <c r="I202" i="9"/>
  <c r="G202" i="9"/>
  <c r="E202" i="9"/>
  <c r="I197" i="9"/>
  <c r="G197" i="9"/>
  <c r="E197" i="9"/>
  <c r="I196" i="9"/>
  <c r="G196" i="9"/>
  <c r="E196" i="9"/>
  <c r="I191" i="9"/>
  <c r="G191" i="9"/>
  <c r="E191" i="9"/>
  <c r="I190" i="9"/>
  <c r="G190" i="9"/>
  <c r="E190" i="9"/>
  <c r="I185" i="9"/>
  <c r="G185" i="9"/>
  <c r="E185" i="9"/>
  <c r="I184" i="9"/>
  <c r="G184" i="9"/>
  <c r="E184" i="9"/>
  <c r="I179" i="9"/>
  <c r="G179" i="9"/>
  <c r="E179" i="9"/>
  <c r="I178" i="9"/>
  <c r="G178" i="9"/>
  <c r="E178" i="9"/>
  <c r="I173" i="9"/>
  <c r="G173" i="9"/>
  <c r="E173" i="9"/>
  <c r="I172" i="9"/>
  <c r="G172" i="9"/>
  <c r="E172" i="9"/>
  <c r="I167" i="9"/>
  <c r="G167" i="9"/>
  <c r="E167" i="9"/>
  <c r="I166" i="9"/>
  <c r="G166" i="9"/>
  <c r="E166" i="9"/>
  <c r="I161" i="9"/>
  <c r="G161" i="9"/>
  <c r="E161" i="9"/>
  <c r="I160" i="9"/>
  <c r="G160" i="9"/>
  <c r="E160" i="9"/>
  <c r="I155" i="9"/>
  <c r="G155" i="9"/>
  <c r="E155" i="9"/>
  <c r="I154" i="9"/>
  <c r="G154" i="9"/>
  <c r="E154" i="9"/>
  <c r="I149" i="9"/>
  <c r="G149" i="9"/>
  <c r="E149" i="9"/>
  <c r="I148" i="9"/>
  <c r="G148" i="9"/>
  <c r="E148" i="9"/>
  <c r="I143" i="9"/>
  <c r="G143" i="9"/>
  <c r="E143" i="9"/>
  <c r="I138" i="9"/>
  <c r="G138" i="9"/>
  <c r="E138" i="9"/>
  <c r="I133" i="9"/>
  <c r="G133" i="9"/>
  <c r="E133" i="9"/>
  <c r="I132" i="9"/>
  <c r="G132" i="9"/>
  <c r="E132" i="9"/>
  <c r="I127" i="9"/>
  <c r="G127" i="9"/>
  <c r="E127" i="9"/>
  <c r="I126" i="9"/>
  <c r="G126" i="9"/>
  <c r="E126" i="9"/>
  <c r="I121" i="9"/>
  <c r="G121" i="9"/>
  <c r="E121" i="9"/>
  <c r="I120" i="9"/>
  <c r="G120" i="9"/>
  <c r="E120" i="9"/>
  <c r="I115" i="9"/>
  <c r="G115" i="9"/>
  <c r="E115" i="9"/>
  <c r="I114" i="9"/>
  <c r="G114" i="9"/>
  <c r="E114" i="9"/>
  <c r="I109" i="9"/>
  <c r="G109" i="9"/>
  <c r="E109" i="9"/>
  <c r="I108" i="9"/>
  <c r="G108" i="9"/>
  <c r="E108" i="9"/>
  <c r="I103" i="9"/>
  <c r="G103" i="9"/>
  <c r="E103" i="9"/>
  <c r="I102" i="9"/>
  <c r="G102" i="9"/>
  <c r="E102" i="9"/>
  <c r="I97" i="9"/>
  <c r="G97" i="9"/>
  <c r="E97" i="9"/>
  <c r="I96" i="9"/>
  <c r="G96" i="9"/>
  <c r="E96" i="9"/>
  <c r="I91" i="9"/>
  <c r="G91" i="9"/>
  <c r="E91" i="9"/>
  <c r="I90" i="9"/>
  <c r="G90" i="9"/>
  <c r="E90" i="9"/>
  <c r="I85" i="9"/>
  <c r="G85" i="9"/>
  <c r="E85" i="9"/>
  <c r="I84" i="9"/>
  <c r="G84" i="9"/>
  <c r="E84" i="9"/>
  <c r="I79" i="9"/>
  <c r="G79" i="9"/>
  <c r="E79" i="9"/>
  <c r="I78" i="9"/>
  <c r="G78" i="9"/>
  <c r="E78" i="9"/>
  <c r="I73" i="9"/>
  <c r="G73" i="9"/>
  <c r="E73" i="9"/>
  <c r="I72" i="9"/>
  <c r="G72" i="9"/>
  <c r="E72" i="9"/>
  <c r="I67" i="9"/>
  <c r="G67" i="9"/>
  <c r="E67" i="9"/>
  <c r="I66" i="9"/>
  <c r="G66" i="9"/>
  <c r="E66" i="9"/>
  <c r="I61" i="9"/>
  <c r="G61" i="9"/>
  <c r="E61" i="9"/>
  <c r="I60" i="9"/>
  <c r="G60" i="9"/>
  <c r="E60" i="9"/>
  <c r="I55" i="9"/>
  <c r="G55" i="9"/>
  <c r="E55" i="9"/>
  <c r="I54" i="9"/>
  <c r="G54" i="9"/>
  <c r="E54" i="9"/>
  <c r="I49" i="9"/>
  <c r="G49" i="9"/>
  <c r="E49" i="9"/>
  <c r="I48" i="9"/>
  <c r="G48" i="9"/>
  <c r="E48" i="9"/>
  <c r="I43" i="9"/>
  <c r="G43" i="9"/>
  <c r="E43" i="9"/>
  <c r="I42" i="9"/>
  <c r="G42" i="9"/>
  <c r="E42" i="9"/>
  <c r="I37" i="9"/>
  <c r="G37" i="9"/>
  <c r="E37" i="9"/>
  <c r="I36" i="9"/>
  <c r="G36" i="9"/>
  <c r="E36" i="9"/>
  <c r="I31" i="9"/>
  <c r="G31" i="9"/>
  <c r="E31" i="9"/>
  <c r="I30" i="9"/>
  <c r="G30" i="9"/>
  <c r="E30" i="9"/>
  <c r="I25" i="9"/>
  <c r="G25" i="9"/>
  <c r="E25" i="9"/>
  <c r="I24" i="9"/>
  <c r="G24" i="9"/>
  <c r="E24" i="9"/>
  <c r="I19" i="9"/>
  <c r="G19" i="9"/>
  <c r="E19" i="9"/>
  <c r="I18" i="9"/>
  <c r="G18" i="9"/>
  <c r="E18" i="9"/>
  <c r="I13" i="9"/>
  <c r="G13" i="9"/>
  <c r="E13" i="9"/>
  <c r="I12" i="9"/>
  <c r="G12" i="9"/>
  <c r="E12" i="9"/>
  <c r="I8" i="9"/>
  <c r="G8" i="9"/>
  <c r="E8" i="9"/>
  <c r="I6" i="9"/>
  <c r="G6" i="9"/>
  <c r="E6" i="9"/>
  <c r="I5" i="9"/>
  <c r="G5" i="9"/>
  <c r="E5" i="9"/>
  <c r="O208" i="8"/>
  <c r="O207" i="8"/>
  <c r="V207" i="8"/>
  <c r="V187" i="8"/>
  <c r="V186" i="8"/>
  <c r="V185" i="8"/>
  <c r="V184" i="8"/>
  <c r="O183" i="8"/>
  <c r="O182" i="8"/>
  <c r="O181" i="8"/>
  <c r="O180" i="8"/>
  <c r="O179" i="8"/>
  <c r="O178" i="8"/>
  <c r="O177" i="8"/>
  <c r="O176" i="8"/>
  <c r="O175" i="8"/>
  <c r="O174" i="8"/>
  <c r="O173" i="8"/>
  <c r="O172" i="8"/>
  <c r="O171" i="8"/>
  <c r="O170" i="8"/>
  <c r="O169" i="8"/>
  <c r="O168" i="8"/>
  <c r="O167" i="8"/>
  <c r="O166" i="8"/>
  <c r="O165" i="8"/>
  <c r="O164" i="8"/>
  <c r="O163" i="8"/>
  <c r="O162" i="8"/>
  <c r="O161" i="8"/>
  <c r="O160" i="8"/>
  <c r="O159" i="8"/>
  <c r="O158" i="8"/>
  <c r="O157" i="8"/>
  <c r="O156" i="8"/>
  <c r="O155" i="8"/>
  <c r="O154" i="8"/>
  <c r="O153" i="8"/>
  <c r="O152" i="8"/>
  <c r="O151" i="8"/>
  <c r="O150" i="8"/>
  <c r="O149" i="8"/>
  <c r="O148" i="8"/>
  <c r="O147" i="8"/>
  <c r="O146" i="8"/>
  <c r="O145" i="8"/>
  <c r="O144" i="8"/>
  <c r="O143" i="8"/>
  <c r="O134" i="8"/>
  <c r="O133" i="8"/>
  <c r="O132" i="8"/>
  <c r="O131" i="8"/>
  <c r="O130" i="8"/>
  <c r="O129" i="8"/>
  <c r="O128" i="8"/>
  <c r="O127" i="8"/>
  <c r="O126" i="8"/>
  <c r="O125" i="8"/>
  <c r="O124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75" i="8"/>
  <c r="O74" i="8"/>
  <c r="O73" i="8"/>
  <c r="O72" i="8"/>
  <c r="O71" i="8"/>
  <c r="O70" i="8"/>
  <c r="O69" i="8"/>
  <c r="O68" i="8"/>
  <c r="O67" i="8"/>
  <c r="O66" i="8"/>
  <c r="O65" i="8"/>
  <c r="O64" i="8"/>
  <c r="O63" i="8"/>
  <c r="O62" i="8"/>
  <c r="O61" i="8"/>
  <c r="O60" i="8"/>
  <c r="O59" i="8"/>
  <c r="O58" i="8"/>
  <c r="O57" i="8"/>
  <c r="O56" i="8"/>
  <c r="O55" i="8"/>
  <c r="O54" i="8"/>
  <c r="O53" i="8"/>
  <c r="O52" i="8"/>
  <c r="O51" i="8"/>
  <c r="O50" i="8"/>
  <c r="O49" i="8"/>
  <c r="O48" i="8"/>
  <c r="O47" i="8"/>
  <c r="O46" i="8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V8" i="8"/>
  <c r="V7" i="8"/>
  <c r="V6" i="8"/>
  <c r="V5" i="8"/>
  <c r="F990" i="9"/>
  <c r="F989" i="9"/>
  <c r="G989" i="9"/>
  <c r="H989" i="9" s="1"/>
  <c r="H990" i="9" s="1"/>
  <c r="G879" i="9" s="1"/>
  <c r="H879" i="9" s="1"/>
  <c r="J989" i="9"/>
  <c r="F988" i="9"/>
  <c r="H988" i="9"/>
  <c r="J988" i="9"/>
  <c r="K988" i="9"/>
  <c r="L988" i="9"/>
  <c r="F987" i="9"/>
  <c r="H987" i="9"/>
  <c r="F986" i="9"/>
  <c r="H986" i="9"/>
  <c r="J986" i="9"/>
  <c r="K986" i="9"/>
  <c r="L986" i="9"/>
  <c r="F985" i="9"/>
  <c r="H985" i="9"/>
  <c r="I987" i="9" s="1"/>
  <c r="J987" i="9" s="1"/>
  <c r="J985" i="9"/>
  <c r="K985" i="9"/>
  <c r="L985" i="9"/>
  <c r="F982" i="9"/>
  <c r="H982" i="9"/>
  <c r="G878" i="9" s="1"/>
  <c r="H878" i="9" s="1"/>
  <c r="F981" i="9"/>
  <c r="H981" i="9"/>
  <c r="F980" i="9"/>
  <c r="H980" i="9"/>
  <c r="J980" i="9"/>
  <c r="K980" i="9"/>
  <c r="L980" i="9"/>
  <c r="F979" i="9"/>
  <c r="H979" i="9"/>
  <c r="I981" i="9" s="1"/>
  <c r="J979" i="9"/>
  <c r="K979" i="9"/>
  <c r="L979" i="9"/>
  <c r="F975" i="9"/>
  <c r="H975" i="9"/>
  <c r="H976" i="9" s="1"/>
  <c r="J975" i="9"/>
  <c r="J976" i="9" s="1"/>
  <c r="K975" i="9"/>
  <c r="E974" i="9"/>
  <c r="K974" i="9" s="1"/>
  <c r="H974" i="9"/>
  <c r="J974" i="9"/>
  <c r="F973" i="9"/>
  <c r="H973" i="9"/>
  <c r="J973" i="9"/>
  <c r="K973" i="9"/>
  <c r="L973" i="9"/>
  <c r="F972" i="9"/>
  <c r="H972" i="9"/>
  <c r="J972" i="9"/>
  <c r="L972" i="9" s="1"/>
  <c r="K972" i="9"/>
  <c r="F968" i="9"/>
  <c r="H968" i="9"/>
  <c r="H969" i="9" s="1"/>
  <c r="G863" i="9" s="1"/>
  <c r="H863" i="9" s="1"/>
  <c r="H864" i="9" s="1"/>
  <c r="J968" i="9"/>
  <c r="K968" i="9"/>
  <c r="L968" i="9"/>
  <c r="E967" i="9"/>
  <c r="F967" i="9" s="1"/>
  <c r="L967" i="9" s="1"/>
  <c r="H967" i="9"/>
  <c r="J967" i="9"/>
  <c r="F966" i="9"/>
  <c r="H966" i="9"/>
  <c r="J966" i="9"/>
  <c r="K966" i="9"/>
  <c r="L966" i="9"/>
  <c r="F965" i="9"/>
  <c r="H965" i="9"/>
  <c r="J965" i="9"/>
  <c r="K965" i="9"/>
  <c r="L965" i="9"/>
  <c r="H961" i="9"/>
  <c r="J961" i="9"/>
  <c r="F960" i="9"/>
  <c r="H960" i="9"/>
  <c r="J960" i="9"/>
  <c r="J962" i="9" s="1"/>
  <c r="I705" i="9" s="1"/>
  <c r="J705" i="9" s="1"/>
  <c r="K960" i="9"/>
  <c r="F959" i="9"/>
  <c r="L959" i="9" s="1"/>
  <c r="H959" i="9"/>
  <c r="J959" i="9"/>
  <c r="K959" i="9"/>
  <c r="F958" i="9"/>
  <c r="H958" i="9"/>
  <c r="J958" i="9"/>
  <c r="K958" i="9"/>
  <c r="L958" i="9"/>
  <c r="F955" i="9"/>
  <c r="H955" i="9"/>
  <c r="J955" i="9"/>
  <c r="L955" i="9"/>
  <c r="F954" i="9"/>
  <c r="H954" i="9"/>
  <c r="J954" i="9"/>
  <c r="K954" i="9"/>
  <c r="L954" i="9"/>
  <c r="H950" i="9"/>
  <c r="J950" i="9"/>
  <c r="F949" i="9"/>
  <c r="H949" i="9"/>
  <c r="E950" i="9" s="1"/>
  <c r="F950" i="9" s="1"/>
  <c r="L950" i="9" s="1"/>
  <c r="J949" i="9"/>
  <c r="K949" i="9"/>
  <c r="L949" i="9"/>
  <c r="F948" i="9"/>
  <c r="H948" i="9"/>
  <c r="J948" i="9"/>
  <c r="K948" i="9"/>
  <c r="L948" i="9"/>
  <c r="F947" i="9"/>
  <c r="H947" i="9"/>
  <c r="J947" i="9"/>
  <c r="K947" i="9"/>
  <c r="H943" i="9"/>
  <c r="J943" i="9"/>
  <c r="F942" i="9"/>
  <c r="H942" i="9"/>
  <c r="E943" i="9" s="1"/>
  <c r="F943" i="9" s="1"/>
  <c r="L943" i="9" s="1"/>
  <c r="J942" i="9"/>
  <c r="K942" i="9"/>
  <c r="F941" i="9"/>
  <c r="H941" i="9"/>
  <c r="J941" i="9"/>
  <c r="K941" i="9"/>
  <c r="F940" i="9"/>
  <c r="H940" i="9"/>
  <c r="J940" i="9"/>
  <c r="K940" i="9"/>
  <c r="L940" i="9"/>
  <c r="F939" i="9"/>
  <c r="H939" i="9"/>
  <c r="J939" i="9"/>
  <c r="K939" i="9"/>
  <c r="L939" i="9"/>
  <c r="F938" i="9"/>
  <c r="H938" i="9"/>
  <c r="J938" i="9"/>
  <c r="L938" i="9" s="1"/>
  <c r="K938" i="9"/>
  <c r="H934" i="9"/>
  <c r="J934" i="9"/>
  <c r="F933" i="9"/>
  <c r="H933" i="9"/>
  <c r="E934" i="9" s="1"/>
  <c r="J933" i="9"/>
  <c r="K933" i="9"/>
  <c r="F932" i="9"/>
  <c r="H932" i="9"/>
  <c r="J932" i="9"/>
  <c r="K932" i="9"/>
  <c r="F931" i="9"/>
  <c r="H931" i="9"/>
  <c r="J931" i="9"/>
  <c r="K931" i="9"/>
  <c r="F930" i="9"/>
  <c r="H930" i="9"/>
  <c r="J930" i="9"/>
  <c r="K930" i="9"/>
  <c r="F929" i="9"/>
  <c r="H929" i="9"/>
  <c r="J929" i="9"/>
  <c r="L929" i="9" s="1"/>
  <c r="K929" i="9"/>
  <c r="H925" i="9"/>
  <c r="J925" i="9"/>
  <c r="F924" i="9"/>
  <c r="H924" i="9"/>
  <c r="E925" i="9" s="1"/>
  <c r="J924" i="9"/>
  <c r="K924" i="9"/>
  <c r="L924" i="9"/>
  <c r="F923" i="9"/>
  <c r="H923" i="9"/>
  <c r="J923" i="9"/>
  <c r="K923" i="9"/>
  <c r="F922" i="9"/>
  <c r="H922" i="9"/>
  <c r="J922" i="9"/>
  <c r="K922" i="9"/>
  <c r="F921" i="9"/>
  <c r="H921" i="9"/>
  <c r="J921" i="9"/>
  <c r="K921" i="9"/>
  <c r="F920" i="9"/>
  <c r="H920" i="9"/>
  <c r="J920" i="9"/>
  <c r="K920" i="9"/>
  <c r="L920" i="9"/>
  <c r="H916" i="9"/>
  <c r="J916" i="9"/>
  <c r="F915" i="9"/>
  <c r="H915" i="9"/>
  <c r="E916" i="9" s="1"/>
  <c r="F916" i="9" s="1"/>
  <c r="L916" i="9" s="1"/>
  <c r="J915" i="9"/>
  <c r="K915" i="9"/>
  <c r="F914" i="9"/>
  <c r="L914" i="9" s="1"/>
  <c r="H914" i="9"/>
  <c r="J914" i="9"/>
  <c r="K914" i="9"/>
  <c r="F913" i="9"/>
  <c r="H913" i="9"/>
  <c r="J913" i="9"/>
  <c r="K913" i="9"/>
  <c r="L913" i="9"/>
  <c r="F912" i="9"/>
  <c r="H912" i="9"/>
  <c r="J912" i="9"/>
  <c r="K912" i="9"/>
  <c r="L912" i="9"/>
  <c r="F911" i="9"/>
  <c r="H911" i="9"/>
  <c r="J911" i="9"/>
  <c r="J917" i="9" s="1"/>
  <c r="I298" i="9" s="1"/>
  <c r="J298" i="9" s="1"/>
  <c r="K911" i="9"/>
  <c r="L911" i="9"/>
  <c r="J908" i="9"/>
  <c r="I290" i="9" s="1"/>
  <c r="J290" i="9" s="1"/>
  <c r="E907" i="9"/>
  <c r="F907" i="9" s="1"/>
  <c r="L907" i="9" s="1"/>
  <c r="H907" i="9"/>
  <c r="J907" i="9"/>
  <c r="F906" i="9"/>
  <c r="H906" i="9"/>
  <c r="J906" i="9"/>
  <c r="K906" i="9"/>
  <c r="L906" i="9"/>
  <c r="F905" i="9"/>
  <c r="H905" i="9"/>
  <c r="H908" i="9" s="1"/>
  <c r="G290" i="9" s="1"/>
  <c r="H290" i="9" s="1"/>
  <c r="J905" i="9"/>
  <c r="L905" i="9" s="1"/>
  <c r="K905" i="9"/>
  <c r="F904" i="9"/>
  <c r="H904" i="9"/>
  <c r="J904" i="9"/>
  <c r="K904" i="9"/>
  <c r="L904" i="9"/>
  <c r="H901" i="9"/>
  <c r="G282" i="9" s="1"/>
  <c r="H282" i="9" s="1"/>
  <c r="J901" i="9"/>
  <c r="I282" i="9" s="1"/>
  <c r="J282" i="9" s="1"/>
  <c r="E900" i="9"/>
  <c r="F900" i="9" s="1"/>
  <c r="L900" i="9" s="1"/>
  <c r="H900" i="9"/>
  <c r="J900" i="9"/>
  <c r="F899" i="9"/>
  <c r="H899" i="9"/>
  <c r="J899" i="9"/>
  <c r="K899" i="9"/>
  <c r="L899" i="9"/>
  <c r="F898" i="9"/>
  <c r="H898" i="9"/>
  <c r="J898" i="9"/>
  <c r="K898" i="9"/>
  <c r="L898" i="9"/>
  <c r="F897" i="9"/>
  <c r="H897" i="9"/>
  <c r="J897" i="9"/>
  <c r="K897" i="9"/>
  <c r="L897" i="9"/>
  <c r="H894" i="9"/>
  <c r="G274" i="9" s="1"/>
  <c r="H274" i="9" s="1"/>
  <c r="J894" i="9"/>
  <c r="I274" i="9" s="1"/>
  <c r="J274" i="9" s="1"/>
  <c r="E893" i="9"/>
  <c r="F893" i="9" s="1"/>
  <c r="L893" i="9" s="1"/>
  <c r="H893" i="9"/>
  <c r="J893" i="9"/>
  <c r="F892" i="9"/>
  <c r="H892" i="9"/>
  <c r="J892" i="9"/>
  <c r="K892" i="9"/>
  <c r="L892" i="9"/>
  <c r="F891" i="9"/>
  <c r="H891" i="9"/>
  <c r="J891" i="9"/>
  <c r="K891" i="9"/>
  <c r="L891" i="9"/>
  <c r="F890" i="9"/>
  <c r="H890" i="9"/>
  <c r="J890" i="9"/>
  <c r="K890" i="9"/>
  <c r="L890" i="9"/>
  <c r="H887" i="9"/>
  <c r="G266" i="9" s="1"/>
  <c r="H266" i="9" s="1"/>
  <c r="J887" i="9"/>
  <c r="I266" i="9" s="1"/>
  <c r="J266" i="9" s="1"/>
  <c r="E886" i="9"/>
  <c r="F886" i="9" s="1"/>
  <c r="L886" i="9" s="1"/>
  <c r="H886" i="9"/>
  <c r="J886" i="9"/>
  <c r="F885" i="9"/>
  <c r="H885" i="9"/>
  <c r="J885" i="9"/>
  <c r="K885" i="9"/>
  <c r="F884" i="9"/>
  <c r="H884" i="9"/>
  <c r="J884" i="9"/>
  <c r="L884" i="9" s="1"/>
  <c r="K884" i="9"/>
  <c r="F883" i="9"/>
  <c r="H883" i="9"/>
  <c r="J883" i="9"/>
  <c r="K883" i="9"/>
  <c r="L883" i="9"/>
  <c r="F874" i="9"/>
  <c r="J874" i="9"/>
  <c r="F873" i="9"/>
  <c r="H873" i="9"/>
  <c r="F872" i="9"/>
  <c r="H872" i="9"/>
  <c r="I873" i="9" s="1"/>
  <c r="J873" i="9" s="1"/>
  <c r="L873" i="9" s="1"/>
  <c r="J872" i="9"/>
  <c r="K872" i="9"/>
  <c r="F871" i="9"/>
  <c r="H871" i="9"/>
  <c r="J871" i="9"/>
  <c r="K871" i="9"/>
  <c r="L871" i="9"/>
  <c r="F867" i="9"/>
  <c r="F868" i="9" s="1"/>
  <c r="H867" i="9"/>
  <c r="H868" i="9" s="1"/>
  <c r="J867" i="9"/>
  <c r="J868" i="9" s="1"/>
  <c r="K867" i="9"/>
  <c r="L867" i="9"/>
  <c r="F862" i="9"/>
  <c r="H862" i="9"/>
  <c r="F861" i="9"/>
  <c r="H861" i="9"/>
  <c r="J861" i="9"/>
  <c r="K861" i="9"/>
  <c r="L861" i="9"/>
  <c r="F860" i="9"/>
  <c r="H860" i="9"/>
  <c r="I862" i="9" s="1"/>
  <c r="J862" i="9" s="1"/>
  <c r="J860" i="9"/>
  <c r="K860" i="9"/>
  <c r="L860" i="9"/>
  <c r="F856" i="9"/>
  <c r="H856" i="9"/>
  <c r="J856" i="9"/>
  <c r="K856" i="9"/>
  <c r="F855" i="9"/>
  <c r="H855" i="9"/>
  <c r="H857" i="9" s="1"/>
  <c r="J855" i="9"/>
  <c r="J857" i="9" s="1"/>
  <c r="K855" i="9"/>
  <c r="H851" i="9"/>
  <c r="J851" i="9"/>
  <c r="F850" i="9"/>
  <c r="H850" i="9"/>
  <c r="J850" i="9"/>
  <c r="K850" i="9"/>
  <c r="L850" i="9"/>
  <c r="F849" i="9"/>
  <c r="H849" i="9"/>
  <c r="H852" i="9" s="1"/>
  <c r="J849" i="9"/>
  <c r="J852" i="9" s="1"/>
  <c r="K849" i="9"/>
  <c r="L849" i="9"/>
  <c r="F846" i="9"/>
  <c r="H846" i="9"/>
  <c r="F845" i="9"/>
  <c r="H845" i="9"/>
  <c r="J845" i="9"/>
  <c r="J846" i="9" s="1"/>
  <c r="K845" i="9"/>
  <c r="L845" i="9"/>
  <c r="F844" i="9"/>
  <c r="H844" i="9"/>
  <c r="J844" i="9"/>
  <c r="K844" i="9"/>
  <c r="L844" i="9"/>
  <c r="F843" i="9"/>
  <c r="H843" i="9"/>
  <c r="J843" i="9"/>
  <c r="K843" i="9"/>
  <c r="H839" i="9"/>
  <c r="J839" i="9"/>
  <c r="F838" i="9"/>
  <c r="H838" i="9"/>
  <c r="J838" i="9"/>
  <c r="L838" i="9" s="1"/>
  <c r="K838" i="9"/>
  <c r="F837" i="9"/>
  <c r="H837" i="9"/>
  <c r="H840" i="9" s="1"/>
  <c r="J837" i="9"/>
  <c r="J840" i="9" s="1"/>
  <c r="K837" i="9"/>
  <c r="H833" i="9"/>
  <c r="J833" i="9"/>
  <c r="F832" i="9"/>
  <c r="H832" i="9"/>
  <c r="J832" i="9"/>
  <c r="K832" i="9"/>
  <c r="L832" i="9"/>
  <c r="F831" i="9"/>
  <c r="H831" i="9"/>
  <c r="H834" i="9" s="1"/>
  <c r="J831" i="9"/>
  <c r="J834" i="9" s="1"/>
  <c r="K831" i="9"/>
  <c r="L831" i="9"/>
  <c r="H828" i="9"/>
  <c r="H827" i="9"/>
  <c r="J827" i="9"/>
  <c r="F826" i="9"/>
  <c r="H826" i="9"/>
  <c r="E827" i="9" s="1"/>
  <c r="F827" i="9" s="1"/>
  <c r="F828" i="9" s="1"/>
  <c r="J826" i="9"/>
  <c r="J828" i="9" s="1"/>
  <c r="K826" i="9"/>
  <c r="L826" i="9"/>
  <c r="F825" i="9"/>
  <c r="H825" i="9"/>
  <c r="J825" i="9"/>
  <c r="K825" i="9"/>
  <c r="L825" i="9"/>
  <c r="H821" i="9"/>
  <c r="J821" i="9"/>
  <c r="F820" i="9"/>
  <c r="H820" i="9"/>
  <c r="J820" i="9"/>
  <c r="K820" i="9"/>
  <c r="F819" i="9"/>
  <c r="H819" i="9"/>
  <c r="J819" i="9"/>
  <c r="K819" i="9"/>
  <c r="F818" i="9"/>
  <c r="H818" i="9"/>
  <c r="J818" i="9"/>
  <c r="K818" i="9"/>
  <c r="H817" i="9"/>
  <c r="J817" i="9"/>
  <c r="F816" i="9"/>
  <c r="H816" i="9"/>
  <c r="J816" i="9"/>
  <c r="K816" i="9"/>
  <c r="L816" i="9"/>
  <c r="H812" i="9"/>
  <c r="J812" i="9"/>
  <c r="F811" i="9"/>
  <c r="H811" i="9"/>
  <c r="J811" i="9"/>
  <c r="K811" i="9"/>
  <c r="L811" i="9"/>
  <c r="F810" i="9"/>
  <c r="H810" i="9"/>
  <c r="H813" i="9" s="1"/>
  <c r="J810" i="9"/>
  <c r="K810" i="9"/>
  <c r="F809" i="9"/>
  <c r="H809" i="9"/>
  <c r="J809" i="9"/>
  <c r="K809" i="9"/>
  <c r="L809" i="9"/>
  <c r="H808" i="9"/>
  <c r="J808" i="9"/>
  <c r="F807" i="9"/>
  <c r="E808" i="9" s="1"/>
  <c r="F808" i="9" s="1"/>
  <c r="H807" i="9"/>
  <c r="J807" i="9"/>
  <c r="K807" i="9"/>
  <c r="L807" i="9"/>
  <c r="H803" i="9"/>
  <c r="J803" i="9"/>
  <c r="F802" i="9"/>
  <c r="H802" i="9"/>
  <c r="J802" i="9"/>
  <c r="K802" i="9"/>
  <c r="L802" i="9"/>
  <c r="F801" i="9"/>
  <c r="H801" i="9"/>
  <c r="J801" i="9"/>
  <c r="K801" i="9"/>
  <c r="L801" i="9"/>
  <c r="F800" i="9"/>
  <c r="H800" i="9"/>
  <c r="J800" i="9"/>
  <c r="K800" i="9"/>
  <c r="L800" i="9"/>
  <c r="H799" i="9"/>
  <c r="J799" i="9"/>
  <c r="F798" i="9"/>
  <c r="E799" i="9" s="1"/>
  <c r="F799" i="9" s="1"/>
  <c r="L799" i="9" s="1"/>
  <c r="H798" i="9"/>
  <c r="J798" i="9"/>
  <c r="L798" i="9" s="1"/>
  <c r="K798" i="9"/>
  <c r="F793" i="9"/>
  <c r="H793" i="9"/>
  <c r="J793" i="9"/>
  <c r="K793" i="9"/>
  <c r="L793" i="9"/>
  <c r="F792" i="9"/>
  <c r="H792" i="9"/>
  <c r="J792" i="9"/>
  <c r="K792" i="9"/>
  <c r="L792" i="9"/>
  <c r="F791" i="9"/>
  <c r="H791" i="9"/>
  <c r="J791" i="9"/>
  <c r="L791" i="9" s="1"/>
  <c r="K791" i="9"/>
  <c r="F790" i="9"/>
  <c r="H790" i="9"/>
  <c r="J790" i="9"/>
  <c r="K790" i="9"/>
  <c r="L790" i="9"/>
  <c r="J787" i="9"/>
  <c r="E786" i="9"/>
  <c r="F786" i="9" s="1"/>
  <c r="L786" i="9" s="1"/>
  <c r="H786" i="9"/>
  <c r="J786" i="9"/>
  <c r="F785" i="9"/>
  <c r="H785" i="9"/>
  <c r="J785" i="9"/>
  <c r="K785" i="9"/>
  <c r="L785" i="9"/>
  <c r="F784" i="9"/>
  <c r="H784" i="9"/>
  <c r="J784" i="9"/>
  <c r="L784" i="9" s="1"/>
  <c r="K784" i="9"/>
  <c r="F783" i="9"/>
  <c r="H783" i="9"/>
  <c r="H787" i="9" s="1"/>
  <c r="J783" i="9"/>
  <c r="L783" i="9" s="1"/>
  <c r="K783" i="9"/>
  <c r="H779" i="9"/>
  <c r="J779" i="9"/>
  <c r="F778" i="9"/>
  <c r="H778" i="9"/>
  <c r="J778" i="9"/>
  <c r="K778" i="9"/>
  <c r="F777" i="9"/>
  <c r="H777" i="9"/>
  <c r="J777" i="9"/>
  <c r="L777" i="9" s="1"/>
  <c r="K777" i="9"/>
  <c r="F776" i="9"/>
  <c r="H776" i="9"/>
  <c r="J776" i="9"/>
  <c r="L776" i="9" s="1"/>
  <c r="K776" i="9"/>
  <c r="F766" i="9"/>
  <c r="H766" i="9"/>
  <c r="J766" i="9"/>
  <c r="K766" i="9"/>
  <c r="F765" i="9"/>
  <c r="H765" i="9"/>
  <c r="J765" i="9"/>
  <c r="K765" i="9"/>
  <c r="F764" i="9"/>
  <c r="H764" i="9"/>
  <c r="J764" i="9"/>
  <c r="K764" i="9"/>
  <c r="L764" i="9"/>
  <c r="F763" i="9"/>
  <c r="H763" i="9"/>
  <c r="J763" i="9"/>
  <c r="K763" i="9"/>
  <c r="L763" i="9"/>
  <c r="F762" i="9"/>
  <c r="H762" i="9"/>
  <c r="J762" i="9"/>
  <c r="K762" i="9"/>
  <c r="H758" i="9"/>
  <c r="J758" i="9"/>
  <c r="F757" i="9"/>
  <c r="H757" i="9"/>
  <c r="J757" i="9"/>
  <c r="K757" i="9"/>
  <c r="L757" i="9"/>
  <c r="F756" i="9"/>
  <c r="H756" i="9"/>
  <c r="H759" i="9" s="1"/>
  <c r="J756" i="9"/>
  <c r="J759" i="9" s="1"/>
  <c r="K756" i="9"/>
  <c r="L756" i="9"/>
  <c r="F753" i="9"/>
  <c r="H753" i="9"/>
  <c r="F752" i="9"/>
  <c r="H752" i="9"/>
  <c r="J752" i="9"/>
  <c r="J753" i="9" s="1"/>
  <c r="K752" i="9"/>
  <c r="L752" i="9"/>
  <c r="F751" i="9"/>
  <c r="H751" i="9"/>
  <c r="J751" i="9"/>
  <c r="K751" i="9"/>
  <c r="L751" i="9"/>
  <c r="F750" i="9"/>
  <c r="H750" i="9"/>
  <c r="J750" i="9"/>
  <c r="K750" i="9"/>
  <c r="L750" i="9"/>
  <c r="F746" i="9"/>
  <c r="H746" i="9"/>
  <c r="J746" i="9"/>
  <c r="K746" i="9"/>
  <c r="L746" i="9"/>
  <c r="F745" i="9"/>
  <c r="H745" i="9"/>
  <c r="J745" i="9"/>
  <c r="L745" i="9" s="1"/>
  <c r="K745" i="9"/>
  <c r="F744" i="9"/>
  <c r="H744" i="9"/>
  <c r="J744" i="9"/>
  <c r="K744" i="9"/>
  <c r="F740" i="9"/>
  <c r="H740" i="9"/>
  <c r="J740" i="9"/>
  <c r="L740" i="9" s="1"/>
  <c r="K740" i="9"/>
  <c r="F739" i="9"/>
  <c r="F741" i="9" s="1"/>
  <c r="H739" i="9"/>
  <c r="H741" i="9" s="1"/>
  <c r="J739" i="9"/>
  <c r="K739" i="9"/>
  <c r="F738" i="9"/>
  <c r="H738" i="9"/>
  <c r="J738" i="9"/>
  <c r="J741" i="9" s="1"/>
  <c r="K738" i="9"/>
  <c r="L738" i="9"/>
  <c r="F734" i="9"/>
  <c r="F735" i="9" s="1"/>
  <c r="H734" i="9"/>
  <c r="H735" i="9" s="1"/>
  <c r="J734" i="9"/>
  <c r="J735" i="9" s="1"/>
  <c r="K734" i="9"/>
  <c r="F733" i="9"/>
  <c r="H733" i="9"/>
  <c r="J733" i="9"/>
  <c r="K733" i="9"/>
  <c r="L733" i="9"/>
  <c r="F732" i="9"/>
  <c r="H732" i="9"/>
  <c r="J732" i="9"/>
  <c r="K732" i="9"/>
  <c r="L732" i="9"/>
  <c r="H728" i="9"/>
  <c r="J728" i="9"/>
  <c r="F727" i="9"/>
  <c r="H727" i="9"/>
  <c r="E728" i="9" s="1"/>
  <c r="K728" i="9" s="1"/>
  <c r="J727" i="9"/>
  <c r="K727" i="9"/>
  <c r="F726" i="9"/>
  <c r="H726" i="9"/>
  <c r="J726" i="9"/>
  <c r="K726" i="9"/>
  <c r="L726" i="9"/>
  <c r="F725" i="9"/>
  <c r="H725" i="9"/>
  <c r="J725" i="9"/>
  <c r="K725" i="9"/>
  <c r="L725" i="9"/>
  <c r="F724" i="9"/>
  <c r="H724" i="9"/>
  <c r="J724" i="9"/>
  <c r="K724" i="9"/>
  <c r="F723" i="9"/>
  <c r="H723" i="9"/>
  <c r="J723" i="9"/>
  <c r="K723" i="9"/>
  <c r="F722" i="9"/>
  <c r="H722" i="9"/>
  <c r="J722" i="9"/>
  <c r="K722" i="9"/>
  <c r="L722" i="9"/>
  <c r="F718" i="9"/>
  <c r="H718" i="9"/>
  <c r="J718" i="9"/>
  <c r="L718" i="9" s="1"/>
  <c r="K718" i="9"/>
  <c r="F717" i="9"/>
  <c r="H717" i="9"/>
  <c r="J717" i="9"/>
  <c r="K717" i="9"/>
  <c r="L717" i="9"/>
  <c r="F716" i="9"/>
  <c r="H716" i="9"/>
  <c r="J716" i="9"/>
  <c r="K716" i="9"/>
  <c r="H712" i="9"/>
  <c r="J712" i="9"/>
  <c r="F711" i="9"/>
  <c r="H711" i="9"/>
  <c r="J711" i="9"/>
  <c r="K711" i="9"/>
  <c r="F710" i="9"/>
  <c r="H710" i="9"/>
  <c r="J710" i="9"/>
  <c r="K710" i="9"/>
  <c r="F709" i="9"/>
  <c r="H709" i="9"/>
  <c r="J709" i="9"/>
  <c r="L709" i="9" s="1"/>
  <c r="K709" i="9"/>
  <c r="F704" i="9"/>
  <c r="H704" i="9"/>
  <c r="J704" i="9"/>
  <c r="K704" i="9"/>
  <c r="F703" i="9"/>
  <c r="H703" i="9"/>
  <c r="J703" i="9"/>
  <c r="K703" i="9"/>
  <c r="F702" i="9"/>
  <c r="H702" i="9"/>
  <c r="J702" i="9"/>
  <c r="K702" i="9"/>
  <c r="L702" i="9"/>
  <c r="F701" i="9"/>
  <c r="H701" i="9"/>
  <c r="J701" i="9"/>
  <c r="L701" i="9" s="1"/>
  <c r="K701" i="9"/>
  <c r="F696" i="9"/>
  <c r="H696" i="9"/>
  <c r="J696" i="9"/>
  <c r="K696" i="9"/>
  <c r="L696" i="9"/>
  <c r="F695" i="9"/>
  <c r="H695" i="9"/>
  <c r="J695" i="9"/>
  <c r="K695" i="9"/>
  <c r="F694" i="9"/>
  <c r="H694" i="9"/>
  <c r="J694" i="9"/>
  <c r="K694" i="9"/>
  <c r="F693" i="9"/>
  <c r="H693" i="9"/>
  <c r="J693" i="9"/>
  <c r="K693" i="9"/>
  <c r="L693" i="9"/>
  <c r="J689" i="9"/>
  <c r="F688" i="9"/>
  <c r="H688" i="9"/>
  <c r="J688" i="9"/>
  <c r="K688" i="9"/>
  <c r="L688" i="9"/>
  <c r="F687" i="9"/>
  <c r="H687" i="9"/>
  <c r="J687" i="9"/>
  <c r="K687" i="9"/>
  <c r="L687" i="9"/>
  <c r="F686" i="9"/>
  <c r="H686" i="9"/>
  <c r="J686" i="9"/>
  <c r="L686" i="9" s="1"/>
  <c r="K686" i="9"/>
  <c r="F685" i="9"/>
  <c r="H685" i="9"/>
  <c r="J685" i="9"/>
  <c r="K685" i="9"/>
  <c r="H681" i="9"/>
  <c r="J681" i="9"/>
  <c r="F680" i="9"/>
  <c r="H680" i="9"/>
  <c r="E681" i="9" s="1"/>
  <c r="J680" i="9"/>
  <c r="K680" i="9"/>
  <c r="L680" i="9"/>
  <c r="F679" i="9"/>
  <c r="H679" i="9"/>
  <c r="J679" i="9"/>
  <c r="K679" i="9"/>
  <c r="L679" i="9"/>
  <c r="F678" i="9"/>
  <c r="H678" i="9"/>
  <c r="J678" i="9"/>
  <c r="K678" i="9"/>
  <c r="H674" i="9"/>
  <c r="J674" i="9"/>
  <c r="F673" i="9"/>
  <c r="H673" i="9"/>
  <c r="E674" i="9" s="1"/>
  <c r="J673" i="9"/>
  <c r="L673" i="9" s="1"/>
  <c r="K673" i="9"/>
  <c r="F672" i="9"/>
  <c r="H672" i="9"/>
  <c r="H675" i="9" s="1"/>
  <c r="J672" i="9"/>
  <c r="J675" i="9" s="1"/>
  <c r="K672" i="9"/>
  <c r="L672" i="9"/>
  <c r="F671" i="9"/>
  <c r="H671" i="9"/>
  <c r="J671" i="9"/>
  <c r="K671" i="9"/>
  <c r="L671" i="9"/>
  <c r="H668" i="9"/>
  <c r="H667" i="9"/>
  <c r="J667" i="9"/>
  <c r="F666" i="9"/>
  <c r="H666" i="9"/>
  <c r="E667" i="9" s="1"/>
  <c r="F667" i="9" s="1"/>
  <c r="L667" i="9" s="1"/>
  <c r="J666" i="9"/>
  <c r="K666" i="9"/>
  <c r="L666" i="9"/>
  <c r="F665" i="9"/>
  <c r="H665" i="9"/>
  <c r="J665" i="9"/>
  <c r="L665" i="9" s="1"/>
  <c r="K665" i="9"/>
  <c r="F664" i="9"/>
  <c r="H664" i="9"/>
  <c r="J664" i="9"/>
  <c r="K664" i="9"/>
  <c r="L664" i="9"/>
  <c r="H660" i="9"/>
  <c r="J660" i="9"/>
  <c r="F659" i="9"/>
  <c r="J659" i="9"/>
  <c r="F658" i="9"/>
  <c r="H658" i="9"/>
  <c r="J658" i="9"/>
  <c r="K658" i="9"/>
  <c r="L658" i="9"/>
  <c r="F657" i="9"/>
  <c r="H657" i="9"/>
  <c r="J657" i="9"/>
  <c r="K657" i="9"/>
  <c r="H653" i="9"/>
  <c r="J653" i="9"/>
  <c r="F652" i="9"/>
  <c r="H652" i="9"/>
  <c r="E653" i="9" s="1"/>
  <c r="J652" i="9"/>
  <c r="J654" i="9" s="1"/>
  <c r="K652" i="9"/>
  <c r="F651" i="9"/>
  <c r="H651" i="9"/>
  <c r="J651" i="9"/>
  <c r="K651" i="9"/>
  <c r="F650" i="9"/>
  <c r="H650" i="9"/>
  <c r="J650" i="9"/>
  <c r="K650" i="9"/>
  <c r="L650" i="9"/>
  <c r="H646" i="9"/>
  <c r="J646" i="9"/>
  <c r="F645" i="9"/>
  <c r="H645" i="9"/>
  <c r="E646" i="9" s="1"/>
  <c r="J645" i="9"/>
  <c r="K645" i="9"/>
  <c r="L645" i="9"/>
  <c r="F644" i="9"/>
  <c r="H644" i="9"/>
  <c r="H647" i="9" s="1"/>
  <c r="J644" i="9"/>
  <c r="J647" i="9" s="1"/>
  <c r="K644" i="9"/>
  <c r="F643" i="9"/>
  <c r="H643" i="9"/>
  <c r="J643" i="9"/>
  <c r="K643" i="9"/>
  <c r="L643" i="9"/>
  <c r="H639" i="9"/>
  <c r="J639" i="9"/>
  <c r="F638" i="9"/>
  <c r="H638" i="9"/>
  <c r="E639" i="9" s="1"/>
  <c r="J638" i="9"/>
  <c r="K638" i="9"/>
  <c r="F637" i="9"/>
  <c r="H637" i="9"/>
  <c r="J637" i="9"/>
  <c r="K637" i="9"/>
  <c r="L637" i="9"/>
  <c r="H633" i="9"/>
  <c r="J633" i="9"/>
  <c r="K632" i="9"/>
  <c r="K631" i="9"/>
  <c r="H630" i="9"/>
  <c r="J630" i="9"/>
  <c r="F629" i="9"/>
  <c r="H629" i="9"/>
  <c r="J629" i="9"/>
  <c r="K629" i="9"/>
  <c r="L629" i="9"/>
  <c r="H625" i="9"/>
  <c r="J625" i="9"/>
  <c r="K624" i="9"/>
  <c r="F623" i="9"/>
  <c r="J623" i="9"/>
  <c r="K623" i="9"/>
  <c r="F622" i="9"/>
  <c r="H622" i="9"/>
  <c r="J622" i="9"/>
  <c r="K622" i="9"/>
  <c r="L622" i="9"/>
  <c r="H618" i="9"/>
  <c r="J618" i="9"/>
  <c r="K617" i="9"/>
  <c r="K616" i="9"/>
  <c r="F615" i="9"/>
  <c r="H615" i="9"/>
  <c r="J615" i="9"/>
  <c r="K615" i="9"/>
  <c r="L615" i="9"/>
  <c r="H611" i="9"/>
  <c r="J611" i="9"/>
  <c r="K610" i="9"/>
  <c r="K609" i="9"/>
  <c r="F608" i="9"/>
  <c r="H608" i="9"/>
  <c r="J608" i="9"/>
  <c r="L608" i="9" s="1"/>
  <c r="K608" i="9"/>
  <c r="H604" i="9"/>
  <c r="J604" i="9"/>
  <c r="K603" i="9"/>
  <c r="F602" i="9"/>
  <c r="H602" i="9"/>
  <c r="J602" i="9"/>
  <c r="K602" i="9"/>
  <c r="H598" i="9"/>
  <c r="J598" i="9"/>
  <c r="K597" i="9"/>
  <c r="K596" i="9"/>
  <c r="H595" i="9"/>
  <c r="J595" i="9"/>
  <c r="F594" i="9"/>
  <c r="E595" i="9" s="1"/>
  <c r="H594" i="9"/>
  <c r="J594" i="9"/>
  <c r="K594" i="9"/>
  <c r="H590" i="9"/>
  <c r="J590" i="9"/>
  <c r="F589" i="9"/>
  <c r="H589" i="9"/>
  <c r="J589" i="9"/>
  <c r="K589" i="9"/>
  <c r="K588" i="9"/>
  <c r="H587" i="9"/>
  <c r="J587" i="9"/>
  <c r="F586" i="9"/>
  <c r="H586" i="9"/>
  <c r="J586" i="9"/>
  <c r="K586" i="9"/>
  <c r="H582" i="9"/>
  <c r="J582" i="9"/>
  <c r="F581" i="9"/>
  <c r="H581" i="9"/>
  <c r="J581" i="9"/>
  <c r="K581" i="9"/>
  <c r="F580" i="9"/>
  <c r="H580" i="9"/>
  <c r="H583" i="9" s="1"/>
  <c r="J580" i="9"/>
  <c r="K580" i="9"/>
  <c r="H579" i="9"/>
  <c r="J579" i="9"/>
  <c r="F578" i="9"/>
  <c r="H578" i="9"/>
  <c r="J578" i="9"/>
  <c r="K578" i="9"/>
  <c r="H574" i="9"/>
  <c r="J574" i="9"/>
  <c r="F573" i="9"/>
  <c r="H573" i="9"/>
  <c r="J573" i="9"/>
  <c r="K573" i="9"/>
  <c r="F572" i="9"/>
  <c r="H572" i="9"/>
  <c r="J572" i="9"/>
  <c r="K572" i="9"/>
  <c r="E571" i="9"/>
  <c r="F571" i="9" s="1"/>
  <c r="L571" i="9" s="1"/>
  <c r="H571" i="9"/>
  <c r="J571" i="9"/>
  <c r="F570" i="9"/>
  <c r="H570" i="9"/>
  <c r="J570" i="9"/>
  <c r="K570" i="9"/>
  <c r="H566" i="9"/>
  <c r="J566" i="9"/>
  <c r="F565" i="9"/>
  <c r="H565" i="9"/>
  <c r="J565" i="9"/>
  <c r="K565" i="9"/>
  <c r="F564" i="9"/>
  <c r="H564" i="9"/>
  <c r="E566" i="9" s="1"/>
  <c r="J564" i="9"/>
  <c r="K564" i="9"/>
  <c r="E563" i="9"/>
  <c r="K563" i="9" s="1"/>
  <c r="H563" i="9"/>
  <c r="J563" i="9"/>
  <c r="F562" i="9"/>
  <c r="H562" i="9"/>
  <c r="J562" i="9"/>
  <c r="K562" i="9"/>
  <c r="H558" i="9"/>
  <c r="J558" i="9"/>
  <c r="K557" i="9"/>
  <c r="F556" i="9"/>
  <c r="H556" i="9"/>
  <c r="J556" i="9"/>
  <c r="K556" i="9"/>
  <c r="F555" i="9"/>
  <c r="H555" i="9"/>
  <c r="J555" i="9"/>
  <c r="K555" i="9"/>
  <c r="F554" i="9"/>
  <c r="H554" i="9"/>
  <c r="J554" i="9"/>
  <c r="K554" i="9"/>
  <c r="H553" i="9"/>
  <c r="J553" i="9"/>
  <c r="F552" i="9"/>
  <c r="E553" i="9" s="1"/>
  <c r="F553" i="9" s="1"/>
  <c r="H552" i="9"/>
  <c r="J552" i="9"/>
  <c r="K552" i="9"/>
  <c r="L552" i="9"/>
  <c r="H548" i="9"/>
  <c r="J548" i="9"/>
  <c r="K547" i="9"/>
  <c r="K546" i="9"/>
  <c r="F545" i="9"/>
  <c r="H545" i="9"/>
  <c r="J545" i="9"/>
  <c r="K545" i="9"/>
  <c r="L545" i="9"/>
  <c r="F544" i="9"/>
  <c r="H544" i="9"/>
  <c r="J544" i="9"/>
  <c r="K544" i="9"/>
  <c r="L544" i="9"/>
  <c r="H543" i="9"/>
  <c r="J543" i="9"/>
  <c r="F542" i="9"/>
  <c r="H542" i="9"/>
  <c r="J542" i="9"/>
  <c r="K542" i="9"/>
  <c r="L542" i="9"/>
  <c r="H538" i="9"/>
  <c r="J538" i="9"/>
  <c r="K537" i="9"/>
  <c r="K536" i="9"/>
  <c r="F535" i="9"/>
  <c r="H535" i="9"/>
  <c r="J535" i="9"/>
  <c r="L535" i="9" s="1"/>
  <c r="K535" i="9"/>
  <c r="F534" i="9"/>
  <c r="H534" i="9"/>
  <c r="J534" i="9"/>
  <c r="K534" i="9"/>
  <c r="H533" i="9"/>
  <c r="J533" i="9"/>
  <c r="F532" i="9"/>
  <c r="H532" i="9"/>
  <c r="J532" i="9"/>
  <c r="K532" i="9"/>
  <c r="H528" i="9"/>
  <c r="J528" i="9"/>
  <c r="K527" i="9"/>
  <c r="K526" i="9"/>
  <c r="F525" i="9"/>
  <c r="H525" i="9"/>
  <c r="J525" i="9"/>
  <c r="K525" i="9"/>
  <c r="L525" i="9"/>
  <c r="F524" i="9"/>
  <c r="H524" i="9"/>
  <c r="J524" i="9"/>
  <c r="K524" i="9"/>
  <c r="E523" i="9"/>
  <c r="F523" i="9" s="1"/>
  <c r="L523" i="9" s="1"/>
  <c r="H523" i="9"/>
  <c r="J523" i="9"/>
  <c r="F522" i="9"/>
  <c r="H522" i="9"/>
  <c r="J522" i="9"/>
  <c r="K522" i="9"/>
  <c r="L522" i="9"/>
  <c r="H518" i="9"/>
  <c r="J518" i="9"/>
  <c r="F517" i="9"/>
  <c r="H517" i="9"/>
  <c r="J517" i="9"/>
  <c r="K517" i="9"/>
  <c r="L517" i="9"/>
  <c r="K516" i="9"/>
  <c r="F515" i="9"/>
  <c r="H515" i="9"/>
  <c r="J515" i="9"/>
  <c r="K515" i="9"/>
  <c r="H514" i="9"/>
  <c r="J514" i="9"/>
  <c r="F513" i="9"/>
  <c r="E514" i="9" s="1"/>
  <c r="H513" i="9"/>
  <c r="J513" i="9"/>
  <c r="K513" i="9"/>
  <c r="L513" i="9"/>
  <c r="H510" i="9"/>
  <c r="J510" i="9"/>
  <c r="E509" i="9"/>
  <c r="F509" i="9" s="1"/>
  <c r="L509" i="9" s="1"/>
  <c r="H509" i="9"/>
  <c r="J509" i="9"/>
  <c r="K509" i="9"/>
  <c r="F508" i="9"/>
  <c r="H508" i="9"/>
  <c r="J508" i="9"/>
  <c r="K508" i="9"/>
  <c r="F507" i="9"/>
  <c r="H507" i="9"/>
  <c r="J507" i="9"/>
  <c r="K507" i="9"/>
  <c r="F506" i="9"/>
  <c r="H506" i="9"/>
  <c r="J506" i="9"/>
  <c r="K506" i="9"/>
  <c r="L506" i="9"/>
  <c r="F502" i="9"/>
  <c r="H502" i="9"/>
  <c r="F501" i="9"/>
  <c r="H501" i="9"/>
  <c r="J501" i="9"/>
  <c r="K501" i="9"/>
  <c r="L501" i="9"/>
  <c r="F500" i="9"/>
  <c r="H500" i="9"/>
  <c r="J500" i="9"/>
  <c r="K500" i="9"/>
  <c r="L500" i="9"/>
  <c r="F499" i="9"/>
  <c r="H499" i="9"/>
  <c r="J499" i="9"/>
  <c r="K499" i="9"/>
  <c r="F498" i="9"/>
  <c r="H498" i="9"/>
  <c r="J498" i="9"/>
  <c r="K498" i="9"/>
  <c r="F497" i="9"/>
  <c r="H497" i="9"/>
  <c r="J497" i="9"/>
  <c r="K497" i="9"/>
  <c r="F495" i="9"/>
  <c r="H495" i="9"/>
  <c r="L495" i="9" s="1"/>
  <c r="J495" i="9"/>
  <c r="K495" i="9"/>
  <c r="F494" i="9"/>
  <c r="H494" i="9"/>
  <c r="J494" i="9"/>
  <c r="K494" i="9"/>
  <c r="F493" i="9"/>
  <c r="H493" i="9"/>
  <c r="L493" i="9" s="1"/>
  <c r="J493" i="9"/>
  <c r="K493" i="9"/>
  <c r="F489" i="9"/>
  <c r="H489" i="9"/>
  <c r="F488" i="9"/>
  <c r="H488" i="9"/>
  <c r="J488" i="9"/>
  <c r="K488" i="9"/>
  <c r="L488" i="9"/>
  <c r="F487" i="9"/>
  <c r="H487" i="9"/>
  <c r="J487" i="9"/>
  <c r="K487" i="9"/>
  <c r="L487" i="9"/>
  <c r="F486" i="9"/>
  <c r="H486" i="9"/>
  <c r="J486" i="9"/>
  <c r="K486" i="9"/>
  <c r="L486" i="9"/>
  <c r="F485" i="9"/>
  <c r="H485" i="9"/>
  <c r="J485" i="9"/>
  <c r="L485" i="9" s="1"/>
  <c r="K485" i="9"/>
  <c r="F484" i="9"/>
  <c r="H484" i="9"/>
  <c r="J484" i="9"/>
  <c r="L484" i="9" s="1"/>
  <c r="K484" i="9"/>
  <c r="F482" i="9"/>
  <c r="H482" i="9"/>
  <c r="J482" i="9"/>
  <c r="K482" i="9"/>
  <c r="F481" i="9"/>
  <c r="H481" i="9"/>
  <c r="J481" i="9"/>
  <c r="K481" i="9"/>
  <c r="L481" i="9"/>
  <c r="F480" i="9"/>
  <c r="H480" i="9"/>
  <c r="J480" i="9"/>
  <c r="K480" i="9"/>
  <c r="L480" i="9"/>
  <c r="H476" i="9"/>
  <c r="J476" i="9"/>
  <c r="F475" i="9"/>
  <c r="H475" i="9"/>
  <c r="E476" i="9" s="1"/>
  <c r="J475" i="9"/>
  <c r="J477" i="9" s="1"/>
  <c r="K475" i="9"/>
  <c r="F474" i="9"/>
  <c r="H474" i="9"/>
  <c r="J474" i="9"/>
  <c r="K474" i="9"/>
  <c r="L474" i="9"/>
  <c r="H470" i="9"/>
  <c r="J470" i="9"/>
  <c r="F469" i="9"/>
  <c r="H469" i="9"/>
  <c r="J469" i="9"/>
  <c r="L469" i="9" s="1"/>
  <c r="K469" i="9"/>
  <c r="F468" i="9"/>
  <c r="H468" i="9"/>
  <c r="J468" i="9"/>
  <c r="L468" i="9" s="1"/>
  <c r="K468" i="9"/>
  <c r="H465" i="9"/>
  <c r="H464" i="9"/>
  <c r="J464" i="9"/>
  <c r="F463" i="9"/>
  <c r="H463" i="9"/>
  <c r="E464" i="9" s="1"/>
  <c r="F464" i="9" s="1"/>
  <c r="L464" i="9" s="1"/>
  <c r="J463" i="9"/>
  <c r="J465" i="9" s="1"/>
  <c r="K463" i="9"/>
  <c r="L463" i="9"/>
  <c r="F462" i="9"/>
  <c r="H462" i="9"/>
  <c r="J462" i="9"/>
  <c r="K462" i="9"/>
  <c r="H458" i="9"/>
  <c r="J458" i="9"/>
  <c r="F457" i="9"/>
  <c r="H457" i="9"/>
  <c r="H459" i="9" s="1"/>
  <c r="J457" i="9"/>
  <c r="J459" i="9" s="1"/>
  <c r="K457" i="9"/>
  <c r="F456" i="9"/>
  <c r="H456" i="9"/>
  <c r="J456" i="9"/>
  <c r="K456" i="9"/>
  <c r="H452" i="9"/>
  <c r="J452" i="9"/>
  <c r="K451" i="9"/>
  <c r="K450" i="9"/>
  <c r="F449" i="9"/>
  <c r="H449" i="9"/>
  <c r="J449" i="9"/>
  <c r="K449" i="9"/>
  <c r="H445" i="9"/>
  <c r="J445" i="9"/>
  <c r="K444" i="9"/>
  <c r="K443" i="9"/>
  <c r="F442" i="9"/>
  <c r="H442" i="9"/>
  <c r="J442" i="9"/>
  <c r="L442" i="9" s="1"/>
  <c r="K442" i="9"/>
  <c r="H438" i="9"/>
  <c r="J438" i="9"/>
  <c r="F437" i="9"/>
  <c r="H437" i="9"/>
  <c r="J437" i="9"/>
  <c r="K437" i="9"/>
  <c r="F436" i="9"/>
  <c r="H436" i="9"/>
  <c r="J436" i="9"/>
  <c r="K436" i="9"/>
  <c r="F435" i="9"/>
  <c r="H435" i="9"/>
  <c r="J435" i="9"/>
  <c r="K435" i="9"/>
  <c r="L435" i="9"/>
  <c r="H431" i="9"/>
  <c r="J431" i="9"/>
  <c r="F430" i="9"/>
  <c r="H430" i="9"/>
  <c r="J430" i="9"/>
  <c r="K430" i="9"/>
  <c r="F429" i="9"/>
  <c r="H429" i="9"/>
  <c r="J429" i="9"/>
  <c r="K429" i="9"/>
  <c r="F428" i="9"/>
  <c r="H428" i="9"/>
  <c r="J428" i="9"/>
  <c r="K428" i="9"/>
  <c r="L428" i="9"/>
  <c r="H424" i="9"/>
  <c r="J424" i="9"/>
  <c r="F423" i="9"/>
  <c r="H423" i="9"/>
  <c r="J423" i="9"/>
  <c r="K423" i="9"/>
  <c r="F422" i="9"/>
  <c r="H422" i="9"/>
  <c r="J422" i="9"/>
  <c r="K422" i="9"/>
  <c r="F421" i="9"/>
  <c r="H421" i="9"/>
  <c r="J421" i="9"/>
  <c r="K421" i="9"/>
  <c r="L421" i="9"/>
  <c r="H418" i="9"/>
  <c r="J418" i="9"/>
  <c r="E417" i="9"/>
  <c r="F417" i="9" s="1"/>
  <c r="L417" i="9" s="1"/>
  <c r="H417" i="9"/>
  <c r="J417" i="9"/>
  <c r="F416" i="9"/>
  <c r="H416" i="9"/>
  <c r="J416" i="9"/>
  <c r="L416" i="9" s="1"/>
  <c r="K416" i="9"/>
  <c r="F415" i="9"/>
  <c r="H415" i="9"/>
  <c r="J415" i="9"/>
  <c r="K415" i="9"/>
  <c r="L415" i="9"/>
  <c r="H411" i="9"/>
  <c r="J411" i="9"/>
  <c r="F410" i="9"/>
  <c r="H410" i="9"/>
  <c r="J410" i="9"/>
  <c r="K410" i="9"/>
  <c r="L410" i="9"/>
  <c r="F409" i="9"/>
  <c r="H409" i="9"/>
  <c r="E411" i="9" s="1"/>
  <c r="J409" i="9"/>
  <c r="J412" i="9" s="1"/>
  <c r="K409" i="9"/>
  <c r="H405" i="9"/>
  <c r="J405" i="9"/>
  <c r="F404" i="9"/>
  <c r="H404" i="9"/>
  <c r="J404" i="9"/>
  <c r="K404" i="9"/>
  <c r="F403" i="9"/>
  <c r="H403" i="9"/>
  <c r="J403" i="9"/>
  <c r="K403" i="9"/>
  <c r="F402" i="9"/>
  <c r="H402" i="9"/>
  <c r="J402" i="9"/>
  <c r="L402" i="9" s="1"/>
  <c r="K402" i="9"/>
  <c r="H398" i="9"/>
  <c r="J398" i="9"/>
  <c r="F397" i="9"/>
  <c r="K397" i="9"/>
  <c r="K396" i="9"/>
  <c r="F395" i="9"/>
  <c r="H395" i="9"/>
  <c r="J395" i="9"/>
  <c r="K395" i="9"/>
  <c r="L395" i="9"/>
  <c r="H392" i="9"/>
  <c r="J392" i="9"/>
  <c r="E391" i="9"/>
  <c r="F391" i="9" s="1"/>
  <c r="L391" i="9" s="1"/>
  <c r="H391" i="9"/>
  <c r="J391" i="9"/>
  <c r="K391" i="9"/>
  <c r="F390" i="9"/>
  <c r="H390" i="9"/>
  <c r="J390" i="9"/>
  <c r="K390" i="9"/>
  <c r="F389" i="9"/>
  <c r="H389" i="9"/>
  <c r="J389" i="9"/>
  <c r="K389" i="9"/>
  <c r="L389" i="9"/>
  <c r="H385" i="9"/>
  <c r="J385" i="9"/>
  <c r="F384" i="9"/>
  <c r="H384" i="9"/>
  <c r="H386" i="9" s="1"/>
  <c r="J384" i="9"/>
  <c r="J386" i="9" s="1"/>
  <c r="K384" i="9"/>
  <c r="L384" i="9"/>
  <c r="H380" i="9"/>
  <c r="J380" i="9"/>
  <c r="F379" i="9"/>
  <c r="H379" i="9"/>
  <c r="H381" i="9" s="1"/>
  <c r="J379" i="9"/>
  <c r="J381" i="9" s="1"/>
  <c r="K379" i="9"/>
  <c r="L379" i="9"/>
  <c r="F378" i="9"/>
  <c r="H378" i="9"/>
  <c r="E380" i="9" s="1"/>
  <c r="J378" i="9"/>
  <c r="K378" i="9"/>
  <c r="L378" i="9"/>
  <c r="H375" i="9"/>
  <c r="J375" i="9"/>
  <c r="E374" i="9"/>
  <c r="F374" i="9" s="1"/>
  <c r="L374" i="9" s="1"/>
  <c r="H374" i="9"/>
  <c r="J374" i="9"/>
  <c r="F373" i="9"/>
  <c r="H373" i="9"/>
  <c r="J373" i="9"/>
  <c r="K373" i="9"/>
  <c r="L373" i="9"/>
  <c r="H372" i="9"/>
  <c r="J372" i="9"/>
  <c r="K372" i="9"/>
  <c r="H368" i="9"/>
  <c r="J368" i="9"/>
  <c r="F367" i="9"/>
  <c r="H367" i="9"/>
  <c r="H369" i="9" s="1"/>
  <c r="J367" i="9"/>
  <c r="J369" i="9" s="1"/>
  <c r="K367" i="9"/>
  <c r="F362" i="9"/>
  <c r="H362" i="9"/>
  <c r="J362" i="9"/>
  <c r="K362" i="9"/>
  <c r="L362" i="9"/>
  <c r="F361" i="9"/>
  <c r="H361" i="9"/>
  <c r="J361" i="9"/>
  <c r="K361" i="9"/>
  <c r="F360" i="9"/>
  <c r="H360" i="9"/>
  <c r="J360" i="9"/>
  <c r="K360" i="9"/>
  <c r="L360" i="9"/>
  <c r="F359" i="9"/>
  <c r="H359" i="9"/>
  <c r="J359" i="9"/>
  <c r="K359" i="9"/>
  <c r="L359" i="9"/>
  <c r="H355" i="9"/>
  <c r="J355" i="9"/>
  <c r="F354" i="9"/>
  <c r="H354" i="9"/>
  <c r="H356" i="9" s="1"/>
  <c r="J354" i="9"/>
  <c r="K354" i="9"/>
  <c r="F353" i="9"/>
  <c r="H353" i="9"/>
  <c r="J353" i="9"/>
  <c r="J356" i="9" s="1"/>
  <c r="K353" i="9"/>
  <c r="L353" i="9"/>
  <c r="E349" i="9"/>
  <c r="F349" i="9" s="1"/>
  <c r="L349" i="9" s="1"/>
  <c r="H349" i="9"/>
  <c r="J349" i="9"/>
  <c r="K349" i="9"/>
  <c r="F348" i="9"/>
  <c r="H348" i="9"/>
  <c r="J348" i="9"/>
  <c r="K348" i="9"/>
  <c r="F347" i="9"/>
  <c r="H347" i="9"/>
  <c r="J347" i="9"/>
  <c r="K347" i="9"/>
  <c r="L347" i="9"/>
  <c r="F346" i="9"/>
  <c r="H346" i="9"/>
  <c r="J346" i="9"/>
  <c r="K346" i="9"/>
  <c r="L346" i="9"/>
  <c r="F345" i="9"/>
  <c r="H345" i="9"/>
  <c r="J345" i="9"/>
  <c r="K345" i="9"/>
  <c r="L345" i="9"/>
  <c r="F344" i="9"/>
  <c r="F350" i="9" s="1"/>
  <c r="H344" i="9"/>
  <c r="H350" i="9" s="1"/>
  <c r="J344" i="9"/>
  <c r="J350" i="9" s="1"/>
  <c r="K344" i="9"/>
  <c r="L344" i="9"/>
  <c r="H341" i="9"/>
  <c r="J341" i="9"/>
  <c r="E340" i="9"/>
  <c r="K340" i="9" s="1"/>
  <c r="H340" i="9"/>
  <c r="J340" i="9"/>
  <c r="F339" i="9"/>
  <c r="H339" i="9"/>
  <c r="J339" i="9"/>
  <c r="L339" i="9" s="1"/>
  <c r="K339" i="9"/>
  <c r="F338" i="9"/>
  <c r="H338" i="9"/>
  <c r="J338" i="9"/>
  <c r="K338" i="9"/>
  <c r="L338" i="9"/>
  <c r="H334" i="9"/>
  <c r="J334" i="9"/>
  <c r="F333" i="9"/>
  <c r="H333" i="9"/>
  <c r="H335" i="9" s="1"/>
  <c r="J333" i="9"/>
  <c r="J335" i="9" s="1"/>
  <c r="K333" i="9"/>
  <c r="F332" i="9"/>
  <c r="H332" i="9"/>
  <c r="J332" i="9"/>
  <c r="K332" i="9"/>
  <c r="L332" i="9"/>
  <c r="H328" i="9"/>
  <c r="J328" i="9"/>
  <c r="F327" i="9"/>
  <c r="H327" i="9"/>
  <c r="J327" i="9"/>
  <c r="K327" i="9"/>
  <c r="F326" i="9"/>
  <c r="H326" i="9"/>
  <c r="H329" i="9" s="1"/>
  <c r="J326" i="9"/>
  <c r="J329" i="9" s="1"/>
  <c r="K326" i="9"/>
  <c r="L326" i="9"/>
  <c r="F321" i="9"/>
  <c r="H321" i="9"/>
  <c r="J321" i="9"/>
  <c r="K321" i="9"/>
  <c r="L321" i="9"/>
  <c r="F320" i="9"/>
  <c r="H320" i="9"/>
  <c r="J320" i="9"/>
  <c r="K320" i="9"/>
  <c r="L320" i="9"/>
  <c r="F319" i="9"/>
  <c r="H319" i="9"/>
  <c r="J319" i="9"/>
  <c r="L319" i="9" s="1"/>
  <c r="K319" i="9"/>
  <c r="F318" i="9"/>
  <c r="H318" i="9"/>
  <c r="J318" i="9"/>
  <c r="K318" i="9"/>
  <c r="L318" i="9"/>
  <c r="F313" i="9"/>
  <c r="H313" i="9"/>
  <c r="J313" i="9"/>
  <c r="K313" i="9"/>
  <c r="F312" i="9"/>
  <c r="H312" i="9"/>
  <c r="J312" i="9"/>
  <c r="K312" i="9"/>
  <c r="F311" i="9"/>
  <c r="H311" i="9"/>
  <c r="J311" i="9"/>
  <c r="K311" i="9"/>
  <c r="L311" i="9"/>
  <c r="F310" i="9"/>
  <c r="H310" i="9"/>
  <c r="J310" i="9"/>
  <c r="K310" i="9"/>
  <c r="L310" i="9"/>
  <c r="F305" i="9"/>
  <c r="H305" i="9"/>
  <c r="J305" i="9"/>
  <c r="K305" i="9"/>
  <c r="F304" i="9"/>
  <c r="H304" i="9"/>
  <c r="J304" i="9"/>
  <c r="K304" i="9"/>
  <c r="F303" i="9"/>
  <c r="H303" i="9"/>
  <c r="J303" i="9"/>
  <c r="L303" i="9" s="1"/>
  <c r="K303" i="9"/>
  <c r="F302" i="9"/>
  <c r="H302" i="9"/>
  <c r="J302" i="9"/>
  <c r="K302" i="9"/>
  <c r="L302" i="9"/>
  <c r="F297" i="9"/>
  <c r="H297" i="9"/>
  <c r="J297" i="9"/>
  <c r="L297" i="9" s="1"/>
  <c r="K297" i="9"/>
  <c r="F296" i="9"/>
  <c r="H296" i="9"/>
  <c r="J296" i="9"/>
  <c r="K296" i="9"/>
  <c r="F295" i="9"/>
  <c r="H295" i="9"/>
  <c r="J295" i="9"/>
  <c r="K295" i="9"/>
  <c r="F294" i="9"/>
  <c r="H294" i="9"/>
  <c r="J294" i="9"/>
  <c r="K294" i="9"/>
  <c r="L294" i="9"/>
  <c r="F289" i="9"/>
  <c r="H289" i="9"/>
  <c r="J289" i="9"/>
  <c r="K289" i="9"/>
  <c r="L289" i="9"/>
  <c r="F288" i="9"/>
  <c r="H288" i="9"/>
  <c r="J288" i="9"/>
  <c r="K288" i="9"/>
  <c r="L288" i="9"/>
  <c r="F287" i="9"/>
  <c r="H287" i="9"/>
  <c r="J287" i="9"/>
  <c r="K287" i="9"/>
  <c r="F286" i="9"/>
  <c r="H286" i="9"/>
  <c r="J286" i="9"/>
  <c r="K286" i="9"/>
  <c r="F281" i="9"/>
  <c r="H281" i="9"/>
  <c r="J281" i="9"/>
  <c r="K281" i="9"/>
  <c r="L281" i="9"/>
  <c r="F280" i="9"/>
  <c r="H280" i="9"/>
  <c r="J280" i="9"/>
  <c r="K280" i="9"/>
  <c r="L280" i="9"/>
  <c r="F279" i="9"/>
  <c r="H279" i="9"/>
  <c r="J279" i="9"/>
  <c r="K279" i="9"/>
  <c r="L279" i="9"/>
  <c r="F278" i="9"/>
  <c r="H278" i="9"/>
  <c r="J278" i="9"/>
  <c r="K278" i="9"/>
  <c r="L278" i="9"/>
  <c r="F273" i="9"/>
  <c r="H273" i="9"/>
  <c r="J273" i="9"/>
  <c r="K273" i="9"/>
  <c r="L273" i="9"/>
  <c r="F272" i="9"/>
  <c r="H272" i="9"/>
  <c r="J272" i="9"/>
  <c r="K272" i="9"/>
  <c r="F271" i="9"/>
  <c r="H271" i="9"/>
  <c r="J271" i="9"/>
  <c r="K271" i="9"/>
  <c r="F270" i="9"/>
  <c r="H270" i="9"/>
  <c r="J270" i="9"/>
  <c r="K270" i="9"/>
  <c r="L270" i="9"/>
  <c r="F265" i="9"/>
  <c r="H265" i="9"/>
  <c r="J265" i="9"/>
  <c r="K265" i="9"/>
  <c r="L265" i="9"/>
  <c r="F264" i="9"/>
  <c r="H264" i="9"/>
  <c r="J264" i="9"/>
  <c r="L264" i="9" s="1"/>
  <c r="K264" i="9"/>
  <c r="F263" i="9"/>
  <c r="H263" i="9"/>
  <c r="J263" i="9"/>
  <c r="K263" i="9"/>
  <c r="L263" i="9"/>
  <c r="F262" i="9"/>
  <c r="H262" i="9"/>
  <c r="J262" i="9"/>
  <c r="K262" i="9"/>
  <c r="L262" i="9"/>
  <c r="H259" i="9"/>
  <c r="J259" i="9"/>
  <c r="E258" i="9"/>
  <c r="F258" i="9" s="1"/>
  <c r="L258" i="9" s="1"/>
  <c r="H258" i="9"/>
  <c r="J258" i="9"/>
  <c r="F257" i="9"/>
  <c r="H257" i="9"/>
  <c r="J257" i="9"/>
  <c r="K257" i="9"/>
  <c r="L257" i="9"/>
  <c r="F256" i="9"/>
  <c r="H256" i="9"/>
  <c r="J256" i="9"/>
  <c r="K256" i="9"/>
  <c r="L256" i="9"/>
  <c r="H252" i="9"/>
  <c r="J252" i="9"/>
  <c r="F251" i="9"/>
  <c r="H251" i="9"/>
  <c r="J251" i="9"/>
  <c r="K251" i="9"/>
  <c r="L251" i="9"/>
  <c r="F250" i="9"/>
  <c r="H250" i="9"/>
  <c r="E252" i="9" s="1"/>
  <c r="J250" i="9"/>
  <c r="J253" i="9" s="1"/>
  <c r="K250" i="9"/>
  <c r="H246" i="9"/>
  <c r="J246" i="9"/>
  <c r="F245" i="9"/>
  <c r="H245" i="9"/>
  <c r="J245" i="9"/>
  <c r="L245" i="9" s="1"/>
  <c r="K245" i="9"/>
  <c r="F244" i="9"/>
  <c r="H244" i="9"/>
  <c r="H247" i="9" s="1"/>
  <c r="J244" i="9"/>
  <c r="K244" i="9"/>
  <c r="L244" i="9"/>
  <c r="H241" i="9"/>
  <c r="J241" i="9"/>
  <c r="E240" i="9"/>
  <c r="F240" i="9" s="1"/>
  <c r="L240" i="9" s="1"/>
  <c r="H240" i="9"/>
  <c r="J240" i="9"/>
  <c r="F239" i="9"/>
  <c r="H239" i="9"/>
  <c r="J239" i="9"/>
  <c r="K239" i="9"/>
  <c r="F238" i="9"/>
  <c r="H238" i="9"/>
  <c r="J238" i="9"/>
  <c r="K238" i="9"/>
  <c r="L238" i="9"/>
  <c r="H234" i="9"/>
  <c r="J234" i="9"/>
  <c r="F233" i="9"/>
  <c r="H233" i="9"/>
  <c r="J233" i="9"/>
  <c r="K233" i="9"/>
  <c r="F232" i="9"/>
  <c r="H232" i="9"/>
  <c r="J232" i="9"/>
  <c r="J235" i="9" s="1"/>
  <c r="K232" i="9"/>
  <c r="H228" i="9"/>
  <c r="J228" i="9"/>
  <c r="F227" i="9"/>
  <c r="H227" i="9"/>
  <c r="J227" i="9"/>
  <c r="K227" i="9"/>
  <c r="F226" i="9"/>
  <c r="H226" i="9"/>
  <c r="J226" i="9"/>
  <c r="J229" i="9" s="1"/>
  <c r="K226" i="9"/>
  <c r="L226" i="9"/>
  <c r="H222" i="9"/>
  <c r="J222" i="9"/>
  <c r="F221" i="9"/>
  <c r="H221" i="9"/>
  <c r="H223" i="9" s="1"/>
  <c r="J221" i="9"/>
  <c r="J223" i="9" s="1"/>
  <c r="K221" i="9"/>
  <c r="L221" i="9"/>
  <c r="F220" i="9"/>
  <c r="H220" i="9"/>
  <c r="E222" i="9" s="1"/>
  <c r="J220" i="9"/>
  <c r="K220" i="9"/>
  <c r="L220" i="9"/>
  <c r="H217" i="9"/>
  <c r="J217" i="9"/>
  <c r="E216" i="9"/>
  <c r="F216" i="9" s="1"/>
  <c r="L216" i="9" s="1"/>
  <c r="H216" i="9"/>
  <c r="J216" i="9"/>
  <c r="F215" i="9"/>
  <c r="H215" i="9"/>
  <c r="J215" i="9"/>
  <c r="K215" i="9"/>
  <c r="L215" i="9"/>
  <c r="F214" i="9"/>
  <c r="H214" i="9"/>
  <c r="J214" i="9"/>
  <c r="K214" i="9"/>
  <c r="L214" i="9"/>
  <c r="H210" i="9"/>
  <c r="J210" i="9"/>
  <c r="F209" i="9"/>
  <c r="H209" i="9"/>
  <c r="J209" i="9"/>
  <c r="K209" i="9"/>
  <c r="L209" i="9"/>
  <c r="F208" i="9"/>
  <c r="H208" i="9"/>
  <c r="H211" i="9" s="1"/>
  <c r="J208" i="9"/>
  <c r="K208" i="9"/>
  <c r="H204" i="9"/>
  <c r="J204" i="9"/>
  <c r="F203" i="9"/>
  <c r="H203" i="9"/>
  <c r="J203" i="9"/>
  <c r="K203" i="9"/>
  <c r="L203" i="9"/>
  <c r="F202" i="9"/>
  <c r="H202" i="9"/>
  <c r="H205" i="9" s="1"/>
  <c r="J202" i="9"/>
  <c r="J205" i="9" s="1"/>
  <c r="K202" i="9"/>
  <c r="L202" i="9"/>
  <c r="H198" i="9"/>
  <c r="J198" i="9"/>
  <c r="F197" i="9"/>
  <c r="H197" i="9"/>
  <c r="H199" i="9" s="1"/>
  <c r="J197" i="9"/>
  <c r="L197" i="9" s="1"/>
  <c r="K197" i="9"/>
  <c r="F196" i="9"/>
  <c r="H196" i="9"/>
  <c r="J196" i="9"/>
  <c r="K196" i="9"/>
  <c r="L196" i="9"/>
  <c r="H193" i="9"/>
  <c r="J193" i="9"/>
  <c r="E192" i="9"/>
  <c r="F192" i="9" s="1"/>
  <c r="L192" i="9" s="1"/>
  <c r="H192" i="9"/>
  <c r="J192" i="9"/>
  <c r="F191" i="9"/>
  <c r="H191" i="9"/>
  <c r="J191" i="9"/>
  <c r="K191" i="9"/>
  <c r="L191" i="9"/>
  <c r="F190" i="9"/>
  <c r="H190" i="9"/>
  <c r="J190" i="9"/>
  <c r="K190" i="9"/>
  <c r="L190" i="9"/>
  <c r="H186" i="9"/>
  <c r="J186" i="9"/>
  <c r="F185" i="9"/>
  <c r="H185" i="9"/>
  <c r="E186" i="9" s="1"/>
  <c r="J185" i="9"/>
  <c r="J187" i="9" s="1"/>
  <c r="K185" i="9"/>
  <c r="F184" i="9"/>
  <c r="H184" i="9"/>
  <c r="J184" i="9"/>
  <c r="K184" i="9"/>
  <c r="L184" i="9"/>
  <c r="H180" i="9"/>
  <c r="J180" i="9"/>
  <c r="F179" i="9"/>
  <c r="H179" i="9"/>
  <c r="J179" i="9"/>
  <c r="K179" i="9"/>
  <c r="L179" i="9"/>
  <c r="F178" i="9"/>
  <c r="H178" i="9"/>
  <c r="H181" i="9" s="1"/>
  <c r="J178" i="9"/>
  <c r="J181" i="9" s="1"/>
  <c r="K178" i="9"/>
  <c r="H174" i="9"/>
  <c r="J174" i="9"/>
  <c r="F173" i="9"/>
  <c r="H173" i="9"/>
  <c r="J173" i="9"/>
  <c r="K173" i="9"/>
  <c r="L173" i="9"/>
  <c r="F172" i="9"/>
  <c r="H172" i="9"/>
  <c r="H175" i="9" s="1"/>
  <c r="J172" i="9"/>
  <c r="J175" i="9" s="1"/>
  <c r="K172" i="9"/>
  <c r="L172" i="9"/>
  <c r="H169" i="9"/>
  <c r="J169" i="9"/>
  <c r="E168" i="9"/>
  <c r="F168" i="9" s="1"/>
  <c r="L168" i="9" s="1"/>
  <c r="H168" i="9"/>
  <c r="J168" i="9"/>
  <c r="F167" i="9"/>
  <c r="L167" i="9" s="1"/>
  <c r="H167" i="9"/>
  <c r="J167" i="9"/>
  <c r="K167" i="9"/>
  <c r="F166" i="9"/>
  <c r="H166" i="9"/>
  <c r="J166" i="9"/>
  <c r="K166" i="9"/>
  <c r="H162" i="9"/>
  <c r="J162" i="9"/>
  <c r="F161" i="9"/>
  <c r="H161" i="9"/>
  <c r="J161" i="9"/>
  <c r="K161" i="9"/>
  <c r="L161" i="9"/>
  <c r="F160" i="9"/>
  <c r="H160" i="9"/>
  <c r="H163" i="9" s="1"/>
  <c r="J160" i="9"/>
  <c r="K160" i="9"/>
  <c r="H156" i="9"/>
  <c r="J156" i="9"/>
  <c r="F155" i="9"/>
  <c r="L155" i="9" s="1"/>
  <c r="H155" i="9"/>
  <c r="J155" i="9"/>
  <c r="K155" i="9"/>
  <c r="F154" i="9"/>
  <c r="H154" i="9"/>
  <c r="H157" i="9" s="1"/>
  <c r="J154" i="9"/>
  <c r="K154" i="9"/>
  <c r="L154" i="9"/>
  <c r="H150" i="9"/>
  <c r="J150" i="9"/>
  <c r="F149" i="9"/>
  <c r="H149" i="9"/>
  <c r="H151" i="9" s="1"/>
  <c r="J149" i="9"/>
  <c r="J151" i="9" s="1"/>
  <c r="K149" i="9"/>
  <c r="L149" i="9"/>
  <c r="F148" i="9"/>
  <c r="H148" i="9"/>
  <c r="E150" i="9" s="1"/>
  <c r="J148" i="9"/>
  <c r="K148" i="9"/>
  <c r="L148" i="9"/>
  <c r="H145" i="9"/>
  <c r="J145" i="9"/>
  <c r="E144" i="9"/>
  <c r="K144" i="9" s="1"/>
  <c r="F144" i="9"/>
  <c r="F145" i="9" s="1"/>
  <c r="H144" i="9"/>
  <c r="J144" i="9"/>
  <c r="F143" i="9"/>
  <c r="H143" i="9"/>
  <c r="J143" i="9"/>
  <c r="K143" i="9"/>
  <c r="L143" i="9"/>
  <c r="H139" i="9"/>
  <c r="J139" i="9"/>
  <c r="F138" i="9"/>
  <c r="H138" i="9"/>
  <c r="H140" i="9" s="1"/>
  <c r="J138" i="9"/>
  <c r="J140" i="9" s="1"/>
  <c r="K138" i="9"/>
  <c r="H134" i="9"/>
  <c r="J134" i="9"/>
  <c r="F133" i="9"/>
  <c r="H133" i="9"/>
  <c r="J133" i="9"/>
  <c r="K133" i="9"/>
  <c r="F132" i="9"/>
  <c r="H132" i="9"/>
  <c r="H135" i="9" s="1"/>
  <c r="J132" i="9"/>
  <c r="J135" i="9" s="1"/>
  <c r="K132" i="9"/>
  <c r="L132" i="9"/>
  <c r="H129" i="9"/>
  <c r="H128" i="9"/>
  <c r="J128" i="9"/>
  <c r="F127" i="9"/>
  <c r="H127" i="9"/>
  <c r="J127" i="9"/>
  <c r="J129" i="9" s="1"/>
  <c r="K127" i="9"/>
  <c r="L127" i="9"/>
  <c r="F126" i="9"/>
  <c r="H126" i="9"/>
  <c r="E128" i="9" s="1"/>
  <c r="J126" i="9"/>
  <c r="K126" i="9"/>
  <c r="L126" i="9"/>
  <c r="H123" i="9"/>
  <c r="J123" i="9"/>
  <c r="E122" i="9"/>
  <c r="F122" i="9" s="1"/>
  <c r="L122" i="9" s="1"/>
  <c r="H122" i="9"/>
  <c r="J122" i="9"/>
  <c r="F121" i="9"/>
  <c r="H121" i="9"/>
  <c r="J121" i="9"/>
  <c r="K121" i="9"/>
  <c r="F120" i="9"/>
  <c r="H120" i="9"/>
  <c r="J120" i="9"/>
  <c r="L120" i="9" s="1"/>
  <c r="K120" i="9"/>
  <c r="H116" i="9"/>
  <c r="J116" i="9"/>
  <c r="F115" i="9"/>
  <c r="H115" i="9"/>
  <c r="J115" i="9"/>
  <c r="K115" i="9"/>
  <c r="L115" i="9"/>
  <c r="F114" i="9"/>
  <c r="H114" i="9"/>
  <c r="E116" i="9" s="1"/>
  <c r="J114" i="9"/>
  <c r="J117" i="9" s="1"/>
  <c r="K114" i="9"/>
  <c r="H110" i="9"/>
  <c r="J110" i="9"/>
  <c r="F109" i="9"/>
  <c r="H109" i="9"/>
  <c r="J109" i="9"/>
  <c r="K109" i="9"/>
  <c r="L109" i="9"/>
  <c r="F108" i="9"/>
  <c r="H108" i="9"/>
  <c r="H111" i="9" s="1"/>
  <c r="J108" i="9"/>
  <c r="J111" i="9" s="1"/>
  <c r="K108" i="9"/>
  <c r="L108" i="9"/>
  <c r="H105" i="9"/>
  <c r="J105" i="9"/>
  <c r="E104" i="9"/>
  <c r="F104" i="9" s="1"/>
  <c r="L104" i="9" s="1"/>
  <c r="H104" i="9"/>
  <c r="J104" i="9"/>
  <c r="F103" i="9"/>
  <c r="H103" i="9"/>
  <c r="J103" i="9"/>
  <c r="K103" i="9"/>
  <c r="F102" i="9"/>
  <c r="H102" i="9"/>
  <c r="J102" i="9"/>
  <c r="K102" i="9"/>
  <c r="L102" i="9"/>
  <c r="H98" i="9"/>
  <c r="J98" i="9"/>
  <c r="F97" i="9"/>
  <c r="H97" i="9"/>
  <c r="H99" i="9" s="1"/>
  <c r="J97" i="9"/>
  <c r="J99" i="9" s="1"/>
  <c r="K97" i="9"/>
  <c r="F96" i="9"/>
  <c r="H96" i="9"/>
  <c r="J96" i="9"/>
  <c r="K96" i="9"/>
  <c r="L96" i="9"/>
  <c r="H92" i="9"/>
  <c r="J92" i="9"/>
  <c r="F91" i="9"/>
  <c r="H91" i="9"/>
  <c r="J91" i="9"/>
  <c r="K91" i="9"/>
  <c r="L91" i="9"/>
  <c r="F90" i="9"/>
  <c r="H90" i="9"/>
  <c r="H93" i="9" s="1"/>
  <c r="J90" i="9"/>
  <c r="J93" i="9" s="1"/>
  <c r="K90" i="9"/>
  <c r="H86" i="9"/>
  <c r="J86" i="9"/>
  <c r="F85" i="9"/>
  <c r="H85" i="9"/>
  <c r="J85" i="9"/>
  <c r="K85" i="9"/>
  <c r="F84" i="9"/>
  <c r="H84" i="9"/>
  <c r="J84" i="9"/>
  <c r="K84" i="9"/>
  <c r="L84" i="9"/>
  <c r="H80" i="9"/>
  <c r="J80" i="9"/>
  <c r="F79" i="9"/>
  <c r="H79" i="9"/>
  <c r="H81" i="9" s="1"/>
  <c r="J79" i="9"/>
  <c r="K79" i="9"/>
  <c r="L79" i="9"/>
  <c r="F78" i="9"/>
  <c r="H78" i="9"/>
  <c r="J78" i="9"/>
  <c r="K78" i="9"/>
  <c r="L78" i="9"/>
  <c r="H75" i="9"/>
  <c r="H74" i="9"/>
  <c r="J74" i="9"/>
  <c r="F73" i="9"/>
  <c r="H73" i="9"/>
  <c r="E74" i="9" s="1"/>
  <c r="F74" i="9" s="1"/>
  <c r="L74" i="9" s="1"/>
  <c r="J73" i="9"/>
  <c r="J75" i="9" s="1"/>
  <c r="K73" i="9"/>
  <c r="L73" i="9"/>
  <c r="F72" i="9"/>
  <c r="H72" i="9"/>
  <c r="J72" i="9"/>
  <c r="K72" i="9"/>
  <c r="L72" i="9"/>
  <c r="H68" i="9"/>
  <c r="J68" i="9"/>
  <c r="F67" i="9"/>
  <c r="H67" i="9"/>
  <c r="H69" i="9" s="1"/>
  <c r="J67" i="9"/>
  <c r="J69" i="9" s="1"/>
  <c r="K67" i="9"/>
  <c r="F66" i="9"/>
  <c r="H66" i="9"/>
  <c r="J66" i="9"/>
  <c r="K66" i="9"/>
  <c r="L66" i="9"/>
  <c r="H62" i="9"/>
  <c r="J62" i="9"/>
  <c r="F61" i="9"/>
  <c r="H61" i="9"/>
  <c r="J61" i="9"/>
  <c r="K61" i="9"/>
  <c r="L61" i="9"/>
  <c r="F60" i="9"/>
  <c r="H60" i="9"/>
  <c r="E62" i="9" s="1"/>
  <c r="J60" i="9"/>
  <c r="J63" i="9" s="1"/>
  <c r="K60" i="9"/>
  <c r="H56" i="9"/>
  <c r="J56" i="9"/>
  <c r="F55" i="9"/>
  <c r="H55" i="9"/>
  <c r="J55" i="9"/>
  <c r="L55" i="9" s="1"/>
  <c r="K55" i="9"/>
  <c r="F54" i="9"/>
  <c r="H54" i="9"/>
  <c r="H57" i="9" s="1"/>
  <c r="J54" i="9"/>
  <c r="J57" i="9" s="1"/>
  <c r="K54" i="9"/>
  <c r="H51" i="9"/>
  <c r="J51" i="9"/>
  <c r="E50" i="9"/>
  <c r="F50" i="9" s="1"/>
  <c r="L50" i="9" s="1"/>
  <c r="H50" i="9"/>
  <c r="J50" i="9"/>
  <c r="F49" i="9"/>
  <c r="H49" i="9"/>
  <c r="J49" i="9"/>
  <c r="K49" i="9"/>
  <c r="F48" i="9"/>
  <c r="H48" i="9"/>
  <c r="J48" i="9"/>
  <c r="K48" i="9"/>
  <c r="H44" i="9"/>
  <c r="J44" i="9"/>
  <c r="F43" i="9"/>
  <c r="H43" i="9"/>
  <c r="J43" i="9"/>
  <c r="K43" i="9"/>
  <c r="L43" i="9"/>
  <c r="F42" i="9"/>
  <c r="H42" i="9"/>
  <c r="E44" i="9" s="1"/>
  <c r="J42" i="9"/>
  <c r="K42" i="9"/>
  <c r="H38" i="9"/>
  <c r="J38" i="9"/>
  <c r="F37" i="9"/>
  <c r="H37" i="9"/>
  <c r="J37" i="9"/>
  <c r="K37" i="9"/>
  <c r="L37" i="9"/>
  <c r="F36" i="9"/>
  <c r="H36" i="9"/>
  <c r="H39" i="9" s="1"/>
  <c r="J36" i="9"/>
  <c r="J39" i="9" s="1"/>
  <c r="K36" i="9"/>
  <c r="L36" i="9"/>
  <c r="H32" i="9"/>
  <c r="J32" i="9"/>
  <c r="F31" i="9"/>
  <c r="H31" i="9"/>
  <c r="J31" i="9"/>
  <c r="K31" i="9"/>
  <c r="L31" i="9"/>
  <c r="F30" i="9"/>
  <c r="H30" i="9"/>
  <c r="H33" i="9" s="1"/>
  <c r="J30" i="9"/>
  <c r="J33" i="9" s="1"/>
  <c r="K30" i="9"/>
  <c r="L30" i="9"/>
  <c r="H27" i="9"/>
  <c r="J27" i="9"/>
  <c r="E26" i="9"/>
  <c r="F26" i="9" s="1"/>
  <c r="L26" i="9" s="1"/>
  <c r="H26" i="9"/>
  <c r="J26" i="9"/>
  <c r="F25" i="9"/>
  <c r="H25" i="9"/>
  <c r="J25" i="9"/>
  <c r="K25" i="9"/>
  <c r="L25" i="9"/>
  <c r="F24" i="9"/>
  <c r="H24" i="9"/>
  <c r="J24" i="9"/>
  <c r="K24" i="9"/>
  <c r="L24" i="9"/>
  <c r="H20" i="9"/>
  <c r="J20" i="9"/>
  <c r="F19" i="9"/>
  <c r="H19" i="9"/>
  <c r="E20" i="9" s="1"/>
  <c r="J19" i="9"/>
  <c r="J21" i="9" s="1"/>
  <c r="K19" i="9"/>
  <c r="F18" i="9"/>
  <c r="H18" i="9"/>
  <c r="J18" i="9"/>
  <c r="K18" i="9"/>
  <c r="H14" i="9"/>
  <c r="J14" i="9"/>
  <c r="F13" i="9"/>
  <c r="H13" i="9"/>
  <c r="J13" i="9"/>
  <c r="K13" i="9"/>
  <c r="L13" i="9"/>
  <c r="F12" i="9"/>
  <c r="H12" i="9"/>
  <c r="H15" i="9" s="1"/>
  <c r="J12" i="9"/>
  <c r="J15" i="9" s="1"/>
  <c r="K12" i="9"/>
  <c r="L12" i="9"/>
  <c r="H9" i="9"/>
  <c r="F8" i="9"/>
  <c r="H8" i="9"/>
  <c r="J8" i="9"/>
  <c r="J9" i="9" s="1"/>
  <c r="K8" i="9"/>
  <c r="L8" i="9"/>
  <c r="H7" i="9"/>
  <c r="J7" i="9"/>
  <c r="F6" i="9"/>
  <c r="E7" i="9" s="1"/>
  <c r="F7" i="9" s="1"/>
  <c r="L7" i="9" s="1"/>
  <c r="H6" i="9"/>
  <c r="J6" i="9"/>
  <c r="K6" i="9"/>
  <c r="F5" i="9"/>
  <c r="H5" i="9"/>
  <c r="J5" i="9"/>
  <c r="K5" i="9"/>
  <c r="J397" i="9" l="1"/>
  <c r="F547" i="9"/>
  <c r="H396" i="9"/>
  <c r="H399" i="9" s="1"/>
  <c r="H547" i="9"/>
  <c r="J396" i="9"/>
  <c r="J546" i="9"/>
  <c r="H546" i="9"/>
  <c r="L556" i="9"/>
  <c r="E548" i="9"/>
  <c r="H549" i="9"/>
  <c r="J557" i="9"/>
  <c r="H557" i="9"/>
  <c r="J631" i="9"/>
  <c r="J634" i="9" s="1"/>
  <c r="H631" i="9"/>
  <c r="H634" i="9" s="1"/>
  <c r="L581" i="9"/>
  <c r="J596" i="9"/>
  <c r="J599" i="9" s="1"/>
  <c r="L437" i="9"/>
  <c r="J632" i="9"/>
  <c r="H632" i="9"/>
  <c r="F516" i="9"/>
  <c r="H596" i="9"/>
  <c r="H599" i="9" s="1"/>
  <c r="J443" i="9"/>
  <c r="J446" i="9" s="1"/>
  <c r="H588" i="9"/>
  <c r="L397" i="9"/>
  <c r="L580" i="9"/>
  <c r="L430" i="9"/>
  <c r="H406" i="9"/>
  <c r="H443" i="9"/>
  <c r="H446" i="9" s="1"/>
  <c r="L638" i="9"/>
  <c r="J450" i="9"/>
  <c r="J453" i="9" s="1"/>
  <c r="H450" i="9"/>
  <c r="L422" i="9"/>
  <c r="F588" i="9"/>
  <c r="L546" i="9"/>
  <c r="L403" i="9"/>
  <c r="J425" i="9"/>
  <c r="F537" i="9"/>
  <c r="J610" i="9"/>
  <c r="J516" i="9"/>
  <c r="L572" i="9"/>
  <c r="H610" i="9"/>
  <c r="J603" i="9"/>
  <c r="J605" i="9" s="1"/>
  <c r="L573" i="9"/>
  <c r="H603" i="9"/>
  <c r="E604" i="9" s="1"/>
  <c r="F604" i="9" s="1"/>
  <c r="L604" i="9" s="1"/>
  <c r="L423" i="9"/>
  <c r="H451" i="9"/>
  <c r="K697" i="9"/>
  <c r="J399" i="9"/>
  <c r="H526" i="9"/>
  <c r="E528" i="9" s="1"/>
  <c r="K528" i="9" s="1"/>
  <c r="F526" i="9"/>
  <c r="F529" i="9" s="1"/>
  <c r="J444" i="9"/>
  <c r="J527" i="9"/>
  <c r="J536" i="9"/>
  <c r="J539" i="9" s="1"/>
  <c r="H616" i="9"/>
  <c r="E618" i="9" s="1"/>
  <c r="J624" i="9"/>
  <c r="F444" i="9"/>
  <c r="H527" i="9"/>
  <c r="H536" i="9"/>
  <c r="E538" i="9" s="1"/>
  <c r="F538" i="9" s="1"/>
  <c r="L538" i="9" s="1"/>
  <c r="F616" i="9"/>
  <c r="H624" i="9"/>
  <c r="E803" i="9"/>
  <c r="F803" i="9" s="1"/>
  <c r="L803" i="9" s="1"/>
  <c r="L396" i="9"/>
  <c r="L778" i="9"/>
  <c r="H425" i="9"/>
  <c r="J451" i="9"/>
  <c r="J597" i="9"/>
  <c r="J609" i="9"/>
  <c r="J612" i="9" s="1"/>
  <c r="J617" i="9"/>
  <c r="J619" i="9" s="1"/>
  <c r="L710" i="9"/>
  <c r="J537" i="9"/>
  <c r="H597" i="9"/>
  <c r="H609" i="9"/>
  <c r="H612" i="9" s="1"/>
  <c r="H617" i="9"/>
  <c r="L564" i="9"/>
  <c r="H640" i="9"/>
  <c r="F697" i="9"/>
  <c r="L697" i="9" s="1"/>
  <c r="K689" i="9"/>
  <c r="K794" i="9"/>
  <c r="L689" i="9"/>
  <c r="L794" i="9"/>
  <c r="H795" i="9"/>
  <c r="F795" i="9"/>
  <c r="E821" i="9"/>
  <c r="F821" i="9" s="1"/>
  <c r="L821" i="9" s="1"/>
  <c r="E812" i="9"/>
  <c r="F812" i="9" s="1"/>
  <c r="L812" i="9" s="1"/>
  <c r="L810" i="9"/>
  <c r="H780" i="9"/>
  <c r="L711" i="9"/>
  <c r="J640" i="9"/>
  <c r="J626" i="9"/>
  <c r="H626" i="9"/>
  <c r="E574" i="9"/>
  <c r="K574" i="9" s="1"/>
  <c r="E558" i="9"/>
  <c r="F558" i="9" s="1"/>
  <c r="L558" i="9" s="1"/>
  <c r="F548" i="9"/>
  <c r="L548" i="9" s="1"/>
  <c r="K548" i="9"/>
  <c r="H439" i="9"/>
  <c r="J439" i="9"/>
  <c r="J432" i="9"/>
  <c r="H432" i="9"/>
  <c r="E424" i="9"/>
  <c r="F424" i="9" s="1"/>
  <c r="L424" i="9" s="1"/>
  <c r="E405" i="9"/>
  <c r="F405" i="9" s="1"/>
  <c r="L405" i="9" s="1"/>
  <c r="E398" i="9"/>
  <c r="F398" i="9" s="1"/>
  <c r="L398" i="9" s="1"/>
  <c r="L987" i="9"/>
  <c r="J990" i="9"/>
  <c r="I879" i="9" s="1"/>
  <c r="J879" i="9" s="1"/>
  <c r="L989" i="9"/>
  <c r="H880" i="9"/>
  <c r="J981" i="9"/>
  <c r="K981" i="9"/>
  <c r="E878" i="9"/>
  <c r="L975" i="9"/>
  <c r="F974" i="9"/>
  <c r="L974" i="9" s="1"/>
  <c r="F976" i="9"/>
  <c r="J969" i="9"/>
  <c r="I863" i="9" s="1"/>
  <c r="J863" i="9" s="1"/>
  <c r="J864" i="9" s="1"/>
  <c r="K967" i="9"/>
  <c r="F969" i="9"/>
  <c r="L960" i="9"/>
  <c r="E961" i="9"/>
  <c r="H962" i="9"/>
  <c r="G705" i="9" s="1"/>
  <c r="H705" i="9" s="1"/>
  <c r="H706" i="9" s="1"/>
  <c r="I496" i="9"/>
  <c r="J496" i="9" s="1"/>
  <c r="I483" i="9"/>
  <c r="J483" i="9" s="1"/>
  <c r="G496" i="9"/>
  <c r="H496" i="9" s="1"/>
  <c r="H503" i="9" s="1"/>
  <c r="G483" i="9"/>
  <c r="H483" i="9" s="1"/>
  <c r="H490" i="9" s="1"/>
  <c r="E483" i="9"/>
  <c r="E496" i="9"/>
  <c r="J951" i="9"/>
  <c r="I363" i="9" s="1"/>
  <c r="J363" i="9" s="1"/>
  <c r="J364" i="9" s="1"/>
  <c r="F951" i="9"/>
  <c r="H951" i="9"/>
  <c r="G363" i="9" s="1"/>
  <c r="H363" i="9" s="1"/>
  <c r="H364" i="9" s="1"/>
  <c r="K950" i="9"/>
  <c r="L947" i="9"/>
  <c r="L942" i="9"/>
  <c r="H944" i="9"/>
  <c r="G322" i="9" s="1"/>
  <c r="H322" i="9" s="1"/>
  <c r="H323" i="9" s="1"/>
  <c r="L941" i="9"/>
  <c r="J944" i="9"/>
  <c r="I322" i="9" s="1"/>
  <c r="J322" i="9" s="1"/>
  <c r="J323" i="9" s="1"/>
  <c r="K943" i="9"/>
  <c r="F944" i="9"/>
  <c r="F934" i="9"/>
  <c r="L934" i="9" s="1"/>
  <c r="K934" i="9"/>
  <c r="L933" i="9"/>
  <c r="L932" i="9"/>
  <c r="J935" i="9"/>
  <c r="I314" i="9" s="1"/>
  <c r="J314" i="9" s="1"/>
  <c r="J315" i="9" s="1"/>
  <c r="L931" i="9"/>
  <c r="H935" i="9"/>
  <c r="G314" i="9" s="1"/>
  <c r="H314" i="9" s="1"/>
  <c r="H315" i="9" s="1"/>
  <c r="F935" i="9"/>
  <c r="E314" i="9" s="1"/>
  <c r="L930" i="9"/>
  <c r="F925" i="9"/>
  <c r="L925" i="9" s="1"/>
  <c r="K925" i="9"/>
  <c r="L923" i="9"/>
  <c r="J926" i="9"/>
  <c r="I306" i="9" s="1"/>
  <c r="J306" i="9" s="1"/>
  <c r="J307" i="9" s="1"/>
  <c r="H926" i="9"/>
  <c r="G306" i="9" s="1"/>
  <c r="H306" i="9" s="1"/>
  <c r="H307" i="9" s="1"/>
  <c r="L922" i="9"/>
  <c r="L921" i="9"/>
  <c r="F926" i="9"/>
  <c r="H917" i="9"/>
  <c r="G298" i="9" s="1"/>
  <c r="H298" i="9" s="1"/>
  <c r="H299" i="9" s="1"/>
  <c r="L915" i="9"/>
  <c r="K916" i="9"/>
  <c r="F917" i="9"/>
  <c r="E298" i="9" s="1"/>
  <c r="F298" i="9" s="1"/>
  <c r="K907" i="9"/>
  <c r="F908" i="9"/>
  <c r="E290" i="9" s="1"/>
  <c r="F901" i="9"/>
  <c r="K900" i="9"/>
  <c r="J275" i="9"/>
  <c r="F894" i="9"/>
  <c r="K893" i="9"/>
  <c r="L885" i="9"/>
  <c r="J267" i="9"/>
  <c r="F887" i="9"/>
  <c r="K886" i="9"/>
  <c r="H267" i="9"/>
  <c r="L872" i="9"/>
  <c r="G874" i="9"/>
  <c r="F875" i="9"/>
  <c r="J875" i="9"/>
  <c r="L868" i="9"/>
  <c r="L862" i="9"/>
  <c r="L856" i="9"/>
  <c r="L855" i="9"/>
  <c r="F857" i="9"/>
  <c r="E851" i="9"/>
  <c r="L843" i="9"/>
  <c r="L837" i="9"/>
  <c r="E839" i="9"/>
  <c r="E833" i="9"/>
  <c r="L828" i="9"/>
  <c r="K827" i="9"/>
  <c r="L827" i="9"/>
  <c r="J822" i="9"/>
  <c r="H822" i="9"/>
  <c r="L820" i="9"/>
  <c r="L819" i="9"/>
  <c r="L818" i="9"/>
  <c r="E817" i="9"/>
  <c r="J813" i="9"/>
  <c r="L808" i="9"/>
  <c r="F813" i="9"/>
  <c r="H804" i="9"/>
  <c r="J804" i="9"/>
  <c r="F804" i="9"/>
  <c r="J795" i="9"/>
  <c r="K786" i="9"/>
  <c r="F787" i="9"/>
  <c r="J780" i="9"/>
  <c r="E779" i="9"/>
  <c r="F779" i="9" s="1"/>
  <c r="L779" i="9" s="1"/>
  <c r="L766" i="9"/>
  <c r="L765" i="9"/>
  <c r="H767" i="9"/>
  <c r="J767" i="9"/>
  <c r="L762" i="9"/>
  <c r="F767" i="9"/>
  <c r="E758" i="9"/>
  <c r="L753" i="9"/>
  <c r="F747" i="9"/>
  <c r="J747" i="9"/>
  <c r="H747" i="9"/>
  <c r="L744" i="9"/>
  <c r="L739" i="9"/>
  <c r="L741" i="9"/>
  <c r="L735" i="9"/>
  <c r="L734" i="9"/>
  <c r="L727" i="9"/>
  <c r="J729" i="9"/>
  <c r="F728" i="9"/>
  <c r="L728" i="9" s="1"/>
  <c r="H729" i="9"/>
  <c r="L724" i="9"/>
  <c r="F729" i="9"/>
  <c r="L723" i="9"/>
  <c r="H719" i="9"/>
  <c r="J719" i="9"/>
  <c r="L716" i="9"/>
  <c r="F719" i="9"/>
  <c r="H713" i="9"/>
  <c r="E712" i="9"/>
  <c r="J713" i="9"/>
  <c r="L704" i="9"/>
  <c r="L703" i="9"/>
  <c r="J706" i="9"/>
  <c r="H698" i="9"/>
  <c r="J698" i="9"/>
  <c r="L695" i="9"/>
  <c r="L694" i="9"/>
  <c r="F690" i="9"/>
  <c r="H690" i="9"/>
  <c r="J690" i="9"/>
  <c r="L685" i="9"/>
  <c r="J682" i="9"/>
  <c r="F681" i="9"/>
  <c r="K681" i="9"/>
  <c r="H682" i="9"/>
  <c r="L681" i="9"/>
  <c r="F682" i="9"/>
  <c r="L682" i="9" s="1"/>
  <c r="L678" i="9"/>
  <c r="F674" i="9"/>
  <c r="L674" i="9" s="1"/>
  <c r="K674" i="9"/>
  <c r="F675" i="9"/>
  <c r="J668" i="9"/>
  <c r="K667" i="9"/>
  <c r="F668" i="9"/>
  <c r="F660" i="9"/>
  <c r="L660" i="9" s="1"/>
  <c r="K660" i="9"/>
  <c r="H661" i="9"/>
  <c r="K659" i="9"/>
  <c r="L659" i="9"/>
  <c r="J661" i="9"/>
  <c r="F661" i="9"/>
  <c r="L657" i="9"/>
  <c r="F653" i="9"/>
  <c r="L653" i="9" s="1"/>
  <c r="K653" i="9"/>
  <c r="H654" i="9"/>
  <c r="L652" i="9"/>
  <c r="L651" i="9"/>
  <c r="F654" i="9"/>
  <c r="F646" i="9"/>
  <c r="L646" i="9" s="1"/>
  <c r="K646" i="9"/>
  <c r="L644" i="9"/>
  <c r="F647" i="9"/>
  <c r="F639" i="9"/>
  <c r="L639" i="9" s="1"/>
  <c r="K639" i="9"/>
  <c r="F640" i="9"/>
  <c r="E633" i="9"/>
  <c r="F633" i="9" s="1"/>
  <c r="L633" i="9" s="1"/>
  <c r="E630" i="9"/>
  <c r="F630" i="9" s="1"/>
  <c r="L630" i="9" s="1"/>
  <c r="E625" i="9"/>
  <c r="F625" i="9" s="1"/>
  <c r="L625" i="9" s="1"/>
  <c r="L623" i="9"/>
  <c r="F626" i="9"/>
  <c r="F605" i="9"/>
  <c r="L602" i="9"/>
  <c r="L594" i="9"/>
  <c r="F595" i="9"/>
  <c r="L595" i="9" s="1"/>
  <c r="K595" i="9"/>
  <c r="F599" i="9"/>
  <c r="J591" i="9"/>
  <c r="L589" i="9"/>
  <c r="L586" i="9"/>
  <c r="E587" i="9"/>
  <c r="J583" i="9"/>
  <c r="E582" i="9"/>
  <c r="E579" i="9"/>
  <c r="F579" i="9" s="1"/>
  <c r="L579" i="9" s="1"/>
  <c r="L578" i="9"/>
  <c r="J575" i="9"/>
  <c r="H575" i="9"/>
  <c r="L570" i="9"/>
  <c r="L565" i="9"/>
  <c r="J567" i="9"/>
  <c r="F566" i="9"/>
  <c r="L566" i="9" s="1"/>
  <c r="K566" i="9"/>
  <c r="H567" i="9"/>
  <c r="L562" i="9"/>
  <c r="F563" i="9"/>
  <c r="F567" i="9" s="1"/>
  <c r="J559" i="9"/>
  <c r="L555" i="9"/>
  <c r="H559" i="9"/>
  <c r="F559" i="9"/>
  <c r="L554" i="9"/>
  <c r="L547" i="9"/>
  <c r="J549" i="9"/>
  <c r="E543" i="9"/>
  <c r="F543" i="9" s="1"/>
  <c r="L543" i="9" s="1"/>
  <c r="L534" i="9"/>
  <c r="E533" i="9"/>
  <c r="F533" i="9" s="1"/>
  <c r="L533" i="9" s="1"/>
  <c r="L532" i="9"/>
  <c r="J529" i="9"/>
  <c r="L524" i="9"/>
  <c r="F518" i="9"/>
  <c r="L518" i="9" s="1"/>
  <c r="K518" i="9"/>
  <c r="H519" i="9"/>
  <c r="L515" i="9"/>
  <c r="F514" i="9"/>
  <c r="K514" i="9"/>
  <c r="L508" i="9"/>
  <c r="L507" i="9"/>
  <c r="F510" i="9"/>
  <c r="I502" i="9"/>
  <c r="J502" i="9" s="1"/>
  <c r="L499" i="9"/>
  <c r="L498" i="9"/>
  <c r="L497" i="9"/>
  <c r="L494" i="9"/>
  <c r="I489" i="9"/>
  <c r="J489" i="9" s="1"/>
  <c r="L482" i="9"/>
  <c r="F476" i="9"/>
  <c r="L476" i="9" s="1"/>
  <c r="K476" i="9"/>
  <c r="L475" i="9"/>
  <c r="H477" i="9"/>
  <c r="F477" i="9"/>
  <c r="H471" i="9"/>
  <c r="J471" i="9"/>
  <c r="E470" i="9"/>
  <c r="L462" i="9"/>
  <c r="K464" i="9"/>
  <c r="F465" i="9"/>
  <c r="E458" i="9"/>
  <c r="L457" i="9"/>
  <c r="L456" i="9"/>
  <c r="L449" i="9"/>
  <c r="E445" i="9"/>
  <c r="L436" i="9"/>
  <c r="E438" i="9"/>
  <c r="F438" i="9" s="1"/>
  <c r="E431" i="9"/>
  <c r="K431" i="9" s="1"/>
  <c r="L429" i="9"/>
  <c r="F425" i="9"/>
  <c r="K417" i="9"/>
  <c r="F418" i="9"/>
  <c r="F411" i="9"/>
  <c r="L411" i="9" s="1"/>
  <c r="K411" i="9"/>
  <c r="L409" i="9"/>
  <c r="H412" i="9"/>
  <c r="F412" i="9"/>
  <c r="J406" i="9"/>
  <c r="L404" i="9"/>
  <c r="F406" i="9"/>
  <c r="F399" i="9"/>
  <c r="L390" i="9"/>
  <c r="F392" i="9"/>
  <c r="L392" i="9" s="1"/>
  <c r="E385" i="9"/>
  <c r="F380" i="9"/>
  <c r="K380" i="9"/>
  <c r="K374" i="9"/>
  <c r="F375" i="9"/>
  <c r="L375" i="9" s="1"/>
  <c r="L372" i="9"/>
  <c r="E368" i="9"/>
  <c r="L367" i="9"/>
  <c r="L361" i="9"/>
  <c r="E355" i="9"/>
  <c r="F355" i="9" s="1"/>
  <c r="L354" i="9"/>
  <c r="L348" i="9"/>
  <c r="L350" i="9"/>
  <c r="F340" i="9"/>
  <c r="L340" i="9" s="1"/>
  <c r="F341" i="9"/>
  <c r="E334" i="9"/>
  <c r="L333" i="9"/>
  <c r="L327" i="9"/>
  <c r="E328" i="9"/>
  <c r="L313" i="9"/>
  <c r="L312" i="9"/>
  <c r="L305" i="9"/>
  <c r="L304" i="9"/>
  <c r="L296" i="9"/>
  <c r="J299" i="9"/>
  <c r="L295" i="9"/>
  <c r="J291" i="9"/>
  <c r="L287" i="9"/>
  <c r="H291" i="9"/>
  <c r="L286" i="9"/>
  <c r="H283" i="9"/>
  <c r="J283" i="9"/>
  <c r="H275" i="9"/>
  <c r="L272" i="9"/>
  <c r="L271" i="9"/>
  <c r="K258" i="9"/>
  <c r="F259" i="9"/>
  <c r="F252" i="9"/>
  <c r="L252" i="9" s="1"/>
  <c r="K252" i="9"/>
  <c r="H253" i="9"/>
  <c r="F253" i="9"/>
  <c r="L253" i="9" s="1"/>
  <c r="L250" i="9"/>
  <c r="J247" i="9"/>
  <c r="E246" i="9"/>
  <c r="L239" i="9"/>
  <c r="F241" i="9"/>
  <c r="K240" i="9"/>
  <c r="L233" i="9"/>
  <c r="H235" i="9"/>
  <c r="E234" i="9"/>
  <c r="L232" i="9"/>
  <c r="H229" i="9"/>
  <c r="L227" i="9"/>
  <c r="E228" i="9"/>
  <c r="K222" i="9"/>
  <c r="F222" i="9"/>
  <c r="F217" i="9"/>
  <c r="K216" i="9"/>
  <c r="J211" i="9"/>
  <c r="E210" i="9"/>
  <c r="L208" i="9"/>
  <c r="E204" i="9"/>
  <c r="J199" i="9"/>
  <c r="E198" i="9"/>
  <c r="F198" i="9" s="1"/>
  <c r="K192" i="9"/>
  <c r="F193" i="9"/>
  <c r="F186" i="9"/>
  <c r="L186" i="9" s="1"/>
  <c r="K186" i="9"/>
  <c r="H187" i="9"/>
  <c r="L185" i="9"/>
  <c r="F187" i="9"/>
  <c r="E180" i="9"/>
  <c r="L178" i="9"/>
  <c r="E174" i="9"/>
  <c r="L166" i="9"/>
  <c r="F169" i="9"/>
  <c r="K168" i="9"/>
  <c r="J163" i="9"/>
  <c r="E162" i="9"/>
  <c r="F162" i="9" s="1"/>
  <c r="L162" i="9" s="1"/>
  <c r="L160" i="9"/>
  <c r="J157" i="9"/>
  <c r="E156" i="9"/>
  <c r="F150" i="9"/>
  <c r="K150" i="9"/>
  <c r="L145" i="9"/>
  <c r="L144" i="9"/>
  <c r="E139" i="9"/>
  <c r="L138" i="9"/>
  <c r="L133" i="9"/>
  <c r="E134" i="9"/>
  <c r="F128" i="9"/>
  <c r="K128" i="9"/>
  <c r="L121" i="9"/>
  <c r="F123" i="9"/>
  <c r="F116" i="9"/>
  <c r="L116" i="9" s="1"/>
  <c r="K116" i="9"/>
  <c r="F117" i="9"/>
  <c r="H117" i="9"/>
  <c r="L114" i="9"/>
  <c r="E110" i="9"/>
  <c r="L103" i="9"/>
  <c r="F105" i="9"/>
  <c r="K104" i="9"/>
  <c r="E98" i="9"/>
  <c r="L97" i="9"/>
  <c r="E92" i="9"/>
  <c r="L90" i="9"/>
  <c r="J87" i="9"/>
  <c r="L85" i="9"/>
  <c r="H87" i="9"/>
  <c r="E86" i="9"/>
  <c r="J81" i="9"/>
  <c r="E80" i="9"/>
  <c r="K80" i="9" s="1"/>
  <c r="K74" i="9"/>
  <c r="F75" i="9"/>
  <c r="L67" i="9"/>
  <c r="E68" i="9"/>
  <c r="F62" i="9"/>
  <c r="L62" i="9" s="1"/>
  <c r="K62" i="9"/>
  <c r="L60" i="9"/>
  <c r="H63" i="9"/>
  <c r="F63" i="9"/>
  <c r="L54" i="9"/>
  <c r="E56" i="9"/>
  <c r="L49" i="9"/>
  <c r="L48" i="9"/>
  <c r="F51" i="9"/>
  <c r="J45" i="9"/>
  <c r="F44" i="9"/>
  <c r="L44" i="9" s="1"/>
  <c r="K44" i="9"/>
  <c r="F45" i="9"/>
  <c r="H45" i="9"/>
  <c r="L42" i="9"/>
  <c r="E38" i="9"/>
  <c r="E32" i="9"/>
  <c r="F27" i="9"/>
  <c r="K26" i="9"/>
  <c r="K20" i="9"/>
  <c r="F20" i="9"/>
  <c r="L19" i="9"/>
  <c r="H21" i="9"/>
  <c r="L20" i="9"/>
  <c r="F21" i="9"/>
  <c r="L18" i="9"/>
  <c r="E14" i="9"/>
  <c r="L6" i="9"/>
  <c r="L5" i="9"/>
  <c r="F9" i="9"/>
  <c r="K989" i="9"/>
  <c r="K987" i="9"/>
  <c r="K873" i="9"/>
  <c r="K862" i="9"/>
  <c r="L846" i="9"/>
  <c r="K808" i="9"/>
  <c r="K799" i="9"/>
  <c r="K571" i="9"/>
  <c r="K553" i="9"/>
  <c r="L553" i="9"/>
  <c r="K523" i="9"/>
  <c r="K162" i="9"/>
  <c r="K122" i="9"/>
  <c r="K50" i="9"/>
  <c r="K7" i="9"/>
  <c r="L537" i="9" l="1"/>
  <c r="L557" i="9"/>
  <c r="H539" i="9"/>
  <c r="L631" i="9"/>
  <c r="L516" i="9"/>
  <c r="L632" i="9"/>
  <c r="E611" i="9"/>
  <c r="J519" i="9"/>
  <c r="K424" i="9"/>
  <c r="E598" i="9"/>
  <c r="F598" i="9" s="1"/>
  <c r="L598" i="9" s="1"/>
  <c r="L588" i="9"/>
  <c r="L610" i="9"/>
  <c r="H591" i="9"/>
  <c r="E590" i="9"/>
  <c r="F590" i="9" s="1"/>
  <c r="L590" i="9" s="1"/>
  <c r="L624" i="9"/>
  <c r="H619" i="9"/>
  <c r="L443" i="9"/>
  <c r="L450" i="9"/>
  <c r="K538" i="9"/>
  <c r="L597" i="9"/>
  <c r="F574" i="9"/>
  <c r="L574" i="9" s="1"/>
  <c r="L451" i="9"/>
  <c r="E452" i="9"/>
  <c r="H453" i="9"/>
  <c r="L603" i="9"/>
  <c r="L526" i="9"/>
  <c r="F528" i="9"/>
  <c r="L528" i="9" s="1"/>
  <c r="L616" i="9"/>
  <c r="K821" i="9"/>
  <c r="K405" i="9"/>
  <c r="L444" i="9"/>
  <c r="K398" i="9"/>
  <c r="K604" i="9"/>
  <c r="L609" i="9"/>
  <c r="L596" i="9"/>
  <c r="K803" i="9"/>
  <c r="K558" i="9"/>
  <c r="H605" i="9"/>
  <c r="L605" i="9" s="1"/>
  <c r="K618" i="9"/>
  <c r="F618" i="9"/>
  <c r="L536" i="9"/>
  <c r="L617" i="9"/>
  <c r="H529" i="9"/>
  <c r="L529" i="9" s="1"/>
  <c r="F698" i="9"/>
  <c r="L698" i="9" s="1"/>
  <c r="L527" i="9"/>
  <c r="J503" i="9"/>
  <c r="K812" i="9"/>
  <c r="F780" i="9"/>
  <c r="L780" i="9" s="1"/>
  <c r="L640" i="9"/>
  <c r="K630" i="9"/>
  <c r="K625" i="9"/>
  <c r="F611" i="9"/>
  <c r="K611" i="9"/>
  <c r="F575" i="9"/>
  <c r="L575" i="9" s="1"/>
  <c r="L563" i="9"/>
  <c r="K543" i="9"/>
  <c r="F453" i="9"/>
  <c r="L990" i="9"/>
  <c r="E879" i="9"/>
  <c r="L981" i="9"/>
  <c r="J982" i="9"/>
  <c r="F878" i="9"/>
  <c r="L976" i="9"/>
  <c r="L969" i="9"/>
  <c r="F961" i="9"/>
  <c r="K961" i="9"/>
  <c r="L502" i="9"/>
  <c r="K502" i="9"/>
  <c r="F496" i="9"/>
  <c r="K496" i="9"/>
  <c r="F483" i="9"/>
  <c r="K483" i="9"/>
  <c r="L951" i="9"/>
  <c r="E363" i="9"/>
  <c r="L944" i="9"/>
  <c r="E322" i="9"/>
  <c r="L935" i="9"/>
  <c r="K314" i="9"/>
  <c r="F314" i="9"/>
  <c r="L926" i="9"/>
  <c r="E306" i="9"/>
  <c r="L298" i="9"/>
  <c r="F299" i="9"/>
  <c r="L299" i="9" s="1"/>
  <c r="K298" i="9"/>
  <c r="L917" i="9"/>
  <c r="L908" i="9"/>
  <c r="K290" i="9"/>
  <c r="F290" i="9"/>
  <c r="L901" i="9"/>
  <c r="L894" i="9"/>
  <c r="L887" i="9"/>
  <c r="H874" i="9"/>
  <c r="K874" i="9"/>
  <c r="L857" i="9"/>
  <c r="F851" i="9"/>
  <c r="K851" i="9"/>
  <c r="F839" i="9"/>
  <c r="K839" i="9"/>
  <c r="F833" i="9"/>
  <c r="K833" i="9"/>
  <c r="F817" i="9"/>
  <c r="K817" i="9"/>
  <c r="L813" i="9"/>
  <c r="L804" i="9"/>
  <c r="L795" i="9"/>
  <c r="L787" i="9"/>
  <c r="K779" i="9"/>
  <c r="L767" i="9"/>
  <c r="F758" i="9"/>
  <c r="K758" i="9"/>
  <c r="L747" i="9"/>
  <c r="L729" i="9"/>
  <c r="L719" i="9"/>
  <c r="F712" i="9"/>
  <c r="K712" i="9"/>
  <c r="L690" i="9"/>
  <c r="L675" i="9"/>
  <c r="L668" i="9"/>
  <c r="L661" i="9"/>
  <c r="L654" i="9"/>
  <c r="L647" i="9"/>
  <c r="K633" i="9"/>
  <c r="F634" i="9"/>
  <c r="L626" i="9"/>
  <c r="L599" i="9"/>
  <c r="F587" i="9"/>
  <c r="K587" i="9"/>
  <c r="F582" i="9"/>
  <c r="L582" i="9" s="1"/>
  <c r="K582" i="9"/>
  <c r="K579" i="9"/>
  <c r="F583" i="9"/>
  <c r="L583" i="9" s="1"/>
  <c r="L567" i="9"/>
  <c r="L559" i="9"/>
  <c r="F549" i="9"/>
  <c r="K533" i="9"/>
  <c r="F539" i="9"/>
  <c r="L539" i="9" s="1"/>
  <c r="L514" i="9"/>
  <c r="F519" i="9"/>
  <c r="L510" i="9"/>
  <c r="L489" i="9"/>
  <c r="J490" i="9"/>
  <c r="K489" i="9"/>
  <c r="L477" i="9"/>
  <c r="F470" i="9"/>
  <c r="K470" i="9"/>
  <c r="L465" i="9"/>
  <c r="F458" i="9"/>
  <c r="K458" i="9"/>
  <c r="F445" i="9"/>
  <c r="K445" i="9"/>
  <c r="K438" i="9"/>
  <c r="L438" i="9"/>
  <c r="F439" i="9"/>
  <c r="F431" i="9"/>
  <c r="L425" i="9"/>
  <c r="L418" i="9"/>
  <c r="L412" i="9"/>
  <c r="L406" i="9"/>
  <c r="L399" i="9"/>
  <c r="F385" i="9"/>
  <c r="K385" i="9"/>
  <c r="L380" i="9"/>
  <c r="F381" i="9"/>
  <c r="F368" i="9"/>
  <c r="K368" i="9"/>
  <c r="K355" i="9"/>
  <c r="L355" i="9"/>
  <c r="F356" i="9"/>
  <c r="L341" i="9"/>
  <c r="F334" i="9"/>
  <c r="K334" i="9"/>
  <c r="F328" i="9"/>
  <c r="K328" i="9"/>
  <c r="L259" i="9"/>
  <c r="F246" i="9"/>
  <c r="K246" i="9"/>
  <c r="L241" i="9"/>
  <c r="F234" i="9"/>
  <c r="K234" i="9"/>
  <c r="F228" i="9"/>
  <c r="K228" i="9"/>
  <c r="L222" i="9"/>
  <c r="F223" i="9"/>
  <c r="L217" i="9"/>
  <c r="F210" i="9"/>
  <c r="K210" i="9"/>
  <c r="F204" i="9"/>
  <c r="K204" i="9"/>
  <c r="K198" i="9"/>
  <c r="L198" i="9"/>
  <c r="F199" i="9"/>
  <c r="L193" i="9"/>
  <c r="L187" i="9"/>
  <c r="K180" i="9"/>
  <c r="F180" i="9"/>
  <c r="F174" i="9"/>
  <c r="K174" i="9"/>
  <c r="L169" i="9"/>
  <c r="F163" i="9"/>
  <c r="F156" i="9"/>
  <c r="K156" i="9"/>
  <c r="L150" i="9"/>
  <c r="F151" i="9"/>
  <c r="F139" i="9"/>
  <c r="K139" i="9"/>
  <c r="F134" i="9"/>
  <c r="K134" i="9"/>
  <c r="L128" i="9"/>
  <c r="F129" i="9"/>
  <c r="L123" i="9"/>
  <c r="L117" i="9"/>
  <c r="F110" i="9"/>
  <c r="K110" i="9"/>
  <c r="L105" i="9"/>
  <c r="F98" i="9"/>
  <c r="K98" i="9"/>
  <c r="F92" i="9"/>
  <c r="K92" i="9"/>
  <c r="K86" i="9"/>
  <c r="F86" i="9"/>
  <c r="F80" i="9"/>
  <c r="L80" i="9" s="1"/>
  <c r="F81" i="9"/>
  <c r="L75" i="9"/>
  <c r="F68" i="9"/>
  <c r="K68" i="9"/>
  <c r="L63" i="9"/>
  <c r="F56" i="9"/>
  <c r="K56" i="9"/>
  <c r="L51" i="9"/>
  <c r="L45" i="9"/>
  <c r="K38" i="9"/>
  <c r="F38" i="9"/>
  <c r="F32" i="9"/>
  <c r="K32" i="9"/>
  <c r="L27" i="9"/>
  <c r="L21" i="9"/>
  <c r="K14" i="9"/>
  <c r="F14" i="9"/>
  <c r="L9" i="9"/>
  <c r="K598" i="9" l="1"/>
  <c r="K590" i="9"/>
  <c r="L453" i="9"/>
  <c r="K452" i="9"/>
  <c r="F452" i="9"/>
  <c r="L452" i="9" s="1"/>
  <c r="F619" i="9"/>
  <c r="L619" i="9" s="1"/>
  <c r="L618" i="9"/>
  <c r="L611" i="9"/>
  <c r="F612" i="9"/>
  <c r="K879" i="9"/>
  <c r="F879" i="9"/>
  <c r="L879" i="9" s="1"/>
  <c r="L982" i="9"/>
  <c r="F880" i="9"/>
  <c r="E863" i="9"/>
  <c r="L961" i="9"/>
  <c r="F962" i="9"/>
  <c r="L483" i="9"/>
  <c r="F490" i="9"/>
  <c r="L496" i="9"/>
  <c r="F503" i="9"/>
  <c r="F363" i="9"/>
  <c r="K363" i="9"/>
  <c r="F322" i="9"/>
  <c r="K322" i="9"/>
  <c r="L314" i="9"/>
  <c r="F315" i="9"/>
  <c r="K306" i="9"/>
  <c r="F306" i="9"/>
  <c r="L290" i="9"/>
  <c r="F291" i="9"/>
  <c r="E282" i="9"/>
  <c r="E274" i="9"/>
  <c r="E266" i="9"/>
  <c r="H875" i="9"/>
  <c r="L874" i="9"/>
  <c r="L851" i="9"/>
  <c r="F852" i="9"/>
  <c r="L839" i="9"/>
  <c r="F840" i="9"/>
  <c r="L833" i="9"/>
  <c r="F834" i="9"/>
  <c r="L817" i="9"/>
  <c r="F822" i="9"/>
  <c r="L758" i="9"/>
  <c r="F759" i="9"/>
  <c r="L712" i="9"/>
  <c r="F713" i="9"/>
  <c r="L634" i="9"/>
  <c r="L587" i="9"/>
  <c r="F591" i="9"/>
  <c r="L549" i="9"/>
  <c r="L519" i="9"/>
  <c r="L470" i="9"/>
  <c r="F471" i="9"/>
  <c r="L458" i="9"/>
  <c r="F459" i="9"/>
  <c r="L445" i="9"/>
  <c r="F446" i="9"/>
  <c r="L439" i="9"/>
  <c r="L431" i="9"/>
  <c r="F432" i="9"/>
  <c r="L385" i="9"/>
  <c r="F386" i="9"/>
  <c r="L381" i="9"/>
  <c r="L368" i="9"/>
  <c r="F369" i="9"/>
  <c r="L356" i="9"/>
  <c r="F335" i="9"/>
  <c r="L334" i="9"/>
  <c r="L328" i="9"/>
  <c r="F329" i="9"/>
  <c r="L246" i="9"/>
  <c r="F247" i="9"/>
  <c r="L234" i="9"/>
  <c r="F235" i="9"/>
  <c r="L228" i="9"/>
  <c r="F229" i="9"/>
  <c r="L223" i="9"/>
  <c r="L210" i="9"/>
  <c r="F211" i="9"/>
  <c r="L204" i="9"/>
  <c r="F205" i="9"/>
  <c r="L199" i="9"/>
  <c r="L180" i="9"/>
  <c r="F181" i="9"/>
  <c r="L174" i="9"/>
  <c r="F175" i="9"/>
  <c r="L163" i="9"/>
  <c r="F157" i="9"/>
  <c r="L156" i="9"/>
  <c r="L151" i="9"/>
  <c r="F140" i="9"/>
  <c r="L139" i="9"/>
  <c r="L134" i="9"/>
  <c r="F135" i="9"/>
  <c r="L129" i="9"/>
  <c r="L110" i="9"/>
  <c r="F111" i="9"/>
  <c r="L98" i="9"/>
  <c r="F99" i="9"/>
  <c r="L92" i="9"/>
  <c r="F93" i="9"/>
  <c r="F87" i="9"/>
  <c r="L86" i="9"/>
  <c r="L81" i="9"/>
  <c r="L68" i="9"/>
  <c r="F69" i="9"/>
  <c r="L56" i="9"/>
  <c r="F57" i="9"/>
  <c r="L38" i="9"/>
  <c r="F39" i="9"/>
  <c r="L32" i="9"/>
  <c r="F33" i="9"/>
  <c r="L14" i="9"/>
  <c r="F15" i="9"/>
  <c r="L612" i="9" l="1"/>
  <c r="I878" i="9"/>
  <c r="F863" i="9"/>
  <c r="K863" i="9"/>
  <c r="L962" i="9"/>
  <c r="L490" i="9"/>
  <c r="L503" i="9"/>
  <c r="L363" i="9"/>
  <c r="F364" i="9"/>
  <c r="L322" i="9"/>
  <c r="F323" i="9"/>
  <c r="L315" i="9"/>
  <c r="L306" i="9"/>
  <c r="F307" i="9"/>
  <c r="L291" i="9"/>
  <c r="K282" i="9"/>
  <c r="F282" i="9"/>
  <c r="K274" i="9"/>
  <c r="F274" i="9"/>
  <c r="F266" i="9"/>
  <c r="K266" i="9"/>
  <c r="L875" i="9"/>
  <c r="L852" i="9"/>
  <c r="L840" i="9"/>
  <c r="L834" i="9"/>
  <c r="L822" i="9"/>
  <c r="L759" i="9"/>
  <c r="L713" i="9"/>
  <c r="L591" i="9"/>
  <c r="L471" i="9"/>
  <c r="L459" i="9"/>
  <c r="L446" i="9"/>
  <c r="L432" i="9"/>
  <c r="L386" i="9"/>
  <c r="L369" i="9"/>
  <c r="L335" i="9"/>
  <c r="L329" i="9"/>
  <c r="L247" i="9"/>
  <c r="L235" i="9"/>
  <c r="L229" i="9"/>
  <c r="L211" i="9"/>
  <c r="L205" i="9"/>
  <c r="L181" i="9"/>
  <c r="L175" i="9"/>
  <c r="L157" i="9"/>
  <c r="L140" i="9"/>
  <c r="L135" i="9"/>
  <c r="L111" i="9"/>
  <c r="L99" i="9"/>
  <c r="L93" i="9"/>
  <c r="L87" i="9"/>
  <c r="L69" i="9"/>
  <c r="L57" i="9"/>
  <c r="L39" i="9"/>
  <c r="L33" i="9"/>
  <c r="L15" i="9"/>
  <c r="J878" i="9" l="1"/>
  <c r="K878" i="9"/>
  <c r="F864" i="9"/>
  <c r="L863" i="9"/>
  <c r="E705" i="9"/>
  <c r="L364" i="9"/>
  <c r="L323" i="9"/>
  <c r="L307" i="9"/>
  <c r="L282" i="9"/>
  <c r="F283" i="9"/>
  <c r="L274" i="9"/>
  <c r="F275" i="9"/>
  <c r="L266" i="9"/>
  <c r="F267" i="9"/>
  <c r="J880" i="9" l="1"/>
  <c r="L878" i="9"/>
  <c r="L864" i="9"/>
  <c r="K705" i="9"/>
  <c r="F705" i="9"/>
  <c r="L283" i="9"/>
  <c r="L275" i="9"/>
  <c r="L267" i="9"/>
  <c r="L880" i="9" l="1"/>
  <c r="L705" i="9"/>
  <c r="F706" i="9"/>
  <c r="L706" i="9" l="1"/>
  <c r="E7" i="3" l="1"/>
  <c r="E17" i="3" s="1"/>
  <c r="E22" i="3" l="1"/>
  <c r="E19" i="3"/>
  <c r="E21" i="3"/>
  <c r="E20" i="3"/>
  <c r="E25" i="3" l="1"/>
  <c r="E26" i="3" l="1"/>
  <c r="E27" i="3" s="1"/>
  <c r="E29" i="3" s="1"/>
  <c r="E31" i="3" l="1"/>
  <c r="E32" i="3" s="1"/>
</calcChain>
</file>

<file path=xl/sharedStrings.xml><?xml version="1.0" encoding="utf-8"?>
<sst xmlns="http://schemas.openxmlformats.org/spreadsheetml/2006/main" count="12643" uniqueCount="1840">
  <si>
    <t>공 종 별 집 계 표</t>
  </si>
  <si>
    <t>[ 부산시립시민도서관개보수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</si>
  <si>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</si>
  <si>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</si>
  <si>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</si>
  <si>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</si>
  <si>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</si>
  <si>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</si>
  <si>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</si>
  <si>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</si>
  <si>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</si>
  <si>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</si>
  <si>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</si>
  <si>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</si>
  <si>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</si>
  <si>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</si>
  <si>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</si>
  <si>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</si>
  <si>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</si>
  <si>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</si>
  <si>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</si>
  <si>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</si>
  <si>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</si>
  <si>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</si>
  <si>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</si>
  <si>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</si>
  <si>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</si>
  <si>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</si>
  <si>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</si>
  <si>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</si>
  <si>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</si>
  <si>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</si>
  <si>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</si>
  <si>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</si>
  <si>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</si>
  <si>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</si>
  <si>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</si>
  <si>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</si>
  <si>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</si>
  <si>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</si>
  <si>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</si>
  <si>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</si>
  <si>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</si>
  <si>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</si>
  <si>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</si>
  <si>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</si>
  <si>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</si>
  <si>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</si>
  <si>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</si>
  <si>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/>
  </si>
  <si>
    <t>01</t>
  </si>
  <si>
    <t>0101</t>
  </si>
  <si>
    <t>010101</t>
  </si>
  <si>
    <t>01010101</t>
  </si>
  <si>
    <t>크레인(타이어)</t>
  </si>
  <si>
    <t>25ton</t>
  </si>
  <si>
    <t>HR</t>
  </si>
  <si>
    <t>586F1417A62739B807FA6B00740D680BAD914AB5</t>
  </si>
  <si>
    <t>T</t>
  </si>
  <si>
    <t>F</t>
  </si>
  <si>
    <t>대</t>
  </si>
  <si>
    <t>5FB7A4F9F6D3CA38BFFE6CA07742C8</t>
  </si>
  <si>
    <t>5FB7A4F9F6D3CA38BFFE6CA07742C9</t>
  </si>
  <si>
    <t>5FB7A4F9F6D3CA38BFFE6CA07742CA</t>
  </si>
  <si>
    <t>5FB7A4F9F6D3CA38BFFE6CA07742CB</t>
  </si>
  <si>
    <t>5FB7A4F9F6D3CA38BFFE6CA07742CC</t>
  </si>
  <si>
    <t>5FB7A4F9F6D3CA38BFFE6CA07742CD</t>
  </si>
  <si>
    <t>5FB7A4F9F6D3CA38BFFE6CA07742CE</t>
  </si>
  <si>
    <t>5FB7A4F9F6D3CA38BFFE6CA07742CF</t>
  </si>
  <si>
    <t>5FB7A4F9F6D3CA38BFFE6CA07742C0</t>
  </si>
  <si>
    <t>5FB7A4F9F6D3CA38BFFE6CA07742C1</t>
  </si>
  <si>
    <t>5FB7A4F9F6D3CA38BFFE6CA07743EE</t>
  </si>
  <si>
    <t>5FB7A4F9F6D3CA38BFFE6CA07743EF</t>
  </si>
  <si>
    <t>5FB7A4F9F6D3CA38BFFE6CA07743EC</t>
  </si>
  <si>
    <t>고철</t>
  </si>
  <si>
    <t>냉온수기 2대 철거</t>
  </si>
  <si>
    <t>Kg</t>
  </si>
  <si>
    <t>585EA424C6225AD8B282CA607488640ABEFCB9</t>
  </si>
  <si>
    <t>보일러 1대 철거</t>
  </si>
  <si>
    <t>585EA424C6225AD8B282CA607488640ABEFCBA</t>
  </si>
  <si>
    <t>고동</t>
  </si>
  <si>
    <t>585EA424C6225AD8B282CA607488640ABEFCBB</t>
  </si>
  <si>
    <t>냉각수 펌프 3대 철거</t>
  </si>
  <si>
    <t>585EA424C6225AD8B282CA607488640ABEFCBC</t>
  </si>
  <si>
    <t>585EA424C6225AD8B282CA607488640ABEFCBD</t>
  </si>
  <si>
    <t>냉온수 펌프 3대 철거</t>
  </si>
  <si>
    <t>585EA424C6225AD8B282CA607488640ABEFCBE</t>
  </si>
  <si>
    <t>585EA424C6225AD8B282CA607488640ABEFCBF</t>
  </si>
  <si>
    <t>공기조화기 1 1대 철거</t>
  </si>
  <si>
    <t>585EA424C6225AD8B282CA607488640ABEFCB0</t>
  </si>
  <si>
    <t>공기조화기 2 1대 철거</t>
  </si>
  <si>
    <t>585EA424C6225AD8B282CA607488640ABEFCB1</t>
  </si>
  <si>
    <t>고스텐</t>
  </si>
  <si>
    <t>급탕탱크 1대 철거</t>
  </si>
  <si>
    <t>585EA424C6225AD8B282CA607488640ABEFD5F</t>
  </si>
  <si>
    <t>응축수탱크 1대 철거</t>
  </si>
  <si>
    <t>585EA424C6225AD8B282CA607488640ABEFD5E</t>
  </si>
  <si>
    <t>냉온수 헤더 2대 철거</t>
  </si>
  <si>
    <t>585EA424C6225AD8B282CA607488640ABEFD5D</t>
  </si>
  <si>
    <t>증기 헤더 1대 철거</t>
  </si>
  <si>
    <t>585EA424C6225AD8B282CA607488640ABEFD5C</t>
  </si>
  <si>
    <t>공조기1 급기팬 1대 철거</t>
  </si>
  <si>
    <t>585EA424C6225AD8B282CA607488640ABEFD5B</t>
  </si>
  <si>
    <t>585EA424C6225AD8B282CA607488640ABEFD5A</t>
  </si>
  <si>
    <t>공조기1 환기팬 1대 철거</t>
  </si>
  <si>
    <t>585EA424C6225AD8B282CA607488640ABEFD59</t>
  </si>
  <si>
    <t>585EA424C6225AD8B282CA607488640ABEFD58</t>
  </si>
  <si>
    <t>공조기2 급기팬 1대 철거</t>
  </si>
  <si>
    <t>585EA424C6225AD8B282CA607488640ABEFD57</t>
  </si>
  <si>
    <t>585EA424C6225AD8B282CA607488640ABEFD56</t>
  </si>
  <si>
    <t>공조기2 환기팬 1대 철거</t>
  </si>
  <si>
    <t>585EA424C6225AD8B282CA607488640ABEF2B4</t>
  </si>
  <si>
    <t>585EA424C6225AD8B282CA607488640ABEF2B5</t>
  </si>
  <si>
    <t>급수가압펌프 2대 철거</t>
  </si>
  <si>
    <t>585EA424C6225AD8B282CA607488640ABEF2B6</t>
  </si>
  <si>
    <t>585EA424C6225AD8B282CA607488640ABEF2B7</t>
  </si>
  <si>
    <t>식</t>
  </si>
  <si>
    <t>5ECFF40746AB114804E656F078BAE0</t>
  </si>
  <si>
    <t>5ECFF40746AB114804E656F078BAE3</t>
  </si>
  <si>
    <t>5ECFF40746AB114804E656F078BAE2</t>
  </si>
  <si>
    <t>5ECFF40746AB114804E656F078BAE5</t>
  </si>
  <si>
    <t>5ECFF40746AB114804E656F078BAE4</t>
  </si>
  <si>
    <t>5ECFF40746AB114804E656F078BAE7</t>
  </si>
  <si>
    <t>5ECFF40746AB114804E656F078BAE6</t>
  </si>
  <si>
    <t>5ECFF40746AB114804E656F078BAE9</t>
  </si>
  <si>
    <t>TOTAL</t>
  </si>
  <si>
    <t>01010102</t>
  </si>
  <si>
    <t>586F1417A62766C8111C529075ACB67B88A240A6</t>
  </si>
  <si>
    <t>586F1417A62766C8111C529075ACB67B88A240A7</t>
  </si>
  <si>
    <t>혼합건설폐기물</t>
  </si>
  <si>
    <t>건설폐재류에 가연성 5% 이하 혼합</t>
  </si>
  <si>
    <t>TON</t>
  </si>
  <si>
    <t>5F7DD4BF96C2B708ACF587F07F8BE2</t>
  </si>
  <si>
    <t>건설폐기물 상차비 - 중량 기준</t>
  </si>
  <si>
    <t>중간처리 대상, 15ton 덤프트럭</t>
  </si>
  <si>
    <t>5F7DD4BF96C2B718B5953790775D2B</t>
  </si>
  <si>
    <t>건설폐기물 운반비 - 중량 기준</t>
  </si>
  <si>
    <t>중간처리 대상, 15ton 덤프트럭, 30km</t>
  </si>
  <si>
    <t>5F7DD4BF96C2B718B59536F071F924</t>
  </si>
  <si>
    <t>010102</t>
  </si>
  <si>
    <t>01010201</t>
  </si>
  <si>
    <t>D32</t>
  </si>
  <si>
    <t>M</t>
  </si>
  <si>
    <t>5FB794D2D65696587E988AD07ECFA7</t>
  </si>
  <si>
    <t>D40</t>
  </si>
  <si>
    <t>5FB794D2D65696587E988AD07ECE80</t>
  </si>
  <si>
    <t>D50</t>
  </si>
  <si>
    <t>5FB794D2D65696587E988AD07ECDFA</t>
  </si>
  <si>
    <t>D100</t>
  </si>
  <si>
    <t>5FB794D2D65696587E988AD07EC2EF</t>
  </si>
  <si>
    <t>5FB794D2D65696587E988AD07FD070</t>
  </si>
  <si>
    <t>D300</t>
  </si>
  <si>
    <t>5FB794D2D65696587E988AD07FD699</t>
  </si>
  <si>
    <t>D65</t>
  </si>
  <si>
    <t>5FB794D2D65696587E988BE07411D9</t>
  </si>
  <si>
    <t>D80</t>
  </si>
  <si>
    <t>5FB794D2D65696587E988BE0741E90</t>
  </si>
  <si>
    <t>5FB794D2D65696587E988BE0741FB7</t>
  </si>
  <si>
    <t>D125</t>
  </si>
  <si>
    <t>5FB794D2D65696587E988BE0753D64</t>
  </si>
  <si>
    <t>5FB794D2D6569608FD6621B07EEF8F</t>
  </si>
  <si>
    <t>5FB794D2D6569608FD6621B07EEEE8</t>
  </si>
  <si>
    <t>5FB794D2D6569608FD6621B07EEDC2</t>
  </si>
  <si>
    <t>5FB794D2D6569608FD6621B07EEC3B</t>
  </si>
  <si>
    <t>5FB794D2D6569608FD6621B07EE3DE</t>
  </si>
  <si>
    <t>5FB794D2D6569608FD6621B07EE237</t>
  </si>
  <si>
    <t>5FB794D2D6569608FD6621B07FF17F</t>
  </si>
  <si>
    <t>5FB794D2D6569608FD6621B07FF32D</t>
  </si>
  <si>
    <t>5FB794D2D6569608FD6621B07FF5DA</t>
  </si>
  <si>
    <t>개소</t>
  </si>
  <si>
    <t>5FB7541656522D28784C410074F334</t>
  </si>
  <si>
    <t>5FB7541776CCCF38AD3B053078BF9B</t>
  </si>
  <si>
    <t>5FB7541776CCCF38AD3B06D07EC1AC</t>
  </si>
  <si>
    <t>5FB7541776CCCF38AD3B07E07533C4</t>
  </si>
  <si>
    <t>5FB7541776F87E980BAF3DB0701D00</t>
  </si>
  <si>
    <t>5FB7541776F88F08792BB920723F10</t>
  </si>
  <si>
    <t>5FB75416566C8758AA52C28076D160</t>
  </si>
  <si>
    <t>5FB75416566CBC98A4D9F5407061A3</t>
  </si>
  <si>
    <t>공조 배관류</t>
  </si>
  <si>
    <t>585EA424C6225AD8B282CA607488640ABF87E4</t>
  </si>
  <si>
    <t>585EA424C6225AD8B282CA607488640ABF87E7</t>
  </si>
  <si>
    <t>01010202</t>
  </si>
  <si>
    <t>5FB794D2D65696587E988BE07414AD</t>
  </si>
  <si>
    <t>5FB794D2D65696587E988BE07412FF</t>
  </si>
  <si>
    <t>5FB794D2D6569608FD6621B07EE967</t>
  </si>
  <si>
    <t>동관이음쇠</t>
  </si>
  <si>
    <t>동관이음쇠, ∮32mm, 동캡</t>
  </si>
  <si>
    <t>개</t>
  </si>
  <si>
    <t>58216489E6A3C938DE186CA0729B75452B63C0</t>
  </si>
  <si>
    <t>동관용접(Brazing)</t>
  </si>
  <si>
    <t>5FB7541776F84158E9A6F9307228AE</t>
  </si>
  <si>
    <t>급수 배관류</t>
  </si>
  <si>
    <t>585EA424C6225AD8B282CA607488640ABF87E6</t>
  </si>
  <si>
    <t>01010203</t>
  </si>
  <si>
    <t>D250</t>
  </si>
  <si>
    <t>5FB794D2D65696587E988AD07FD117</t>
  </si>
  <si>
    <t>5FB7541656522D28784C42207B9D16</t>
  </si>
  <si>
    <t>가스 배관류</t>
  </si>
  <si>
    <t>585EA424C6225AD8B282CA607488640ABF87E1</t>
  </si>
  <si>
    <t>01010204</t>
  </si>
  <si>
    <t>용접식강관이음쇠</t>
  </si>
  <si>
    <t>용접식강관이음쇠, ∮50mm, 캡, 용접용백관, SPP</t>
  </si>
  <si>
    <t>58216489E6A3C938DF30F0F07D1474704C53A2</t>
  </si>
  <si>
    <t>5FB7641E66FAA1182F550AC0707D7B</t>
  </si>
  <si>
    <t>냉난방 배관류</t>
  </si>
  <si>
    <t>585EA424C6225AD8B282CA607488640ABF87E0</t>
  </si>
  <si>
    <t>5FB794D2D65696587E988AD07EC878</t>
  </si>
  <si>
    <t>5FB794D2D6569608FD6621B07EE840</t>
  </si>
  <si>
    <t>용접식강관이음쇠, ∮25mm, 캡, 용접용백관, SPP</t>
  </si>
  <si>
    <t>58216489E6A3C938DF30F0F07D1474704C53A7</t>
  </si>
  <si>
    <t>5FB7641E66FAA1182F550AC07078F9</t>
  </si>
  <si>
    <t>585EA424C6225AD8B282CA607488640ABF87E3</t>
  </si>
  <si>
    <t>01010206</t>
  </si>
  <si>
    <t>배관용스테인리스강관(철거)</t>
  </si>
  <si>
    <t>배관용스테인리스강관, ∮40*2.5mm</t>
  </si>
  <si>
    <t>58216489E6A3C9182B72472078A0E5EDF2D781</t>
  </si>
  <si>
    <t>잡재료비</t>
  </si>
  <si>
    <t>주재료비의 3%</t>
  </si>
  <si>
    <t>5E6194352674A0088E0A79D07C20001</t>
  </si>
  <si>
    <t>보통인부</t>
  </si>
  <si>
    <t>일반공사 직종</t>
  </si>
  <si>
    <t>인</t>
  </si>
  <si>
    <t>5FA604A726EC80C864B2BCC07E0B8DFA5C306C</t>
  </si>
  <si>
    <t>배관공</t>
  </si>
  <si>
    <t>5FA604A726EC80C864B2BCC07E0B8DFA5C332B</t>
  </si>
  <si>
    <t>585EA424C6225AD8B282CA607488640ABEFB91</t>
  </si>
  <si>
    <t>585EA424C6225AD8B282CA607488640ABEFB90</t>
  </si>
  <si>
    <t>5FB7343B06F3B7F8340F3DB07FD742</t>
  </si>
  <si>
    <t>01010207</t>
  </si>
  <si>
    <t>5FB7540266F78E78A8B397A077EAD7</t>
  </si>
  <si>
    <t>5FB754014697CBE877133D4075609B</t>
  </si>
  <si>
    <t>5FB794D2D65696587E988AD07FD23E</t>
  </si>
  <si>
    <t>D150</t>
  </si>
  <si>
    <t>5FB794D2D65696587E988AD07FD3C5</t>
  </si>
  <si>
    <t>5FB7540266F7C5F83DF971A07E7CC5</t>
  </si>
  <si>
    <t>5FB7540266F7A918A92BDC307E6F29</t>
  </si>
  <si>
    <t>5FB7540266F78E2826B5A4E0735470</t>
  </si>
  <si>
    <t>5FB754014697CBB8A3B0C0007E267C</t>
  </si>
  <si>
    <t>5FB754014697F0E8DBA531507FD5BA</t>
  </si>
  <si>
    <t>5FB7343B06F3D2C889E59A70774FD6</t>
  </si>
  <si>
    <t>5FB7343B06C6D298400FA0E0700D52</t>
  </si>
  <si>
    <t>5FB73438B60D44D8BE5ED5B07B2849</t>
  </si>
  <si>
    <t>5FB73438B60D70280C3ED080737314</t>
  </si>
  <si>
    <t>배관용스테인리스강관</t>
  </si>
  <si>
    <t>배관용스테인리스강관, ∮100*3mm</t>
  </si>
  <si>
    <t>58216489E6A3C9182B72472078A0E5EDF3F805</t>
  </si>
  <si>
    <t>일반배관용스테인리스강관관이음쇠</t>
  </si>
  <si>
    <t>일반배관용스테인리스강관관이음쇠, ∮100mm, 용접식, 엘보, #10</t>
  </si>
  <si>
    <t>58216489E6A3C938DF3E53D07D0E8B5EC2306E</t>
  </si>
  <si>
    <t>코너앵글</t>
  </si>
  <si>
    <t>코너앵글, 앵글(STS), 50*50*4</t>
  </si>
  <si>
    <t>kg</t>
  </si>
  <si>
    <t>585EB4CD36ADCFA892F897907BBBF2EC2A748B</t>
  </si>
  <si>
    <t>육각너트</t>
  </si>
  <si>
    <t>육각너트, M16</t>
  </si>
  <si>
    <t>585EA424C6226B28F5DE9600725875B408F3E6</t>
  </si>
  <si>
    <t>U볼트</t>
  </si>
  <si>
    <t>U볼트, 절연, ∮100mm</t>
  </si>
  <si>
    <t>585EA424C6226B389C4517F076832C9BB8A2CD</t>
  </si>
  <si>
    <t>5F7D64E13604D348A0A9B8F077C32C</t>
  </si>
  <si>
    <t>5F7D64E13604D348A0A9B9907DA7B2</t>
  </si>
  <si>
    <t>스테인리스용접(TIG)</t>
  </si>
  <si>
    <t>5FB7540146856B7826569BE0720D02</t>
  </si>
  <si>
    <t>5FB73438B60D44D8BE5ED5B07B2848</t>
  </si>
  <si>
    <t>공구손료</t>
  </si>
  <si>
    <t>인력품의 3%</t>
  </si>
  <si>
    <t>5E6194352674A0088E0A79D07C23002</t>
  </si>
  <si>
    <t>5FB7343B06F3B78885C03070766395</t>
  </si>
  <si>
    <t>5FB73438B60D44A8EAE04160777E46</t>
  </si>
  <si>
    <t>5FB73438B60D7058C0A5B43075BE29</t>
  </si>
  <si>
    <t>5FB73438B60D67C840ABD0507350C1</t>
  </si>
  <si>
    <t>58216489E6A3C9182B72472078A0E5EDF3F929</t>
  </si>
  <si>
    <t>배관용스테인리스강관, ∮25*2.5mm</t>
  </si>
  <si>
    <t>58216489E6A3C9182B72472078A0E5EDF3FA38</t>
  </si>
  <si>
    <t>배관용스테인리스강관, ∮65*3mm</t>
  </si>
  <si>
    <t>58216489E6A3C9182B72472078A0E5EDF3F807</t>
  </si>
  <si>
    <t>용접식강관이음쇠, ∮125mm, 백엘보, 용접</t>
  </si>
  <si>
    <t>58216489E6A3C938DF30F0F07D147477FD7FE4</t>
  </si>
  <si>
    <t>용접식강관이음쇠, ∮150mm, 백엘보, 용접</t>
  </si>
  <si>
    <t>58216489E6A3C938DF30F0F07D147477FD7FE5</t>
  </si>
  <si>
    <t>용접식강관이음쇠, ∮125mm, 백티, 용접</t>
  </si>
  <si>
    <t>58216489E6A3C938DF30F0F07D147477FC58DF</t>
  </si>
  <si>
    <t>용접식강관이음쇠, ∮150mm, 백티, 용접</t>
  </si>
  <si>
    <t>58216489E6A3C938DF30F0F07D147477FC58D8</t>
  </si>
  <si>
    <t>일반배관용스테인리스강관관이음쇠, ∮25mm, 유니언, 나사식</t>
  </si>
  <si>
    <t>58216489E6A3C938DF3E53D07D0E8B5D27B1E8</t>
  </si>
  <si>
    <t>일반배관용스테인리스강관관이음쇠, ∮40mm, 유니언, 나사식</t>
  </si>
  <si>
    <t>58216489E6A3C938DF3E53D07D0E8B5D27B1EA</t>
  </si>
  <si>
    <t>일반배관용스테인리스강관관이음쇠, ∮25mm, 니플, 나사식</t>
  </si>
  <si>
    <t>58216489E6A3C938DF3E53D07D0E8B5D269178</t>
  </si>
  <si>
    <t>일반배관용스테인리스강관관이음쇠, ∮40mm, 니플, 나사식</t>
  </si>
  <si>
    <t>58216489E6A3C938DF3E53D07D0E8B5D2696F2</t>
  </si>
  <si>
    <t>일반배관용스테인리스강관관이음쇠, ∮25mm, 용접식, 엘보, #10</t>
  </si>
  <si>
    <t>58216489E6A3C938DF3E53D07D0E8B5EC23171</t>
  </si>
  <si>
    <t>일반배관용스테인리스강관관이음쇠, ∮40mm, 용접식, 엘보, #10</t>
  </si>
  <si>
    <t>58216489E6A3C938DF3E53D07D0E8B5EC23173</t>
  </si>
  <si>
    <t>일반배관용스테인리스강관관이음쇠, ∮65mm, 용접식, 엘보, #10</t>
  </si>
  <si>
    <t>58216489E6A3C938DF3E53D07D0E8B5EC2317D</t>
  </si>
  <si>
    <t>일반배관용스테인리스강관관이음쇠, ∮125mm, 용접식, 엘보, #10</t>
  </si>
  <si>
    <t>58216489E6A3C938DF3E53D07D0E8B5EC2306F</t>
  </si>
  <si>
    <t>일반배관용스테인리스강관관이음쇠, ∮40mm, 용접식, 티, #10</t>
  </si>
  <si>
    <t>58216489E6A3C938DF3E53D07D0E8B5EC3D10F</t>
  </si>
  <si>
    <t>일반배관용스테인리스강관관이음쇠, ∮125mm, 용접식, 티, #10</t>
  </si>
  <si>
    <t>58216489E6A3C938DF3E53D07D0E8B5EC3D10A</t>
  </si>
  <si>
    <t>스테인리스 망</t>
  </si>
  <si>
    <t>스테인리스망, STS304, 14mesh*∮0.6*1m</t>
  </si>
  <si>
    <t>M2</t>
  </si>
  <si>
    <t>587994A9665B1F88DB7403A07D2A0D3F5A6142</t>
  </si>
  <si>
    <t>플로우트밸브</t>
  </si>
  <si>
    <t>플로우트밸브, ∮40mm, 볼탭, STS</t>
  </si>
  <si>
    <t>58216489E6A3F638DA2BC5E07EF8B2076D84AC</t>
  </si>
  <si>
    <t>5FB754052617B648E02CC390760B55</t>
  </si>
  <si>
    <t>5FB754052617A5E895C303A073BA07</t>
  </si>
  <si>
    <t>5FB7540266F7A9487D859E1071CB69</t>
  </si>
  <si>
    <t>5FB754014697CBE877133D4075609A</t>
  </si>
  <si>
    <t>5FB754014697F0B8070857A0739AFE</t>
  </si>
  <si>
    <t>5FB714ED1674C2F81A6EC3107506AD</t>
  </si>
  <si>
    <t>5FB714ED1674EDD8B184DE607E32B5</t>
  </si>
  <si>
    <t>5FB714EE36CA4A2824A1FD3075A501</t>
  </si>
  <si>
    <t>5FB714ED163E9A8842D1EF1071F75B</t>
  </si>
  <si>
    <t>플랙시블조인트</t>
  </si>
  <si>
    <t>5FB714E4368563E8D89467207A184F</t>
  </si>
  <si>
    <t>5FB714ED1659F58818BF0B407D7987</t>
  </si>
  <si>
    <t>강관전기아크용접</t>
  </si>
  <si>
    <t>5FB754052632608864A488D0740B97</t>
  </si>
  <si>
    <t>5FB754052632608864A489F07B145A</t>
  </si>
  <si>
    <t>5FB7540266E592F81FDF5F6070C3A5</t>
  </si>
  <si>
    <t>5FB7540266E592F81FDF59D077970C</t>
  </si>
  <si>
    <t>호표 99</t>
  </si>
  <si>
    <t>5FB7540266E592F81FDF5B807572AE</t>
  </si>
  <si>
    <t>호표 100</t>
  </si>
  <si>
    <t>5FB7540146856B78265698207E8769</t>
  </si>
  <si>
    <t>5FB7541776EFE6980E0F81907F7AAA</t>
  </si>
  <si>
    <t>5FB75416567D23B8DF3EFCD07343C1</t>
  </si>
  <si>
    <t>5FB75416567D3C184AA55C407512B8</t>
  </si>
  <si>
    <t>5FB714ED162C0D383BFCA6F07BF66A</t>
  </si>
  <si>
    <t>5FB7F40F96DE5DF8F957DC5074D863</t>
  </si>
  <si>
    <t>SET</t>
  </si>
  <si>
    <t>5FB70485967E0788905A33607101EB</t>
  </si>
  <si>
    <t>소방유량계</t>
  </si>
  <si>
    <t>소방유량계, 순간유량계(후로셀), D40</t>
  </si>
  <si>
    <t>5821047E56DB3C38457F83307FB0C24A76DD6C</t>
  </si>
  <si>
    <t>수격방지기</t>
  </si>
  <si>
    <t>수격방지기, W.H.C, ∮150mm</t>
  </si>
  <si>
    <t>58216489E6A3F6283DE563407BFB577D95A661</t>
  </si>
  <si>
    <t>5FB7F40F96DE5DF8F957DD707BE2CD</t>
  </si>
  <si>
    <t>5FB7F40F96DE5DC82538E9807B3E91</t>
  </si>
  <si>
    <t>5FB7F40F96DE5DC82538E51070163F</t>
  </si>
  <si>
    <t>5FB7F40F96DE5DC82539F2A07AEA13</t>
  </si>
  <si>
    <t>5FB7D43F56DA06E8AF87CC6070262A</t>
  </si>
  <si>
    <t>M3</t>
  </si>
  <si>
    <t>배관용스테인리스강관, ∮125*3mm</t>
  </si>
  <si>
    <t>58216489E6A3C9182B72472078A0E5EDF3F80A</t>
  </si>
  <si>
    <t>배관용스테인리스강관, ∮100*3.5mm</t>
  </si>
  <si>
    <t>58216489E6A3C9182B72472078A0E5EDF3FEA9</t>
  </si>
  <si>
    <t>배관용스테인리스강관, ∮125*3.5mm</t>
  </si>
  <si>
    <t>58216489E6A3C9182B72472078A0E5EDF3FEAE</t>
  </si>
  <si>
    <t>용접식강관이음쇠, ∮100mm, 백엘보, 용접</t>
  </si>
  <si>
    <t>58216489E6A3C938DF30F0F07D147477FD7FE7</t>
  </si>
  <si>
    <t>용접식강관이음쇠, ∮100mm, 백티, 용접</t>
  </si>
  <si>
    <t>58216489E6A3C938DF30F0F07D147477FC58DE</t>
  </si>
  <si>
    <t>일반배관용스테인리스강관관이음쇠, ∮100mm, 용접식, 티, #10</t>
  </si>
  <si>
    <t>58216489E6A3C938DF3E53D07D0E8B5EC3D10B</t>
  </si>
  <si>
    <t>육각너트, M10</t>
  </si>
  <si>
    <t>585EA424C6226B28F5DE9600725875B408F3E5</t>
  </si>
  <si>
    <t>U볼트, 절연, ∮25mm</t>
  </si>
  <si>
    <t>585EA424C6226B389C4517F076832C9BB8A3D8</t>
  </si>
  <si>
    <t>U볼트, 절연, ∮40mm</t>
  </si>
  <si>
    <t>585EA424C6226B389C4517F076832C9BB8A2C9</t>
  </si>
  <si>
    <t>U볼트, 절연, ∮125mm</t>
  </si>
  <si>
    <t>585EA424C6226B389C4517F076832C9BB8A2CC</t>
  </si>
  <si>
    <t>U볼트, 비절연, ∮100mm</t>
  </si>
  <si>
    <t>585EA424C6226B389C4517F076832C9BB8A598</t>
  </si>
  <si>
    <t>5FB7343C161AEB1872420CA07ED82C</t>
  </si>
  <si>
    <t>5F7D64E13604D348A37C70807D7400</t>
  </si>
  <si>
    <t>5FB7540526178AD865988F60731D7C</t>
  </si>
  <si>
    <t>5FB714EE36CA4A181830E1C0752D57</t>
  </si>
  <si>
    <t>호표 116</t>
  </si>
  <si>
    <t>5FB754052632608864A48BA078E96F</t>
  </si>
  <si>
    <t>5FB7541656522D28784C4680768DDF</t>
  </si>
  <si>
    <t>5FB7343B06F3D2C889E59A70774FD7</t>
  </si>
  <si>
    <t>5FB7343B06F3B7F8340F3DB07FD743</t>
  </si>
  <si>
    <t>5FB73438B60D70280C3ED080737315</t>
  </si>
  <si>
    <t>010103</t>
  </si>
  <si>
    <t>01010301</t>
  </si>
  <si>
    <t>5FB794D2D6569668056A69C07F575A</t>
  </si>
  <si>
    <t>5FB794D2D6569668056A69C07F502B</t>
  </si>
  <si>
    <t>도장용융아연도강판</t>
  </si>
  <si>
    <t>도장용융아연도강판, 폴리에스터(양면), 0.80mm</t>
  </si>
  <si>
    <t>585EB4CD36ADFB182D6D8A1071DD93A690D6E4</t>
  </si>
  <si>
    <t>도장용융아연도강판, 폴리에스터(양면), 1.00mm</t>
  </si>
  <si>
    <t>585EB4CD36ADFB182D6D8A1071DD93A690D6E6</t>
  </si>
  <si>
    <t>공조 덕트류</t>
  </si>
  <si>
    <t>585EA424C6225AD8B282CA607488640ABF87E2</t>
  </si>
  <si>
    <t>010104</t>
  </si>
  <si>
    <t>01010401</t>
  </si>
  <si>
    <t>콘크리트 무근구조 철거</t>
  </si>
  <si>
    <t>(소형장비, 전기식)</t>
  </si>
  <si>
    <t>5EE334DBA6A74548421C29107D986C2FE9391A</t>
  </si>
  <si>
    <t>5F7D2442967444281A0E48B07101DD</t>
  </si>
  <si>
    <t>5F7D245B16F794484E06B7B077C6ED</t>
  </si>
  <si>
    <t>5F7D245B16F794484F2CBA207E1933</t>
  </si>
  <si>
    <t>010105</t>
  </si>
  <si>
    <t>01010501</t>
  </si>
  <si>
    <t>5F7D843FB6186728CAC877F070C304</t>
  </si>
  <si>
    <t>5F7D843FB6186728CD9CD6C07FC181</t>
  </si>
  <si>
    <t>5F7D842B46BA6758DDF93700741509</t>
  </si>
  <si>
    <t>5F7D8438061F0C68C0DFC8B07C0FDA</t>
  </si>
  <si>
    <t>철근콘크리트용봉강</t>
  </si>
  <si>
    <t>철근콘크리트용봉강, 이형봉강(SD300), D-13, 지정장소도</t>
  </si>
  <si>
    <t>585EB4CD36ADCF988AED91C07FAB03258C15AC</t>
  </si>
  <si>
    <t>Type-Ⅰ, 소형구조물</t>
  </si>
  <si>
    <t>5F7D843BD66357B8297EA78076BC8C</t>
  </si>
  <si>
    <t>(신설)부스터펌프, 현장설치도</t>
  </si>
  <si>
    <t>172lpm, 55M, 3.7Kw ×3대</t>
  </si>
  <si>
    <t>식별번호 24398830</t>
  </si>
  <si>
    <t>5EE334DBA6A74548421C29107D986C2FE93919</t>
  </si>
  <si>
    <t>(신설)물탱크, 40톤, 현장설치도</t>
  </si>
  <si>
    <t>SMC물탱크(보온), 5,000 X 4,000 X 2,000(H)</t>
  </si>
  <si>
    <t>식별번호 24237285</t>
  </si>
  <si>
    <t>584C044696D2A5881F4DD4C071F33B2BB58806</t>
  </si>
  <si>
    <t>(신설)물탱크, 8톤, 현장설치도</t>
  </si>
  <si>
    <t>SMC물탱크(보온), 2,000 X 2,000 X 2,000(H)</t>
  </si>
  <si>
    <t>식별번호 21938698</t>
  </si>
  <si>
    <t>584C044696D2A5881F4DD4C071F33B2BB58916</t>
  </si>
  <si>
    <t>코  드</t>
  </si>
  <si>
    <t>노 무 비</t>
  </si>
  <si>
    <t>경    비</t>
  </si>
  <si>
    <t>번  호</t>
  </si>
  <si>
    <t>비      고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</si>
  <si>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</si>
  <si>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</si>
  <si>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</si>
  <si>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</si>
  <si>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</si>
  <si>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</si>
  <si>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</si>
  <si>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</si>
  <si>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</si>
  <si>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크레인(타이어)  25ton  HR  공통 8-3,4(2104)   ( 호표 1 )</t>
  </si>
  <si>
    <t>천원</t>
  </si>
  <si>
    <t>586F1417A62739B807FA6B00740D680BAD914A</t>
  </si>
  <si>
    <t>586F1417A62739B807FA6B00740D680BAD914AB5586F1417A62739B807FA6B00740D680BAD914A</t>
  </si>
  <si>
    <t>경유</t>
  </si>
  <si>
    <t>경유, 저유황</t>
  </si>
  <si>
    <t>L</t>
  </si>
  <si>
    <t>5879D402E66C98886BF3350078F41975BF7B2F</t>
  </si>
  <si>
    <t>586F1417A62739B807FA6B00740D680BAD914AB55879D402E66C98886BF3350078F41975BF7B2F</t>
  </si>
  <si>
    <t>잡재료</t>
  </si>
  <si>
    <t>주연료비의 39%</t>
  </si>
  <si>
    <t>586F1417A62739B807FA6B00740D680BAD914AB55E6194352674A0088E0A79D07C20001</t>
  </si>
  <si>
    <t>건설기계운전사</t>
  </si>
  <si>
    <t>5FA604A726EC80C864B2BCC07E0B8DFA5C34C0</t>
  </si>
  <si>
    <t>586F1417A62739B807FA6B00740D680BAD914AB55FA604A726EC80C864B2BCC07E0B8DFA5C34C0</t>
  </si>
  <si>
    <t xml:space="preserve"> [ 합          계 ]</t>
  </si>
  <si>
    <t>냉온수기(철거), 폐수처리 포함  흡수식, 210USRT  대  기계 8-1-2   ( 호표 2 )</t>
  </si>
  <si>
    <t>비계공</t>
  </si>
  <si>
    <t>5FA604A726EC80C864B2BCC07E0B8DFA5C3068</t>
  </si>
  <si>
    <t>5FB7A4F9F6D3CA38BFFE6CA07742C85FA604A726EC80C864B2BCC07E0B8DFA5C3068</t>
  </si>
  <si>
    <t>특별인부</t>
  </si>
  <si>
    <t>5FA604A726EC80C864B2BCC07E0B8DFA5C306D</t>
  </si>
  <si>
    <t>5FB7A4F9F6D3CA38BFFE6CA07742C85FA604A726EC80C864B2BCC07E0B8DFA5C306D</t>
  </si>
  <si>
    <t>5FB7A4F9F6D3CA38BFFE6CA07742C85E6194352674A0088E0A79D07C20001</t>
  </si>
  <si>
    <t>보일러(철거), 폐수처리 포함  관류형, 300kg/hr  대  기계 8-3-4   ( 호표 3 )</t>
  </si>
  <si>
    <t>보일러공</t>
  </si>
  <si>
    <t>5FA604A726EC80C864B2BCC07E0B8DFA5C34C9</t>
  </si>
  <si>
    <t>5FB7A4F9F6D3CA38BFFE6CA07742C95FA604A726EC80C864B2BCC07E0B8DFA5C34C9</t>
  </si>
  <si>
    <t>5FB7A4F9F6D3CA38BFFE6CA07742C95FA604A726EC80C864B2BCC07E0B8DFA5C306D</t>
  </si>
  <si>
    <t>5FB7A4F9F6D3CA38BFFE6CA07742C95E6194352674A0088E0A79D07C20001</t>
  </si>
  <si>
    <t>냉각수 순환펌프(철거)  3,500lpm, 20M, 22Kw  대  기계 4-1-1   ( 호표 4 )</t>
  </si>
  <si>
    <t>기계설비공</t>
  </si>
  <si>
    <t>5FA604A726EC80C864B2BCC07E0B8DFA5C35EE</t>
  </si>
  <si>
    <t>5FB7A4F9F6D3CA38BFFE6CA07742CA5FA604A726EC80C864B2BCC07E0B8DFA5C35EE</t>
  </si>
  <si>
    <t>5FB7A4F9F6D3CA38BFFE6CA07742CA5FA604A726EC80C864B2BCC07E0B8DFA5C306C</t>
  </si>
  <si>
    <t>5FB7A4F9F6D3CA38BFFE6CA07742CA5E6194352674A0088E0A79D07C20001</t>
  </si>
  <si>
    <t>냉온수 순환펌프(철거)  2,117lpm, 25M, 18.5Kw  대  기계 4-1-1   ( 호표 5 )</t>
  </si>
  <si>
    <t>5FB7A4F9F6D3CA38BFFE6CA07742CB5FA604A726EC80C864B2BCC07E0B8DFA5C35EE</t>
  </si>
  <si>
    <t>5FB7A4F9F6D3CA38BFFE6CA07742CB5FA604A726EC80C864B2BCC07E0B8DFA5C306C</t>
  </si>
  <si>
    <t>5FB7A4F9F6D3CA38BFFE6CA07742CB5E6194352674A0088E0A79D07C20001</t>
  </si>
  <si>
    <t>공기조화기1, 급기팬포함(철거)  냉 213,000 kcal/hr,온 212,000 kcal/hr  대  기계 8-2-3   ( 호표 6 )</t>
  </si>
  <si>
    <t>5FB7A4F9F6D3CA38BFFE6CA07742CC5FA604A726EC80C864B2BCC07E0B8DFA5C35EE</t>
  </si>
  <si>
    <t>5FB7A4F9F6D3CA38BFFE6CA07742CC5FA604A726EC80C864B2BCC07E0B8DFA5C306C</t>
  </si>
  <si>
    <t>5FB7A4F9F6D3CA38BFFE6CA07742CC5E6194352674A0088E0A79D07C20001</t>
  </si>
  <si>
    <t>공기조화기2, 급기팬포함(철거)  냉 185,000 kcal/hr,온 140,000 kcal/hr  대  기계 8-2-3   ( 호표 7 )</t>
  </si>
  <si>
    <t>5FB7A4F9F6D3CA38BFFE6CA07742CD5FA604A726EC80C864B2BCC07E0B8DFA5C35EE</t>
  </si>
  <si>
    <t>5FB7A4F9F6D3CA38BFFE6CA07742CD5FA604A726EC80C864B2BCC07E0B8DFA5C306C</t>
  </si>
  <si>
    <t>5FB7A4F9F6D3CA38BFFE6CA07742CD5E6194352674A0088E0A79D07C20001</t>
  </si>
  <si>
    <t>급탕 탱크(철거)  800LIT, STS 304  대  기계 8-4-1   ( 호표 8 )</t>
  </si>
  <si>
    <t>5FB7A4F9F6D3CA38BFFE6CA07742CE5FA604A726EC80C864B2BCC07E0B8DFA5C34C9</t>
  </si>
  <si>
    <t>5FB7A4F9F6D3CA38BFFE6CA07742CE5FA604A726EC80C864B2BCC07E0B8DFA5C3068</t>
  </si>
  <si>
    <t>5FB7A4F9F6D3CA38BFFE6CA07742CE5E6194352674A0088E0A79D07C20001</t>
  </si>
  <si>
    <t>응축수 탱크(철거)  300LIT, STS 304  대  기계 8-4-1   ( 호표 9 )</t>
  </si>
  <si>
    <t>5FB7A4F9F6D3CA38BFFE6CA07742CF5FA604A726EC80C864B2BCC07E0B8DFA5C34C9</t>
  </si>
  <si>
    <t>5FB7A4F9F6D3CA38BFFE6CA07742CF5FA604A726EC80C864B2BCC07E0B8DFA5C3068</t>
  </si>
  <si>
    <t>5FB7A4F9F6D3CA38BFFE6CA07742CF5E6194352674A0088E0A79D07C20001</t>
  </si>
  <si>
    <t>냉온수 헤더(철거)  ø350 x 5,000L  대  기계 1-1-1   ( 호표 10 )</t>
  </si>
  <si>
    <t>5FB7A4F9F6D3CA38BFFE6CA07742C05FA604A726EC80C864B2BCC07E0B8DFA5C332B</t>
  </si>
  <si>
    <t>5FB7A4F9F6D3CA38BFFE6CA07742C05FA604A726EC80C864B2BCC07E0B8DFA5C306C</t>
  </si>
  <si>
    <t>5FB7A4F9F6D3CA38BFFE6CA07742C05E6194352674A0088E0A79D07C20001</t>
  </si>
  <si>
    <t>증기 헤더(철거)  ø125 x 1,500L  대  기계 1-1-1   ( 호표 11 )</t>
  </si>
  <si>
    <t>5FB7A4F9F6D3CA38BFFE6CA07742C15FA604A726EC80C864B2BCC07E0B8DFA5C332B</t>
  </si>
  <si>
    <t>5FB7A4F9F6D3CA38BFFE6CA07742C15FA604A726EC80C864B2BCC07E0B8DFA5C306C</t>
  </si>
  <si>
    <t>5FB7A4F9F6D3CA38BFFE6CA07742C15E6194352674A0088E0A79D07C20001</t>
  </si>
  <si>
    <t>공조기1 리턴팬(철거)  SIROCO25,000m/hr  대  기계 4-2-1   ( 호표 12 )</t>
  </si>
  <si>
    <t>5FB7A4F9F6D3CA38BFFE6CA07743EE5FA604A726EC80C864B2BCC07E0B8DFA5C35EE</t>
  </si>
  <si>
    <t>5FB7A4F9F6D3CA38BFFE6CA07743EE5FA604A726EC80C864B2BCC07E0B8DFA5C306C</t>
  </si>
  <si>
    <t>5FB7A4F9F6D3CA38BFFE6CA07743EE5E6194352674A0088E0A79D07C20001</t>
  </si>
  <si>
    <t>공조기2 리턴팬(철거)  SIROCO(SS), 22,000 m/hr  대  기계 4-2-1   ( 호표 13 )</t>
  </si>
  <si>
    <t>5FB7A4F9F6D3CA38BFFE6CA07743EF5FA604A726EC80C864B2BCC07E0B8DFA5C35EE</t>
  </si>
  <si>
    <t>5FB7A4F9F6D3CA38BFFE6CA07743EF5FA604A726EC80C864B2BCC07E0B8DFA5C306C</t>
  </si>
  <si>
    <t>5FB7A4F9F6D3CA38BFFE6CA07743EF5E6194352674A0088E0A79D07C20001</t>
  </si>
  <si>
    <t>급수가압 펌프(철거)  500lpm, 37M, 5.5Kw  대  기계 4-2-1   ( 호표 14 )</t>
  </si>
  <si>
    <t>5FB7A4F9F6D3CA38BFFE6CA07743EC5FA604A726EC80C864B2BCC07E0B8DFA5C35EE</t>
  </si>
  <si>
    <t>5FB7A4F9F6D3CA38BFFE6CA07743EC5FA604A726EC80C864B2BCC07E0B8DFA5C306C</t>
  </si>
  <si>
    <t>5FB7A4F9F6D3CA38BFFE6CA07743EC5E6194352674A0088E0A79D07C20001</t>
  </si>
  <si>
    <t>냉온수기  전원철거  식     ( 호표 15 )</t>
  </si>
  <si>
    <t>내선전공</t>
  </si>
  <si>
    <t>5FA604A726EC80C864B2BCC07E0B8DFA5C3798</t>
  </si>
  <si>
    <t>5ECFF40746AB114804E656F078BAE05FA604A726EC80C864B2BCC07E0B8DFA5C3798</t>
  </si>
  <si>
    <t>5ECFF40746AB114804E656F078BAE05FA604A726EC80C864B2BCC07E0B8DFA5C306C</t>
  </si>
  <si>
    <t>5ECFF40746AB114804E656F078BAE05E6194352674A0088E0A79D07C20001</t>
  </si>
  <si>
    <t>보일러  전원철거  식     ( 호표 16 )</t>
  </si>
  <si>
    <t>5ECFF40746AB114804E656F078BAE35FA604A726EC80C864B2BCC07E0B8DFA5C3798</t>
  </si>
  <si>
    <t>5ECFF40746AB114804E656F078BAE35FA604A726EC80C864B2BCC07E0B8DFA5C306C</t>
  </si>
  <si>
    <t>5ECFF40746AB114804E656F078BAE35E6194352674A0088E0A79D07C20001</t>
  </si>
  <si>
    <t>냉각수펌프  전원철거  식     ( 호표 17 )</t>
  </si>
  <si>
    <t>5ECFF40746AB114804E656F078BAE25FA604A726EC80C864B2BCC07E0B8DFA5C3798</t>
  </si>
  <si>
    <t>5ECFF40746AB114804E656F078BAE25FA604A726EC80C864B2BCC07E0B8DFA5C306C</t>
  </si>
  <si>
    <t>5ECFF40746AB114804E656F078BAE25E6194352674A0088E0A79D07C20001</t>
  </si>
  <si>
    <t>냉온수펌프  전원철거  식     ( 호표 18 )</t>
  </si>
  <si>
    <t>5ECFF40746AB114804E656F078BAE55FA604A726EC80C864B2BCC07E0B8DFA5C3798</t>
  </si>
  <si>
    <t>5ECFF40746AB114804E656F078BAE55FA604A726EC80C864B2BCC07E0B8DFA5C306C</t>
  </si>
  <si>
    <t>5ECFF40746AB114804E656F078BAE55E6194352674A0088E0A79D07C20001</t>
  </si>
  <si>
    <t>공기조화기1  전원철거  식     ( 호표 19 )</t>
  </si>
  <si>
    <t>5ECFF40746AB114804E656F078BAE45FA604A726EC80C864B2BCC07E0B8DFA5C3798</t>
  </si>
  <si>
    <t>5ECFF40746AB114804E656F078BAE45FA604A726EC80C864B2BCC07E0B8DFA5C306C</t>
  </si>
  <si>
    <t>5ECFF40746AB114804E656F078BAE45E6194352674A0088E0A79D07C20001</t>
  </si>
  <si>
    <t>공기조화기2  전원철거  식     ( 호표 20 )</t>
  </si>
  <si>
    <t>5ECFF40746AB114804E656F078BAE75FA604A726EC80C864B2BCC07E0B8DFA5C3798</t>
  </si>
  <si>
    <t>5ECFF40746AB114804E656F078BAE75FA604A726EC80C864B2BCC07E0B8DFA5C306C</t>
  </si>
  <si>
    <t>5ECFF40746AB114804E656F078BAE75E6194352674A0088E0A79D07C20001</t>
  </si>
  <si>
    <t>공조기1 환기팬  전원철거  식     ( 호표 21 )</t>
  </si>
  <si>
    <t>5ECFF40746AB114804E656F078BAE65FA604A726EC80C864B2BCC07E0B8DFA5C3798</t>
  </si>
  <si>
    <t>5ECFF40746AB114804E656F078BAE65FA604A726EC80C864B2BCC07E0B8DFA5C306C</t>
  </si>
  <si>
    <t>5ECFF40746AB114804E656F078BAE65E6194352674A0088E0A79D07C20001</t>
  </si>
  <si>
    <t>공조기2 환기팬  전원철거  식     ( 호표 22 )</t>
  </si>
  <si>
    <t>5ECFF40746AB114804E656F078BAE95FA604A726EC80C864B2BCC07E0B8DFA5C3798</t>
  </si>
  <si>
    <t>5ECFF40746AB114804E656F078BAE95FA604A726EC80C864B2BCC07E0B8DFA5C306C</t>
  </si>
  <si>
    <t>5ECFF40746AB114804E656F078BAE95E6194352674A0088E0A79D07C20001</t>
  </si>
  <si>
    <t>물탱크 (철거)  5,000 X 2,000 X 2,000(H)  대  공통 8-3,4(7204)   ( 호표 23 )</t>
  </si>
  <si>
    <t>586F1417A62766C8111C529075ACB67B88A240A65FA604A726EC80C864B2BCC07E0B8DFA5C306D</t>
  </si>
  <si>
    <t>586F1417A62766C8111C529075ACB67B88A240A65E6194352674A0088E0A79D07C20001</t>
  </si>
  <si>
    <t>물탱크 (철거)  2,000 X 2,000 X 2,000(H)  대  공통 8-3,4(7204)   ( 호표 24 )</t>
  </si>
  <si>
    <t>586F1417A62766C8111C529075ACB67B88A240A75FA604A726EC80C864B2BCC07E0B8DFA5C306D</t>
  </si>
  <si>
    <t>586F1417A62766C8111C529075ACB67B88A240A75E6194352674A0088E0A79D07C20001</t>
  </si>
  <si>
    <t>배관 해체(강관)  D32  M  유지 4-1-1   ( 호표 25 )</t>
  </si>
  <si>
    <t>5FB794D2D65696587E988AD07ECFA75FA604A726EC80C864B2BCC07E0B8DFA5C332B</t>
  </si>
  <si>
    <t>5FB794D2D65696587E988AD07ECFA75FA604A726EC80C864B2BCC07E0B8DFA5C306C</t>
  </si>
  <si>
    <t>인력품의 2%</t>
  </si>
  <si>
    <t>5FB794D2D65696587E988AD07ECFA75E6194352674A0088E0A79D07C20001</t>
  </si>
  <si>
    <t>배관 해체(강관)  D40  M  유지 4-1-1   ( 호표 26 )</t>
  </si>
  <si>
    <t>5FB794D2D65696587E988AD07ECE805FA604A726EC80C864B2BCC07E0B8DFA5C332B</t>
  </si>
  <si>
    <t>5FB794D2D65696587E988AD07ECE805FA604A726EC80C864B2BCC07E0B8DFA5C306C</t>
  </si>
  <si>
    <t>5FB794D2D65696587E988AD07ECE805E6194352674A0088E0A79D07C20001</t>
  </si>
  <si>
    <t>배관 해체(강관)  D50  M  유지 4-1-1   ( 호표 27 )</t>
  </si>
  <si>
    <t>5FB794D2D65696587E988AD07ECDFA5FA604A726EC80C864B2BCC07E0B8DFA5C332B</t>
  </si>
  <si>
    <t>5FB794D2D65696587E988AD07ECDFA5FA604A726EC80C864B2BCC07E0B8DFA5C306C</t>
  </si>
  <si>
    <t>5FB794D2D65696587E988AD07ECDFA5E6194352674A0088E0A79D07C20001</t>
  </si>
  <si>
    <t>배관 해체(강관)  D100  M  유지 4-1-1   ( 호표 28 )</t>
  </si>
  <si>
    <t>5FB794D2D65696587E988AD07EC2EF5FA604A726EC80C864B2BCC07E0B8DFA5C332B</t>
  </si>
  <si>
    <t>5FB794D2D65696587E988AD07EC2EF5FA604A726EC80C864B2BCC07E0B8DFA5C306C</t>
  </si>
  <si>
    <t>5FB794D2D65696587E988AD07EC2EF5E6194352674A0088E0A79D07C20001</t>
  </si>
  <si>
    <t>배관 해체(강관)  D200  M  유지 4-1-1   ( 호표 29 )</t>
  </si>
  <si>
    <t>5FB794D2D65696587E988AD07FD0705FA604A726EC80C864B2BCC07E0B8DFA5C332B</t>
  </si>
  <si>
    <t>5FB794D2D65696587E988AD07FD0705FA604A726EC80C864B2BCC07E0B8DFA5C306C</t>
  </si>
  <si>
    <t>5FB794D2D65696587E988AD07FD0705E6194352674A0088E0A79D07C20001</t>
  </si>
  <si>
    <t>배관 해체(강관)  D300  M  유지 4-1-1   ( 호표 30 )</t>
  </si>
  <si>
    <t>5FB794D2D65696587E988AD07FD6995FA604A726EC80C864B2BCC07E0B8DFA5C332B</t>
  </si>
  <si>
    <t>5FB794D2D65696587E988AD07FD6995FA604A726EC80C864B2BCC07E0B8DFA5C306C</t>
  </si>
  <si>
    <t>5FB794D2D65696587E988AD07FD6995E6194352674A0088E0A79D07C20001</t>
  </si>
  <si>
    <t>배관 해체(동관)  D65  M  유지 4-1-1   ( 호표 31 )</t>
  </si>
  <si>
    <t>5FB794D2D65696587E988BE07411D95FA604A726EC80C864B2BCC07E0B8DFA5C332B</t>
  </si>
  <si>
    <t>5FB794D2D65696587E988BE07411D95FA604A726EC80C864B2BCC07E0B8DFA5C306C</t>
  </si>
  <si>
    <t>5FB794D2D65696587E988BE07411D95E6194352674A0088E0A79D07C20001</t>
  </si>
  <si>
    <t>배관 해체(동관)  D80  M  유지 4-1-1   ( 호표 32 )</t>
  </si>
  <si>
    <t>5FB794D2D65696587E988BE0741E905FA604A726EC80C864B2BCC07E0B8DFA5C332B</t>
  </si>
  <si>
    <t>5FB794D2D65696587E988BE0741E905FA604A726EC80C864B2BCC07E0B8DFA5C306C</t>
  </si>
  <si>
    <t>5FB794D2D65696587E988BE0741E905E6194352674A0088E0A79D07C20001</t>
  </si>
  <si>
    <t>배관 해체(동관)  D100  M  유지 4-1-1   ( 호표 33 )</t>
  </si>
  <si>
    <t>5FB794D2D65696587E988BE0741FB75FA604A726EC80C864B2BCC07E0B8DFA5C332B</t>
  </si>
  <si>
    <t>5FB794D2D65696587E988BE0741FB75FA604A726EC80C864B2BCC07E0B8DFA5C306C</t>
  </si>
  <si>
    <t>5FB794D2D65696587E988BE0741FB75E6194352674A0088E0A79D07C20001</t>
  </si>
  <si>
    <t>배관 해체(동관)  D125  M  유지 4-1-1   ( 호표 34 )</t>
  </si>
  <si>
    <t>5FB794D2D65696587E988BE0753D645FA604A726EC80C864B2BCC07E0B8DFA5C332B</t>
  </si>
  <si>
    <t>5FB794D2D65696587E988BE0753D645FA604A726EC80C864B2BCC07E0B8DFA5C306C</t>
  </si>
  <si>
    <t>5FB794D2D65696587E988BE0753D645E6194352674A0088E0A79D07C20001</t>
  </si>
  <si>
    <t>배관보온 해체(유리면보온재)  D32  M  유지 4-1-4   ( 호표 35 )</t>
  </si>
  <si>
    <t>보온공</t>
  </si>
  <si>
    <t>5FA604A726EC80C864B2BCC07E0B8DFA5C34CC</t>
  </si>
  <si>
    <t>5FB794D2D6569608FD6621B07EEF8F5FA604A726EC80C864B2BCC07E0B8DFA5C34CC</t>
  </si>
  <si>
    <t>5FB794D2D6569608FD6621B07EEF8F5FA604A726EC80C864B2BCC07E0B8DFA5C306C</t>
  </si>
  <si>
    <t>5FB794D2D6569608FD6621B07EEF8F5E6194352674A0088E0A79D07C20001</t>
  </si>
  <si>
    <t>배관보온 해체(유리면보온재)  D40  M  유지 4-1-4   ( 호표 36 )</t>
  </si>
  <si>
    <t>5FB794D2D6569608FD6621B07EEEE85FA604A726EC80C864B2BCC07E0B8DFA5C34CC</t>
  </si>
  <si>
    <t>5FB794D2D6569608FD6621B07EEEE85FA604A726EC80C864B2BCC07E0B8DFA5C306C</t>
  </si>
  <si>
    <t>5FB794D2D6569608FD6621B07EEEE85E6194352674A0088E0A79D07C20001</t>
  </si>
  <si>
    <t>배관보온 해체(유리면보온재)  D50  M  유지 4-1-4   ( 호표 37 )</t>
  </si>
  <si>
    <t>5FB794D2D6569608FD6621B07EEDC25FA604A726EC80C864B2BCC07E0B8DFA5C34CC</t>
  </si>
  <si>
    <t>5FB794D2D6569608FD6621B07EEDC25FA604A726EC80C864B2BCC07E0B8DFA5C306C</t>
  </si>
  <si>
    <t>5FB794D2D6569608FD6621B07EEDC25E6194352674A0088E0A79D07C20001</t>
  </si>
  <si>
    <t>배관보온 해체(유리면보온재)  D65  M  유지 4-1-4   ( 호표 38 )</t>
  </si>
  <si>
    <t>5FB794D2D6569608FD6621B07EEC3B5FA604A726EC80C864B2BCC07E0B8DFA5C34CC</t>
  </si>
  <si>
    <t>5FB794D2D6569608FD6621B07EEC3B5FA604A726EC80C864B2BCC07E0B8DFA5C306C</t>
  </si>
  <si>
    <t>5FB794D2D6569608FD6621B07EEC3B5E6194352674A0088E0A79D07C20001</t>
  </si>
  <si>
    <t>배관보온 해체(유리면보온재)  D80  M  유지 4-1-4   ( 호표 39 )</t>
  </si>
  <si>
    <t>5FB794D2D6569608FD6621B07EE3DE5FA604A726EC80C864B2BCC07E0B8DFA5C34CC</t>
  </si>
  <si>
    <t>5FB794D2D6569608FD6621B07EE3DE5FA604A726EC80C864B2BCC07E0B8DFA5C306C</t>
  </si>
  <si>
    <t>5FB794D2D6569608FD6621B07EE3DE5E6194352674A0088E0A79D07C20001</t>
  </si>
  <si>
    <t>배관보온 해체(유리면보온재)  D100  M  유지 4-1-4   ( 호표 40 )</t>
  </si>
  <si>
    <t>5FB794D2D6569608FD6621B07EE2375FA604A726EC80C864B2BCC07E0B8DFA5C34CC</t>
  </si>
  <si>
    <t>5FB794D2D6569608FD6621B07EE2375FA604A726EC80C864B2BCC07E0B8DFA5C306C</t>
  </si>
  <si>
    <t>5FB794D2D6569608FD6621B07EE2375E6194352674A0088E0A79D07C20001</t>
  </si>
  <si>
    <t>배관보온 해체(유리면보온재)  D125  M  유지 4-1-4   ( 호표 41 )</t>
  </si>
  <si>
    <t>5FB794D2D6569608FD6621B07FF17F5FA604A726EC80C864B2BCC07E0B8DFA5C34CC</t>
  </si>
  <si>
    <t>5FB794D2D6569608FD6621B07FF17F5FA604A726EC80C864B2BCC07E0B8DFA5C306C</t>
  </si>
  <si>
    <t>5FB794D2D6569608FD6621B07FF17F5E6194352674A0088E0A79D07C20001</t>
  </si>
  <si>
    <t>배관보온 해체(유리면보온재)  D200  M  유지 4-1-4   ( 호표 42 )</t>
  </si>
  <si>
    <t>5FB794D2D6569608FD6621B07FF32D5FA604A726EC80C864B2BCC07E0B8DFA5C34CC</t>
  </si>
  <si>
    <t>5FB794D2D6569608FD6621B07FF32D5FA604A726EC80C864B2BCC07E0B8DFA5C306C</t>
  </si>
  <si>
    <t>5FB794D2D6569608FD6621B07FF32D5E6194352674A0088E0A79D07C20001</t>
  </si>
  <si>
    <t>배관보온 해체(유리면보온재)  D300  M  유지 4-1-4   ( 호표 43 )</t>
  </si>
  <si>
    <t>5FB794D2D6569608FD6621B07FF5DA5FA604A726EC80C864B2BCC07E0B8DFA5C34CC</t>
  </si>
  <si>
    <t>5FB794D2D6569608FD6621B07FF5DA5FA604A726EC80C864B2BCC07E0B8DFA5C306C</t>
  </si>
  <si>
    <t>5FB794D2D6569608FD6621B07FF5DA5E6194352674A0088E0A79D07C20001</t>
  </si>
  <si>
    <t>철합후렌지  D300  개소  대한기계설비건설협회   ( 호표 44 )</t>
  </si>
  <si>
    <t>플랜지</t>
  </si>
  <si>
    <t>플랜지, ∮300mm*0.98MPa</t>
  </si>
  <si>
    <t>58216489E6A3C948F7544470795F93A18CE591</t>
  </si>
  <si>
    <t>5FB7541656522D28784C410074F33458216489E6A3C948F7544470795F93A18CE591</t>
  </si>
  <si>
    <t>볼트+너트</t>
  </si>
  <si>
    <t>M22*90L</t>
  </si>
  <si>
    <t>585EA424C6226BD88181D320709FBB20A2D7C3</t>
  </si>
  <si>
    <t>5FB7541656522D28784C410074F334585EA424C6226BD88181D320709FBB20A2D7C3</t>
  </si>
  <si>
    <t>평와셔</t>
  </si>
  <si>
    <t>평와셔, 호칭경 22mm</t>
  </si>
  <si>
    <t>585EA424C6226BD88181D21079ACDFB7CA24C9</t>
  </si>
  <si>
    <t>5FB7541656522D28784C410074F334585EA424C6226BD88181D21079ACDFB7CA24C9</t>
  </si>
  <si>
    <t>패킹</t>
  </si>
  <si>
    <t>패킹, 플랜지용, ∮300mm</t>
  </si>
  <si>
    <t>585EA424C6C2B97857F2E9B072198ED45D350E</t>
  </si>
  <si>
    <t>5FB7541656522D28784C410074F334585EA424C6C2B97857F2E9B072198ED45D350E</t>
  </si>
  <si>
    <t>호표 131</t>
  </si>
  <si>
    <t>5FB754052632608864A48C407F53A1</t>
  </si>
  <si>
    <t>5FB7541656522D28784C410074F3345FB754052632608864A48C407F53A1</t>
  </si>
  <si>
    <t>철합후렌지  D50  개소  대한기계설비건설협회   ( 호표 45 )</t>
  </si>
  <si>
    <t>플랜지, ∮50mm*0.98MPa</t>
  </si>
  <si>
    <t>58216489E6A3C948F7544470795F93A18CE2C7</t>
  </si>
  <si>
    <t>5FB7541776CCCF38AD3B053078BF9B58216489E6A3C948F7544470795F93A18CE2C7</t>
  </si>
  <si>
    <t>M16*60L</t>
  </si>
  <si>
    <t>585EA424C6226BD88181D320709FBB20A2D7C0</t>
  </si>
  <si>
    <t>5FB7541776CCCF38AD3B053078BF9B585EA424C6226BD88181D320709FBB20A2D7C0</t>
  </si>
  <si>
    <t>평와셔, 호칭경 16mm</t>
  </si>
  <si>
    <t>585EA424C6226BD88181D21079ACDFB7CA25E8</t>
  </si>
  <si>
    <t>5FB7541776CCCF38AD3B053078BF9B585EA424C6226BD88181D21079ACDFB7CA25E8</t>
  </si>
  <si>
    <t>패킹, 플랜지용, ∮50mm</t>
  </si>
  <si>
    <t>585EA424C6C2B97857F2E9B072198ED45D3462</t>
  </si>
  <si>
    <t>5FB7541776CCCF38AD3B053078BF9B585EA424C6C2B97857F2E9B072198ED45D3462</t>
  </si>
  <si>
    <t>호표 132</t>
  </si>
  <si>
    <t>5FB75406C6949D88DCCCF68077D802</t>
  </si>
  <si>
    <t>5FB7541776CCCF38AD3B053078BF9B5FB75406C6949D88DCCCF68077D802</t>
  </si>
  <si>
    <t>철합후렌지  D40  개소  대한기계설비건설협회   ( 호표 46 )</t>
  </si>
  <si>
    <t>플랜지, ∮40mm*0.98MPa</t>
  </si>
  <si>
    <t>58216489E6A3C948F7544470795F93A18CE2C4</t>
  </si>
  <si>
    <t>5FB7541776CCCF38AD3B06D07EC1AC58216489E6A3C948F7544470795F93A18CE2C4</t>
  </si>
  <si>
    <t>5FB7541776CCCF38AD3B06D07EC1AC585EA424C6226BD88181D320709FBB20A2D7C0</t>
  </si>
  <si>
    <t>5FB7541776CCCF38AD3B06D07EC1AC585EA424C6226BD88181D21079ACDFB7CA25E8</t>
  </si>
  <si>
    <t>패킹, 플랜지용, ∮40mm</t>
  </si>
  <si>
    <t>585EA424C6C2B97857F2E9B072198ED45D3463</t>
  </si>
  <si>
    <t>5FB7541776CCCF38AD3B06D07EC1AC585EA424C6C2B97857F2E9B072198ED45D3463</t>
  </si>
  <si>
    <t>호표 133</t>
  </si>
  <si>
    <t>5FB75406C6949D88DCCCF5E0706D6A</t>
  </si>
  <si>
    <t>5FB7541776CCCF38AD3B06D07EC1AC5FB75406C6949D88DCCCF5E0706D6A</t>
  </si>
  <si>
    <t>철합후렌지  D32  개소  대한기계설비건설협회   ( 호표 47 )</t>
  </si>
  <si>
    <t>플랜지, ∮32mm*0.98MPa</t>
  </si>
  <si>
    <t>58216489E6A3C948F7544470795F93A18CE2C5</t>
  </si>
  <si>
    <t>5FB7541776CCCF38AD3B07E07533C458216489E6A3C948F7544470795F93A18CE2C5</t>
  </si>
  <si>
    <t>5FB7541776CCCF38AD3B07E07533C4585EA424C6226BD88181D320709FBB20A2D7C0</t>
  </si>
  <si>
    <t>5FB7541776CCCF38AD3B07E07533C4585EA424C6226BD88181D21079ACDFB7CA25E8</t>
  </si>
  <si>
    <t>패킹, 플랜지용, ∮32mm</t>
  </si>
  <si>
    <t>585EA424C6C2B97857F2E9B072198ED45D3460</t>
  </si>
  <si>
    <t>5FB7541776CCCF38AD3B07E07533C4585EA424C6C2B97857F2E9B072198ED45D3460</t>
  </si>
  <si>
    <t>호표 134</t>
  </si>
  <si>
    <t>5FB75406C6949D88DCCCF4D0797CBA</t>
  </si>
  <si>
    <t>5FB7541776CCCF38AD3B07E07533C45FB75406C6949D88DCCCF4D0797CBA</t>
  </si>
  <si>
    <t>동절연합후렌지접합  D65  개소  대한기계설비건설협회   ( 호표 48 )</t>
  </si>
  <si>
    <t>플랜지, ∮65mm*0.98MPa, 절연플랜지, 동</t>
  </si>
  <si>
    <t>58216489E6A3C948F7544470795F93A18D8D27</t>
  </si>
  <si>
    <t>5FB7541776F87E980BAF3DB0701D0058216489E6A3C948F7544470795F93A18D8D27</t>
  </si>
  <si>
    <t>절연(볼트+너트)</t>
  </si>
  <si>
    <t>M16*65L</t>
  </si>
  <si>
    <t>585EA424C6226BD88181D320709FBB20A2D638</t>
  </si>
  <si>
    <t>5FB7541776F87E980BAF3DB0701D00585EA424C6226BD88181D320709FBB20A2D638</t>
  </si>
  <si>
    <t>5FB7541776F87E980BAF3DB0701D00585EA424C6226BD88181D21079ACDFB7CA25E8</t>
  </si>
  <si>
    <t>패킹, 플랜지용, ∮65mm</t>
  </si>
  <si>
    <t>585EA424C6C2B97857F2E9B072198ED45D346D</t>
  </si>
  <si>
    <t>5FB7541776F87E980BAF3DB0701D00585EA424C6C2B97857F2E9B072198ED45D346D</t>
  </si>
  <si>
    <t>호표 135</t>
  </si>
  <si>
    <t>5FB7541776F87E980BA0B8C07832E8</t>
  </si>
  <si>
    <t>5FB7541776F87E980BAF3DB0701D005FB7541776F87E980BA0B8C07832E8</t>
  </si>
  <si>
    <t>동절연합후렌지접합  D80  개소  대한기계설비건설협회   ( 호표 49 )</t>
  </si>
  <si>
    <t>플랜지, ∮80mm*0.98MPa, 절연플랜지, 동</t>
  </si>
  <si>
    <t>58216489E6A3C948F7544470795F93A18D8D24</t>
  </si>
  <si>
    <t>5FB7541776F88F08792BB920723F1058216489E6A3C948F7544470795F93A18D8D24</t>
  </si>
  <si>
    <t>5FB7541776F88F08792BB920723F10585EA424C6226BD88181D320709FBB20A2D638</t>
  </si>
  <si>
    <t>5FB7541776F88F08792BB920723F10585EA424C6226BD88181D21079ACDFB7CA25E8</t>
  </si>
  <si>
    <t>패킹, 플랜지용, ∮80mm</t>
  </si>
  <si>
    <t>585EA424C6C2B97857F2E9B072198ED45D346C</t>
  </si>
  <si>
    <t>5FB7541776F88F08792BB920723F10585EA424C6C2B97857F2E9B072198ED45D346C</t>
  </si>
  <si>
    <t>호표 136</t>
  </si>
  <si>
    <t>5FB7541776F88F0879240A3074050D</t>
  </si>
  <si>
    <t>5FB7541776F88F08792BB920723F105FB7541776F88F0879240A3074050D</t>
  </si>
  <si>
    <t>동절연합후렌지접합  D100  개소  대한기계설비건설협회   ( 호표 50 )</t>
  </si>
  <si>
    <t>플랜지, ∮100mm*0.98MPa, 절연플랜지, 동</t>
  </si>
  <si>
    <t>58216489E6A3C948F7544470795F93A18D8D25</t>
  </si>
  <si>
    <t>5FB75416566C8758AA52C28076D16058216489E6A3C948F7544470795F93A18D8D25</t>
  </si>
  <si>
    <t>5FB75416566C8758AA52C28076D160585EA424C6226BD88181D320709FBB20A2D638</t>
  </si>
  <si>
    <t>5FB75416566C8758AA52C28076D160585EA424C6226BD88181D21079ACDFB7CA25E8</t>
  </si>
  <si>
    <t>패킹, 플랜지용, ∮100mm</t>
  </si>
  <si>
    <t>585EA424C6C2B97857F2E9B072198ED45D350B</t>
  </si>
  <si>
    <t>5FB75416566C8758AA52C28076D160585EA424C6C2B97857F2E9B072198ED45D350B</t>
  </si>
  <si>
    <t>호표 137</t>
  </si>
  <si>
    <t>5FB75416566C8758AA5DECD07C4CC1</t>
  </si>
  <si>
    <t>5FB75416566C8758AA52C28076D1605FB75416566C8758AA5DECD07C4CC1</t>
  </si>
  <si>
    <t>동절연합후렌지접합  D125  개소  대한기계설비건설협회   ( 호표 51 )</t>
  </si>
  <si>
    <t>플랜지, ∮125mm*0.98MPa, 절연플랜지, 동</t>
  </si>
  <si>
    <t>58216489E6A3C948F7544470795F93A18D8D22</t>
  </si>
  <si>
    <t>5FB75416566CBC98A4D9F5407061A358216489E6A3C948F7544470795F93A18D8D22</t>
  </si>
  <si>
    <t>M20*75L</t>
  </si>
  <si>
    <t>585EA424C6226BD88181D320709FBB20A2D63B</t>
  </si>
  <si>
    <t>5FB75416566CBC98A4D9F5407061A3585EA424C6226BD88181D320709FBB20A2D63B</t>
  </si>
  <si>
    <t>평와셔, 호칭경 20mm</t>
  </si>
  <si>
    <t>585EA424C6226BD88181D21079ACDFB7CA25E6</t>
  </si>
  <si>
    <t>5FB75416566CBC98A4D9F5407061A3585EA424C6226BD88181D21079ACDFB7CA25E6</t>
  </si>
  <si>
    <t>패킹, 플랜지용, ∮125mm</t>
  </si>
  <si>
    <t>585EA424C6C2B97857F2E9B072198ED45D350A</t>
  </si>
  <si>
    <t>5FB75416566CBC98A4D9F5407061A3585EA424C6C2B97857F2E9B072198ED45D350A</t>
  </si>
  <si>
    <t>호표 138</t>
  </si>
  <si>
    <t>5FB75416566CBC98A4D6212072166A</t>
  </si>
  <si>
    <t>5FB75416566CBC98A4D9F5407061A35FB75416566CBC98A4D6212072166A</t>
  </si>
  <si>
    <t>배관 해체(동관)  D20  M  유지 4-1-1   ( 호표 52 )</t>
  </si>
  <si>
    <t>5FB794D2D65696587E988BE07414AD5FA604A726EC80C864B2BCC07E0B8DFA5C332B</t>
  </si>
  <si>
    <t>5FB794D2D65696587E988BE07414AD5FA604A726EC80C864B2BCC07E0B8DFA5C306C</t>
  </si>
  <si>
    <t>5FB794D2D65696587E988BE07414AD5E6194352674A0088E0A79D07C20001</t>
  </si>
  <si>
    <t>배관 해체(동관)  D32  M  유지 4-1-1   ( 호표 53 )</t>
  </si>
  <si>
    <t>5FB794D2D65696587E988BE07412FF5FA604A726EC80C864B2BCC07E0B8DFA5C332B</t>
  </si>
  <si>
    <t>5FB794D2D65696587E988BE07412FF5FA604A726EC80C864B2BCC07E0B8DFA5C306C</t>
  </si>
  <si>
    <t>5FB794D2D65696587E988BE07412FF5E6194352674A0088E0A79D07C20001</t>
  </si>
  <si>
    <t>배관보온 해체(유리면보온재)  D20  M  유지 4-1-4   ( 호표 54 )</t>
  </si>
  <si>
    <t>5FB794D2D6569608FD6621B07EE9675FA604A726EC80C864B2BCC07E0B8DFA5C34CC</t>
  </si>
  <si>
    <t>5FB794D2D6569608FD6621B07EE9675FA604A726EC80C864B2BCC07E0B8DFA5C306C</t>
  </si>
  <si>
    <t>5FB794D2D6569608FD6621B07EE9675E6194352674A0088E0A79D07C20001</t>
  </si>
  <si>
    <t>동관용접(Brazing)  D32  개소  기계 1-2-1   ( 호표 55 )</t>
  </si>
  <si>
    <t>동 및 동합금용 용접봉</t>
  </si>
  <si>
    <t>동 및 동합금용 용접봉, 동, ∮2.4mm, BCUP3</t>
  </si>
  <si>
    <t>g</t>
  </si>
  <si>
    <t>584C74F586DF2FF80CF41E9072E0A460B7D33C</t>
  </si>
  <si>
    <t>5FB7541776F84158E9A6F9307228AE584C74F586DF2FF80CF41E9072E0A460B7D33C</t>
  </si>
  <si>
    <t>용접용 용재</t>
  </si>
  <si>
    <t>후락스</t>
  </si>
  <si>
    <t>584C74F586DF2FF80CF7D3307E9BD026A6E92A</t>
  </si>
  <si>
    <t>5FB7541776F84158E9A6F9307228AE584C74F586DF2FF80CF7D3307E9BD026A6E92A</t>
  </si>
  <si>
    <t>산소가스</t>
  </si>
  <si>
    <t>기체</t>
  </si>
  <si>
    <t>대기압상태기준</t>
  </si>
  <si>
    <t>5879A44E36BB96183CEEF96075F9AD55A4073D</t>
  </si>
  <si>
    <t>5FB7541776F84158E9A6F9307228AE5879A44E36BB96183CEEF96075F9AD55A4073D</t>
  </si>
  <si>
    <t>아세틸렌가스</t>
  </si>
  <si>
    <t>아세틸렌가스, g</t>
  </si>
  <si>
    <t>5879D402E67EFF584DC58600738280E260816A</t>
  </si>
  <si>
    <t>5FB7541776F84158E9A6F9307228AE5879D402E67EFF584DC58600738280E260816A</t>
  </si>
  <si>
    <t>용접공</t>
  </si>
  <si>
    <t>5FA604A726EC80C864B2BCC07E0B8DFA5C3176</t>
  </si>
  <si>
    <t>5FB7541776F84158E9A6F9307228AE5FA604A726EC80C864B2BCC07E0B8DFA5C3176</t>
  </si>
  <si>
    <t>5FB7541776F84158E9A6F9307228AE5E6194352674A0088E0A79D07C20001</t>
  </si>
  <si>
    <t>배관 해체(강관)  D250  M  유지 4-1-1   ( 호표 56 )</t>
  </si>
  <si>
    <t>5FB794D2D65696587E988AD07FD1175FA604A726EC80C864B2BCC07E0B8DFA5C332B</t>
  </si>
  <si>
    <t>5FB794D2D65696587E988AD07FD1175FA604A726EC80C864B2BCC07E0B8DFA5C306C</t>
  </si>
  <si>
    <t>5FB794D2D65696587E988AD07FD1175E6194352674A0088E0A79D07C20001</t>
  </si>
  <si>
    <t>철합후렌지  D250  개소  대한기계설비건설협회   ( 호표 57 )</t>
  </si>
  <si>
    <t>플랜지, ∮250mm*0.98MPa</t>
  </si>
  <si>
    <t>58216489E6A3C948F7544470795F93A18CE596</t>
  </si>
  <si>
    <t>5FB7541656522D28784C42207B9D1658216489E6A3C948F7544470795F93A18CE596</t>
  </si>
  <si>
    <t>5FB7541656522D28784C42207B9D16585EA424C6226BD88181D320709FBB20A2D7C3</t>
  </si>
  <si>
    <t>5FB7541656522D28784C42207B9D16585EA424C6226BD88181D21079ACDFB7CA24C9</t>
  </si>
  <si>
    <t>패킹, 플랜지용, ∮250mm</t>
  </si>
  <si>
    <t>585EA424C6C2B97857F2E9B072198ED45D350F</t>
  </si>
  <si>
    <t>5FB7541656522D28784C42207B9D16585EA424C6C2B97857F2E9B072198ED45D350F</t>
  </si>
  <si>
    <t>호표 139</t>
  </si>
  <si>
    <t>5FB754052632608864A48F00731A4F</t>
  </si>
  <si>
    <t>5FB7541656522D28784C42207B9D165FB754052632608864A48F00731A4F</t>
  </si>
  <si>
    <t>강관용접접합  D50  개소  기계 1-1-1   ( 호표 58 )</t>
  </si>
  <si>
    <t>5FB7641E66FAA1182F550AC0707D7B5FA604A726EC80C864B2BCC07E0B8DFA5C3176</t>
  </si>
  <si>
    <t>5FB7641E66FAA1182F550AC0707D7B5E6194352674A0088E0A79D07C20001</t>
  </si>
  <si>
    <t>배관 해체(강관)  D25  M  유지 4-1-1   ( 호표 59 )</t>
  </si>
  <si>
    <t>5FB794D2D65696587E988AD07EC8785FA604A726EC80C864B2BCC07E0B8DFA5C332B</t>
  </si>
  <si>
    <t>5FB794D2D65696587E988AD07EC8785FA604A726EC80C864B2BCC07E0B8DFA5C306C</t>
  </si>
  <si>
    <t>5FB794D2D65696587E988AD07EC8785E6194352674A0088E0A79D07C20001</t>
  </si>
  <si>
    <t>배관보온 해체(유리면보온재)  D25  M  유지 4-1-4   ( 호표 60 )</t>
  </si>
  <si>
    <t>5FB794D2D6569608FD6621B07EE8405FA604A726EC80C864B2BCC07E0B8DFA5C34CC</t>
  </si>
  <si>
    <t>5FB794D2D6569608FD6621B07EE8405FA604A726EC80C864B2BCC07E0B8DFA5C306C</t>
  </si>
  <si>
    <t>5FB794D2D6569608FD6621B07EE8405E6194352674A0088E0A79D07C20001</t>
  </si>
  <si>
    <t>강관용접접합  D25  개소  기계 1-1-1   ( 호표 61 )</t>
  </si>
  <si>
    <t>5FB7641E66FAA1182F550AC07078F95FA604A726EC80C864B2BCC07E0B8DFA5C3176</t>
  </si>
  <si>
    <t>5FB7641E66FAA1182F550AC07078F95E6194352674A0088E0A79D07C20001</t>
  </si>
  <si>
    <t>관보온(칼라함석-현장가공) (철거)  25t*D40  M     ( 호표 62 )</t>
  </si>
  <si>
    <t>5FB7343B06F3B7F8340F3DB07FD7425FA604A726EC80C864B2BCC07E0B8DFA5C34CC</t>
  </si>
  <si>
    <t>5FB7343B06F3B7F8340F3DB07FD7425FA604A726EC80C864B2BCC07E0B8DFA5C306C</t>
  </si>
  <si>
    <t>5FB7343B06F3B7F8340F3DB07FD7425E6194352674A0088E0A79D07C20001</t>
  </si>
  <si>
    <t>스테인리스강관기계실(철거)  D65*3.0t  M     ( 호표 63 )</t>
  </si>
  <si>
    <t>58216489E6A3C9182B72472078A0E5EDF2D6FF</t>
  </si>
  <si>
    <t>5FB7540266F78E78A8B397A077EAD758216489E6A3C9182B72472078A0E5EDF2D6FF</t>
  </si>
  <si>
    <t>5FB7540266F78E78A8B397A077EAD75FA604A726EC80C864B2BCC07E0B8DFA5C306C</t>
  </si>
  <si>
    <t>5FB7540266F78E78A8B397A077EAD75FA604A726EC80C864B2BCC07E0B8DFA5C332B</t>
  </si>
  <si>
    <t>5FB7540266F78E78A8B397A077EAD75E6194352674A0088E0A79D07C20001</t>
  </si>
  <si>
    <t>스테인리스강관기계실(철거)  D100*3.0t  M     ( 호표 64 )</t>
  </si>
  <si>
    <t>58216489E6A3C9182B72472078A0E5EDF2D6FC</t>
  </si>
  <si>
    <t>5FB754014697CBE877133D4075609B58216489E6A3C9182B72472078A0E5EDF2D6FC</t>
  </si>
  <si>
    <t>5FB754014697CBE877133D4075609B5FA604A726EC80C864B2BCC07E0B8DFA5C306C</t>
  </si>
  <si>
    <t>5FB754014697CBE877133D4075609B5FA604A726EC80C864B2BCC07E0B8DFA5C332B</t>
  </si>
  <si>
    <t>5FB754014697CBE877133D4075609B5E6194352674A0088E0A79D07C20001</t>
  </si>
  <si>
    <t>배관 해체(강관)  D125  M  유지 4-1-1   ( 호표 65 )</t>
  </si>
  <si>
    <t>5FB794D2D65696587E988AD07FD23E5FA604A726EC80C864B2BCC07E0B8DFA5C332B</t>
  </si>
  <si>
    <t>5FB794D2D65696587E988AD07FD23E5FA604A726EC80C864B2BCC07E0B8DFA5C306C</t>
  </si>
  <si>
    <t>5FB794D2D65696587E988AD07FD23E5E6194352674A0088E0A79D07C20001</t>
  </si>
  <si>
    <t>배관 해체(강관)  D150  M  유지 4-1-1   ( 호표 66 )</t>
  </si>
  <si>
    <t>5FB794D2D65696587E988AD07FD3C55FA604A726EC80C864B2BCC07E0B8DFA5C332B</t>
  </si>
  <si>
    <t>5FB794D2D65696587E988AD07FD3C55FA604A726EC80C864B2BCC07E0B8DFA5C306C</t>
  </si>
  <si>
    <t>5FB794D2D65696587E988AD07FD3C55E6194352674A0088E0A79D07C20001</t>
  </si>
  <si>
    <t>스테인리스강관(철거)  D25*2.5t  M     ( 호표 67 )</t>
  </si>
  <si>
    <t>58216489E6A3C9182B72472078A0E5EDF2D6FD</t>
  </si>
  <si>
    <t>5FB7540266F7C5F83DF971A07E7CC558216489E6A3C9182B72472078A0E5EDF2D6FD</t>
  </si>
  <si>
    <t>5FB7540266F7C5F83DF971A07E7CC55FA604A726EC80C864B2BCC07E0B8DFA5C306C</t>
  </si>
  <si>
    <t>5FB7540266F7C5F83DF971A07E7CC55FA604A726EC80C864B2BCC07E0B8DFA5C332B</t>
  </si>
  <si>
    <t>5FB7540266F7C5F83DF971A07E7CC55E6194352674A0088E0A79D07C20001</t>
  </si>
  <si>
    <t>스테인리스강관(철거)  D40*2.5t  M     ( 호표 68 )</t>
  </si>
  <si>
    <t>58216489E6A3C9182B72472078A0E5EDF2D6F2</t>
  </si>
  <si>
    <t>5FB7540266F7A918A92BDC307E6F2958216489E6A3C9182B72472078A0E5EDF2D6F2</t>
  </si>
  <si>
    <t>5FB7540266F7A918A92BDC307E6F295FA604A726EC80C864B2BCC07E0B8DFA5C306C</t>
  </si>
  <si>
    <t>5FB7540266F7A918A92BDC307E6F295FA604A726EC80C864B2BCC07E0B8DFA5C332B</t>
  </si>
  <si>
    <t>5FB7540266F7A918A92BDC307E6F295E6194352674A0088E0A79D07C20001</t>
  </si>
  <si>
    <t>스테인리스강관(철거)  D65*3.0t  M     ( 호표 69 )</t>
  </si>
  <si>
    <t>58216489E6A3C9182B72472078A0E5EDF2D6F3</t>
  </si>
  <si>
    <t>5FB7540266F78E2826B5A4E073547058216489E6A3C9182B72472078A0E5EDF2D6F3</t>
  </si>
  <si>
    <t>5FB7540266F78E2826B5A4E07354705FA604A726EC80C864B2BCC07E0B8DFA5C306C</t>
  </si>
  <si>
    <t>5FB7540266F78E2826B5A4E07354705FA604A726EC80C864B2BCC07E0B8DFA5C332B</t>
  </si>
  <si>
    <t>5FB7540266F78E2826B5A4E07354705E6194352674A0088E0A79D07C20001</t>
  </si>
  <si>
    <t>스테인리스강관(철거)  D100*3.0t  M     ( 호표 70 )</t>
  </si>
  <si>
    <t>58216489E6A3C9182B72472078A0E5EDF2D780</t>
  </si>
  <si>
    <t>5FB754014697CBB8A3B0C0007E267C58216489E6A3C9182B72472078A0E5EDF2D780</t>
  </si>
  <si>
    <t>5FB754014697CBB8A3B0C0007E267C5FA604A726EC80C864B2BCC07E0B8DFA5C306C</t>
  </si>
  <si>
    <t>5FB754014697CBB8A3B0C0007E267C5FA604A726EC80C864B2BCC07E0B8DFA5C332B</t>
  </si>
  <si>
    <t>5FB754014697CBB8A3B0C0007E267C5E6194352674A0088E0A79D07C20001</t>
  </si>
  <si>
    <t>스테인리스강관(철거)  D125*3.5t  M     ( 호표 71 )</t>
  </si>
  <si>
    <t>58216489E6A3C9182B72472078A0E5EDF2D783</t>
  </si>
  <si>
    <t>5FB754014697F0E8DBA531507FD5BA58216489E6A3C9182B72472078A0E5EDF2D783</t>
  </si>
  <si>
    <t>5FB754014697F0E8DBA531507FD5BA5FA604A726EC80C864B2BCC07E0B8DFA5C306C</t>
  </si>
  <si>
    <t>5FB754014697F0E8DBA531507FD5BA5FA604A726EC80C864B2BCC07E0B8DFA5C332B</t>
  </si>
  <si>
    <t>5FB754014697F0E8DBA531507FD5BA5E6194352674A0088E0A79D07C20001</t>
  </si>
  <si>
    <t>관보온(칼라함석-현장가공) (철거)  25t*D25  M     ( 호표 72 )</t>
  </si>
  <si>
    <t>5FB7343B06F3D2C889E59A70774FD65FA604A726EC80C864B2BCC07E0B8DFA5C34CC</t>
  </si>
  <si>
    <t>5FB7343B06F3D2C889E59A70774FD65FA604A726EC80C864B2BCC07E0B8DFA5C306C</t>
  </si>
  <si>
    <t>5FB7343B06F3D2C889E59A70774FD65E6194352674A0088E0A79D07C20001</t>
  </si>
  <si>
    <t>관보온(칼라함석-현장가공) (철거)  40t*D65  M     ( 호표 73 )</t>
  </si>
  <si>
    <t>5FB7343B06C6D298400FA0E0700D525FA604A726EC80C864B2BCC07E0B8DFA5C34CC</t>
  </si>
  <si>
    <t>5FB7343B06C6D298400FA0E0700D525FA604A726EC80C864B2BCC07E0B8DFA5C306C</t>
  </si>
  <si>
    <t>5FB7343B06C6D298400FA0E0700D525E6194352674A0088E0A79D07C20001</t>
  </si>
  <si>
    <t>관보온(칼라함석-현장가공) (철거)  40t*D100  M     ( 호표 74 )</t>
  </si>
  <si>
    <t>5FB73438B60D44D8BE5ED5B07B28495FA604A726EC80C864B2BCC07E0B8DFA5C34CC</t>
  </si>
  <si>
    <t>5FB73438B60D44D8BE5ED5B07B28495FA604A726EC80C864B2BCC07E0B8DFA5C306C</t>
  </si>
  <si>
    <t>5FB73438B60D44D8BE5ED5B07B28495E6194352674A0088E0A79D07C20001</t>
  </si>
  <si>
    <t>관보온(칼라함석-현장가공) (철거)  40t*D125  M     ( 호표 75 )</t>
  </si>
  <si>
    <t>5FB73438B60D70280C3ED0807373145FA604A726EC80C864B2BCC07E0B8DFA5C34CC</t>
  </si>
  <si>
    <t>5FB73438B60D70280C3ED0807373145FA604A726EC80C864B2BCC07E0B8DFA5C306C</t>
  </si>
  <si>
    <t>5FB73438B60D70280C3ED0807373145E6194352674A0088E0A79D07C20001</t>
  </si>
  <si>
    <t>각종 잡철물 제작  철재, 간단  kg  건축 8-4-1   ( 호표 76 )</t>
  </si>
  <si>
    <t>용접봉(연강용)</t>
  </si>
  <si>
    <t>3.2(KSE4301)</t>
  </si>
  <si>
    <t>584C74F586DF2FF80CF41E9072E0A460B40AA4</t>
  </si>
  <si>
    <t>5F7D64E13604D348A0A9B8F077C32C584C74F586DF2FF80CF41E9072E0A460B40AA4</t>
  </si>
  <si>
    <t>5F7D64E13604D348A0A9B8F077C32C5879A44E36BB96183CEEF96075F9AD55A4073D</t>
  </si>
  <si>
    <t>아세틸렌가스, kg</t>
  </si>
  <si>
    <t>5879D402E67EFF584DC58600738280E2608169</t>
  </si>
  <si>
    <t>5F7D64E13604D348A0A9B8F077C32C5879D402E67EFF584DC58600738280E2608169</t>
  </si>
  <si>
    <t>용접기(교류)</t>
  </si>
  <si>
    <t>500Amp</t>
  </si>
  <si>
    <t>호표 140</t>
  </si>
  <si>
    <t>586F1417A6276688B78F298079F34C0B8E1DB181</t>
  </si>
  <si>
    <t>5F7D64E13604D348A0A9B8F077C32C586F1417A6276688B78F298079F34C0B8E1DB181</t>
  </si>
  <si>
    <t>일반경비</t>
  </si>
  <si>
    <t>전력</t>
  </si>
  <si>
    <t>kwh</t>
  </si>
  <si>
    <t>5F3314D966C9D22868207540700DA1F5F065E3</t>
  </si>
  <si>
    <t>5F7D64E13604D348A0A9B8F077C32C5F3314D966C9D22868207540700DA1F5F065E3</t>
  </si>
  <si>
    <t>철공</t>
  </si>
  <si>
    <t>5FA604A726EC80C864B2BCC07E0B8DFA5C3067</t>
  </si>
  <si>
    <t>5F7D64E13604D348A0A9B8F077C32C5FA604A726EC80C864B2BCC07E0B8DFA5C3067</t>
  </si>
  <si>
    <t>5F7D64E13604D348A0A9B8F077C32C5FA604A726EC80C864B2BCC07E0B8DFA5C306C</t>
  </si>
  <si>
    <t>5F7D64E13604D348A0A9B8F077C32C5FA604A726EC80C864B2BCC07E0B8DFA5C3176</t>
  </si>
  <si>
    <t>5F7D64E13604D348A0A9B8F077C32C5FA604A726EC80C864B2BCC07E0B8DFA5C306D</t>
  </si>
  <si>
    <t>5F7D64E13604D348A0A9B8F077C32C5E6194352674A0088E0A79D07C20001</t>
  </si>
  <si>
    <t>각종 잡철물 설치  철재, 간단  kg  건축 8-4-1   ( 호표 77 )</t>
  </si>
  <si>
    <t>5F7D64E13604D348A0A9B9907DA7B2584C74F586DF2FF80CF41E9072E0A460B40AA4</t>
  </si>
  <si>
    <t>5F7D64E13604D348A0A9B9907DA7B25879A44E36BB96183CEEF96075F9AD55A4073D</t>
  </si>
  <si>
    <t>5F7D64E13604D348A0A9B9907DA7B25879D402E67EFF584DC58600738280E2608169</t>
  </si>
  <si>
    <t>5F7D64E13604D348A0A9B9907DA7B2586F1417A6276688B78F298079F34C0B8E1DB181</t>
  </si>
  <si>
    <t>5F7D64E13604D348A0A9B9907DA7B25F3314D966C9D22868207540700DA1F5F065E3</t>
  </si>
  <si>
    <t>5F7D64E13604D348A0A9B9907DA7B25FA604A726EC80C864B2BCC07E0B8DFA5C3067</t>
  </si>
  <si>
    <t>5F7D64E13604D348A0A9B9907DA7B25FA604A726EC80C864B2BCC07E0B8DFA5C306C</t>
  </si>
  <si>
    <t>5F7D64E13604D348A0A9B9907DA7B25FA604A726EC80C864B2BCC07E0B8DFA5C3176</t>
  </si>
  <si>
    <t>5F7D64E13604D348A0A9B9907DA7B25FA604A726EC80C864B2BCC07E0B8DFA5C306D</t>
  </si>
  <si>
    <t>5F7D64E13604D348A0A9B9907DA7B25E6194352674A0088E0A79D07C20001</t>
  </si>
  <si>
    <t>스테인리스용접(TIG)  D100  개소  기계 1-3-1   ( 호표 78 )</t>
  </si>
  <si>
    <t>스테인리스강용알곤용접봉</t>
  </si>
  <si>
    <t>스테인리스강용알곤용접봉, ∮3.2mm, T-308</t>
  </si>
  <si>
    <t>584C74F586DF2FF80CF41E9072E0A460B6CF9B</t>
  </si>
  <si>
    <t>5FB7540146856B7826569BE0720D02584C74F586DF2FF80CF41E9072E0A460B6CF9B</t>
  </si>
  <si>
    <t>아르곤가스</t>
  </si>
  <si>
    <t>아르곤가스, 건설용알곤가스</t>
  </si>
  <si>
    <t>5879A44E36BBA0F8D65455E076111CEC327BFC</t>
  </si>
  <si>
    <t>5FB7540146856B7826569BE0720D025879A44E36BBA0F8D65455E076111CEC327BFC</t>
  </si>
  <si>
    <t>5FB7540146856B7826569BE0720D025FA604A726EC80C864B2BCC07E0B8DFA5C3176</t>
  </si>
  <si>
    <t>인력품의 4%</t>
  </si>
  <si>
    <t>5FB7540146856B7826569BE0720D025E6194352674A0088E0A79D07C20001</t>
  </si>
  <si>
    <t>관보온(칼라함석-현장가공)  40t*D100  M  기계 3-1-3   ( 호표 79 )</t>
  </si>
  <si>
    <t>관보온재</t>
  </si>
  <si>
    <t>관보온재, 유리솜보온통, ∮100*40mm</t>
  </si>
  <si>
    <t>58216489E6E98AF82CA0B2E076FA1225FA73EF</t>
  </si>
  <si>
    <t>5FB73438B60D44D8BE5ED5B07B284858216489E6E98AF82CA0B2E076FA1225FA73EF</t>
  </si>
  <si>
    <t>보온통의 3%</t>
  </si>
  <si>
    <t>5FB73438B60D44D8BE5ED5B07B28485E6194352674A0088E0A79D07C20001</t>
  </si>
  <si>
    <t>착색아연도강판</t>
  </si>
  <si>
    <t>0.3t*914*1829</t>
  </si>
  <si>
    <t>585EB4CD36ADFB182D6D8A107030CF08049944</t>
  </si>
  <si>
    <t>5FB73438B60D44D8BE5ED5B07B2848585EB4CD36ADFB182D6D8A107030CF08049944</t>
  </si>
  <si>
    <t>5FB73438B60D44D8BE5ED5B07B28485FA604A726EC80C864B2BCC07E0B8DFA5C34CC</t>
  </si>
  <si>
    <t>덕트공</t>
  </si>
  <si>
    <t>5FA604A726EC80C864B2BCC07E0B8DFA5C34CB</t>
  </si>
  <si>
    <t>5FB73438B60D44D8BE5ED5B07B28485FA604A726EC80C864B2BCC07E0B8DFA5C34CB</t>
  </si>
  <si>
    <t>5FB73438B60D44D8BE5ED5B07B28485E6194352674A0088E0A79D07C23002</t>
  </si>
  <si>
    <t>관보온(아티론. 슈퍼매직303)-기계실  25t*D40  M  기계 3-1-1   ( 호표 80 )</t>
  </si>
  <si>
    <t>관보온재, 아티론, 난연, ∮40*25mm</t>
  </si>
  <si>
    <t>58216489E6E98AF82CA0B2E076FA1225F4E993</t>
  </si>
  <si>
    <t>5FB7343B06F3B78885C0307076639558216489E6E98AF82CA0B2E076FA1225F4E993</t>
  </si>
  <si>
    <t>5FB7343B06F3B78885C030707663955E6194352674A0088E0A79D07C20001</t>
  </si>
  <si>
    <t>슈퍼매직 303</t>
  </si>
  <si>
    <t>0.2t, 100mm*15m</t>
  </si>
  <si>
    <t>585EA424C6C2B97857F2E8A07B2736654097AB</t>
  </si>
  <si>
    <t>5FB7343B06F3B78885C03070766395585EA424C6C2B97857F2E8A07B2736654097AB</t>
  </si>
  <si>
    <t>AL 밴드</t>
  </si>
  <si>
    <t>0.3*30w</t>
  </si>
  <si>
    <t>585EA424C6C2B97857F2E8A07B273665409686</t>
  </si>
  <si>
    <t>5FB7343B06F3B78885C03070766395585EA424C6C2B97857F2E8A07B273665409686</t>
  </si>
  <si>
    <t>5FB7343B06F3B78885C030707663955FA604A726EC80C864B2BCC07E0B8DFA5C34CC</t>
  </si>
  <si>
    <t>5FB7343B06F3B78885C030707663955FA604A726EC80C864B2BCC07E0B8DFA5C306C</t>
  </si>
  <si>
    <t>5FB7343B06F3B78885C030707663955E6194352674A0088E0A79D07C23002</t>
  </si>
  <si>
    <t>관보온(아티론. 슈퍼매직303)-기계실  40t*D100  M  기계 3-1-1   ( 호표 81 )</t>
  </si>
  <si>
    <t>관보온재, 아티론, 난연, ∮100*40mm</t>
  </si>
  <si>
    <t>58216489E6E98AF82CA0B2E076FA1225F4EE1F</t>
  </si>
  <si>
    <t>5FB73438B60D44A8EAE04160777E4658216489E6E98AF82CA0B2E076FA1225F4EE1F</t>
  </si>
  <si>
    <t>5FB73438B60D44A8EAE04160777E465E6194352674A0088E0A79D07C20001</t>
  </si>
  <si>
    <t>5FB73438B60D44A8EAE04160777E46585EA424C6C2B97857F2E8A07B2736654097AB</t>
  </si>
  <si>
    <t>5FB73438B60D44A8EAE04160777E46585EA424C6C2B97857F2E8A07B273665409686</t>
  </si>
  <si>
    <t>5FB73438B60D44A8EAE04160777E465FA604A726EC80C864B2BCC07E0B8DFA5C34CC</t>
  </si>
  <si>
    <t>5FB73438B60D44A8EAE04160777E465FA604A726EC80C864B2BCC07E0B8DFA5C306C</t>
  </si>
  <si>
    <t>5FB73438B60D44A8EAE04160777E465E6194352674A0088E0A79D07C23002</t>
  </si>
  <si>
    <t>관보온(아티론. 슈퍼매직303)-기계실  40t*D125  M  기계 3-1-1   ( 호표 82 )</t>
  </si>
  <si>
    <t>관보온재, 아티론, 난연, ∮125*40mm</t>
  </si>
  <si>
    <t>58216489E6E98AF82CA0B2E076FA1225F4EE1E</t>
  </si>
  <si>
    <t>5FB73438B60D7058C0A5B43075BE2958216489E6E98AF82CA0B2E076FA1225F4EE1E</t>
  </si>
  <si>
    <t>5FB73438B60D7058C0A5B43075BE295E6194352674A0088E0A79D07C20001</t>
  </si>
  <si>
    <t>5FB73438B60D7058C0A5B43075BE29585EA424C6C2B97857F2E8A07B2736654097AB</t>
  </si>
  <si>
    <t>5FB73438B60D7058C0A5B43075BE29585EA424C6C2B97857F2E8A07B273665409686</t>
  </si>
  <si>
    <t>5FB73438B60D7058C0A5B43075BE295FA604A726EC80C864B2BCC07E0B8DFA5C34CC</t>
  </si>
  <si>
    <t>5FB73438B60D7058C0A5B43075BE295FA604A726EC80C864B2BCC07E0B8DFA5C306C</t>
  </si>
  <si>
    <t>5FB73438B60D7058C0A5B43075BE295E6194352674A0088E0A79D07C23002</t>
  </si>
  <si>
    <t>관보온(아티론. 슈퍼매직303)-기계실  40t*D150  M  기계 3-1-1   ( 호표 83 )</t>
  </si>
  <si>
    <t>관보온재, 아티론, 난연, ∮150*40mm</t>
  </si>
  <si>
    <t>58216489E6E98AF82CA0B2E076FA1225F4EE11</t>
  </si>
  <si>
    <t>5FB73438B60D67C840ABD0507350C158216489E6E98AF82CA0B2E076FA1225F4EE11</t>
  </si>
  <si>
    <t>5FB73438B60D67C840ABD0507350C15E6194352674A0088E0A79D07C20001</t>
  </si>
  <si>
    <t>5FB73438B60D67C840ABD0507350C1585EA424C6C2B97857F2E8A07B2736654097AB</t>
  </si>
  <si>
    <t>5FB73438B60D67C840ABD0507350C1585EA424C6C2B97857F2E8A07B273665409686</t>
  </si>
  <si>
    <t>5FB73438B60D67C840ABD0507350C15FA604A726EC80C864B2BCC07E0B8DFA5C34CC</t>
  </si>
  <si>
    <t>5FB73438B60D67C840ABD0507350C15FA604A726EC80C864B2BCC07E0B8DFA5C306C</t>
  </si>
  <si>
    <t>5FB73438B60D67C840ABD0507350C15E6194352674A0088E0A79D07C23002</t>
  </si>
  <si>
    <t>백강관기계실배관  D125  M  기계 1-1-2   ( 호표 84 )</t>
  </si>
  <si>
    <t>배관용탄소강관</t>
  </si>
  <si>
    <t>배관용탄소강관, SPP(백관), ∮125mm, 반제품</t>
  </si>
  <si>
    <t>58216489E6A3C9182A6FCC907D704A7DCFFC38</t>
  </si>
  <si>
    <t>5FB754052617B648E02CC390760B5558216489E6A3C9182A6FCC907D704A7DCFFC38</t>
  </si>
  <si>
    <t>5FB754052617B648E02CC390760B555E6194352674A0088E0A79D07C20001</t>
  </si>
  <si>
    <t>5FB754052617B648E02CC390760B555FA604A726EC80C864B2BCC07E0B8DFA5C332B</t>
  </si>
  <si>
    <t>5FB754052617B648E02CC390760B555FA604A726EC80C864B2BCC07E0B8DFA5C306C</t>
  </si>
  <si>
    <t>5FB754052617B648E02CC390760B555E6194352674A0088E0A79D07C23002</t>
  </si>
  <si>
    <t>백강관기계실배관  D150  M  기계 1-1-2   ( 호표 85 )</t>
  </si>
  <si>
    <t>배관용탄소강관, SPP(백관), ∮150mm, 반제품</t>
  </si>
  <si>
    <t>58216489E6A3C9182A6FCC907D704A7DCFFC3F</t>
  </si>
  <si>
    <t>5FB754052617A5E895C303A073BA0758216489E6A3C9182A6FCC907D704A7DCFFC3F</t>
  </si>
  <si>
    <t>5FB754052617A5E895C303A073BA075E6194352674A0088E0A79D07C20001</t>
  </si>
  <si>
    <t>5FB754052617A5E895C303A073BA075FA604A726EC80C864B2BCC07E0B8DFA5C332B</t>
  </si>
  <si>
    <t>5FB754052617A5E895C303A073BA075FA604A726EC80C864B2BCC07E0B8DFA5C306C</t>
  </si>
  <si>
    <t>5FB754052617A5E895C303A073BA075E6194352674A0088E0A79D07C23002</t>
  </si>
  <si>
    <t>스테인리스강관기계실  D40*2.5t  M  기계 1-3-2   ( 호표 86 )</t>
  </si>
  <si>
    <t>5FB7540266F7A9487D859E1071CB6958216489E6A3C9182B72472078A0E5EDF3F929</t>
  </si>
  <si>
    <t>5FB7540266F7A9487D859E1071CB695E6194352674A0088E0A79D07C20001</t>
  </si>
  <si>
    <t>5FB7540266F7A9487D859E1071CB695FA604A726EC80C864B2BCC07E0B8DFA5C332B</t>
  </si>
  <si>
    <t>5FB7540266F7A9487D859E1071CB695FA604A726EC80C864B2BCC07E0B8DFA5C306C</t>
  </si>
  <si>
    <t>스테인리스강관기계실  D100*3.0t  M  기계 1-3-2   ( 호표 87 )</t>
  </si>
  <si>
    <t>5FB754014697CBE877133D4075609A58216489E6A3C9182B72472078A0E5EDF3F805</t>
  </si>
  <si>
    <t>5FB754014697CBE877133D4075609A5E6194352674A0088E0A79D07C20001</t>
  </si>
  <si>
    <t>5FB754014697CBE877133D4075609A5FA604A726EC80C864B2BCC07E0B8DFA5C332B</t>
  </si>
  <si>
    <t>5FB754014697CBE877133D4075609A5FA604A726EC80C864B2BCC07E0B8DFA5C306C</t>
  </si>
  <si>
    <t>스테인리스강관기계실  D125*3.5t  M  기계 1-3-2   ( 호표 88 )</t>
  </si>
  <si>
    <t>5FB754014697F0B8070857A0739AFE58216489E6A3C9182B72472078A0E5EDF3FEAE</t>
  </si>
  <si>
    <t>5FB754014697F0B8070857A0739AFE5E6194352674A0088E0A79D07C20001</t>
  </si>
  <si>
    <t>5FB754014697F0B8070857A0739AFE5FA604A726EC80C864B2BCC07E0B8DFA5C332B</t>
  </si>
  <si>
    <t>5FB754014697F0B8070857A0739AFE5FA604A726EC80C864B2BCC07E0B8DFA5C306C</t>
  </si>
  <si>
    <t>게이트밸브설치(나사, 스테인리스)  D40  개  기계 5-1-1   ( 호표 89 )</t>
  </si>
  <si>
    <t>게이트밸브</t>
  </si>
  <si>
    <t>게이트밸브, ∮40mm, 나사식, 게이트밸브, 스테인리스</t>
  </si>
  <si>
    <t>58216489E6A3F638DA2871D070EECD02C91B49</t>
  </si>
  <si>
    <t>5FB714ED1674C2F81A6EC3107506AD58216489E6A3F638DA2871D070EECD02C91B49</t>
  </si>
  <si>
    <t>5FB714ED1674C2F81A6EC3107506AD5FA604A726EC80C864B2BCC07E0B8DFA5C332B</t>
  </si>
  <si>
    <t>5FB714ED1674C2F81A6EC3107506AD5E6194352674A0088E0A79D07C20001</t>
  </si>
  <si>
    <t>게이트밸브설치(플랜지, 스테인리스)  D65  개  기계 5-1-1   ( 호표 90 )</t>
  </si>
  <si>
    <t>게이트밸브, ∮65mm, 플랜지식, 게이트밸브, 스테인리스</t>
  </si>
  <si>
    <t>58216489E6A3F638DA2871D070EECD02C91985</t>
  </si>
  <si>
    <t>5FB714ED1674EDD8B184DE607E32B558216489E6A3F638DA2871D070EECD02C91985</t>
  </si>
  <si>
    <t>5FB714ED1674EDD8B184DE607E32B55FA604A726EC80C864B2BCC07E0B8DFA5C332B</t>
  </si>
  <si>
    <t>5FB714ED1674EDD8B184DE607E32B55FA604A726EC80C864B2BCC07E0B8DFA5C306C</t>
  </si>
  <si>
    <t>5FB714ED1674EDD8B184DE607E32B55E6194352674A0088E0A79D07C20001</t>
  </si>
  <si>
    <t>게이트밸브설치(플랜지, 스테인리스)  D125  개     ( 호표 91 )</t>
  </si>
  <si>
    <t>게이트밸브, ∮125mm, 플랜지식, 게이트밸브, 스테인리스</t>
  </si>
  <si>
    <t>58216489E6A3F638DA2871D070EECD02C916CD</t>
  </si>
  <si>
    <t>5FB714EE36CA4A2824A1FD3075A50158216489E6A3F638DA2871D070EECD02C916CD</t>
  </si>
  <si>
    <t>5FB714EE36CA4A2824A1FD3075A5015FA604A726EC80C864B2BCC07E0B8DFA5C306C</t>
  </si>
  <si>
    <t>5FB714EE36CA4A2824A1FD3075A5015FA604A726EC80C864B2BCC07E0B8DFA5C332B</t>
  </si>
  <si>
    <t>5FB714EE36CA4A2824A1FD3075A5015E6194352674A0088E0A79D07C20001</t>
  </si>
  <si>
    <t>체크밸브설치(플랜지, 스테인리스)  D65  개  기계 5-1-1   ( 호표 92 )</t>
  </si>
  <si>
    <t>체크밸브</t>
  </si>
  <si>
    <t>체크밸브, ∮65mm, 플랜지, 스테인리스</t>
  </si>
  <si>
    <t>58216489E6A3F638D3F4E0F07E9BFAA2F12BE8</t>
  </si>
  <si>
    <t>5FB714ED163E9A8842D1EF1071F75B58216489E6A3F638D3F4E0F07E9BFAA2F12BE8</t>
  </si>
  <si>
    <t>5FB714ED163E9A8842D1EF1071F75B5FA604A726EC80C864B2BCC07E0B8DFA5C332B</t>
  </si>
  <si>
    <t>5FB714ED163E9A8842D1EF1071F75B5FA604A726EC80C864B2BCC07E0B8DFA5C306C</t>
  </si>
  <si>
    <t>5FB714ED163E9A8842D1EF1071F75B5E6194352674A0088E0A79D07C20001</t>
  </si>
  <si>
    <t>플랙시블조인트  벨로즈형, D65*10K  개  기계 5-3-2   ( 호표 93 )</t>
  </si>
  <si>
    <t>플랙시블조인트, ∮65mm*0.98MPa, BL형, 플렉시블관</t>
  </si>
  <si>
    <t>58216489E6A3C938DE14F15079E869F94403D9</t>
  </si>
  <si>
    <t>5FB714E4368563E8D89467207A184F58216489E6A3C938DE14F15079E869F94403D9</t>
  </si>
  <si>
    <t>5FB714E4368563E8D89467207A184F5E6194352674A0088E0A79D07C20001</t>
  </si>
  <si>
    <t>5FB714E4368563E8D89467207A184F5FA604A726EC80C864B2BCC07E0B8DFA5C332B</t>
  </si>
  <si>
    <t>5FB714E4368563E8D89467207A184F5FA604A726EC80C864B2BCC07E0B8DFA5C306C</t>
  </si>
  <si>
    <t>5FB714E4368563E8D89467207A184F5E6194352674A0088E0A79D07C23002</t>
  </si>
  <si>
    <t>볼밸브설치(스텐, 10kg)  D25  개  기계 5-1-1   ( 호표 94 )</t>
  </si>
  <si>
    <t>볼밸브</t>
  </si>
  <si>
    <t>볼밸브, ∮25mm*0.98MPa, 수동식, STS</t>
  </si>
  <si>
    <t>58216489E6A3F638DB358FF07F3292B946E26A</t>
  </si>
  <si>
    <t>5FB714ED1659F58818BF0B407D798758216489E6A3F638DB358FF07F3292B946E26A</t>
  </si>
  <si>
    <t>5FB714ED1659F58818BF0B407D79875FA604A726EC80C864B2BCC07E0B8DFA5C332B</t>
  </si>
  <si>
    <t>5FB714ED1659F58818BF0B407D79875E6194352674A0088E0A79D07C20001</t>
  </si>
  <si>
    <t>강관전기아크용접  D125  개소  대한기계설비건설협회   ( 호표 95 )</t>
  </si>
  <si>
    <t>연강용피복아크용접봉</t>
  </si>
  <si>
    <t>연강용피복아크용접봉, CS-200, ∮4.0mm</t>
  </si>
  <si>
    <t>584C74F586DF2FF80CF41E9072E0A460B407D8</t>
  </si>
  <si>
    <t>5FB754052632608864A488D0740B97584C74F586DF2FF80CF41E9072E0A460B407D8</t>
  </si>
  <si>
    <t>소요전력</t>
  </si>
  <si>
    <t>585EA424C6226BD88181D320709FBB20A1CE27</t>
  </si>
  <si>
    <t>5FB754052632608864A488D0740B97585EA424C6226BD88181D320709FBB20A1CE27</t>
  </si>
  <si>
    <t>5FB754052632608864A488D0740B975FA604A726EC80C864B2BCC07E0B8DFA5C3176</t>
  </si>
  <si>
    <t>5FB754052632608864A488D0740B975E6194352674A0088E0A79D07C20001</t>
  </si>
  <si>
    <t>강관전기아크용접  D150  개소  대한기계설비건설협회   ( 호표 96 )</t>
  </si>
  <si>
    <t>5FB754052632608864A489F07B145A584C74F586DF2FF80CF41E9072E0A460B407D8</t>
  </si>
  <si>
    <t>5FB754052632608864A489F07B145A585EA424C6226BD88181D320709FBB20A1CE27</t>
  </si>
  <si>
    <t>5FB754052632608864A489F07B145A5FA604A726EC80C864B2BCC07E0B8DFA5C3176</t>
  </si>
  <si>
    <t>5FB754052632608864A489F07B145A5E6194352674A0088E0A79D07C20001</t>
  </si>
  <si>
    <t>스테인리스용접(TIG)  D25  개소  기계 1-3-1   ( 호표 97 )</t>
  </si>
  <si>
    <t>5FB7540266E592F81FDF5F6070C3A5584C74F586DF2FF80CF41E9072E0A460B6CF9B</t>
  </si>
  <si>
    <t>5FB7540266E592F81FDF5F6070C3A55879A44E36BBA0F8D65455E076111CEC327BFC</t>
  </si>
  <si>
    <t>5FB7540266E592F81FDF5F6070C3A55FA604A726EC80C864B2BCC07E0B8DFA5C3176</t>
  </si>
  <si>
    <t>5FB7540266E592F81FDF5F6070C3A55E6194352674A0088E0A79D07C20001</t>
  </si>
  <si>
    <t>스테인리스용접(TIG)  D40  개소  기계 1-3-1   ( 호표 98 )</t>
  </si>
  <si>
    <t>5FB7540266E592F81FDF59D077970C584C74F586DF2FF80CF41E9072E0A460B6CF9B</t>
  </si>
  <si>
    <t>5FB7540266E592F81FDF59D077970C5879A44E36BBA0F8D65455E076111CEC327BFC</t>
  </si>
  <si>
    <t>5FB7540266E592F81FDF59D077970C5FA604A726EC80C864B2BCC07E0B8DFA5C3176</t>
  </si>
  <si>
    <t>5FB7540266E592F81FDF59D077970C5E6194352674A0088E0A79D07C20001</t>
  </si>
  <si>
    <t>스테인리스용접(TIG)  D65  개소  기계 1-3-1   ( 호표 99 )</t>
  </si>
  <si>
    <t>5FB7540266E592F81FDF5B807572AE584C74F586DF2FF80CF41E9072E0A460B6CF9B</t>
  </si>
  <si>
    <t>5FB7540266E592F81FDF5B807572AE5879A44E36BBA0F8D65455E076111CEC327BFC</t>
  </si>
  <si>
    <t>5FB7540266E592F81FDF5B807572AE5FA604A726EC80C864B2BCC07E0B8DFA5C3176</t>
  </si>
  <si>
    <t>5FB7540266E592F81FDF5B807572AE5E6194352674A0088E0A79D07C20001</t>
  </si>
  <si>
    <t>스테인리스용접(TIG)  D125  개소  기계 1-3-1   ( 호표 100 )</t>
  </si>
  <si>
    <t>5FB7540146856B78265698207E8769584C74F586DF2FF80CF41E9072E0A460B6CF9B</t>
  </si>
  <si>
    <t>5FB7540146856B78265698207E87695879A44E36BBA0F8D65455E076111CEC327BFC</t>
  </si>
  <si>
    <t>5FB7540146856B78265698207E87695FA604A726EC80C864B2BCC07E0B8DFA5C3176</t>
  </si>
  <si>
    <t>5FB7540146856B78265698207E87695E6194352674A0088E0A79D07C20001</t>
  </si>
  <si>
    <t>스테인리스 합 후렌지  D65  개소  대한기계설비건설협회   ( 호표 101 )</t>
  </si>
  <si>
    <t>플랜지, ∮65mm*0.98MPa, STS</t>
  </si>
  <si>
    <t>58216489E6A3C948F7544470795F93A18EAF49</t>
  </si>
  <si>
    <t>5FB7541776EFE6980E0F81907F7AAA58216489E6A3C948F7544470795F93A18EAF49</t>
  </si>
  <si>
    <t>SUS(볼트+너트)</t>
  </si>
  <si>
    <t>585EA424C6226BD88181D320709FBB20A2D1BE</t>
  </si>
  <si>
    <t>5FB7541776EFE6980E0F81907F7AAA585EA424C6226BD88181D320709FBB20A2D1BE</t>
  </si>
  <si>
    <t>평와셔, 스테인리스, 호칭경 16mm</t>
  </si>
  <si>
    <t>585EA424C6226BD88181D1707223394BE861B2</t>
  </si>
  <si>
    <t>5FB7541776EFE6980E0F81907F7AAA585EA424C6226BD88181D1707223394BE861B2</t>
  </si>
  <si>
    <t>5FB7541776EFE6980E0F81907F7AAA585EA424C6C2B97857F2E9B072198ED45D346D</t>
  </si>
  <si>
    <t>5FB7541776EFE6980E0F81907F7AAA5FB7540266E592F81FDF5B807572AE</t>
  </si>
  <si>
    <t>스테인리스 합 후렌지  D125  개소  대한기계설비건설협회   ( 호표 102 )</t>
  </si>
  <si>
    <t>플랜지, ∮125mm*0.98MPa, STS</t>
  </si>
  <si>
    <t>58216489E6A3C948F7544470795F93A18EAEA7</t>
  </si>
  <si>
    <t>5FB75416567D23B8DF3EFCD07343C158216489E6A3C948F7544470795F93A18EAEA7</t>
  </si>
  <si>
    <t>585EA424C6226BD88181D320709FBB20A2D1BD</t>
  </si>
  <si>
    <t>5FB75416567D23B8DF3EFCD07343C1585EA424C6226BD88181D320709FBB20A2D1BD</t>
  </si>
  <si>
    <t>평와셔, 스테인리스, 호칭경 20mm</t>
  </si>
  <si>
    <t>585EA424C6226BD88181D1707223394BE861B0</t>
  </si>
  <si>
    <t>5FB75416567D23B8DF3EFCD07343C1585EA424C6226BD88181D1707223394BE861B0</t>
  </si>
  <si>
    <t>5FB75416567D23B8DF3EFCD07343C1585EA424C6C2B97857F2E9B072198ED45D350A</t>
  </si>
  <si>
    <t>5FB75416567D23B8DF3EFCD07343C15FB7540146856B78265698207E8769</t>
  </si>
  <si>
    <t>스테인리스 합 후렌지  D150  개소  대한기계설비건설협회   ( 호표 103 )</t>
  </si>
  <si>
    <t>플랜지, ∮150mm*0.98MPa, STS</t>
  </si>
  <si>
    <t>58216489E6A3C948F7544470795F93A18EAEA6</t>
  </si>
  <si>
    <t>5FB75416567D3C184AA55C407512B858216489E6A3C948F7544470795F93A18EAEA6</t>
  </si>
  <si>
    <t>5FB75416567D3C184AA55C407512B8585EA424C6226BD88181D320709FBB20A2D1BD</t>
  </si>
  <si>
    <t>5FB75416567D3C184AA55C407512B8585EA424C6226BD88181D1707223394BE861B0</t>
  </si>
  <si>
    <t>패킹, 플랜지용, ∮150mm</t>
  </si>
  <si>
    <t>585EA424C6C2B97857F2E9B072198ED45D3509</t>
  </si>
  <si>
    <t>5FB75416567D3C184AA55C407512B8585EA424C6C2B97857F2E9B072198ED45D3509</t>
  </si>
  <si>
    <t>호표 141</t>
  </si>
  <si>
    <t>5FB7540146856B782656993074D2B7</t>
  </si>
  <si>
    <t>5FB75416567D3C184AA55C407512B85FB7540146856B782656993074D2B7</t>
  </si>
  <si>
    <t>스트레이너(후랜지, 10kg)  D65  개  기계 5-1-1   ( 호표 104 )</t>
  </si>
  <si>
    <t>스트레이너</t>
  </si>
  <si>
    <t>스트레이너, ∮65mm*0.98MPa, 플랜지식</t>
  </si>
  <si>
    <t>58216489E6A3C958855FF5207036C4093B1316</t>
  </si>
  <si>
    <t>5FB714ED162C0D383BFCA6F07BF66A58216489E6A3C958855FF5207036C4093B1316</t>
  </si>
  <si>
    <t>5FB714ED162C0D383BFCA6F07BF66A5FA604A726EC80C864B2BCC07E0B8DFA5C332B</t>
  </si>
  <si>
    <t>5FB714ED162C0D383BFCA6F07BF66A5FA604A726EC80C864B2BCC07E0B8DFA5C306C</t>
  </si>
  <si>
    <t>5FB714ED162C0D383BFCA6F07BF66A5E6194352674A0088E0A79D07C20001</t>
  </si>
  <si>
    <t>일반행거(달대볼트)  D125  개소  대한기계설비건설협회   ( 호표 105 )</t>
  </si>
  <si>
    <t>지지행어</t>
  </si>
  <si>
    <t>지지행어, 파이프행어(일반), ∮125mm</t>
  </si>
  <si>
    <t>585EA424C6225AD8B282CB007A6D90A79849E6</t>
  </si>
  <si>
    <t>5FB7F40F96DE5DF8F957DC5074D863585EA424C6225AD8B282CB007A6D90A79849E6</t>
  </si>
  <si>
    <t>행어볼트</t>
  </si>
  <si>
    <t>행어볼트, 아연도금, M14*1000</t>
  </si>
  <si>
    <t>EA</t>
  </si>
  <si>
    <t>585EA424C6226B38940553207852122F2FEA1C</t>
  </si>
  <si>
    <t>5FB7F40F96DE5DF8F957DC5074D863585EA424C6226B38940553207852122F2FEA1C</t>
  </si>
  <si>
    <t>스트롱앵커</t>
  </si>
  <si>
    <t>스트롱앵커, M13, 12.7mm</t>
  </si>
  <si>
    <t>585EA424C6225AF86062EE9074498D1CC425BE</t>
  </si>
  <si>
    <t>5FB7F40F96DE5DF8F957DC5074D863585EA424C6225AF86062EE9074498D1CC425BE</t>
  </si>
  <si>
    <t>압력계설치(백관)    SET  대한기계설비건설협회   ( 호표 106 )</t>
  </si>
  <si>
    <t>압력계</t>
  </si>
  <si>
    <t>압력계, 표시부직경 100mm, 30kg</t>
  </si>
  <si>
    <t>582174AFD60B1888A21B34F07041F53FC6731A</t>
  </si>
  <si>
    <t>5FB70485967E0788905A33607101EB582174AFD60B1888A21B34F07041F53FC6731A</t>
  </si>
  <si>
    <t>나사식강관제관이음쇠</t>
  </si>
  <si>
    <t>나사식강관제관이음쇠, ∮15mm, 백엘보, 나사</t>
  </si>
  <si>
    <t>58216489E6A3C938DE1977007FBB5065C01337</t>
  </si>
  <si>
    <t>5FB70485967E0788905A33607101EB58216489E6A3C938DE1977007FBB5065C01337</t>
  </si>
  <si>
    <t>나사식강관제관이음쇠, ∮15mm, 백소켓, 나사</t>
  </si>
  <si>
    <t>58216489E6A3C938DE1977007FBB5065CF9FAE</t>
  </si>
  <si>
    <t>5FB70485967E0788905A33607101EB58216489E6A3C938DE1977007FBB5065CF9FAE</t>
  </si>
  <si>
    <t>사이폰관(압력계설치용)</t>
  </si>
  <si>
    <t>582174AFD62623F8F3C871807D23F832167880</t>
  </si>
  <si>
    <t>5FB70485967E0788905A33607101EB582174AFD62623F8F3C871807D23F832167880</t>
  </si>
  <si>
    <t>콕밸브</t>
  </si>
  <si>
    <t>콕밸브, 게이지콕, ∮15mm</t>
  </si>
  <si>
    <t>58216489E6A3F638D3F58BC0723DE2CC89908D</t>
  </si>
  <si>
    <t>5FB70485967E0788905A33607101EB58216489E6A3F638D3F58BC0723DE2CC89908D</t>
  </si>
  <si>
    <t>5FB70485967E0788905A33607101EB5FA604A726EC80C864B2BCC07E0B8DFA5C332B</t>
  </si>
  <si>
    <t>5FB70485967E0788905A33607101EB5E6194352674A0088E0A79D07C20001</t>
  </si>
  <si>
    <t>일반행거(달대볼트)  D150  개소  대한기계설비건설협회   ( 호표 107 )</t>
  </si>
  <si>
    <t>지지행어, 파이프행어(일반), ∮150mm</t>
  </si>
  <si>
    <t>585EA424C6225AD8B282CB007A6D90A79849E1</t>
  </si>
  <si>
    <t>5FB7F40F96DE5DF8F957DD707BE2CD585EA424C6225AD8B282CB007A6D90A79849E1</t>
  </si>
  <si>
    <t>5FB7F40F96DE5DF8F957DD707BE2CD585EA424C6226B38940553207852122F2FEA1C</t>
  </si>
  <si>
    <t>5FB7F40F96DE5DF8F957DD707BE2CD585EA424C6225AF86062EE9074498D1CC425BE</t>
  </si>
  <si>
    <t>절연행가(달대볼트)  D40  개소  대한기계설비건설협회   ( 호표 108 )</t>
  </si>
  <si>
    <t>지지행어, 절연행어, ∮40mm</t>
  </si>
  <si>
    <t>585EA424C6225AD8B282CB007A6D90A79848DA</t>
  </si>
  <si>
    <t>5FB7F40F96DE5DC82538E9807B3E91585EA424C6225AD8B282CB007A6D90A79848DA</t>
  </si>
  <si>
    <t>행어볼트, 아연도금, M10*1000</t>
  </si>
  <si>
    <t>585EA424C6226B38940553207852122F2FEA1A</t>
  </si>
  <si>
    <t>5FB7F40F96DE5DC82538E9807B3E91585EA424C6226B38940553207852122F2FEA1A</t>
  </si>
  <si>
    <t>스트롱앵커, M10, 9.5mm</t>
  </si>
  <si>
    <t>585EA424C6225AF86062EE9074498D1CC425BF</t>
  </si>
  <si>
    <t>5FB7F40F96DE5DC82538E9807B3E91585EA424C6225AF86062EE9074498D1CC425BF</t>
  </si>
  <si>
    <t>절연행가(달대볼트)  D100  개소  대한기계설비건설협회   ( 호표 109 )</t>
  </si>
  <si>
    <t>지지행어, 절연행어, ∮100mm</t>
  </si>
  <si>
    <t>585EA424C6225AD8B282CB007A6D90A79848D6</t>
  </si>
  <si>
    <t>5FB7F40F96DE5DC82538E51070163F585EA424C6225AD8B282CB007A6D90A79848D6</t>
  </si>
  <si>
    <t>5FB7F40F96DE5DC82538E51070163F585EA424C6226B38940553207852122F2FEA1C</t>
  </si>
  <si>
    <t>5FB7F40F96DE5DC82538E51070163F585EA424C6225AF86062EE9074498D1CC425BE</t>
  </si>
  <si>
    <t>절연행가(달대볼트)  D125  개소  대한기계설비건설협회   ( 호표 110 )</t>
  </si>
  <si>
    <t>지지행어, 절연행어, ∮125mm</t>
  </si>
  <si>
    <t>585EA424C6225AD8B282CB007A6D90A79848D7</t>
  </si>
  <si>
    <t>5FB7F40F96DE5DC82539F2A07AEA13585EA424C6225AD8B282CB007A6D90A79848D7</t>
  </si>
  <si>
    <t>5FB7F40F96DE5DC82539F2A07AEA13585EA424C6226B38940553207852122F2FEA1C</t>
  </si>
  <si>
    <t>5FB7F40F96DE5DC82539F2A07AEA13585EA424C6225AF86062EE9074498D1CC425BE</t>
  </si>
  <si>
    <t>구멍뚫기(코어드릴)  D100, 콘크리트 300mm, 벽  개소  기계 9-3-2   ( 호표 111 )</t>
  </si>
  <si>
    <t>착암공</t>
  </si>
  <si>
    <t>5FA604A726EC80C864B2BCC07E0B8DFA5C3171</t>
  </si>
  <si>
    <t>5FB7D43F56DA06E8AF87CC6070262A5FA604A726EC80C864B2BCC07E0B8DFA5C3171</t>
  </si>
  <si>
    <t>5FB7D43F56DA06E8AF87CC6070262A5FA604A726EC80C864B2BCC07E0B8DFA5C306C</t>
  </si>
  <si>
    <t>5FB7D43F56DA06E8AF87CC6070262A5E6194352674A0088E0A79D07C20001</t>
  </si>
  <si>
    <t>CONC인력비빔타설  1:3:6(300M3↓)  M3  대한기계설비건설협회   ( 호표 112 )</t>
  </si>
  <si>
    <t>시멘트</t>
  </si>
  <si>
    <t>시멘트, 분공장도</t>
  </si>
  <si>
    <t>585EB4CD36BE5988187AA2507092AFE8F2FD60</t>
  </si>
  <si>
    <t>5FB7343C161AEB1872420CA07ED82C585EB4CD36BE5988187AA2507092AFE8F2FD60</t>
  </si>
  <si>
    <t>모래</t>
  </si>
  <si>
    <t>모래, 서울, 세척사, 도착도</t>
  </si>
  <si>
    <t>587994A9662FFE78FFE0CEE07A917A23D76EA4</t>
  </si>
  <si>
    <t>5FB7343C161AEB1872420CA07ED82C587994A9662FFE78FFE0CEE07A917A23D76EA4</t>
  </si>
  <si>
    <t>자갈</t>
  </si>
  <si>
    <t>자갈, 서울, 도착도, #57</t>
  </si>
  <si>
    <t>587994A9662FFE68D9FF38F07E227C1BC5C803</t>
  </si>
  <si>
    <t>5FB7343C161AEB1872420CA07ED82C587994A9662FFE68D9FF38F07E227C1BC5C803</t>
  </si>
  <si>
    <t>콘크리트공</t>
  </si>
  <si>
    <t>5FA604A726EC80C864B2BCC07E0B8DFA5C3177</t>
  </si>
  <si>
    <t>5FB7343C161AEB1872420CA07ED82C5FA604A726EC80C864B2BCC07E0B8DFA5C3177</t>
  </si>
  <si>
    <t>5FB7343C161AEB1872420CA07ED82C5FA604A726EC80C864B2BCC07E0B8DFA5C306C</t>
  </si>
  <si>
    <t>각종 잡철물 제작 설치  철재, 간단  kg     ( 호표 113 )</t>
  </si>
  <si>
    <t>백강관옥외배관  D100  M     ( 호표 114 )</t>
  </si>
  <si>
    <t>게이트밸브설치(주강, 10kg)  D100  개  기계 5-1-1   ( 호표 115 )</t>
  </si>
  <si>
    <t>게이트밸브, ∮100mm*0.98MPa, 게이트밸브, 주강</t>
  </si>
  <si>
    <t>58216489E6A3F638DA2871D070EECD02C91C56</t>
  </si>
  <si>
    <t>5FB714EE36CA4A181830E1C0752D5758216489E6A3F638DA2871D070EECD02C91C56</t>
  </si>
  <si>
    <t>5FB714EE36CA4A181830E1C0752D575FA604A726EC80C864B2BCC07E0B8DFA5C332B</t>
  </si>
  <si>
    <t>5FB714EE36CA4A181830E1C0752D575FA604A726EC80C864B2BCC07E0B8DFA5C306C</t>
  </si>
  <si>
    <t>5FB714EE36CA4A181830E1C0752D575E6194352674A0088E0A79D07C20001</t>
  </si>
  <si>
    <t>강관전기아크용접  D100  개소  대한기계설비건설협회   ( 호표 116 )</t>
  </si>
  <si>
    <t>5FB754052632608864A48BA078E96F584C74F586DF2FF80CF41E9072E0A460B407D8</t>
  </si>
  <si>
    <t>5FB754052632608864A48BA078E96F585EA424C6226BD88181D320709FBB20A1CE27</t>
  </si>
  <si>
    <t>5FB754052632608864A48BA078E96F5FA604A726EC80C864B2BCC07E0B8DFA5C3176</t>
  </si>
  <si>
    <t>5FB754052632608864A48BA078E96F5E6194352674A0088E0A79D07C20001</t>
  </si>
  <si>
    <t>철합후렌지  D100  개소  대한기계설비건설협회   ( 호표 117 )</t>
  </si>
  <si>
    <t>플랜지, ∮100mm*0.98MPa</t>
  </si>
  <si>
    <t>58216489E6A3C948F7544470795F93A18CE2C8</t>
  </si>
  <si>
    <t>5FB7541656522D28784C4680768DDF58216489E6A3C948F7544470795F93A18CE2C8</t>
  </si>
  <si>
    <t>585EA424C6226BD88181D320709FBB20A2D7C1</t>
  </si>
  <si>
    <t>5FB7541656522D28784C4680768DDF585EA424C6226BD88181D320709FBB20A2D7C1</t>
  </si>
  <si>
    <t>5FB7541656522D28784C4680768DDF585EA424C6226BD88181D21079ACDFB7CA25E8</t>
  </si>
  <si>
    <t>5FB7541656522D28784C4680768DDF585EA424C6C2B97857F2E9B072198ED45D350B</t>
  </si>
  <si>
    <t>5FB7541656522D28784C4680768DDF5FB754052632608864A48BA078E96F</t>
  </si>
  <si>
    <t>관보온(칼라함석-현장가공)  25t*D25  M  기계 3-1-3   ( 호표 118 )</t>
  </si>
  <si>
    <t>관보온재, 유리솜보온통, ∮25*25mm</t>
  </si>
  <si>
    <t>58216489E6E98AF82CA0B2E076FA1225FA7138</t>
  </si>
  <si>
    <t>5FB7343B06F3D2C889E59A70774FD758216489E6E98AF82CA0B2E076FA1225FA7138</t>
  </si>
  <si>
    <t>5FB7343B06F3D2C889E59A70774FD75E6194352674A0088E0A79D07C20001</t>
  </si>
  <si>
    <t>5FB7343B06F3D2C889E59A70774FD7585EB4CD36ADFB182D6D8A107030CF08049944</t>
  </si>
  <si>
    <t>5FB7343B06F3D2C889E59A70774FD75FA604A726EC80C864B2BCC07E0B8DFA5C34CC</t>
  </si>
  <si>
    <t>5FB7343B06F3D2C889E59A70774FD75FA604A726EC80C864B2BCC07E0B8DFA5C34CB</t>
  </si>
  <si>
    <t>5FB7343B06F3D2C889E59A70774FD75E6194352674A0088E0A79D07C23002</t>
  </si>
  <si>
    <t>관보온(칼라함석-현장가공)  25t*D40  M  기계 3-1-3   ( 호표 119 )</t>
  </si>
  <si>
    <t>관보온재, 유리솜보온통, ∮40*25mm</t>
  </si>
  <si>
    <t>58216489E6E98AF82CA0B2E076FA1225FA713A</t>
  </si>
  <si>
    <t>5FB7343B06F3B7F8340F3DB07FD74358216489E6E98AF82CA0B2E076FA1225FA713A</t>
  </si>
  <si>
    <t>5FB7343B06F3B7F8340F3DB07FD7435E6194352674A0088E0A79D07C20001</t>
  </si>
  <si>
    <t>5FB7343B06F3B7F8340F3DB07FD743585EB4CD36ADFB182D6D8A107030CF08049944</t>
  </si>
  <si>
    <t>5FB7343B06F3B7F8340F3DB07FD7435FA604A726EC80C864B2BCC07E0B8DFA5C34CC</t>
  </si>
  <si>
    <t>5FB7343B06F3B7F8340F3DB07FD7435FA604A726EC80C864B2BCC07E0B8DFA5C34CB</t>
  </si>
  <si>
    <t>5FB7343B06F3B7F8340F3DB07FD7435E6194352674A0088E0A79D07C23002</t>
  </si>
  <si>
    <t>관보온(칼라함석-현장가공)  40t*D125  M  기계 3-1-3   ( 호표 120 )</t>
  </si>
  <si>
    <t>관보온재, 유리솜보온통, ∮125*40mm</t>
  </si>
  <si>
    <t>58216489E6E98AF82CA0B2E076FA1225FA73EC</t>
  </si>
  <si>
    <t>5FB73438B60D70280C3ED08073731558216489E6E98AF82CA0B2E076FA1225FA73EC</t>
  </si>
  <si>
    <t>5FB73438B60D70280C3ED0807373155E6194352674A0088E0A79D07C20001</t>
  </si>
  <si>
    <t>5FB73438B60D70280C3ED080737315585EB4CD36ADFB182D6D8A107030CF08049944</t>
  </si>
  <si>
    <t>5FB73438B60D70280C3ED0807373155FA604A726EC80C864B2BCC07E0B8DFA5C34CC</t>
  </si>
  <si>
    <t>5FB73438B60D70280C3ED0807373155FA604A726EC80C864B2BCC07E0B8DFA5C34CB</t>
  </si>
  <si>
    <t>5FB73438B60D70280C3ED0807373155E6194352674A0088E0A79D07C23002</t>
  </si>
  <si>
    <t>각형덕트 해체  0.8mm  M2  유지 4-1-2   ( 호표 121 )</t>
  </si>
  <si>
    <t>5FB794D2D6569668056A69C07F575A5FA604A726EC80C864B2BCC07E0B8DFA5C34CB</t>
  </si>
  <si>
    <t>5FB794D2D6569668056A69C07F575A5FA604A726EC80C864B2BCC07E0B8DFA5C306C</t>
  </si>
  <si>
    <t>5FB794D2D6569668056A69C07F575A5E6194352674A0088E0A79D07C20001</t>
  </si>
  <si>
    <t>각형덕트 해체  1.0mm  M2  유지 4-1-2   ( 호표 122 )</t>
  </si>
  <si>
    <t>5FB794D2D6569668056A69C07F502B5FA604A726EC80C864B2BCC07E0B8DFA5C34CB</t>
  </si>
  <si>
    <t>5FB794D2D6569668056A69C07F502B5FA604A726EC80C864B2BCC07E0B8DFA5C306C</t>
  </si>
  <si>
    <t>5FB794D2D6569668056A69C07F502B5E6194352674A0088E0A79D07C20001</t>
  </si>
  <si>
    <t>콘크리트·모르타르면 바탕만들기  노무비, 지하 및 1∼3층  M2  건축 11-1-1   ( 호표 123 )</t>
  </si>
  <si>
    <t>도장공</t>
  </si>
  <si>
    <t>5FA604A726EC80C864B2BCC07E0B8DFA5C3212</t>
  </si>
  <si>
    <t>5F7D2442967444281A0E48B07101DD5FA604A726EC80C864B2BCC07E0B8DFA5C3212</t>
  </si>
  <si>
    <t>5F7D2442967444281A0E48B07101DD5FA604A726EC80C864B2BCC07E0B8DFA5C306C</t>
  </si>
  <si>
    <t>공구손료 및 잡재료비</t>
  </si>
  <si>
    <t>5F7D2442967444281A0E48B07101DD5E6194352674A0088E0A79D07C20001</t>
  </si>
  <si>
    <t>에폭시 페인트칠 재료비  콘크리트, 시멘트 모르타르용  M2     ( 호표 124 )</t>
  </si>
  <si>
    <t>유니폭시 투명라이닝</t>
  </si>
  <si>
    <t>후막형 투명 에폭시 바닥마감재(2~3mm)</t>
  </si>
  <si>
    <t>585EA4279695B048E618AE7075E34D3CDA4122</t>
  </si>
  <si>
    <t>5F7D245B16F794484E06B7B077C6ED585EA4279695B048E618AE7075E34D3CDA4122</t>
  </si>
  <si>
    <t>에폭시페인트</t>
  </si>
  <si>
    <t>EP1730 비철금속용 프라이머(회색)</t>
  </si>
  <si>
    <t>585EA4279695B048E618AE7075E34D3CDA4019</t>
  </si>
  <si>
    <t>5F7D245B16F794484E06B7B077C6ED585EA4279695B048E618AE7075E34D3CDA4019</t>
  </si>
  <si>
    <t>에폭시계시너</t>
  </si>
  <si>
    <t>024</t>
  </si>
  <si>
    <t>585EA4279695B0986857F050702C31790CE300</t>
  </si>
  <si>
    <t>5F7D245B16F794484E06B7B077C6ED585EA4279695B0986857F050702C31790CE300</t>
  </si>
  <si>
    <t>에폭시 라이닝(레기칠 노무비)  하도1회, 퍼티 및 연마, 에폭시 페인트 2회칠 기준  M2  건축 11-2-8   ( 호표 125 )</t>
  </si>
  <si>
    <t>5F7D245B16F794484F2CBA207E19335FA604A726EC80C864B2BCC07E0B8DFA5C3212</t>
  </si>
  <si>
    <t>5F7D245B16F794484F2CBA207E19335FA604A726EC80C864B2BCC07E0B8DFA5C306C</t>
  </si>
  <si>
    <t>5F7D245B16F794484F2CBA207E19335E6194352674A0088E0A79D07C20001</t>
  </si>
  <si>
    <t>콘크리트 기계비빔 타설  소형구조물  M3  공통 6-1-2   ( 호표 126 )</t>
  </si>
  <si>
    <t>5F7D843FB6186728CAC877F070C3045FA604A726EC80C864B2BCC07E0B8DFA5C3177</t>
  </si>
  <si>
    <t>5F7D843FB6186728CAC877F070C3045FA604A726EC80C864B2BCC07E0B8DFA5C306C</t>
  </si>
  <si>
    <t>레디믹스트콘크리트 장비사용 타설  소형구조물, 굴삭기(무한궤도), 0.7㎥  M3  공통 6-1-1   ( 호표 127 )</t>
  </si>
  <si>
    <t>5F7D843FB6186728CD9CD6C07FC1815FA604A726EC80C864B2BCC07E0B8DFA5C3177</t>
  </si>
  <si>
    <t>5F7D843FB6186728CD9CD6C07FC1815FA604A726EC80C864B2BCC07E0B8DFA5C306C</t>
  </si>
  <si>
    <t>5F7D843FB6186728CD9CD6C07FC1815E6194352674A0088E0A79D07C20001</t>
  </si>
  <si>
    <t>굴삭기(무한궤도)</t>
  </si>
  <si>
    <t>0.7㎥</t>
  </si>
  <si>
    <t>호표 142</t>
  </si>
  <si>
    <t>586F1417A6271EF859B0E0907DC7389F816CE6AE</t>
  </si>
  <si>
    <t>5F7D843FB6186728CD9CD6C07FC181586F1417A6271EF859B0E0907DC7389F816CE6AE</t>
  </si>
  <si>
    <t>표면 마무리    M2  공통 6-1-3   ( 호표 128 )</t>
  </si>
  <si>
    <t>미장공</t>
  </si>
  <si>
    <t>5FA604A726EC80C864B2BCC07E0B8DFA5C321C</t>
  </si>
  <si>
    <t>5F7D842B46BA6758DDF937007415095FA604A726EC80C864B2BCC07E0B8DFA5C321C</t>
  </si>
  <si>
    <t>합판거푸집 - 인력투입  소규모, 슬래브(경사도 20˚미만)  M2  공통 6-3-1   ( 호표 129 )</t>
  </si>
  <si>
    <t>형틀목공</t>
  </si>
  <si>
    <t>5FA604A726EC80C864B2BCC07E0B8DFA5C3069</t>
  </si>
  <si>
    <t>5F7D8438061F0C68C0DFC8B07C0FDA5FA604A726EC80C864B2BCC07E0B8DFA5C3069</t>
  </si>
  <si>
    <t>5F7D8438061F0C68C0DFC8B07C0FDA5FA604A726EC80C864B2BCC07E0B8DFA5C306C</t>
  </si>
  <si>
    <t>인력품의 1%</t>
  </si>
  <si>
    <t>5F7D8438061F0C68C0DFC8B07C0FDA5E6194352674A0088E0A79D07C20001</t>
  </si>
  <si>
    <t>노임할증</t>
  </si>
  <si>
    <t>인력품의 20%</t>
  </si>
  <si>
    <t>5F7D8438061F0C68C0DFC8B07C0FDA5E6194352674A0088E0A79D07C23002</t>
  </si>
  <si>
    <t>철근 현장가공 및 현장조립  Type-Ⅰ, 소형구조물  TON  공통 6-2-2, 3   ( 호표 130 )</t>
  </si>
  <si>
    <t>철근 현장가공</t>
  </si>
  <si>
    <t>Type-Ⅰ</t>
  </si>
  <si>
    <t>호표 144</t>
  </si>
  <si>
    <t>5F7D843BD66357B8297EA43073456C</t>
  </si>
  <si>
    <t>5F7D843BD66357B8297EA78076BC8C5F7D843BD66357B8297EA43073456C</t>
  </si>
  <si>
    <t>철근 현장조립</t>
  </si>
  <si>
    <t>호표 145</t>
  </si>
  <si>
    <t>5F7D843BD66357B8297EA780774190</t>
  </si>
  <si>
    <t>5F7D843BD66357B8297EA78076BC8C5F7D843BD66357B8297EA780774190</t>
  </si>
  <si>
    <t>강관전기아크용접  D300  개소  대한기계설비건설협회   ( 호표 131 )</t>
  </si>
  <si>
    <t>5FB754052632608864A48C407F53A1584C74F586DF2FF80CF41E9072E0A460B407D8</t>
  </si>
  <si>
    <t>5FB754052632608864A48C407F53A1585EA424C6226BD88181D320709FBB20A1CE27</t>
  </si>
  <si>
    <t>5FB754052632608864A48C407F53A15FA604A726EC80C864B2BCC07E0B8DFA5C3176</t>
  </si>
  <si>
    <t>5FB754052632608864A48C407F53A15E6194352674A0088E0A79D07C20001</t>
  </si>
  <si>
    <t>강관전기아크용접  D50  개소  대한기계설비건설협회   ( 호표 132 )</t>
  </si>
  <si>
    <t>연강용피복아크용접봉, CS-200, ∮3.2mm</t>
  </si>
  <si>
    <t>584C74F586DF2FF80CF41E9072E0A460B407D7</t>
  </si>
  <si>
    <t>5FB75406C6949D88DCCCF68077D802584C74F586DF2FF80CF41E9072E0A460B407D7</t>
  </si>
  <si>
    <t>5FB75406C6949D88DCCCF68077D802585EA424C6226BD88181D320709FBB20A1CE27</t>
  </si>
  <si>
    <t>5FB75406C6949D88DCCCF68077D8025FA604A726EC80C864B2BCC07E0B8DFA5C3176</t>
  </si>
  <si>
    <t>5FB75406C6949D88DCCCF68077D8025E6194352674A0088E0A79D07C20001</t>
  </si>
  <si>
    <t>강관전기아크용접  D40  개소  대한기계설비건설협회   ( 호표 133 )</t>
  </si>
  <si>
    <t>5FB75406C6949D88DCCCF5E0706D6A584C74F586DF2FF80CF41E9072E0A460B407D7</t>
  </si>
  <si>
    <t>5FB75406C6949D88DCCCF5E0706D6A585EA424C6226BD88181D320709FBB20A1CE27</t>
  </si>
  <si>
    <t>5FB75406C6949D88DCCCF5E0706D6A5FA604A726EC80C864B2BCC07E0B8DFA5C3176</t>
  </si>
  <si>
    <t>5FB75406C6949D88DCCCF5E0706D6A5E6194352674A0088E0A79D07C20001</t>
  </si>
  <si>
    <t>강관전기아크용접  D32  개소  대한기계설비건설협회   ( 호표 134 )</t>
  </si>
  <si>
    <t>5FB75406C6949D88DCCCF4D0797CBA584C74F586DF2FF80CF41E9072E0A460B407D7</t>
  </si>
  <si>
    <t>5FB75406C6949D88DCCCF4D0797CBA585EA424C6226BD88181D320709FBB20A1CE27</t>
  </si>
  <si>
    <t>5FB75406C6949D88DCCCF4D0797CBA5FA604A726EC80C864B2BCC07E0B8DFA5C3176</t>
  </si>
  <si>
    <t>5FB75406C6949D88DCCCF4D0797CBA5E6194352674A0088E0A79D07C20001</t>
  </si>
  <si>
    <t>동관용접(Brazing)  D65  개소  기계 1-2-1   ( 호표 135 )</t>
  </si>
  <si>
    <t>5FB7541776F87E980BA0B8C07832E8584C74F586DF2FF80CF41E9072E0A460B7D33C</t>
  </si>
  <si>
    <t>5FB7541776F87E980BA0B8C07832E8584C74F586DF2FF80CF7D3307E9BD026A6E92A</t>
  </si>
  <si>
    <t>5FB7541776F87E980BA0B8C07832E85879A44E36BB96183CEEF96075F9AD55A4073D</t>
  </si>
  <si>
    <t>5FB7541776F87E980BA0B8C07832E85879D402E67EFF584DC58600738280E260816A</t>
  </si>
  <si>
    <t>5FB7541776F87E980BA0B8C07832E85FA604A726EC80C864B2BCC07E0B8DFA5C3176</t>
  </si>
  <si>
    <t>5FB7541776F87E980BA0B8C07832E85E6194352674A0088E0A79D07C20001</t>
  </si>
  <si>
    <t>동관용접(Brazing)  D80  개소  기계 1-2-1   ( 호표 136 )</t>
  </si>
  <si>
    <t>5FB7541776F88F0879240A3074050D584C74F586DF2FF80CF41E9072E0A460B7D33C</t>
  </si>
  <si>
    <t>5FB7541776F88F0879240A3074050D584C74F586DF2FF80CF7D3307E9BD026A6E92A</t>
  </si>
  <si>
    <t>5FB7541776F88F0879240A3074050D5879A44E36BB96183CEEF96075F9AD55A4073D</t>
  </si>
  <si>
    <t>5FB7541776F88F0879240A3074050D5879D402E67EFF584DC58600738280E260816A</t>
  </si>
  <si>
    <t>5FB7541776F88F0879240A3074050D5FA604A726EC80C864B2BCC07E0B8DFA5C3176</t>
  </si>
  <si>
    <t>5FB7541776F88F0879240A3074050D5E6194352674A0088E0A79D07C20001</t>
  </si>
  <si>
    <t>동관용접(Brazing)  D100  개소  기계 1-2-1   ( 호표 137 )</t>
  </si>
  <si>
    <t>5FB75416566C8758AA5DECD07C4CC1584C74F586DF2FF80CF41E9072E0A460B7D33C</t>
  </si>
  <si>
    <t>5FB75416566C8758AA5DECD07C4CC1584C74F586DF2FF80CF7D3307E9BD026A6E92A</t>
  </si>
  <si>
    <t>5FB75416566C8758AA5DECD07C4CC15879A44E36BB96183CEEF96075F9AD55A4073D</t>
  </si>
  <si>
    <t>5FB75416566C8758AA5DECD07C4CC15879D402E67EFF584DC58600738280E260816A</t>
  </si>
  <si>
    <t>5FB75416566C8758AA5DECD07C4CC15FA604A726EC80C864B2BCC07E0B8DFA5C3176</t>
  </si>
  <si>
    <t>5FB75416566C8758AA5DECD07C4CC15E6194352674A0088E0A79D07C20001</t>
  </si>
  <si>
    <t>동관용접(Brazing)  D125  개소  기계 1-2-1   ( 호표 138 )</t>
  </si>
  <si>
    <t>5FB75416566CBC98A4D6212072166A584C74F586DF2FF80CF41E9072E0A460B7D33C</t>
  </si>
  <si>
    <t>5FB75416566CBC98A4D6212072166A584C74F586DF2FF80CF7D3307E9BD026A6E92A</t>
  </si>
  <si>
    <t>5FB75416566CBC98A4D6212072166A5879A44E36BB96183CEEF96075F9AD55A4073D</t>
  </si>
  <si>
    <t>5FB75416566CBC98A4D6212072166A5879D402E67EFF584DC58600738280E260816A</t>
  </si>
  <si>
    <t>5FB75416566CBC98A4D6212072166A5FA604A726EC80C864B2BCC07E0B8DFA5C3176</t>
  </si>
  <si>
    <t>5FB75416566CBC98A4D6212072166A5E6194352674A0088E0A79D07C20001</t>
  </si>
  <si>
    <t>강관전기아크용접  D250  개소  대한기계설비건설협회   ( 호표 139 )</t>
  </si>
  <si>
    <t>5FB754052632608864A48F00731A4F584C74F586DF2FF80CF41E9072E0A460B407D8</t>
  </si>
  <si>
    <t>5FB754052632608864A48F00731A4F585EA424C6226BD88181D320709FBB20A1CE27</t>
  </si>
  <si>
    <t>5FB754052632608864A48F00731A4F5FA604A726EC80C864B2BCC07E0B8DFA5C3176</t>
  </si>
  <si>
    <t>5FB754052632608864A48F00731A4F5E6194352674A0088E0A79D07C20001</t>
  </si>
  <si>
    <t>용접기(교류)  500Amp  HR  공통 8-3(7611)   ( 호표 140 )</t>
  </si>
  <si>
    <t>586F1417A6276688B78F298079F34C0B8E1DB1</t>
  </si>
  <si>
    <t>586F1417A6276688B78F298079F34C0B8E1DB181586F1417A6276688B78F298079F34C0B8E1DB1</t>
  </si>
  <si>
    <t>스테인리스용접(TIG)  D150  개소  기계 1-3-1   ( 호표 141 )</t>
  </si>
  <si>
    <t>5FB7540146856B782656993074D2B7584C74F586DF2FF80CF41E9072E0A460B6CF9B</t>
  </si>
  <si>
    <t>5FB7540146856B782656993074D2B75879A44E36BBA0F8D65455E076111CEC327BFC</t>
  </si>
  <si>
    <t>5FB7540146856B782656993074D2B75FA604A726EC80C864B2BCC07E0B8DFA5C3176</t>
  </si>
  <si>
    <t>5FB7540146856B782656993074D2B75E6194352674A0088E0A79D07C20001</t>
  </si>
  <si>
    <t>굴삭기(무한궤도)  0.7㎥  HR  공통 8-3,4(0201)   ( 호표 142 )</t>
  </si>
  <si>
    <t>586F1417A6271EF859B0E0907DC7389F816CE6</t>
  </si>
  <si>
    <t>586F1417A6271EF859B0E0907DC7389F816CE6AE586F1417A6271EF859B0E0907DC7389F816CE6</t>
  </si>
  <si>
    <t>586F1417A6271EF859B0E0907DC7389F816CE6AE5879D402E66C98886BF3350078F41975BF7B2F</t>
  </si>
  <si>
    <t>주연료비의 22%</t>
  </si>
  <si>
    <t>586F1417A6271EF859B0E0907DC7389F816CE6AE5E6194352674A0088E0A79D07C20001</t>
  </si>
  <si>
    <t>586F1417A6271EF859B0E0907DC7389F816CE6AE5FA604A726EC80C864B2BCC07E0B8DFA5C34C0</t>
  </si>
  <si>
    <t>플레이트 콤팩터  1.5ton  HR  공통 8-3,4(1730)   ( 호표 143 )</t>
  </si>
  <si>
    <t>586F1417A6270C180335231079BD77E9E59A1BDD</t>
  </si>
  <si>
    <t>플레이트 콤팩터</t>
  </si>
  <si>
    <t>1.5ton</t>
  </si>
  <si>
    <t>586F1417A6270C180335231079BD77E9E59A1B</t>
  </si>
  <si>
    <t>586F1417A6270C180335231079BD77E9E59A1BDD586F1417A6270C180335231079BD77E9E59A1B</t>
  </si>
  <si>
    <t>공업용휘발유</t>
  </si>
  <si>
    <t>공업용휘발유, 무연</t>
  </si>
  <si>
    <t>5879D402E66C98886BF060807371D12647A789</t>
  </si>
  <si>
    <t>586F1417A6270C180335231079BD77E9E59A1BDD5879D402E66C98886BF060807371D12647A789</t>
  </si>
  <si>
    <t>주연료비의 20%</t>
  </si>
  <si>
    <t>586F1417A6270C180335231079BD77E9E59A1BDD5E6194352674A0088E0A79D07C20001</t>
  </si>
  <si>
    <t>일반기계운전사</t>
  </si>
  <si>
    <t>5FA604A726EC80C864B2BCC07E0B8DFA5C35EF</t>
  </si>
  <si>
    <t>586F1417A6270C180335231079BD77E9E59A1BDD5FA604A726EC80C864B2BCC07E0B8DFA5C35EF</t>
  </si>
  <si>
    <t>철근 현장가공  Type-Ⅰ  TON  공통 6-2-2   ( 호표 144 )</t>
  </si>
  <si>
    <t>철근공</t>
  </si>
  <si>
    <t>5FA604A726EC80C864B2BCC07E0B8DFA5C3066</t>
  </si>
  <si>
    <t>5F7D843BD66357B8297EA43073456C5FA604A726EC80C864B2BCC07E0B8DFA5C3066</t>
  </si>
  <si>
    <t>5F7D843BD66357B8297EA43073456C5FA604A726EC80C864B2BCC07E0B8DFA5C306C</t>
  </si>
  <si>
    <t>기계기구</t>
  </si>
  <si>
    <t>인력품의 9%</t>
  </si>
  <si>
    <t>5F7D843BD66357B8297EA43073456C5E6194352674A0088E0A79D07C20001</t>
  </si>
  <si>
    <t>철근 현장조립  Type-Ⅰ, 소형구조물  TON  공통 6-2-3   ( 호표 145 )</t>
  </si>
  <si>
    <t>5F7D843BD66357B8297EA7807741905FA604A726EC80C864B2BCC07E0B8DFA5C3066</t>
  </si>
  <si>
    <t>5F7D843BD66357B8297EA7807741905FA604A726EC80C864B2BCC07E0B8DFA5C306C</t>
  </si>
  <si>
    <t>5F7D843BD66357B8297EA7807741905E6194352674A0088E0A79D07C20001</t>
  </si>
  <si>
    <t>철선</t>
  </si>
  <si>
    <t>철선, 어닐링, ∮0.9mm</t>
  </si>
  <si>
    <t>585EA424C6109A68D00769E075E968CCD47EE9</t>
  </si>
  <si>
    <t>5F7D843BD66357B8297EA780774190585EA424C6109A68D00769E075E968CCD47EE9</t>
  </si>
  <si>
    <t>인력품의 50%</t>
  </si>
  <si>
    <t>5F7D843BD66357B8297EA7807741905E6194352674A0088E0A79D07C23002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</si>
  <si>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</si>
  <si>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</si>
  <si>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</si>
  <si>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</si>
  <si>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</si>
  <si>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</si>
  <si>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</si>
  <si>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</si>
  <si>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</si>
  <si>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</si>
  <si>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</si>
  <si>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</si>
  <si>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</si>
  <si>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</si>
  <si>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</si>
  <si>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</si>
  <si>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103</t>
  </si>
  <si>
    <t>자재 5</t>
  </si>
  <si>
    <t>61</t>
  </si>
  <si>
    <t>자재 6</t>
  </si>
  <si>
    <t>101</t>
  </si>
  <si>
    <t>자재 7</t>
  </si>
  <si>
    <t>1451</t>
  </si>
  <si>
    <t>1190</t>
  </si>
  <si>
    <t>자재 8</t>
  </si>
  <si>
    <t>자재 9</t>
  </si>
  <si>
    <t>1189</t>
  </si>
  <si>
    <t>자재 10</t>
  </si>
  <si>
    <t>자재 11</t>
  </si>
  <si>
    <t>자재 12</t>
  </si>
  <si>
    <t>자재 13</t>
  </si>
  <si>
    <t>1458</t>
  </si>
  <si>
    <t>자재 14</t>
  </si>
  <si>
    <t>1326</t>
  </si>
  <si>
    <t>자재 15</t>
  </si>
  <si>
    <t>자재 16</t>
  </si>
  <si>
    <t>1132</t>
  </si>
  <si>
    <t>자재 17</t>
  </si>
  <si>
    <t>1327</t>
  </si>
  <si>
    <t>자재 18</t>
  </si>
  <si>
    <t>설비협회</t>
  </si>
  <si>
    <t>자재 19</t>
  </si>
  <si>
    <t>자재 20</t>
  </si>
  <si>
    <t>자재 21</t>
  </si>
  <si>
    <t>75</t>
  </si>
  <si>
    <t>40</t>
  </si>
  <si>
    <t>자재 22</t>
  </si>
  <si>
    <t>49</t>
  </si>
  <si>
    <t>자재 23</t>
  </si>
  <si>
    <t>66</t>
  </si>
  <si>
    <t>29</t>
  </si>
  <si>
    <t>자재 24</t>
  </si>
  <si>
    <t>자재 25</t>
  </si>
  <si>
    <t>자재 26</t>
  </si>
  <si>
    <t>104</t>
  </si>
  <si>
    <t>62</t>
  </si>
  <si>
    <t>자재 27</t>
  </si>
  <si>
    <t>85</t>
  </si>
  <si>
    <t>42</t>
  </si>
  <si>
    <t>자재 28</t>
  </si>
  <si>
    <t>95</t>
  </si>
  <si>
    <t>50</t>
  </si>
  <si>
    <t>자재 29</t>
  </si>
  <si>
    <t>자재 30</t>
  </si>
  <si>
    <t>자재 31</t>
  </si>
  <si>
    <t>자재 32</t>
  </si>
  <si>
    <t>자재 33</t>
  </si>
  <si>
    <t>자재 34</t>
  </si>
  <si>
    <t>자재 35</t>
  </si>
  <si>
    <t>98</t>
  </si>
  <si>
    <t>자재 36</t>
  </si>
  <si>
    <t>자재 37</t>
  </si>
  <si>
    <t>96</t>
  </si>
  <si>
    <t>56</t>
  </si>
  <si>
    <t>자재 38</t>
  </si>
  <si>
    <t>자재 39</t>
  </si>
  <si>
    <t>자재 40</t>
  </si>
  <si>
    <t>자재 41</t>
  </si>
  <si>
    <t>자재 42</t>
  </si>
  <si>
    <t>자재 43</t>
  </si>
  <si>
    <t>자재 44</t>
  </si>
  <si>
    <t>자재 45</t>
  </si>
  <si>
    <t>자재 46</t>
  </si>
  <si>
    <t>자재 47</t>
  </si>
  <si>
    <t>자재 48</t>
  </si>
  <si>
    <t>자재 49</t>
  </si>
  <si>
    <t>자재 50</t>
  </si>
  <si>
    <t>자재 51</t>
  </si>
  <si>
    <t>자재 52</t>
  </si>
  <si>
    <t>827</t>
  </si>
  <si>
    <t>622</t>
  </si>
  <si>
    <t>자재 53</t>
  </si>
  <si>
    <t>자재 54</t>
  </si>
  <si>
    <t>자재 55</t>
  </si>
  <si>
    <t>자재 56</t>
  </si>
  <si>
    <t>자재 57</t>
  </si>
  <si>
    <t>1472</t>
  </si>
  <si>
    <t>1198</t>
  </si>
  <si>
    <t>자재 58</t>
  </si>
  <si>
    <t>자재 59</t>
  </si>
  <si>
    <t>자재 60</t>
  </si>
  <si>
    <t>자재 61</t>
  </si>
  <si>
    <t>자재 62</t>
  </si>
  <si>
    <t>자재 63</t>
  </si>
  <si>
    <t>자재 64</t>
  </si>
  <si>
    <t>자재 65</t>
  </si>
  <si>
    <t>자재 66</t>
  </si>
  <si>
    <t>자재 67</t>
  </si>
  <si>
    <t>자재 68</t>
  </si>
  <si>
    <t>자재 69</t>
  </si>
  <si>
    <t>자재 70</t>
  </si>
  <si>
    <t>자재 71</t>
  </si>
  <si>
    <t>자재 72</t>
  </si>
  <si>
    <t>자재 73</t>
  </si>
  <si>
    <t>자재 74</t>
  </si>
  <si>
    <t>자재 75</t>
  </si>
  <si>
    <t>자재 76</t>
  </si>
  <si>
    <t>자재 77</t>
  </si>
  <si>
    <t>자재 78</t>
  </si>
  <si>
    <t>자재 79</t>
  </si>
  <si>
    <t>자재 80</t>
  </si>
  <si>
    <t>자재 81</t>
  </si>
  <si>
    <t>자재 82</t>
  </si>
  <si>
    <t>자재 83</t>
  </si>
  <si>
    <t>자재 84</t>
  </si>
  <si>
    <t>자재 85</t>
  </si>
  <si>
    <t>자재 86</t>
  </si>
  <si>
    <t>자재 87</t>
  </si>
  <si>
    <t>자재 88</t>
  </si>
  <si>
    <t>자재 89</t>
  </si>
  <si>
    <t>자재 90</t>
  </si>
  <si>
    <t>자재 91</t>
  </si>
  <si>
    <t>자재 92</t>
  </si>
  <si>
    <t>자재 93</t>
  </si>
  <si>
    <t>자재 94</t>
  </si>
  <si>
    <t>자재 95</t>
  </si>
  <si>
    <t>자재 96</t>
  </si>
  <si>
    <t>자재 97</t>
  </si>
  <si>
    <t>자재 98</t>
  </si>
  <si>
    <t>자재 99</t>
  </si>
  <si>
    <t>자재 100</t>
  </si>
  <si>
    <t>991</t>
  </si>
  <si>
    <t>683</t>
  </si>
  <si>
    <t>자재 101</t>
  </si>
  <si>
    <t>618</t>
  </si>
  <si>
    <t>자재 102</t>
  </si>
  <si>
    <t>자재 103</t>
  </si>
  <si>
    <t>634</t>
  </si>
  <si>
    <t>자재 104</t>
  </si>
  <si>
    <t>989</t>
  </si>
  <si>
    <t>681</t>
  </si>
  <si>
    <t>자재 105</t>
  </si>
  <si>
    <t>자재 106</t>
  </si>
  <si>
    <t>자재 107</t>
  </si>
  <si>
    <t>자재 108</t>
  </si>
  <si>
    <t>990</t>
  </si>
  <si>
    <t>자재 109</t>
  </si>
  <si>
    <t>자재 110</t>
  </si>
  <si>
    <t>자재 111</t>
  </si>
  <si>
    <t>자재 112</t>
  </si>
  <si>
    <t>830</t>
  </si>
  <si>
    <t>자재 113</t>
  </si>
  <si>
    <t>832</t>
  </si>
  <si>
    <t>자재 114</t>
  </si>
  <si>
    <t>831</t>
  </si>
  <si>
    <t>593</t>
  </si>
  <si>
    <t>자재 115</t>
  </si>
  <si>
    <t>829</t>
  </si>
  <si>
    <t>597</t>
  </si>
  <si>
    <t>자재 116</t>
  </si>
  <si>
    <t>자재 117</t>
  </si>
  <si>
    <t>자재 118</t>
  </si>
  <si>
    <t>자재 119</t>
  </si>
  <si>
    <t>회설비협</t>
  </si>
  <si>
    <t>자재 120</t>
  </si>
  <si>
    <t>물정776</t>
  </si>
  <si>
    <t>자재 121</t>
  </si>
  <si>
    <t>753</t>
  </si>
  <si>
    <t>522</t>
  </si>
  <si>
    <t>자재 122</t>
  </si>
  <si>
    <t>자재 123</t>
  </si>
  <si>
    <t>782</t>
  </si>
  <si>
    <t>548</t>
  </si>
  <si>
    <t>자재 124</t>
  </si>
  <si>
    <t>자재 125</t>
  </si>
  <si>
    <t>자재 126</t>
  </si>
  <si>
    <t>자재 127</t>
  </si>
  <si>
    <t>자재 128</t>
  </si>
  <si>
    <t>자재 129</t>
  </si>
  <si>
    <t>자재 130</t>
  </si>
  <si>
    <t>자재 131</t>
  </si>
  <si>
    <t>자재 132</t>
  </si>
  <si>
    <t>자재 133</t>
  </si>
  <si>
    <t>자재 134</t>
  </si>
  <si>
    <t>자재 135</t>
  </si>
  <si>
    <t>자재 136</t>
  </si>
  <si>
    <t>자재 137</t>
  </si>
  <si>
    <t>자재 138</t>
  </si>
  <si>
    <t>777</t>
  </si>
  <si>
    <t>552</t>
  </si>
  <si>
    <t>자재 139</t>
  </si>
  <si>
    <t>자재 140</t>
  </si>
  <si>
    <t>자재 141</t>
  </si>
  <si>
    <t>자재 142</t>
  </si>
  <si>
    <t>자재 143</t>
  </si>
  <si>
    <t>자재 144</t>
  </si>
  <si>
    <t>자재 145</t>
  </si>
  <si>
    <t>자재 146</t>
  </si>
  <si>
    <t>778</t>
  </si>
  <si>
    <t>550</t>
  </si>
  <si>
    <t>자재 147</t>
  </si>
  <si>
    <t>자재 148</t>
  </si>
  <si>
    <t>자재 149</t>
  </si>
  <si>
    <t>자재 150</t>
  </si>
  <si>
    <t>757</t>
  </si>
  <si>
    <t>525</t>
  </si>
  <si>
    <t>자재 151</t>
  </si>
  <si>
    <t>자재 152</t>
  </si>
  <si>
    <t>자재 153</t>
  </si>
  <si>
    <t>자재 154</t>
  </si>
  <si>
    <t>자재 155</t>
  </si>
  <si>
    <t>자재 156</t>
  </si>
  <si>
    <t>자재 157</t>
  </si>
  <si>
    <t>자재 158</t>
  </si>
  <si>
    <t>826</t>
  </si>
  <si>
    <t>590</t>
  </si>
  <si>
    <t>자재 159</t>
  </si>
  <si>
    <t>758</t>
  </si>
  <si>
    <t>529</t>
  </si>
  <si>
    <t>자재 160</t>
  </si>
  <si>
    <t>자재 161</t>
  </si>
  <si>
    <t>786</t>
  </si>
  <si>
    <t>547</t>
  </si>
  <si>
    <t>자재 162</t>
  </si>
  <si>
    <t>761</t>
  </si>
  <si>
    <t>538</t>
  </si>
  <si>
    <t>자재 163</t>
  </si>
  <si>
    <t>자재 164</t>
  </si>
  <si>
    <t>자재 165</t>
  </si>
  <si>
    <t>자재 166</t>
  </si>
  <si>
    <t>자재 167</t>
  </si>
  <si>
    <t>자재 168</t>
  </si>
  <si>
    <t>자재 169</t>
  </si>
  <si>
    <t>자재 170</t>
  </si>
  <si>
    <t>자재 171</t>
  </si>
  <si>
    <t>자재 172</t>
  </si>
  <si>
    <t>776</t>
  </si>
  <si>
    <t>549</t>
  </si>
  <si>
    <t>자재 173</t>
  </si>
  <si>
    <t>자재 174</t>
  </si>
  <si>
    <t>자재 175</t>
  </si>
  <si>
    <t>850</t>
  </si>
  <si>
    <t>자재 176</t>
  </si>
  <si>
    <t>854</t>
  </si>
  <si>
    <t>자재 177</t>
  </si>
  <si>
    <t>자재 178</t>
  </si>
  <si>
    <t>자재 179</t>
  </si>
  <si>
    <t>자재 180</t>
  </si>
  <si>
    <t>C</t>
  </si>
  <si>
    <t>자재 181</t>
  </si>
  <si>
    <t>자재 182</t>
  </si>
  <si>
    <t>1601</t>
  </si>
  <si>
    <t>자재 183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</si>
  <si>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</si>
  <si>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</si>
  <si>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</si>
  <si>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</si>
  <si>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</si>
  <si>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</si>
  <si>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</si>
  <si>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</si>
  <si>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</si>
  <si>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</si>
  <si>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</si>
  <si>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</si>
  <si>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</si>
  <si>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</si>
  <si>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</si>
  <si>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</si>
  <si>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</si>
  <si>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</si>
  <si>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</si>
  <si>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</si>
  <si>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자재 184</t>
  </si>
  <si>
    <t>자재 185</t>
  </si>
  <si>
    <t>공 사 원 가 계 산 서</t>
  </si>
  <si>
    <t>비        목</t>
  </si>
  <si>
    <t>금      액</t>
  </si>
  <si>
    <t>구        성        비</t>
  </si>
  <si>
    <t>재   료   비</t>
  </si>
  <si>
    <t>노   무   비</t>
  </si>
  <si>
    <t>직  접  재  료  비</t>
  </si>
  <si>
    <t>간  접  재  료  비</t>
  </si>
  <si>
    <t>작업설, 부산물(△)</t>
  </si>
  <si>
    <t>[ 소          계 ]</t>
  </si>
  <si>
    <t>직  접  노  무  비</t>
  </si>
  <si>
    <t>간  접  노  무  비</t>
  </si>
  <si>
    <t>경              비</t>
  </si>
  <si>
    <t>산  재  보  험  료</t>
  </si>
  <si>
    <t>고  용  보  험  료</t>
  </si>
  <si>
    <t>노무비 * 1.01%</t>
  </si>
  <si>
    <t>국민  건강  보험료</t>
  </si>
  <si>
    <t>국민  연금  보험료</t>
  </si>
  <si>
    <t>퇴직  공제  부금비</t>
  </si>
  <si>
    <t>직접노무비 * 2.3%</t>
  </si>
  <si>
    <t>산업안전보건관리비</t>
  </si>
  <si>
    <t>노인장기요양보험료</t>
  </si>
  <si>
    <t>기   타    경   비</t>
  </si>
  <si>
    <t>환  경  보  전  비</t>
  </si>
  <si>
    <t>하도급지급보증수수료</t>
  </si>
  <si>
    <t>건설기계대여금지급보증서발급수수료</t>
  </si>
  <si>
    <t>일  반  관  리  비</t>
  </si>
  <si>
    <t>이              윤</t>
  </si>
  <si>
    <t>(노무비+경비+일반관리비) * 15%</t>
  </si>
  <si>
    <t>계</t>
    <phoneticPr fontId="1" type="noConversion"/>
  </si>
  <si>
    <t>공   급    가   액</t>
    <phoneticPr fontId="1" type="noConversion"/>
  </si>
  <si>
    <t xml:space="preserve">      1.1. 냉난방설치 부대공사</t>
    <phoneticPr fontId="1" type="noConversion"/>
  </si>
  <si>
    <t xml:space="preserve">      1.2. 냉난방 장비대</t>
    <phoneticPr fontId="1" type="noConversion"/>
  </si>
  <si>
    <t>공 종 별 내 역 서</t>
    <phoneticPr fontId="1" type="noConversion"/>
  </si>
  <si>
    <t>구멍뚫기 (100A, 150mm, 바닥)</t>
    <phoneticPr fontId="13" type="noConversion"/>
  </si>
  <si>
    <t>Φ100mm</t>
    <phoneticPr fontId="13" type="noConversion"/>
  </si>
  <si>
    <t>개소</t>
    <phoneticPr fontId="13" type="noConversion"/>
  </si>
  <si>
    <t>구멍뚫기 (75A, 150mm, 벽체)</t>
    <phoneticPr fontId="13" type="noConversion"/>
  </si>
  <si>
    <t>Φ75mm</t>
    <phoneticPr fontId="13" type="noConversion"/>
  </si>
  <si>
    <t>구멍뚫기 (100A, 150mm, 벽체)</t>
    <phoneticPr fontId="13" type="noConversion"/>
  </si>
  <si>
    <t>텍스철거 및 재설치 (600*300)</t>
    <phoneticPr fontId="13" type="noConversion"/>
  </si>
  <si>
    <t>㎡</t>
    <phoneticPr fontId="13" type="noConversion"/>
  </si>
  <si>
    <t>50장</t>
    <phoneticPr fontId="13" type="noConversion"/>
  </si>
  <si>
    <t>16실 중앙제어기 함</t>
    <phoneticPr fontId="13" type="noConversion"/>
  </si>
  <si>
    <t>1구</t>
    <phoneticPr fontId="13" type="noConversion"/>
  </si>
  <si>
    <t>EA</t>
    <phoneticPr fontId="13" type="noConversion"/>
  </si>
  <si>
    <t>실내기 천장타공</t>
    <phoneticPr fontId="13" type="noConversion"/>
  </si>
  <si>
    <t>900B*900W</t>
    <phoneticPr fontId="13" type="noConversion"/>
  </si>
  <si>
    <t>4개소</t>
    <phoneticPr fontId="13" type="noConversion"/>
  </si>
  <si>
    <t>실외기 패드 설치</t>
    <phoneticPr fontId="13" type="noConversion"/>
  </si>
  <si>
    <t>3600*1000*H200</t>
    <phoneticPr fontId="13" type="noConversion"/>
  </si>
  <si>
    <t>교육청대가</t>
    <phoneticPr fontId="13" type="noConversion"/>
  </si>
  <si>
    <t>공동실습소 기존장비 철거</t>
    <phoneticPr fontId="13" type="noConversion"/>
  </si>
  <si>
    <t>대</t>
    <phoneticPr fontId="13" type="noConversion"/>
  </si>
  <si>
    <t>공동실습소 기존장비 운반</t>
    <phoneticPr fontId="13" type="noConversion"/>
  </si>
  <si>
    <t>식</t>
    <phoneticPr fontId="13" type="noConversion"/>
  </si>
  <si>
    <t>공기조절장치설치용크레인, 50톤</t>
    <phoneticPr fontId="13" type="noConversion"/>
  </si>
  <si>
    <t>공동실습소
실외기 철거</t>
    <phoneticPr fontId="13" type="noConversion"/>
  </si>
  <si>
    <t>실외기 1등급 _ 14HP</t>
    <phoneticPr fontId="13" type="noConversion"/>
  </si>
  <si>
    <t>냉방40.6kw/난방45.7kw</t>
    <phoneticPr fontId="13" type="noConversion"/>
  </si>
  <si>
    <t>실외기 1등급 _ 24HP</t>
    <phoneticPr fontId="13" type="noConversion"/>
  </si>
  <si>
    <t>냉방69.6kw/난방78.4kw</t>
    <phoneticPr fontId="13" type="noConversion"/>
  </si>
  <si>
    <t>실내기 판넬포함 _ 4.0HP</t>
    <phoneticPr fontId="13" type="noConversion"/>
  </si>
  <si>
    <t>냉방11.0kw/난방12.8kw, 4way</t>
    <phoneticPr fontId="13" type="noConversion"/>
  </si>
  <si>
    <t>유선리모컨</t>
    <phoneticPr fontId="13" type="noConversion"/>
  </si>
  <si>
    <t xml:space="preserve"> [ 합          계 ]</t>
    <phoneticPr fontId="1" type="noConversion"/>
  </si>
  <si>
    <t>1.1. 부산공업고등학교 냉난방설치 부대공사</t>
    <phoneticPr fontId="1" type="noConversion"/>
  </si>
  <si>
    <t>1.2. 부산공업고등학교 냉난방 장비대</t>
    <phoneticPr fontId="1" type="noConversion"/>
  </si>
  <si>
    <t>식</t>
    <phoneticPr fontId="1" type="noConversion"/>
  </si>
  <si>
    <t>계 * 8%</t>
    <phoneticPr fontId="1" type="noConversion"/>
  </si>
  <si>
    <t>공급가액 * 10%</t>
    <phoneticPr fontId="1" type="noConversion"/>
  </si>
  <si>
    <t>노무비 * 3.56%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</si>
  <si>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</si>
  <si>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</si>
  <si>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</si>
  <si>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(재료비+노무비) * 5.0%</t>
    <phoneticPr fontId="1" type="noConversion"/>
  </si>
  <si>
    <t>(재료비+직노+경비) * 0.0%</t>
    <phoneticPr fontId="1" type="noConversion"/>
  </si>
  <si>
    <t>(재료비+직노+경비) * 0.000%</t>
    <phoneticPr fontId="1" type="noConversion"/>
  </si>
  <si>
    <t>(재료비+직노+경비) * 0.1%</t>
    <phoneticPr fontId="1" type="noConversion"/>
  </si>
  <si>
    <t>냉  난  방  장  비  대</t>
    <phoneticPr fontId="1" type="noConversion"/>
  </si>
  <si>
    <t>부  가  가  치  세</t>
    <phoneticPr fontId="1" type="noConversion"/>
  </si>
  <si>
    <t>도      급      액</t>
    <phoneticPr fontId="1" type="noConversion"/>
  </si>
  <si>
    <t>중앙제어기</t>
    <phoneticPr fontId="1" type="noConversion"/>
  </si>
  <si>
    <t>대</t>
    <phoneticPr fontId="1" type="noConversion"/>
  </si>
  <si>
    <t>1. 부산공업고등학교 냉난방시설 개선공사</t>
    <phoneticPr fontId="1" type="noConversion"/>
  </si>
  <si>
    <t>경
        비</t>
    <phoneticPr fontId="1" type="noConversion"/>
  </si>
  <si>
    <r>
      <t xml:space="preserve">직접노무비 * </t>
    </r>
    <r>
      <rPr>
        <sz val="11"/>
        <color rgb="FF000000"/>
        <rFont val="맑은 고딕"/>
        <family val="3"/>
        <charset val="129"/>
      </rPr>
      <t>17.5</t>
    </r>
    <r>
      <rPr>
        <sz val="11"/>
        <color rgb="FF000000"/>
        <rFont val="맑은고딕"/>
        <family val="3"/>
        <charset val="129"/>
      </rPr>
      <t>%</t>
    </r>
    <phoneticPr fontId="1" type="noConversion"/>
  </si>
  <si>
    <t>2천만원 이상</t>
    <phoneticPr fontId="1" type="noConversion"/>
  </si>
  <si>
    <t>모든 건설공사</t>
    <phoneticPr fontId="1" type="noConversion"/>
  </si>
  <si>
    <t>30일 이상</t>
    <phoneticPr fontId="1" type="noConversion"/>
  </si>
  <si>
    <t>1억 이상</t>
    <phoneticPr fontId="1" type="noConversion"/>
  </si>
  <si>
    <t>임금채권부담금</t>
    <phoneticPr fontId="1" type="noConversion"/>
  </si>
  <si>
    <t>석 면 분 담 금</t>
    <phoneticPr fontId="1" type="noConversion"/>
  </si>
  <si>
    <r>
      <t xml:space="preserve">노무비 * </t>
    </r>
    <r>
      <rPr>
        <sz val="11"/>
        <color rgb="FF000000"/>
        <rFont val="맑은 고딕"/>
        <family val="3"/>
        <charset val="129"/>
      </rPr>
      <t>0.006</t>
    </r>
    <r>
      <rPr>
        <sz val="11"/>
        <color rgb="FF000000"/>
        <rFont val="맑은고딕"/>
        <family val="3"/>
        <charset val="129"/>
      </rPr>
      <t>%</t>
    </r>
    <phoneticPr fontId="1" type="noConversion"/>
  </si>
  <si>
    <r>
      <t xml:space="preserve">노무비 * </t>
    </r>
    <r>
      <rPr>
        <sz val="11"/>
        <color rgb="FF000000"/>
        <rFont val="맑은 고딕"/>
        <family val="3"/>
        <charset val="129"/>
      </rPr>
      <t>0.09%</t>
    </r>
    <phoneticPr fontId="1" type="noConversion"/>
  </si>
  <si>
    <t>현장납품(하차)</t>
    <phoneticPr fontId="1" type="noConversion"/>
  </si>
  <si>
    <t>순   공   사   원   가</t>
    <phoneticPr fontId="1" type="noConversion"/>
  </si>
  <si>
    <r>
      <rPr>
        <sz val="11"/>
        <color theme="1"/>
        <rFont val="맑은 고딕"/>
        <family val="3"/>
        <charset val="129"/>
      </rPr>
      <t xml:space="preserve"> [</t>
    </r>
    <r>
      <rPr>
        <sz val="11"/>
        <color theme="1"/>
        <rFont val="맑은고딕"/>
        <family val="3"/>
        <charset val="129"/>
      </rPr>
      <t>공사명</t>
    </r>
    <r>
      <rPr>
        <sz val="11"/>
        <color theme="1"/>
        <rFont val="맑은 고딕"/>
        <family val="3"/>
        <charset val="129"/>
      </rPr>
      <t>]</t>
    </r>
    <r>
      <rPr>
        <sz val="11"/>
        <color theme="1"/>
        <rFont val="맑은고딕"/>
        <family val="3"/>
        <charset val="129"/>
      </rPr>
      <t xml:space="preserve"> : 부산공업고등학교 냉난방개선</t>
    </r>
    <r>
      <rPr>
        <sz val="11"/>
        <color theme="1"/>
        <rFont val="맑은 고딕"/>
        <family val="3"/>
        <charset val="129"/>
      </rPr>
      <t xml:space="preserve">  기계설비공사</t>
    </r>
    <phoneticPr fontId="1" type="noConversion"/>
  </si>
  <si>
    <r>
      <t>(재료비</t>
    </r>
    <r>
      <rPr>
        <sz val="11"/>
        <color rgb="FF000000"/>
        <rFont val="맑은고딕"/>
        <family val="3"/>
      </rPr>
      <t>+</t>
    </r>
    <r>
      <rPr>
        <sz val="11"/>
        <color rgb="FF000000"/>
        <rFont val="맑은 고딕"/>
        <family val="3"/>
        <charset val="129"/>
      </rPr>
      <t>장비대</t>
    </r>
    <r>
      <rPr>
        <sz val="11"/>
        <color rgb="FF000000"/>
        <rFont val="맑은고딕"/>
        <family val="3"/>
        <charset val="129"/>
      </rPr>
      <t>+직</t>
    </r>
    <r>
      <rPr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맑은고딕"/>
        <family val="3"/>
        <charset val="129"/>
      </rPr>
      <t>노) * 3.11%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</si>
</sst>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  <numFmt numFmtId="180" formatCode="_-* #,##0.0_-;\-* #,##0.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2"/>
      <color rgb="FF000000"/>
      <name val="바탕체"/>
      <family val="1"/>
      <charset val="129"/>
    </font>
    <font>
      <sz val="11"/>
      <color theme="1"/>
      <name val="맑은고딕"/>
      <family val="3"/>
      <charset val="129"/>
    </font>
    <font>
      <b/>
      <u/>
      <sz val="16"/>
      <color theme="1"/>
      <name val="맑은고딕"/>
      <family val="3"/>
      <charset val="129"/>
    </font>
    <font>
      <sz val="11"/>
      <color rgb="FF00000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sz val="11"/>
      <color theme="1"/>
      <name val="맑은 고딕"/>
      <family val="2"/>
      <charset val="129"/>
      <scheme val="minor"/>
    </font>
    <font>
      <u/>
      <sz val="16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.5"/>
      <color theme="1"/>
      <name val="맑은 고딕"/>
      <family val="3"/>
      <charset val="129"/>
      <scheme val="major"/>
    </font>
    <font>
      <sz val="10.5"/>
      <color theme="1"/>
      <name val="맑은 고딕"/>
      <family val="3"/>
      <charset val="129"/>
      <scheme val="major"/>
    </font>
    <font>
      <sz val="10.5"/>
      <color theme="1"/>
      <name val="맑은 고딕"/>
      <family val="2"/>
      <charset val="129"/>
      <scheme val="minor"/>
    </font>
    <font>
      <sz val="10.5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FF"/>
      <name val="맑은고딕"/>
      <family val="3"/>
      <charset val="129"/>
    </font>
    <font>
      <sz val="11"/>
      <color rgb="FF000000"/>
      <name val="맑은고딕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0" borderId="0">
      <alignment vertical="center"/>
    </xf>
  </cellStyleXfs>
  <cellXfs count="96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  <xf numFmtId="179" fontId="4" fillId="0" borderId="1" xfId="0" quotePrefix="1" applyNumberFormat="1" applyFont="1" applyBorder="1" applyAlignment="1">
      <alignment vertical="center" wrapText="1"/>
    </xf>
    <xf numFmtId="179" fontId="4" fillId="0" borderId="1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7" fillId="0" borderId="0" xfId="0" applyFont="1">
      <alignment vertical="center"/>
    </xf>
    <xf numFmtId="0" fontId="7" fillId="0" borderId="0" xfId="0" quotePrefix="1" applyFont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vertical="center" wrapText="1"/>
    </xf>
    <xf numFmtId="0" fontId="7" fillId="0" borderId="1" xfId="0" quotePrefix="1" applyFont="1" applyBorder="1" applyAlignment="1">
      <alignment vertical="center" wrapText="1"/>
    </xf>
    <xf numFmtId="176" fontId="9" fillId="0" borderId="2" xfId="1" applyNumberFormat="1" applyFont="1" applyBorder="1" applyAlignment="1">
      <alignment vertical="center" wrapText="1"/>
    </xf>
    <xf numFmtId="0" fontId="9" fillId="0" borderId="2" xfId="1" quotePrefix="1" applyFont="1" applyBorder="1" applyAlignment="1">
      <alignment vertical="center" wrapText="1"/>
    </xf>
    <xf numFmtId="0" fontId="7" fillId="0" borderId="3" xfId="0" quotePrefix="1" applyFont="1" applyBorder="1" applyAlignment="1">
      <alignment vertical="center" wrapText="1"/>
    </xf>
    <xf numFmtId="0" fontId="7" fillId="0" borderId="4" xfId="0" quotePrefix="1" applyFont="1" applyBorder="1" applyAlignment="1">
      <alignment vertical="center" wrapText="1"/>
    </xf>
    <xf numFmtId="0" fontId="7" fillId="0" borderId="5" xfId="0" quotePrefix="1" applyFont="1" applyBorder="1" applyAlignment="1">
      <alignment vertical="center" wrapText="1"/>
    </xf>
    <xf numFmtId="0" fontId="7" fillId="0" borderId="3" xfId="0" quotePrefix="1" applyFont="1" applyBorder="1" applyAlignment="1">
      <alignment horizontal="centerContinuous" vertical="center" wrapText="1"/>
    </xf>
    <xf numFmtId="0" fontId="7" fillId="0" borderId="4" xfId="0" quotePrefix="1" applyFont="1" applyBorder="1" applyAlignment="1">
      <alignment horizontal="centerContinuous" vertical="center" wrapText="1"/>
    </xf>
    <xf numFmtId="0" fontId="7" fillId="0" borderId="5" xfId="0" quotePrefix="1" applyFont="1" applyBorder="1" applyAlignment="1">
      <alignment horizontal="centerContinuous" vertical="center" wrapText="1"/>
    </xf>
    <xf numFmtId="0" fontId="0" fillId="0" borderId="0" xfId="0" applyAlignment="1">
      <alignment horizontal="center" vertical="center"/>
    </xf>
    <xf numFmtId="0" fontId="16" fillId="2" borderId="2" xfId="0" quotePrefix="1" applyFont="1" applyFill="1" applyBorder="1" applyAlignment="1">
      <alignment horizontal="center" vertical="center" wrapText="1"/>
    </xf>
    <xf numFmtId="0" fontId="17" fillId="2" borderId="2" xfId="0" quotePrefix="1" applyFont="1" applyFill="1" applyBorder="1" applyAlignment="1">
      <alignment vertical="center" wrapText="1"/>
    </xf>
    <xf numFmtId="0" fontId="17" fillId="2" borderId="2" xfId="0" quotePrefix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176" fontId="17" fillId="2" borderId="2" xfId="0" applyNumberFormat="1" applyFont="1" applyFill="1" applyBorder="1" applyAlignment="1">
      <alignment vertical="center" wrapText="1"/>
    </xf>
    <xf numFmtId="0" fontId="17" fillId="3" borderId="2" xfId="0" quotePrefix="1" applyFont="1" applyFill="1" applyBorder="1" applyAlignment="1">
      <alignment vertical="center" wrapText="1"/>
    </xf>
    <xf numFmtId="0" fontId="17" fillId="3" borderId="2" xfId="0" quotePrefix="1" applyFont="1" applyFill="1" applyBorder="1" applyAlignment="1">
      <alignment horizontal="center" vertical="center" wrapText="1"/>
    </xf>
    <xf numFmtId="41" fontId="17" fillId="3" borderId="2" xfId="2" applyFont="1" applyFill="1" applyBorder="1" applyAlignment="1">
      <alignment horizontal="center" vertical="center" wrapText="1"/>
    </xf>
    <xf numFmtId="176" fontId="17" fillId="3" borderId="2" xfId="0" applyNumberFormat="1" applyFont="1" applyFill="1" applyBorder="1" applyAlignment="1">
      <alignment vertical="center" wrapText="1"/>
    </xf>
    <xf numFmtId="0" fontId="17" fillId="0" borderId="2" xfId="0" quotePrefix="1" applyFont="1" applyBorder="1" applyAlignment="1">
      <alignment horizontal="center" vertical="center" wrapText="1"/>
    </xf>
    <xf numFmtId="41" fontId="17" fillId="0" borderId="2" xfId="2" applyFont="1" applyBorder="1" applyAlignment="1">
      <alignment horizontal="center" vertical="center" wrapText="1"/>
    </xf>
    <xf numFmtId="176" fontId="17" fillId="0" borderId="2" xfId="0" applyNumberFormat="1" applyFont="1" applyBorder="1" applyAlignment="1">
      <alignment vertical="center" wrapText="1"/>
    </xf>
    <xf numFmtId="0" fontId="17" fillId="0" borderId="2" xfId="0" quotePrefix="1" applyFont="1" applyBorder="1" applyAlignment="1">
      <alignment vertical="center" wrapText="1"/>
    </xf>
    <xf numFmtId="180" fontId="17" fillId="0" borderId="2" xfId="2" applyNumberFormat="1" applyFont="1" applyBorder="1" applyAlignment="1">
      <alignment horizontal="center" vertical="center" wrapText="1"/>
    </xf>
    <xf numFmtId="180" fontId="17" fillId="0" borderId="2" xfId="2" applyNumberFormat="1" applyFont="1" applyFill="1" applyBorder="1" applyAlignment="1">
      <alignment horizontal="center" vertical="center" wrapText="1"/>
    </xf>
    <xf numFmtId="41" fontId="17" fillId="0" borderId="2" xfId="2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2" borderId="2" xfId="0" quotePrefix="1" applyFont="1" applyFill="1" applyBorder="1" applyAlignment="1">
      <alignment vertical="center" wrapText="1"/>
    </xf>
    <xf numFmtId="0" fontId="16" fillId="2" borderId="2" xfId="0" applyFont="1" applyFill="1" applyBorder="1" applyAlignment="1">
      <alignment horizontal="center" vertical="center" wrapText="1"/>
    </xf>
    <xf numFmtId="176" fontId="16" fillId="2" borderId="2" xfId="0" applyNumberFormat="1" applyFont="1" applyFill="1" applyBorder="1" applyAlignment="1">
      <alignment vertical="center" wrapText="1"/>
    </xf>
    <xf numFmtId="41" fontId="19" fillId="3" borderId="2" xfId="2" applyFont="1" applyFill="1" applyBorder="1" applyAlignment="1">
      <alignment horizontal="center" vertical="center" wrapText="1"/>
    </xf>
    <xf numFmtId="0" fontId="7" fillId="0" borderId="0" xfId="0" quotePrefix="1" applyFont="1">
      <alignment vertical="center"/>
    </xf>
    <xf numFmtId="0" fontId="0" fillId="0" borderId="0" xfId="0" quotePrefix="1">
      <alignment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4" borderId="3" xfId="0" quotePrefix="1" applyFont="1" applyFill="1" applyBorder="1" applyAlignment="1">
      <alignment horizontal="centerContinuous" vertical="center" wrapText="1"/>
    </xf>
    <xf numFmtId="0" fontId="10" fillId="4" borderId="4" xfId="0" quotePrefix="1" applyFont="1" applyFill="1" applyBorder="1" applyAlignment="1">
      <alignment horizontal="centerContinuous" vertical="center" wrapText="1"/>
    </xf>
    <xf numFmtId="0" fontId="10" fillId="4" borderId="5" xfId="0" quotePrefix="1" applyFont="1" applyFill="1" applyBorder="1" applyAlignment="1">
      <alignment horizontal="centerContinuous" vertical="center" wrapText="1"/>
    </xf>
    <xf numFmtId="176" fontId="10" fillId="4" borderId="1" xfId="0" applyNumberFormat="1" applyFont="1" applyFill="1" applyBorder="1" applyAlignment="1">
      <alignment vertical="center" wrapText="1"/>
    </xf>
    <xf numFmtId="0" fontId="10" fillId="4" borderId="1" xfId="0" quotePrefix="1" applyFont="1" applyFill="1" applyBorder="1" applyAlignment="1">
      <alignment vertical="center" wrapText="1"/>
    </xf>
    <xf numFmtId="0" fontId="20" fillId="0" borderId="0" xfId="0" applyFont="1">
      <alignment vertical="center"/>
    </xf>
    <xf numFmtId="0" fontId="7" fillId="0" borderId="2" xfId="0" quotePrefix="1" applyFont="1" applyBorder="1" applyAlignment="1">
      <alignment vertical="center" wrapText="1"/>
    </xf>
    <xf numFmtId="0" fontId="20" fillId="0" borderId="2" xfId="0" quotePrefix="1" applyFont="1" applyBorder="1" applyAlignment="1">
      <alignment horizontal="center" vertical="center" wrapText="1"/>
    </xf>
    <xf numFmtId="41" fontId="7" fillId="0" borderId="0" xfId="2" applyFont="1">
      <alignment vertical="center"/>
    </xf>
    <xf numFmtId="0" fontId="20" fillId="0" borderId="1" xfId="0" quotePrefix="1" applyFont="1" applyBorder="1" applyAlignment="1">
      <alignment vertical="center" wrapText="1"/>
    </xf>
    <xf numFmtId="176" fontId="7" fillId="0" borderId="0" xfId="0" applyNumberFormat="1" applyFont="1">
      <alignment vertical="center"/>
    </xf>
    <xf numFmtId="0" fontId="7" fillId="2" borderId="1" xfId="0" quotePrefix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vertical="center" wrapText="1"/>
    </xf>
    <xf numFmtId="0" fontId="7" fillId="2" borderId="1" xfId="0" quotePrefix="1" applyFont="1" applyFill="1" applyBorder="1" applyAlignment="1">
      <alignment vertical="center" wrapText="1"/>
    </xf>
    <xf numFmtId="176" fontId="9" fillId="2" borderId="2" xfId="1" applyNumberFormat="1" applyFont="1" applyFill="1" applyBorder="1" applyAlignment="1">
      <alignment vertical="center" wrapText="1"/>
    </xf>
    <xf numFmtId="0" fontId="9" fillId="2" borderId="2" xfId="1" quotePrefix="1" applyFont="1" applyFill="1" applyBorder="1" applyAlignment="1">
      <alignment vertical="center" wrapText="1"/>
    </xf>
    <xf numFmtId="0" fontId="22" fillId="0" borderId="1" xfId="0" quotePrefix="1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vertical="center" wrapText="1"/>
    </xf>
    <xf numFmtId="176" fontId="22" fillId="0" borderId="2" xfId="1" applyNumberFormat="1" applyFont="1" applyBorder="1" applyAlignment="1">
      <alignment vertical="center" wrapText="1"/>
    </xf>
    <xf numFmtId="0" fontId="10" fillId="6" borderId="3" xfId="0" quotePrefix="1" applyFont="1" applyFill="1" applyBorder="1" applyAlignment="1">
      <alignment horizontal="centerContinuous" vertical="center" wrapText="1"/>
    </xf>
    <xf numFmtId="0" fontId="10" fillId="6" borderId="4" xfId="0" quotePrefix="1" applyFont="1" applyFill="1" applyBorder="1" applyAlignment="1">
      <alignment horizontal="centerContinuous" vertical="center" wrapText="1"/>
    </xf>
    <xf numFmtId="0" fontId="10" fillId="6" borderId="5" xfId="0" quotePrefix="1" applyFont="1" applyFill="1" applyBorder="1" applyAlignment="1">
      <alignment horizontal="centerContinuous" vertical="center" wrapText="1"/>
    </xf>
    <xf numFmtId="176" fontId="10" fillId="6" borderId="1" xfId="0" applyNumberFormat="1" applyFont="1" applyFill="1" applyBorder="1" applyAlignment="1">
      <alignment vertical="center" wrapText="1"/>
    </xf>
    <xf numFmtId="0" fontId="10" fillId="6" borderId="1" xfId="0" quotePrefix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7" fillId="0" borderId="0" xfId="0" quotePrefix="1" applyFont="1">
      <alignment vertical="center"/>
    </xf>
    <xf numFmtId="0" fontId="7" fillId="0" borderId="0" xfId="0" applyFont="1" applyAlignment="1">
      <alignment horizontal="righ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distributed" vertical="center" wrapText="1"/>
    </xf>
    <xf numFmtId="0" fontId="7" fillId="0" borderId="2" xfId="0" quotePrefix="1" applyFont="1" applyBorder="1" applyAlignment="1">
      <alignment horizontal="distributed" vertical="center" wrapText="1"/>
    </xf>
    <xf numFmtId="0" fontId="12" fillId="0" borderId="0" xfId="0" quotePrefix="1" applyFont="1" applyAlignment="1">
      <alignment horizontal="center" vertical="center"/>
    </xf>
    <xf numFmtId="0" fontId="18" fillId="0" borderId="7" xfId="0" quotePrefix="1" applyFont="1" applyBorder="1">
      <alignment vertical="center"/>
    </xf>
    <xf numFmtId="0" fontId="16" fillId="2" borderId="8" xfId="0" quotePrefix="1" applyFont="1" applyFill="1" applyBorder="1" applyAlignment="1">
      <alignment horizontal="center" vertical="center"/>
    </xf>
    <xf numFmtId="0" fontId="16" fillId="2" borderId="9" xfId="0" quotePrefix="1" applyFont="1" applyFill="1" applyBorder="1" applyAlignment="1">
      <alignment horizontal="center" vertical="center"/>
    </xf>
    <xf numFmtId="0" fontId="16" fillId="2" borderId="3" xfId="0" quotePrefix="1" applyFont="1" applyFill="1" applyBorder="1" applyAlignment="1">
      <alignment horizontal="center" vertical="center"/>
    </xf>
    <xf numFmtId="0" fontId="16" fillId="2" borderId="5" xfId="0" quotePrefix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0" fillId="0" borderId="6" xfId="0" quotePrefix="1" applyBorder="1">
      <alignment vertical="center"/>
    </xf>
    <xf numFmtId="0" fontId="15" fillId="0" borderId="7" xfId="0" quotePrefix="1" applyFont="1" applyBorder="1">
      <alignment vertical="center"/>
    </xf>
    <xf numFmtId="0" fontId="0" fillId="0" borderId="7" xfId="0" quotePrefix="1" applyBorder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  <xf numFmtId="0" fontId="2" fillId="0" borderId="0" xfId="0" quotePrefix="1" applyFont="1" applyAlignment="1">
      <alignment horizontal="center" vertical="center"/>
    </xf>
    <xf numFmtId="0" fontId="5" fillId="0" borderId="0" xfId="0" quotePrefix="1" applyFont="1">
      <alignment vertical="center"/>
    </xf>
  </cellXfs>
  <cellStyles count="4">
    <cellStyle name="쉼표 [0]" xfId="2" builtinId="6"/>
    <cellStyle name="표준" xfId="0" builtinId="0"/>
    <cellStyle name="표준 19" xfId="3" xr:uid="{95AC2DC7-AB70-403A-B18A-41E0A5DD132A}"/>
    <cellStyle name="표준 2" xfId="1" xr:uid="{695FA7D3-266E-47A8-A5B6-E697A6AB4CBC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E234-6DFF-453E-B673-7987C9CE5F95}">
  <sheetPr>
    <pageSetUpPr fitToPage="1"/>
  </sheetPr>
  <dimension ref="A1:J35"/>
  <sheetViews>
    <sheetView tabSelected="1" topLeftCell="B1" zoomScale="65" zoomScaleNormal="65" workbookViewId="0">
      <selection activeCell="E6" sqref="E6"/>
    </sheetView>
  </sheetViews>
  <sheetFormatPr defaultColWidth="9" defaultRowHeight="14.4"/>
  <cols>
    <col min="1" max="1" width="9" style="11" hidden="1" customWidth="1"/>
    <col min="2" max="3" width="4.6640625" style="11" customWidth="1"/>
    <col min="4" max="4" width="35.6640625" style="11" customWidth="1"/>
    <col min="5" max="5" width="25.6640625" style="11" customWidth="1"/>
    <col min="6" max="6" width="60.6640625" style="11" customWidth="1"/>
    <col min="7" max="7" width="30.6640625" style="11" customWidth="1"/>
    <col min="8" max="8" width="14.21875" style="11" bestFit="1" customWidth="1"/>
    <col min="9" max="9" width="11.6640625" style="11" bestFit="1" customWidth="1"/>
    <col min="10" max="10" width="10.5546875" style="11" bestFit="1" customWidth="1"/>
    <col min="11" max="16384" width="9" style="11"/>
  </cols>
  <sheetData>
    <row r="1" spans="1:8" ht="24.05" customHeight="1">
      <c r="B1" s="74" t="s">
        <v>1741</v>
      </c>
      <c r="C1" s="74"/>
      <c r="D1" s="74"/>
      <c r="E1" s="74"/>
      <c r="F1" s="74"/>
      <c r="G1" s="74"/>
    </row>
    <row r="2" spans="1:8" ht="21.95" customHeight="1">
      <c r="B2" s="75" t="s">
        <v>1838</v>
      </c>
      <c r="C2" s="75"/>
      <c r="D2" s="75"/>
      <c r="E2" s="75"/>
      <c r="F2" s="76"/>
      <c r="G2" s="76"/>
    </row>
    <row r="3" spans="1:8" ht="21.95" customHeight="1">
      <c r="B3" s="77" t="s">
        <v>1742</v>
      </c>
      <c r="C3" s="77"/>
      <c r="D3" s="77"/>
      <c r="E3" s="48" t="s">
        <v>1743</v>
      </c>
      <c r="F3" s="48" t="s">
        <v>1744</v>
      </c>
      <c r="G3" s="48" t="s">
        <v>429</v>
      </c>
    </row>
    <row r="4" spans="1:8" ht="21.95" customHeight="1">
      <c r="A4" s="12"/>
      <c r="B4" s="78" t="s">
        <v>1837</v>
      </c>
      <c r="C4" s="78" t="s">
        <v>1745</v>
      </c>
      <c r="D4" s="66" t="s">
        <v>1747</v>
      </c>
      <c r="E4" s="67">
        <f>집계표!F6+집계표!F10</f>
        <v>0</v>
      </c>
      <c r="F4" s="15" t="s">
        <v>49</v>
      </c>
      <c r="G4" s="15" t="s">
        <v>49</v>
      </c>
    </row>
    <row r="5" spans="1:8" ht="21.95" customHeight="1">
      <c r="A5" s="12"/>
      <c r="B5" s="78"/>
      <c r="C5" s="78"/>
      <c r="D5" s="13" t="s">
        <v>1748</v>
      </c>
      <c r="E5" s="14">
        <v>0</v>
      </c>
      <c r="F5" s="15" t="s">
        <v>49</v>
      </c>
      <c r="G5" s="15" t="s">
        <v>49</v>
      </c>
    </row>
    <row r="6" spans="1:8" ht="21.95" customHeight="1">
      <c r="A6" s="12"/>
      <c r="B6" s="78"/>
      <c r="C6" s="78"/>
      <c r="D6" s="13" t="s">
        <v>1749</v>
      </c>
      <c r="E6" s="14">
        <v>0</v>
      </c>
      <c r="F6" s="15" t="s">
        <v>49</v>
      </c>
      <c r="G6" s="15" t="s">
        <v>49</v>
      </c>
    </row>
    <row r="7" spans="1:8" ht="21.95" customHeight="1">
      <c r="A7" s="12"/>
      <c r="B7" s="78"/>
      <c r="C7" s="78"/>
      <c r="D7" s="61" t="s">
        <v>1750</v>
      </c>
      <c r="E7" s="62">
        <f>TRUNC(E4+E5-E6, 0)</f>
        <v>0</v>
      </c>
      <c r="F7" s="63" t="s">
        <v>49</v>
      </c>
      <c r="G7" s="63" t="s">
        <v>49</v>
      </c>
    </row>
    <row r="8" spans="1:8" ht="21.95" customHeight="1">
      <c r="A8" s="12"/>
      <c r="B8" s="78"/>
      <c r="C8" s="78" t="s">
        <v>1746</v>
      </c>
      <c r="D8" s="66" t="s">
        <v>1751</v>
      </c>
      <c r="E8" s="67">
        <f>집계표!H6+집계표!H10</f>
        <v>0</v>
      </c>
      <c r="F8" s="15" t="s">
        <v>49</v>
      </c>
      <c r="G8" s="15"/>
    </row>
    <row r="9" spans="1:8" ht="21.95" customHeight="1">
      <c r="A9" s="12"/>
      <c r="B9" s="78"/>
      <c r="C9" s="78"/>
      <c r="D9" s="13" t="s">
        <v>1752</v>
      </c>
      <c r="E9" s="16">
        <f>TRUNC(E8*0.175,0)</f>
        <v>0</v>
      </c>
      <c r="F9" s="17" t="s">
        <v>1827</v>
      </c>
      <c r="G9" s="15" t="s">
        <v>49</v>
      </c>
    </row>
    <row r="10" spans="1:8" ht="21.95" customHeight="1">
      <c r="A10" s="12"/>
      <c r="B10" s="78"/>
      <c r="C10" s="78"/>
      <c r="D10" s="61" t="s">
        <v>1750</v>
      </c>
      <c r="E10" s="64">
        <f>TRUNC(E8+E9,0)</f>
        <v>0</v>
      </c>
      <c r="F10" s="65" t="s">
        <v>49</v>
      </c>
      <c r="G10" s="63" t="s">
        <v>49</v>
      </c>
    </row>
    <row r="11" spans="1:8" ht="21.95" customHeight="1">
      <c r="A11" s="12"/>
      <c r="B11" s="78"/>
      <c r="C11" s="78" t="s">
        <v>1826</v>
      </c>
      <c r="D11" s="66" t="s">
        <v>1753</v>
      </c>
      <c r="E11" s="68">
        <f>집계표!J6+집계표!J10</f>
        <v>0</v>
      </c>
      <c r="F11" s="17" t="s">
        <v>49</v>
      </c>
      <c r="G11" s="15" t="s">
        <v>49</v>
      </c>
    </row>
    <row r="12" spans="1:8" ht="21.95" customHeight="1">
      <c r="A12" s="12"/>
      <c r="B12" s="78"/>
      <c r="C12" s="78"/>
      <c r="D12" s="13" t="s">
        <v>1754</v>
      </c>
      <c r="E12" s="16">
        <f>TRUNC(E10*0.0356,0)</f>
        <v>0</v>
      </c>
      <c r="F12" s="17" t="s">
        <v>1812</v>
      </c>
      <c r="G12" s="15" t="s">
        <v>49</v>
      </c>
      <c r="H12" s="55" t="s">
        <v>1829</v>
      </c>
    </row>
    <row r="13" spans="1:8" ht="21.95" customHeight="1">
      <c r="A13" s="12"/>
      <c r="B13" s="78"/>
      <c r="C13" s="78"/>
      <c r="D13" s="13" t="s">
        <v>1755</v>
      </c>
      <c r="E13" s="16">
        <f>TRUNC(E10*0.0101,0)</f>
        <v>0</v>
      </c>
      <c r="F13" s="17" t="s">
        <v>1756</v>
      </c>
      <c r="G13" s="15" t="s">
        <v>49</v>
      </c>
      <c r="H13" s="55" t="s">
        <v>1829</v>
      </c>
    </row>
    <row r="14" spans="1:8" ht="21.95" customHeight="1">
      <c r="A14" s="12"/>
      <c r="B14" s="78"/>
      <c r="C14" s="78"/>
      <c r="D14" s="13" t="s">
        <v>1757</v>
      </c>
      <c r="E14" s="16">
        <f>TRUNC(E8*0.03595,0)</f>
        <v>0</v>
      </c>
      <c r="F14" s="17" t="s">
        <v>1813</v>
      </c>
      <c r="G14" s="15" t="s">
        <v>49</v>
      </c>
      <c r="H14" s="55" t="s">
        <v>1830</v>
      </c>
    </row>
    <row r="15" spans="1:8" ht="21.95" customHeight="1">
      <c r="A15" s="12"/>
      <c r="B15" s="78"/>
      <c r="C15" s="78"/>
      <c r="D15" s="13" t="s">
        <v>1758</v>
      </c>
      <c r="E15" s="16">
        <f>TRUNC(E8*0.0475,0)</f>
        <v>0</v>
      </c>
      <c r="F15" s="17" t="s">
        <v>1814</v>
      </c>
      <c r="G15" s="15" t="s">
        <v>49</v>
      </c>
      <c r="H15" s="55" t="s">
        <v>1830</v>
      </c>
    </row>
    <row r="16" spans="1:8" ht="21.95" hidden="1" customHeight="1">
      <c r="A16" s="12"/>
      <c r="B16" s="78"/>
      <c r="C16" s="78"/>
      <c r="D16" s="13" t="s">
        <v>1759</v>
      </c>
      <c r="E16" s="16"/>
      <c r="F16" s="17" t="s">
        <v>1760</v>
      </c>
      <c r="G16" s="15" t="s">
        <v>49</v>
      </c>
      <c r="H16" s="55" t="s">
        <v>1831</v>
      </c>
    </row>
    <row r="17" spans="1:10" ht="21.95" customHeight="1">
      <c r="A17" s="12"/>
      <c r="B17" s="78"/>
      <c r="C17" s="78"/>
      <c r="D17" s="13" t="s">
        <v>1761</v>
      </c>
      <c r="E17" s="16">
        <f>TRUNC((E7+E30+E8+(0/1.1))*0.0311,0)</f>
        <v>0</v>
      </c>
      <c r="F17" s="17" t="s">
        <v>1839</v>
      </c>
      <c r="G17" s="15" t="s">
        <v>49</v>
      </c>
      <c r="H17" s="55" t="s">
        <v>1828</v>
      </c>
      <c r="I17" s="60"/>
      <c r="J17" s="60"/>
    </row>
    <row r="18" spans="1:10" ht="21.95" customHeight="1">
      <c r="A18" s="12"/>
      <c r="B18" s="78"/>
      <c r="C18" s="78"/>
      <c r="D18" s="13" t="s">
        <v>1762</v>
      </c>
      <c r="E18" s="16">
        <f>TRUNC(E14*0.1314,0)</f>
        <v>0</v>
      </c>
      <c r="F18" s="17" t="s">
        <v>1815</v>
      </c>
      <c r="G18" s="15" t="s">
        <v>49</v>
      </c>
      <c r="H18" s="55" t="s">
        <v>1830</v>
      </c>
    </row>
    <row r="19" spans="1:10" ht="21.95" customHeight="1">
      <c r="A19" s="12"/>
      <c r="B19" s="78"/>
      <c r="C19" s="78"/>
      <c r="D19" s="13" t="s">
        <v>1763</v>
      </c>
      <c r="E19" s="16">
        <f>TRUNC((E7+E10)*0.05,0)</f>
        <v>0</v>
      </c>
      <c r="F19" s="17" t="s">
        <v>1816</v>
      </c>
      <c r="G19" s="15" t="s">
        <v>49</v>
      </c>
    </row>
    <row r="20" spans="1:10" ht="21.95" hidden="1" customHeight="1">
      <c r="A20" s="12"/>
      <c r="B20" s="78"/>
      <c r="C20" s="78"/>
      <c r="D20" s="13" t="s">
        <v>1764</v>
      </c>
      <c r="E20" s="16">
        <f>TRUNC((E7+E8+E11)*0,0)</f>
        <v>0</v>
      </c>
      <c r="F20" s="17" t="s">
        <v>1817</v>
      </c>
      <c r="G20" s="15" t="s">
        <v>49</v>
      </c>
    </row>
    <row r="21" spans="1:10" ht="21.95" hidden="1" customHeight="1">
      <c r="A21" s="12"/>
      <c r="B21" s="78"/>
      <c r="C21" s="78"/>
      <c r="D21" s="13" t="s">
        <v>1765</v>
      </c>
      <c r="E21" s="16">
        <f>TRUNC((E7+E8+E11)*0,0)</f>
        <v>0</v>
      </c>
      <c r="F21" s="17" t="s">
        <v>1818</v>
      </c>
      <c r="G21" s="15"/>
    </row>
    <row r="22" spans="1:10" ht="21.95" customHeight="1">
      <c r="A22" s="12"/>
      <c r="B22" s="78"/>
      <c r="C22" s="78"/>
      <c r="D22" s="13" t="s">
        <v>1766</v>
      </c>
      <c r="E22" s="16">
        <f>TRUNC((E7+E8+E11)*0.001,0)</f>
        <v>0</v>
      </c>
      <c r="F22" s="17" t="s">
        <v>1819</v>
      </c>
      <c r="G22" s="15" t="s">
        <v>49</v>
      </c>
      <c r="H22" s="55" t="s">
        <v>1829</v>
      </c>
    </row>
    <row r="23" spans="1:10" ht="21.95" customHeight="1">
      <c r="A23" s="46"/>
      <c r="B23" s="79"/>
      <c r="C23" s="79"/>
      <c r="D23" s="57" t="s">
        <v>1833</v>
      </c>
      <c r="E23" s="16">
        <f>TRUNC(E10*0.006%,0)</f>
        <v>0</v>
      </c>
      <c r="F23" s="17" t="s">
        <v>1834</v>
      </c>
      <c r="G23" s="56"/>
      <c r="H23" s="55" t="s">
        <v>1829</v>
      </c>
    </row>
    <row r="24" spans="1:10" ht="21.95" customHeight="1">
      <c r="A24" s="46"/>
      <c r="B24" s="79"/>
      <c r="C24" s="79"/>
      <c r="D24" s="57" t="s">
        <v>1832</v>
      </c>
      <c r="E24" s="16">
        <f>TRUNC(E10*0.09%,0)</f>
        <v>0</v>
      </c>
      <c r="F24" s="17" t="s">
        <v>1835</v>
      </c>
      <c r="G24" s="56"/>
      <c r="H24" s="55" t="s">
        <v>1829</v>
      </c>
    </row>
    <row r="25" spans="1:10" ht="21.95" customHeight="1">
      <c r="A25" s="12"/>
      <c r="B25" s="78"/>
      <c r="C25" s="78"/>
      <c r="D25" s="61" t="s">
        <v>1750</v>
      </c>
      <c r="E25" s="62">
        <f>TRUNC(E11+E12+E13+E14+E15+E16+E17+E18+E19+E20+E21+E22+E23+E24, 0)</f>
        <v>0</v>
      </c>
      <c r="F25" s="63" t="s">
        <v>49</v>
      </c>
      <c r="G25" s="63" t="s">
        <v>49</v>
      </c>
    </row>
    <row r="26" spans="1:10" ht="21.95" customHeight="1">
      <c r="A26" s="12"/>
      <c r="B26" s="69" t="s">
        <v>1770</v>
      </c>
      <c r="C26" s="70"/>
      <c r="D26" s="71"/>
      <c r="E26" s="72">
        <f>TRUNC(E7+E10+E25, 0)</f>
        <v>0</v>
      </c>
      <c r="F26" s="73" t="s">
        <v>49</v>
      </c>
      <c r="G26" s="73" t="s">
        <v>49</v>
      </c>
    </row>
    <row r="27" spans="1:10" ht="21.95" customHeight="1">
      <c r="A27" s="12"/>
      <c r="B27" s="21" t="s">
        <v>1767</v>
      </c>
      <c r="C27" s="22"/>
      <c r="D27" s="23"/>
      <c r="E27" s="14">
        <f>TRUNC(E26*0.08, 0)</f>
        <v>0</v>
      </c>
      <c r="F27" s="15" t="s">
        <v>1810</v>
      </c>
      <c r="G27" s="15" t="s">
        <v>49</v>
      </c>
    </row>
    <row r="28" spans="1:10" ht="21.95" customHeight="1">
      <c r="A28" s="12"/>
      <c r="B28" s="21" t="s">
        <v>1768</v>
      </c>
      <c r="C28" s="22"/>
      <c r="D28" s="23"/>
      <c r="E28" s="14">
        <f>TRUNC((E10+E25+E27)*0.15, 0)</f>
        <v>0</v>
      </c>
      <c r="F28" s="15" t="s">
        <v>1769</v>
      </c>
      <c r="G28" s="15" t="s">
        <v>49</v>
      </c>
    </row>
    <row r="29" spans="1:10" ht="21.95" customHeight="1">
      <c r="A29" s="12"/>
      <c r="B29" s="21" t="s">
        <v>1771</v>
      </c>
      <c r="C29" s="22"/>
      <c r="D29" s="23"/>
      <c r="E29" s="14">
        <f>TRUNC(E26+E27+E28, 0)</f>
        <v>0</v>
      </c>
      <c r="F29" s="15" t="s">
        <v>49</v>
      </c>
      <c r="G29" s="15" t="s">
        <v>49</v>
      </c>
    </row>
    <row r="30" spans="1:10" ht="21.95" customHeight="1">
      <c r="A30" s="12"/>
      <c r="B30" s="21" t="s">
        <v>1820</v>
      </c>
      <c r="C30" s="22"/>
      <c r="D30" s="23"/>
      <c r="E30" s="14">
        <f>집계표!L7+집계표!L11+집계표!L14</f>
        <v>0</v>
      </c>
      <c r="F30" s="15"/>
      <c r="G30" s="59" t="s">
        <v>1836</v>
      </c>
    </row>
    <row r="31" spans="1:10" ht="21.95" customHeight="1">
      <c r="A31" s="12"/>
      <c r="B31" s="21" t="s">
        <v>1821</v>
      </c>
      <c r="C31" s="22"/>
      <c r="D31" s="23"/>
      <c r="E31" s="14">
        <f>TRUNC((E29+E30)*0.1, 0)</f>
        <v>0</v>
      </c>
      <c r="F31" s="15" t="s">
        <v>1811</v>
      </c>
      <c r="G31" s="15" t="s">
        <v>49</v>
      </c>
    </row>
    <row r="32" spans="1:10" s="49" customFormat="1" ht="21.95" customHeight="1">
      <c r="B32" s="50" t="s">
        <v>1822</v>
      </c>
      <c r="C32" s="51"/>
      <c r="D32" s="52"/>
      <c r="E32" s="53">
        <f>E29+E30+E31</f>
        <v>0</v>
      </c>
      <c r="F32" s="54" t="s">
        <v>49</v>
      </c>
      <c r="G32" s="54" t="s">
        <v>49</v>
      </c>
    </row>
    <row r="33" spans="1:7" ht="21.95" customHeight="1">
      <c r="A33" s="12"/>
      <c r="B33" s="18"/>
      <c r="C33" s="19"/>
      <c r="D33" s="20"/>
      <c r="E33" s="14"/>
      <c r="F33" s="15" t="s">
        <v>49</v>
      </c>
      <c r="G33" s="15" t="s">
        <v>49</v>
      </c>
    </row>
    <row r="35" spans="1:7">
      <c r="E35" s="58"/>
    </row>
  </sheetData>
  <mergeCells count="8"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rintOptions horizontalCentered="1" verticalCentered="1"/>
  <pageMargins left="0.78740157480314965" right="0" top="0.39370078740157483" bottom="0.39370078740157483" header="0" footer="0"/>
  <pageSetup paperSize="9" scale="76" fitToHeight="0" orientation="landscape" r:id="rId1"/>
  <headerFooter>
    <oddFooter>&amp;C부산광역시남부교육지원청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24C4-186C-4418-B299-E2F109ED3C76}">
  <sheetPr>
    <tabColor rgb="FFFFC000"/>
    <pageSetUpPr fitToPage="1"/>
  </sheetPr>
  <dimension ref="A1:T30"/>
  <sheetViews>
    <sheetView view="pageBreakPreview" zoomScale="55" zoomScaleNormal="85" zoomScaleSheetLayoutView="55" workbookViewId="0">
      <selection activeCell="B6" sqref="B6"/>
    </sheetView>
  </sheetViews>
  <sheetFormatPr defaultRowHeight="17.05"/>
  <cols>
    <col min="1" max="1" width="38.6640625" customWidth="1"/>
    <col min="2" max="2" width="20.6640625" customWidth="1"/>
    <col min="3" max="4" width="7.109375" style="24" customWidth="1"/>
    <col min="5" max="12" width="13.109375" customWidth="1"/>
    <col min="13" max="13" width="12.6640625" customWidth="1"/>
    <col min="14" max="16" width="2.6640625" hidden="1" customWidth="1"/>
    <col min="17" max="19" width="1.6640625" hidden="1" customWidth="1"/>
    <col min="20" max="20" width="18.6640625" hidden="1" customWidth="1"/>
  </cols>
  <sheetData>
    <row r="1" spans="1:20" ht="29.95" customHeight="1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20" ht="29.95" customHeight="1">
      <c r="A2" s="81" t="str">
        <f>원가계산서!B2</f>
        <v xml:space="preserve"> [공사명] : 부산공업고등학교 냉난방개선  기계설비공사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</row>
    <row r="3" spans="1:20" ht="29.95" customHeight="1">
      <c r="A3" s="82" t="s">
        <v>2</v>
      </c>
      <c r="B3" s="82" t="s">
        <v>3</v>
      </c>
      <c r="C3" s="82" t="s">
        <v>4</v>
      </c>
      <c r="D3" s="82" t="s">
        <v>5</v>
      </c>
      <c r="E3" s="84" t="s">
        <v>6</v>
      </c>
      <c r="F3" s="85"/>
      <c r="G3" s="84" t="s">
        <v>9</v>
      </c>
      <c r="H3" s="85"/>
      <c r="I3" s="84" t="s">
        <v>10</v>
      </c>
      <c r="J3" s="85"/>
      <c r="K3" s="84" t="s">
        <v>11</v>
      </c>
      <c r="L3" s="85"/>
      <c r="M3" s="82" t="s">
        <v>12</v>
      </c>
      <c r="N3" s="87" t="s">
        <v>13</v>
      </c>
      <c r="O3" s="86" t="s">
        <v>14</v>
      </c>
      <c r="P3" s="86" t="s">
        <v>15</v>
      </c>
      <c r="Q3" s="86" t="s">
        <v>16</v>
      </c>
      <c r="R3" s="86" t="s">
        <v>17</v>
      </c>
      <c r="S3" s="86" t="s">
        <v>18</v>
      </c>
      <c r="T3" s="86" t="s">
        <v>19</v>
      </c>
    </row>
    <row r="4" spans="1:20" ht="29.95" customHeight="1">
      <c r="A4" s="83"/>
      <c r="B4" s="83"/>
      <c r="C4" s="83"/>
      <c r="D4" s="83"/>
      <c r="E4" s="25" t="s">
        <v>7</v>
      </c>
      <c r="F4" s="25" t="s">
        <v>8</v>
      </c>
      <c r="G4" s="25" t="s">
        <v>7</v>
      </c>
      <c r="H4" s="25" t="s">
        <v>8</v>
      </c>
      <c r="I4" s="25" t="s">
        <v>7</v>
      </c>
      <c r="J4" s="25" t="s">
        <v>8</v>
      </c>
      <c r="K4" s="25" t="s">
        <v>7</v>
      </c>
      <c r="L4" s="25" t="s">
        <v>8</v>
      </c>
      <c r="M4" s="83"/>
      <c r="N4" s="87"/>
      <c r="O4" s="86"/>
      <c r="P4" s="86"/>
      <c r="Q4" s="86"/>
      <c r="R4" s="86"/>
      <c r="S4" s="86"/>
      <c r="T4" s="86"/>
    </row>
    <row r="5" spans="1:20" ht="29.95" customHeight="1">
      <c r="A5" s="42" t="s">
        <v>1825</v>
      </c>
      <c r="B5" s="42"/>
      <c r="C5" s="25"/>
      <c r="D5" s="43"/>
      <c r="E5" s="44">
        <f>F6+F7</f>
        <v>0</v>
      </c>
      <c r="F5" s="44"/>
      <c r="G5" s="44">
        <f>H6+H7</f>
        <v>0</v>
      </c>
      <c r="H5" s="44"/>
      <c r="I5" s="44">
        <f>J6+J7</f>
        <v>0</v>
      </c>
      <c r="J5" s="44"/>
      <c r="K5" s="44">
        <f>L6+L7</f>
        <v>0</v>
      </c>
      <c r="L5" s="44"/>
      <c r="M5" s="42"/>
      <c r="N5" s="1" t="s">
        <v>50</v>
      </c>
      <c r="O5" s="1" t="s">
        <v>49</v>
      </c>
      <c r="P5" s="1" t="s">
        <v>49</v>
      </c>
      <c r="Q5" s="1" t="s">
        <v>49</v>
      </c>
      <c r="R5">
        <v>1</v>
      </c>
      <c r="S5" s="1" t="s">
        <v>49</v>
      </c>
      <c r="T5" s="3"/>
    </row>
    <row r="6" spans="1:20" ht="29.95" customHeight="1">
      <c r="A6" s="37" t="s">
        <v>1772</v>
      </c>
      <c r="B6" s="37"/>
      <c r="C6" s="34" t="s">
        <v>1809</v>
      </c>
      <c r="D6" s="41">
        <v>1</v>
      </c>
      <c r="E6" s="36">
        <f>'1.1 부대공사(부산공고)'!F26</f>
        <v>0</v>
      </c>
      <c r="F6" s="36">
        <f>D6*E6</f>
        <v>0</v>
      </c>
      <c r="G6" s="36">
        <f>'1.1 부대공사(부산공고)'!H26</f>
        <v>0</v>
      </c>
      <c r="H6" s="36">
        <f>D6*G6</f>
        <v>0</v>
      </c>
      <c r="I6" s="36">
        <f>'1.1 부대공사(부산공고)'!J26</f>
        <v>0</v>
      </c>
      <c r="J6" s="36">
        <f>D6*I6</f>
        <v>0</v>
      </c>
      <c r="K6" s="33">
        <f t="shared" ref="K6:L6" si="0">TRUNC(E6+G6+I6, 0)</f>
        <v>0</v>
      </c>
      <c r="L6" s="33">
        <f t="shared" si="0"/>
        <v>0</v>
      </c>
      <c r="M6" s="37"/>
      <c r="N6" s="1" t="s">
        <v>51</v>
      </c>
      <c r="O6" s="1" t="s">
        <v>49</v>
      </c>
      <c r="P6" s="1" t="s">
        <v>50</v>
      </c>
      <c r="Q6" s="1" t="s">
        <v>49</v>
      </c>
      <c r="R6">
        <v>2</v>
      </c>
      <c r="S6" s="1" t="s">
        <v>49</v>
      </c>
      <c r="T6" s="3"/>
    </row>
    <row r="7" spans="1:20" ht="29.95" customHeight="1">
      <c r="A7" s="37" t="s">
        <v>1773</v>
      </c>
      <c r="B7" s="37"/>
      <c r="C7" s="34" t="s">
        <v>1809</v>
      </c>
      <c r="D7" s="41">
        <v>1</v>
      </c>
      <c r="E7" s="36">
        <f>'1.2 장비대(부산공고)'!F26</f>
        <v>0</v>
      </c>
      <c r="F7" s="36">
        <f>D7*E7</f>
        <v>0</v>
      </c>
      <c r="G7" s="36">
        <f>'1.1 부대공사(부산공고)'!H27</f>
        <v>0</v>
      </c>
      <c r="H7" s="36">
        <f>D7*G7</f>
        <v>0</v>
      </c>
      <c r="I7" s="36">
        <f>'1.1 부대공사(부산공고)'!J27</f>
        <v>0</v>
      </c>
      <c r="J7" s="36">
        <f>D7*I7</f>
        <v>0</v>
      </c>
      <c r="K7" s="33">
        <f t="shared" ref="K7" si="1">TRUNC(E7+G7+I7, 0)</f>
        <v>0</v>
      </c>
      <c r="L7" s="33">
        <f t="shared" ref="L7" si="2">TRUNC(F7+H7+J7, 0)</f>
        <v>0</v>
      </c>
      <c r="M7" s="37"/>
      <c r="N7" s="1" t="s">
        <v>52</v>
      </c>
      <c r="O7" s="1" t="s">
        <v>49</v>
      </c>
      <c r="P7" s="1" t="s">
        <v>51</v>
      </c>
      <c r="Q7" s="1" t="s">
        <v>49</v>
      </c>
      <c r="R7">
        <v>3</v>
      </c>
      <c r="S7" s="1" t="s">
        <v>49</v>
      </c>
      <c r="T7" s="3"/>
    </row>
    <row r="8" spans="1:20" ht="29.95" customHeight="1">
      <c r="A8" s="37"/>
      <c r="B8" s="37"/>
      <c r="C8" s="34"/>
      <c r="D8" s="41"/>
      <c r="E8" s="36"/>
      <c r="F8" s="36"/>
      <c r="G8" s="36"/>
      <c r="H8" s="36"/>
      <c r="I8" s="36"/>
      <c r="J8" s="36"/>
      <c r="K8" s="33"/>
      <c r="L8" s="33"/>
      <c r="M8" s="37"/>
      <c r="N8" s="1"/>
      <c r="O8" s="1"/>
      <c r="P8" s="1"/>
      <c r="Q8" s="1"/>
      <c r="S8" s="1"/>
      <c r="T8" s="3"/>
    </row>
    <row r="9" spans="1:20" ht="29.95" customHeight="1">
      <c r="A9" s="37"/>
      <c r="B9" s="37"/>
      <c r="C9" s="34"/>
      <c r="D9" s="41"/>
      <c r="E9" s="36"/>
      <c r="F9" s="36"/>
      <c r="G9" s="36"/>
      <c r="H9" s="36"/>
      <c r="I9" s="36"/>
      <c r="J9" s="36"/>
      <c r="K9" s="36"/>
      <c r="L9" s="36"/>
      <c r="M9" s="37"/>
      <c r="N9" s="1" t="s">
        <v>53</v>
      </c>
      <c r="O9" s="1" t="s">
        <v>49</v>
      </c>
      <c r="P9" s="1" t="s">
        <v>52</v>
      </c>
      <c r="Q9" s="1" t="s">
        <v>49</v>
      </c>
      <c r="R9">
        <v>4</v>
      </c>
      <c r="S9" s="1" t="s">
        <v>49</v>
      </c>
      <c r="T9" s="3"/>
    </row>
    <row r="10" spans="1:20" ht="29.95" customHeight="1">
      <c r="A10" s="37"/>
      <c r="B10" s="37"/>
      <c r="C10" s="34"/>
      <c r="D10" s="41"/>
      <c r="E10" s="36"/>
      <c r="F10" s="36"/>
      <c r="G10" s="36"/>
      <c r="H10" s="36"/>
      <c r="I10" s="36"/>
      <c r="J10" s="36"/>
      <c r="K10" s="36"/>
      <c r="L10" s="36"/>
      <c r="M10" s="37"/>
      <c r="N10" s="1" t="s">
        <v>126</v>
      </c>
      <c r="O10" s="1" t="s">
        <v>49</v>
      </c>
      <c r="P10" s="1" t="s">
        <v>52</v>
      </c>
      <c r="Q10" s="1" t="s">
        <v>49</v>
      </c>
      <c r="R10">
        <v>4</v>
      </c>
      <c r="S10" s="1" t="s">
        <v>49</v>
      </c>
      <c r="T10" s="3"/>
    </row>
    <row r="11" spans="1:20" ht="29.95" customHeight="1">
      <c r="A11" s="37"/>
      <c r="B11" s="37"/>
      <c r="C11" s="34"/>
      <c r="D11" s="41"/>
      <c r="E11" s="36"/>
      <c r="F11" s="36"/>
      <c r="G11" s="36"/>
      <c r="H11" s="36"/>
      <c r="I11" s="36"/>
      <c r="J11" s="36"/>
      <c r="K11" s="36"/>
      <c r="L11" s="36"/>
      <c r="M11" s="37"/>
      <c r="N11" s="1" t="s">
        <v>139</v>
      </c>
      <c r="O11" s="1" t="s">
        <v>49</v>
      </c>
      <c r="P11" s="1" t="s">
        <v>51</v>
      </c>
      <c r="Q11" s="1" t="s">
        <v>49</v>
      </c>
      <c r="R11">
        <v>3</v>
      </c>
      <c r="S11" s="1" t="s">
        <v>49</v>
      </c>
      <c r="T11" s="3"/>
    </row>
    <row r="12" spans="1:20" ht="29.95" customHeight="1">
      <c r="A12" s="37"/>
      <c r="B12" s="37"/>
      <c r="C12" s="34"/>
      <c r="D12" s="41"/>
      <c r="E12" s="36"/>
      <c r="F12" s="36"/>
      <c r="G12" s="36"/>
      <c r="H12" s="36"/>
      <c r="I12" s="36"/>
      <c r="J12" s="36"/>
      <c r="K12" s="36"/>
      <c r="L12" s="36"/>
      <c r="M12" s="37"/>
      <c r="N12" s="1"/>
      <c r="O12" s="1"/>
      <c r="P12" s="1"/>
      <c r="Q12" s="1"/>
      <c r="S12" s="1"/>
      <c r="T12" s="3"/>
    </row>
    <row r="13" spans="1:20" ht="29.95" customHeight="1">
      <c r="A13" s="37"/>
      <c r="B13" s="37"/>
      <c r="C13" s="34"/>
      <c r="D13" s="41"/>
      <c r="E13" s="36"/>
      <c r="F13" s="36"/>
      <c r="G13" s="36"/>
      <c r="H13" s="36"/>
      <c r="I13" s="36"/>
      <c r="J13" s="36"/>
      <c r="K13" s="36"/>
      <c r="L13" s="36"/>
      <c r="M13" s="37"/>
      <c r="N13" s="1" t="s">
        <v>140</v>
      </c>
      <c r="O13" s="1" t="s">
        <v>49</v>
      </c>
      <c r="P13" s="1" t="s">
        <v>139</v>
      </c>
      <c r="Q13" s="1" t="s">
        <v>49</v>
      </c>
      <c r="R13">
        <v>4</v>
      </c>
      <c r="S13" s="1" t="s">
        <v>49</v>
      </c>
      <c r="T13" s="3"/>
    </row>
    <row r="14" spans="1:20" ht="29.95" customHeight="1">
      <c r="A14" s="37"/>
      <c r="B14" s="37"/>
      <c r="C14" s="34"/>
      <c r="D14" s="41"/>
      <c r="E14" s="36"/>
      <c r="F14" s="36"/>
      <c r="G14" s="36"/>
      <c r="H14" s="36"/>
      <c r="I14" s="36"/>
      <c r="J14" s="36"/>
      <c r="K14" s="36"/>
      <c r="L14" s="36"/>
      <c r="M14" s="37"/>
      <c r="N14" s="1" t="s">
        <v>181</v>
      </c>
      <c r="O14" s="1" t="s">
        <v>49</v>
      </c>
      <c r="P14" s="1" t="s">
        <v>139</v>
      </c>
      <c r="Q14" s="1" t="s">
        <v>49</v>
      </c>
      <c r="R14">
        <v>4</v>
      </c>
      <c r="S14" s="1" t="s">
        <v>49</v>
      </c>
      <c r="T14" s="3"/>
    </row>
    <row r="15" spans="1:20" ht="29.95" customHeight="1">
      <c r="A15" s="37"/>
      <c r="B15" s="37"/>
      <c r="C15" s="34"/>
      <c r="D15" s="41"/>
      <c r="E15" s="36"/>
      <c r="F15" s="36"/>
      <c r="G15" s="36"/>
      <c r="H15" s="36"/>
      <c r="I15" s="36"/>
      <c r="J15" s="36"/>
      <c r="K15" s="36"/>
      <c r="L15" s="36"/>
      <c r="M15" s="37"/>
      <c r="N15" s="1"/>
      <c r="O15" s="1"/>
      <c r="P15" s="1"/>
      <c r="Q15" s="1"/>
      <c r="S15" s="1"/>
      <c r="T15" s="3"/>
    </row>
    <row r="16" spans="1:20" ht="29.95" customHeight="1">
      <c r="A16" s="37"/>
      <c r="B16" s="37"/>
      <c r="C16" s="34"/>
      <c r="D16" s="41"/>
      <c r="E16" s="36"/>
      <c r="F16" s="36"/>
      <c r="G16" s="36"/>
      <c r="H16" s="36"/>
      <c r="I16" s="36"/>
      <c r="J16" s="36"/>
      <c r="K16" s="36"/>
      <c r="L16" s="36"/>
      <c r="M16" s="37"/>
      <c r="N16" s="1" t="s">
        <v>193</v>
      </c>
      <c r="O16" s="1" t="s">
        <v>49</v>
      </c>
      <c r="P16" s="1" t="s">
        <v>139</v>
      </c>
      <c r="Q16" s="1" t="s">
        <v>49</v>
      </c>
      <c r="R16">
        <v>4</v>
      </c>
      <c r="S16" s="1" t="s">
        <v>49</v>
      </c>
      <c r="T16" s="3"/>
    </row>
    <row r="17" spans="1:20" ht="29.95" customHeight="1">
      <c r="A17" s="37"/>
      <c r="B17" s="37"/>
      <c r="C17" s="34"/>
      <c r="D17" s="41"/>
      <c r="E17" s="36"/>
      <c r="F17" s="36"/>
      <c r="G17" s="36"/>
      <c r="H17" s="36"/>
      <c r="I17" s="36"/>
      <c r="J17" s="36"/>
      <c r="K17" s="36"/>
      <c r="L17" s="36"/>
      <c r="M17" s="37"/>
      <c r="N17" s="1" t="s">
        <v>199</v>
      </c>
      <c r="O17" s="1" t="s">
        <v>49</v>
      </c>
      <c r="P17" s="1" t="s">
        <v>139</v>
      </c>
      <c r="Q17" s="1" t="s">
        <v>49</v>
      </c>
      <c r="R17">
        <v>4</v>
      </c>
      <c r="S17" s="1" t="s">
        <v>49</v>
      </c>
      <c r="T17" s="3"/>
    </row>
    <row r="18" spans="1:20" ht="29.95" customHeight="1">
      <c r="A18" s="37"/>
      <c r="B18" s="37"/>
      <c r="C18" s="34"/>
      <c r="D18" s="41"/>
      <c r="E18" s="36"/>
      <c r="F18" s="36"/>
      <c r="G18" s="36"/>
      <c r="H18" s="36"/>
      <c r="I18" s="36"/>
      <c r="J18" s="36"/>
      <c r="K18" s="36"/>
      <c r="L18" s="36"/>
      <c r="M18" s="37"/>
      <c r="N18" s="1" t="s">
        <v>140</v>
      </c>
      <c r="O18" s="1" t="s">
        <v>49</v>
      </c>
      <c r="P18" s="1" t="s">
        <v>139</v>
      </c>
      <c r="Q18" s="1" t="s">
        <v>49</v>
      </c>
      <c r="R18">
        <v>4</v>
      </c>
      <c r="S18" s="1" t="s">
        <v>49</v>
      </c>
      <c r="T18" s="3"/>
    </row>
    <row r="19" spans="1:20" ht="29.95" customHeight="1">
      <c r="A19" s="37"/>
      <c r="B19" s="37"/>
      <c r="C19" s="34"/>
      <c r="D19" s="41"/>
      <c r="E19" s="36"/>
      <c r="F19" s="36"/>
      <c r="G19" s="36"/>
      <c r="H19" s="36"/>
      <c r="I19" s="36"/>
      <c r="J19" s="36"/>
      <c r="K19" s="36"/>
      <c r="L19" s="36"/>
      <c r="M19" s="37"/>
      <c r="N19" s="1" t="s">
        <v>212</v>
      </c>
      <c r="O19" s="1" t="s">
        <v>49</v>
      </c>
      <c r="P19" s="1" t="s">
        <v>139</v>
      </c>
      <c r="Q19" s="1" t="s">
        <v>49</v>
      </c>
      <c r="R19">
        <v>4</v>
      </c>
      <c r="S19" s="1" t="s">
        <v>49</v>
      </c>
      <c r="T19" s="3"/>
    </row>
    <row r="20" spans="1:20" ht="29.95" customHeight="1">
      <c r="A20" s="37"/>
      <c r="B20" s="37"/>
      <c r="C20" s="34"/>
      <c r="D20" s="41"/>
      <c r="E20" s="36"/>
      <c r="F20" s="36"/>
      <c r="G20" s="36"/>
      <c r="H20" s="36"/>
      <c r="I20" s="36"/>
      <c r="J20" s="36"/>
      <c r="K20" s="36"/>
      <c r="L20" s="36"/>
      <c r="M20" s="37"/>
      <c r="N20" s="1" t="s">
        <v>228</v>
      </c>
      <c r="O20" s="1" t="s">
        <v>49</v>
      </c>
      <c r="P20" s="1" t="s">
        <v>139</v>
      </c>
      <c r="Q20" s="1" t="s">
        <v>49</v>
      </c>
      <c r="R20">
        <v>4</v>
      </c>
      <c r="S20" s="1" t="s">
        <v>49</v>
      </c>
      <c r="T20" s="3"/>
    </row>
    <row r="21" spans="1:20" ht="29.95" customHeight="1">
      <c r="A21" s="37"/>
      <c r="B21" s="37"/>
      <c r="C21" s="34"/>
      <c r="D21" s="41"/>
      <c r="E21" s="36"/>
      <c r="F21" s="36"/>
      <c r="G21" s="36"/>
      <c r="H21" s="36"/>
      <c r="I21" s="36"/>
      <c r="J21" s="36"/>
      <c r="K21" s="36"/>
      <c r="L21" s="36"/>
      <c r="M21" s="37"/>
      <c r="N21" s="1" t="s">
        <v>383</v>
      </c>
      <c r="O21" s="1" t="s">
        <v>49</v>
      </c>
      <c r="P21" s="1" t="s">
        <v>51</v>
      </c>
      <c r="Q21" s="1" t="s">
        <v>49</v>
      </c>
      <c r="R21">
        <v>3</v>
      </c>
      <c r="S21" s="1" t="s">
        <v>49</v>
      </c>
      <c r="T21" s="3"/>
    </row>
    <row r="22" spans="1:20" ht="29.95" customHeight="1">
      <c r="A22" s="37"/>
      <c r="B22" s="37"/>
      <c r="C22" s="34"/>
      <c r="D22" s="41"/>
      <c r="E22" s="36"/>
      <c r="F22" s="36"/>
      <c r="G22" s="36"/>
      <c r="H22" s="36"/>
      <c r="I22" s="36"/>
      <c r="J22" s="36"/>
      <c r="K22" s="36"/>
      <c r="L22" s="36"/>
      <c r="M22" s="37"/>
      <c r="N22" s="1" t="s">
        <v>384</v>
      </c>
      <c r="O22" s="1" t="s">
        <v>49</v>
      </c>
      <c r="P22" s="1" t="s">
        <v>383</v>
      </c>
      <c r="Q22" s="1" t="s">
        <v>49</v>
      </c>
      <c r="R22">
        <v>4</v>
      </c>
      <c r="S22" s="1" t="s">
        <v>49</v>
      </c>
      <c r="T22" s="3"/>
    </row>
    <row r="23" spans="1:20" ht="29.95" customHeight="1">
      <c r="A23" s="37"/>
      <c r="B23" s="37"/>
      <c r="C23" s="34"/>
      <c r="D23" s="41"/>
      <c r="E23" s="36"/>
      <c r="F23" s="36"/>
      <c r="G23" s="36"/>
      <c r="H23" s="36"/>
      <c r="I23" s="36"/>
      <c r="J23" s="36"/>
      <c r="K23" s="36"/>
      <c r="L23" s="36"/>
      <c r="M23" s="37"/>
      <c r="N23" s="1" t="s">
        <v>394</v>
      </c>
      <c r="O23" s="1" t="s">
        <v>49</v>
      </c>
      <c r="P23" s="1" t="s">
        <v>51</v>
      </c>
      <c r="Q23" s="1" t="s">
        <v>49</v>
      </c>
      <c r="R23">
        <v>3</v>
      </c>
      <c r="S23" s="1" t="s">
        <v>49</v>
      </c>
      <c r="T23" s="3"/>
    </row>
    <row r="24" spans="1:20" ht="29.95" customHeight="1">
      <c r="A24" s="37"/>
      <c r="B24" s="37"/>
      <c r="C24" s="34"/>
      <c r="D24" s="41"/>
      <c r="E24" s="36"/>
      <c r="F24" s="36"/>
      <c r="G24" s="36"/>
      <c r="H24" s="36"/>
      <c r="I24" s="36"/>
      <c r="J24" s="36"/>
      <c r="K24" s="36"/>
      <c r="L24" s="36"/>
      <c r="M24" s="37"/>
      <c r="N24" s="1" t="s">
        <v>395</v>
      </c>
      <c r="O24" s="1" t="s">
        <v>49</v>
      </c>
      <c r="P24" s="1" t="s">
        <v>394</v>
      </c>
      <c r="Q24" s="1" t="s">
        <v>49</v>
      </c>
      <c r="R24">
        <v>4</v>
      </c>
      <c r="S24" s="1" t="s">
        <v>49</v>
      </c>
      <c r="T24" s="3"/>
    </row>
    <row r="25" spans="1:20" ht="29.95" customHeight="1">
      <c r="A25" s="37"/>
      <c r="B25" s="37"/>
      <c r="C25" s="34"/>
      <c r="D25" s="41"/>
      <c r="E25" s="36"/>
      <c r="F25" s="36"/>
      <c r="G25" s="36"/>
      <c r="H25" s="36"/>
      <c r="I25" s="36"/>
      <c r="J25" s="36"/>
      <c r="K25" s="36"/>
      <c r="L25" s="36"/>
      <c r="M25" s="37"/>
      <c r="N25" s="1" t="s">
        <v>402</v>
      </c>
      <c r="O25" s="1" t="s">
        <v>49</v>
      </c>
      <c r="P25" s="1" t="s">
        <v>51</v>
      </c>
      <c r="Q25" s="1" t="s">
        <v>49</v>
      </c>
      <c r="R25">
        <v>3</v>
      </c>
      <c r="S25" s="1" t="s">
        <v>49</v>
      </c>
      <c r="T25" s="3"/>
    </row>
    <row r="26" spans="1:20" ht="29.95" customHeight="1">
      <c r="A26" s="37"/>
      <c r="B26" s="37"/>
      <c r="C26" s="34"/>
      <c r="D26" s="41"/>
      <c r="E26" s="36"/>
      <c r="F26" s="36"/>
      <c r="G26" s="36"/>
      <c r="H26" s="36"/>
      <c r="I26" s="36"/>
      <c r="J26" s="36"/>
      <c r="K26" s="36"/>
      <c r="L26" s="36"/>
      <c r="M26" s="37"/>
      <c r="N26" s="1" t="s">
        <v>403</v>
      </c>
      <c r="O26" s="1" t="s">
        <v>49</v>
      </c>
      <c r="P26" s="1" t="s">
        <v>402</v>
      </c>
      <c r="Q26" s="1" t="s">
        <v>49</v>
      </c>
      <c r="R26">
        <v>4</v>
      </c>
      <c r="S26" s="1" t="s">
        <v>49</v>
      </c>
      <c r="T26" s="3"/>
    </row>
    <row r="30" spans="1:20">
      <c r="G30" s="47" t="s">
        <v>1836</v>
      </c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rintOptions horizontalCentered="1" verticalCentered="1"/>
  <pageMargins left="0.78740157480314965" right="0" top="0.39370078740157483" bottom="0.39370078740157483" header="0" footer="0"/>
  <pageSetup paperSize="9" scale="65" fitToHeight="0" orientation="landscape" r:id="rId1"/>
  <headerFooter>
    <oddFooter>&amp;C부산광역시남부교육지원청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33830-3493-4DD9-A435-DA06363E0703}">
  <sheetPr>
    <tabColor rgb="FFFFFF00"/>
    <pageSetUpPr fitToPage="1"/>
  </sheetPr>
  <dimension ref="A1:M30"/>
  <sheetViews>
    <sheetView view="pageBreakPreview" zoomScale="60" zoomScaleNormal="70" workbookViewId="0">
      <pane ySplit="4" topLeftCell="A5" activePane="bottomLeft" state="frozen"/>
      <selection activeCell="B6" sqref="B6"/>
      <selection pane="bottomLeft" activeCell="E6" sqref="E6"/>
    </sheetView>
  </sheetViews>
  <sheetFormatPr defaultRowHeight="17.05"/>
  <cols>
    <col min="1" max="1" width="38.6640625" customWidth="1"/>
    <col min="2" max="2" width="20.6640625" customWidth="1"/>
    <col min="3" max="4" width="7.109375" style="24" customWidth="1"/>
    <col min="5" max="12" width="13.109375" customWidth="1"/>
    <col min="13" max="13" width="12.6640625" customWidth="1"/>
  </cols>
  <sheetData>
    <row r="1" spans="1:13" ht="29.95" customHeight="1">
      <c r="A1" s="80" t="s">
        <v>1774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3" ht="29.95" customHeight="1">
      <c r="A2" s="88" t="str">
        <f>원가계산서!B2</f>
        <v xml:space="preserve"> [공사명] : 부산공업고등학교 냉난방개선  기계설비공사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3" ht="29.95" customHeight="1">
      <c r="A3" s="82" t="s">
        <v>2</v>
      </c>
      <c r="B3" s="82" t="s">
        <v>3</v>
      </c>
      <c r="C3" s="82" t="s">
        <v>4</v>
      </c>
      <c r="D3" s="82" t="s">
        <v>5</v>
      </c>
      <c r="E3" s="84" t="s">
        <v>6</v>
      </c>
      <c r="F3" s="85"/>
      <c r="G3" s="84" t="s">
        <v>9</v>
      </c>
      <c r="H3" s="85"/>
      <c r="I3" s="84" t="s">
        <v>10</v>
      </c>
      <c r="J3" s="85"/>
      <c r="K3" s="84" t="s">
        <v>11</v>
      </c>
      <c r="L3" s="85"/>
      <c r="M3" s="82" t="s">
        <v>12</v>
      </c>
    </row>
    <row r="4" spans="1:13" ht="29.95" customHeight="1">
      <c r="A4" s="83"/>
      <c r="B4" s="83"/>
      <c r="C4" s="83"/>
      <c r="D4" s="83"/>
      <c r="E4" s="25" t="s">
        <v>7</v>
      </c>
      <c r="F4" s="25" t="s">
        <v>8</v>
      </c>
      <c r="G4" s="25" t="s">
        <v>7</v>
      </c>
      <c r="H4" s="25" t="s">
        <v>8</v>
      </c>
      <c r="I4" s="25" t="s">
        <v>7</v>
      </c>
      <c r="J4" s="25" t="s">
        <v>8</v>
      </c>
      <c r="K4" s="25" t="s">
        <v>7</v>
      </c>
      <c r="L4" s="25" t="s">
        <v>8</v>
      </c>
      <c r="M4" s="83"/>
    </row>
    <row r="5" spans="1:13" ht="29.95" customHeight="1">
      <c r="A5" s="26" t="s">
        <v>1807</v>
      </c>
      <c r="B5" s="26"/>
      <c r="C5" s="27"/>
      <c r="D5" s="28"/>
      <c r="E5" s="29"/>
      <c r="F5" s="29"/>
      <c r="G5" s="29"/>
      <c r="H5" s="29"/>
      <c r="I5" s="29"/>
      <c r="J5" s="29"/>
      <c r="K5" s="29"/>
      <c r="L5" s="29"/>
      <c r="M5" s="26"/>
    </row>
    <row r="6" spans="1:13" ht="29.95" customHeight="1">
      <c r="A6" s="30" t="s">
        <v>1775</v>
      </c>
      <c r="B6" s="30" t="s">
        <v>1776</v>
      </c>
      <c r="C6" s="31" t="s">
        <v>1777</v>
      </c>
      <c r="D6" s="45">
        <v>2</v>
      </c>
      <c r="E6" s="33"/>
      <c r="F6" s="33"/>
      <c r="G6" s="33"/>
      <c r="H6" s="33"/>
      <c r="I6" s="33"/>
      <c r="J6" s="33"/>
      <c r="K6" s="33"/>
      <c r="L6" s="33"/>
      <c r="M6" s="31"/>
    </row>
    <row r="7" spans="1:13" ht="29.95" customHeight="1">
      <c r="A7" s="30" t="s">
        <v>1778</v>
      </c>
      <c r="B7" s="30" t="s">
        <v>1779</v>
      </c>
      <c r="C7" s="34" t="s">
        <v>1777</v>
      </c>
      <c r="D7" s="35">
        <v>4</v>
      </c>
      <c r="E7" s="36"/>
      <c r="F7" s="33"/>
      <c r="G7" s="36"/>
      <c r="H7" s="33"/>
      <c r="I7" s="36"/>
      <c r="J7" s="33"/>
      <c r="K7" s="36"/>
      <c r="L7" s="36"/>
      <c r="M7" s="34" t="s">
        <v>49</v>
      </c>
    </row>
    <row r="8" spans="1:13" ht="29.95" customHeight="1">
      <c r="A8" s="30" t="s">
        <v>1780</v>
      </c>
      <c r="B8" s="30" t="s">
        <v>1776</v>
      </c>
      <c r="C8" s="34" t="s">
        <v>1777</v>
      </c>
      <c r="D8" s="35">
        <v>4</v>
      </c>
      <c r="E8" s="36"/>
      <c r="F8" s="33"/>
      <c r="G8" s="36"/>
      <c r="H8" s="33"/>
      <c r="I8" s="36"/>
      <c r="J8" s="33"/>
      <c r="K8" s="36"/>
      <c r="L8" s="36"/>
      <c r="M8" s="34" t="s">
        <v>49</v>
      </c>
    </row>
    <row r="9" spans="1:13" ht="29.95" customHeight="1">
      <c r="A9" s="37" t="s">
        <v>1781</v>
      </c>
      <c r="B9" s="37"/>
      <c r="C9" s="34" t="s">
        <v>1782</v>
      </c>
      <c r="D9" s="38">
        <v>9</v>
      </c>
      <c r="E9" s="36"/>
      <c r="F9" s="33"/>
      <c r="G9" s="36"/>
      <c r="H9" s="33"/>
      <c r="I9" s="36"/>
      <c r="J9" s="33"/>
      <c r="K9" s="36"/>
      <c r="L9" s="36"/>
      <c r="M9" s="34" t="s">
        <v>1783</v>
      </c>
    </row>
    <row r="10" spans="1:13" ht="29.95" customHeight="1">
      <c r="A10" s="37" t="s">
        <v>1784</v>
      </c>
      <c r="B10" s="37" t="s">
        <v>1785</v>
      </c>
      <c r="C10" s="34" t="s">
        <v>1786</v>
      </c>
      <c r="D10" s="35">
        <v>1</v>
      </c>
      <c r="E10" s="36"/>
      <c r="F10" s="33"/>
      <c r="G10" s="36"/>
      <c r="H10" s="33"/>
      <c r="I10" s="36"/>
      <c r="J10" s="33"/>
      <c r="K10" s="36"/>
      <c r="L10" s="36"/>
      <c r="M10" s="34" t="s">
        <v>49</v>
      </c>
    </row>
    <row r="11" spans="1:13" ht="29.95" customHeight="1">
      <c r="A11" s="37" t="s">
        <v>1787</v>
      </c>
      <c r="B11" s="37" t="s">
        <v>1788</v>
      </c>
      <c r="C11" s="34" t="s">
        <v>1782</v>
      </c>
      <c r="D11" s="35">
        <v>4</v>
      </c>
      <c r="E11" s="36"/>
      <c r="F11" s="33"/>
      <c r="G11" s="36"/>
      <c r="H11" s="33"/>
      <c r="I11" s="36"/>
      <c r="J11" s="33"/>
      <c r="K11" s="36"/>
      <c r="L11" s="36"/>
      <c r="M11" s="34" t="s">
        <v>1789</v>
      </c>
    </row>
    <row r="12" spans="1:13" ht="29.95" customHeight="1">
      <c r="A12" s="37" t="s">
        <v>1790</v>
      </c>
      <c r="B12" s="37" t="s">
        <v>1791</v>
      </c>
      <c r="C12" s="34" t="s">
        <v>1782</v>
      </c>
      <c r="D12" s="39">
        <v>3.6</v>
      </c>
      <c r="E12" s="36"/>
      <c r="F12" s="36"/>
      <c r="G12" s="36"/>
      <c r="H12" s="36"/>
      <c r="I12" s="36"/>
      <c r="J12" s="36"/>
      <c r="K12" s="36"/>
      <c r="L12" s="36"/>
      <c r="M12" s="34" t="s">
        <v>1792</v>
      </c>
    </row>
    <row r="13" spans="1:13" ht="29.95" customHeight="1">
      <c r="A13" s="37" t="s">
        <v>1793</v>
      </c>
      <c r="B13" s="37"/>
      <c r="C13" s="34" t="s">
        <v>1794</v>
      </c>
      <c r="D13" s="40">
        <v>5</v>
      </c>
      <c r="E13" s="36"/>
      <c r="F13" s="36"/>
      <c r="G13" s="36"/>
      <c r="H13" s="36"/>
      <c r="I13" s="36"/>
      <c r="J13" s="36"/>
      <c r="K13" s="36"/>
      <c r="L13" s="36"/>
      <c r="M13" s="34"/>
    </row>
    <row r="14" spans="1:13" ht="29.95" customHeight="1">
      <c r="A14" s="37" t="s">
        <v>1795</v>
      </c>
      <c r="B14" s="37"/>
      <c r="C14" s="34" t="s">
        <v>1796</v>
      </c>
      <c r="D14" s="40">
        <v>1</v>
      </c>
      <c r="E14" s="36"/>
      <c r="F14" s="36"/>
      <c r="G14" s="36"/>
      <c r="H14" s="36"/>
      <c r="I14" s="36"/>
      <c r="J14" s="36"/>
      <c r="K14" s="36"/>
      <c r="L14" s="36"/>
      <c r="M14" s="34"/>
    </row>
    <row r="15" spans="1:13" ht="29.95" customHeight="1">
      <c r="A15" s="37" t="s">
        <v>1797</v>
      </c>
      <c r="B15" s="37"/>
      <c r="C15" s="34" t="s">
        <v>1794</v>
      </c>
      <c r="D15" s="40">
        <v>1</v>
      </c>
      <c r="E15" s="36"/>
      <c r="F15" s="33"/>
      <c r="G15" s="36"/>
      <c r="H15" s="33"/>
      <c r="I15" s="36"/>
      <c r="J15" s="36"/>
      <c r="K15" s="36"/>
      <c r="L15" s="36"/>
      <c r="M15" s="34" t="s">
        <v>1798</v>
      </c>
    </row>
    <row r="16" spans="1:13" ht="29.95" customHeight="1">
      <c r="A16" s="37"/>
      <c r="B16" s="37"/>
      <c r="C16" s="34"/>
      <c r="D16" s="41"/>
      <c r="E16" s="36"/>
      <c r="F16" s="33"/>
      <c r="G16" s="36"/>
      <c r="H16" s="33"/>
      <c r="I16" s="36"/>
      <c r="J16" s="33"/>
      <c r="K16" s="36"/>
      <c r="L16" s="33"/>
      <c r="M16" s="37"/>
    </row>
    <row r="17" spans="1:13" ht="29.95" customHeight="1">
      <c r="A17" s="37"/>
      <c r="B17" s="37"/>
      <c r="C17" s="34"/>
      <c r="D17" s="41"/>
      <c r="E17" s="36"/>
      <c r="F17" s="33"/>
      <c r="G17" s="36"/>
      <c r="H17" s="33"/>
      <c r="I17" s="36"/>
      <c r="J17" s="33"/>
      <c r="K17" s="36"/>
      <c r="L17" s="33"/>
      <c r="M17" s="37"/>
    </row>
    <row r="18" spans="1:13" ht="29.95" customHeight="1">
      <c r="A18" s="37"/>
      <c r="B18" s="37"/>
      <c r="C18" s="34"/>
      <c r="D18" s="41"/>
      <c r="E18" s="36"/>
      <c r="F18" s="33">
        <f t="shared" ref="F6:L25" si="0">TRUNC(E18*B18, 0)</f>
        <v>0</v>
      </c>
      <c r="G18" s="36"/>
      <c r="H18" s="33">
        <f t="shared" si="0"/>
        <v>0</v>
      </c>
      <c r="I18" s="36"/>
      <c r="J18" s="33">
        <f t="shared" si="0"/>
        <v>0</v>
      </c>
      <c r="K18" s="36"/>
      <c r="L18" s="33">
        <f t="shared" si="0"/>
        <v>0</v>
      </c>
      <c r="M18" s="37"/>
    </row>
    <row r="19" spans="1:13" ht="29.95" customHeight="1">
      <c r="A19" s="37"/>
      <c r="B19" s="37"/>
      <c r="C19" s="34"/>
      <c r="D19" s="41"/>
      <c r="E19" s="36"/>
      <c r="F19" s="33">
        <f t="shared" si="0"/>
        <v>0</v>
      </c>
      <c r="G19" s="36"/>
      <c r="H19" s="33">
        <f t="shared" si="0"/>
        <v>0</v>
      </c>
      <c r="I19" s="36"/>
      <c r="J19" s="33">
        <f t="shared" si="0"/>
        <v>0</v>
      </c>
      <c r="K19" s="36"/>
      <c r="L19" s="33">
        <f t="shared" si="0"/>
        <v>0</v>
      </c>
      <c r="M19" s="37"/>
    </row>
    <row r="20" spans="1:13" ht="29.95" customHeight="1">
      <c r="A20" s="37"/>
      <c r="B20" s="37"/>
      <c r="C20" s="34"/>
      <c r="D20" s="41"/>
      <c r="E20" s="36"/>
      <c r="F20" s="33">
        <f t="shared" si="0"/>
        <v>0</v>
      </c>
      <c r="G20" s="36"/>
      <c r="H20" s="33">
        <f t="shared" si="0"/>
        <v>0</v>
      </c>
      <c r="I20" s="36"/>
      <c r="J20" s="33">
        <f t="shared" si="0"/>
        <v>0</v>
      </c>
      <c r="K20" s="36"/>
      <c r="L20" s="33">
        <f t="shared" si="0"/>
        <v>0</v>
      </c>
      <c r="M20" s="37"/>
    </row>
    <row r="21" spans="1:13" ht="29.95" customHeight="1">
      <c r="A21" s="37"/>
      <c r="B21" s="37"/>
      <c r="C21" s="34"/>
      <c r="D21" s="41"/>
      <c r="E21" s="36"/>
      <c r="F21" s="33">
        <f t="shared" si="0"/>
        <v>0</v>
      </c>
      <c r="G21" s="36"/>
      <c r="H21" s="33">
        <f t="shared" si="0"/>
        <v>0</v>
      </c>
      <c r="I21" s="36"/>
      <c r="J21" s="33">
        <f t="shared" si="0"/>
        <v>0</v>
      </c>
      <c r="K21" s="36"/>
      <c r="L21" s="33">
        <f t="shared" si="0"/>
        <v>0</v>
      </c>
      <c r="M21" s="37"/>
    </row>
    <row r="22" spans="1:13" ht="29.95" customHeight="1">
      <c r="A22" s="37"/>
      <c r="B22" s="37"/>
      <c r="C22" s="34"/>
      <c r="D22" s="41"/>
      <c r="E22" s="36"/>
      <c r="F22" s="33">
        <f t="shared" si="0"/>
        <v>0</v>
      </c>
      <c r="G22" s="36"/>
      <c r="H22" s="33">
        <f t="shared" si="0"/>
        <v>0</v>
      </c>
      <c r="I22" s="36"/>
      <c r="J22" s="33">
        <f t="shared" si="0"/>
        <v>0</v>
      </c>
      <c r="K22" s="36"/>
      <c r="L22" s="33">
        <f t="shared" si="0"/>
        <v>0</v>
      </c>
      <c r="M22" s="37"/>
    </row>
    <row r="23" spans="1:13" ht="29.95" customHeight="1">
      <c r="A23" s="37"/>
      <c r="B23" s="37"/>
      <c r="C23" s="34"/>
      <c r="D23" s="41"/>
      <c r="E23" s="36"/>
      <c r="F23" s="33">
        <f t="shared" si="0"/>
        <v>0</v>
      </c>
      <c r="G23" s="36"/>
      <c r="H23" s="33">
        <f t="shared" si="0"/>
        <v>0</v>
      </c>
      <c r="I23" s="36"/>
      <c r="J23" s="33">
        <f t="shared" si="0"/>
        <v>0</v>
      </c>
      <c r="K23" s="36"/>
      <c r="L23" s="33">
        <f t="shared" si="0"/>
        <v>0</v>
      </c>
      <c r="M23" s="37"/>
    </row>
    <row r="24" spans="1:13" ht="29.95" customHeight="1">
      <c r="A24" s="37"/>
      <c r="B24" s="37"/>
      <c r="C24" s="34"/>
      <c r="D24" s="41"/>
      <c r="E24" s="36"/>
      <c r="F24" s="33">
        <f t="shared" si="0"/>
        <v>0</v>
      </c>
      <c r="G24" s="36"/>
      <c r="H24" s="33">
        <f t="shared" si="0"/>
        <v>0</v>
      </c>
      <c r="I24" s="36"/>
      <c r="J24" s="33">
        <f t="shared" si="0"/>
        <v>0</v>
      </c>
      <c r="K24" s="36"/>
      <c r="L24" s="33">
        <f t="shared" si="0"/>
        <v>0</v>
      </c>
      <c r="M24" s="37"/>
    </row>
    <row r="25" spans="1:13" ht="29.95" customHeight="1">
      <c r="A25" s="37"/>
      <c r="B25" s="37"/>
      <c r="C25" s="34"/>
      <c r="D25" s="41"/>
      <c r="E25" s="36"/>
      <c r="F25" s="33">
        <f t="shared" si="0"/>
        <v>0</v>
      </c>
      <c r="G25" s="36"/>
      <c r="H25" s="33">
        <f t="shared" si="0"/>
        <v>0</v>
      </c>
      <c r="I25" s="36"/>
      <c r="J25" s="33">
        <f t="shared" si="0"/>
        <v>0</v>
      </c>
      <c r="K25" s="36"/>
      <c r="L25" s="33">
        <f t="shared" si="0"/>
        <v>0</v>
      </c>
      <c r="M25" s="37"/>
    </row>
    <row r="26" spans="1:13" ht="29.95" customHeight="1">
      <c r="A26" s="42" t="s">
        <v>1806</v>
      </c>
      <c r="B26" s="42"/>
      <c r="C26" s="25"/>
      <c r="D26" s="43"/>
      <c r="E26" s="44"/>
      <c r="F26" s="44">
        <f>SUM(F5:F25)</f>
        <v>0</v>
      </c>
      <c r="G26" s="44"/>
      <c r="H26" s="44">
        <f>SUM(H5:H25)</f>
        <v>0</v>
      </c>
      <c r="I26" s="44"/>
      <c r="J26" s="44">
        <f>SUM(J5:J25)</f>
        <v>0</v>
      </c>
      <c r="K26" s="44"/>
      <c r="L26" s="44">
        <f>SUM(L5:L25)</f>
        <v>0</v>
      </c>
      <c r="M26" s="42"/>
    </row>
    <row r="30" spans="1:13">
      <c r="G30" s="47" t="s">
        <v>1836</v>
      </c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rintOptions horizontalCentered="1" verticalCentered="1"/>
  <pageMargins left="0.78740157480314965" right="0" top="0.39370078740157483" bottom="0.39370078740157483" header="0" footer="0"/>
  <pageSetup paperSize="9" scale="65" fitToHeight="0" orientation="landscape" r:id="rId1"/>
  <headerFooter>
    <oddFooter>&amp;C부산광역시남부교육지원청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AC64-CBEF-45FD-89D8-0F47B2C3BCA5}">
  <sheetPr>
    <tabColor rgb="FFFFFF00"/>
    <pageSetUpPr fitToPage="1"/>
  </sheetPr>
  <dimension ref="A1:M30"/>
  <sheetViews>
    <sheetView view="pageBreakPreview" zoomScale="60" zoomScaleNormal="70" workbookViewId="0">
      <pane ySplit="4" topLeftCell="A5" activePane="bottomLeft" state="frozen"/>
      <selection activeCell="B6" sqref="B6"/>
      <selection pane="bottomLeft" activeCell="E6" sqref="E6"/>
    </sheetView>
  </sheetViews>
  <sheetFormatPr defaultRowHeight="17.05"/>
  <cols>
    <col min="1" max="1" width="38.6640625" customWidth="1"/>
    <col min="2" max="2" width="20.6640625" customWidth="1"/>
    <col min="3" max="4" width="7.109375" style="24" customWidth="1"/>
    <col min="5" max="12" width="13.109375" customWidth="1"/>
    <col min="13" max="13" width="12.6640625" customWidth="1"/>
  </cols>
  <sheetData>
    <row r="1" spans="1:13" ht="29.95" customHeight="1">
      <c r="A1" s="80" t="s">
        <v>1774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3" ht="29.95" customHeight="1">
      <c r="A2" s="89" t="str">
        <f>원가계산서!B2</f>
        <v xml:space="preserve"> [공사명] : 부산공업고등학교 냉난방개선  기계설비공사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</row>
    <row r="3" spans="1:13" ht="29.95" customHeight="1">
      <c r="A3" s="82" t="s">
        <v>2</v>
      </c>
      <c r="B3" s="82" t="s">
        <v>3</v>
      </c>
      <c r="C3" s="82" t="s">
        <v>4</v>
      </c>
      <c r="D3" s="82" t="s">
        <v>5</v>
      </c>
      <c r="E3" s="84" t="s">
        <v>6</v>
      </c>
      <c r="F3" s="85"/>
      <c r="G3" s="84" t="s">
        <v>9</v>
      </c>
      <c r="H3" s="85"/>
      <c r="I3" s="84" t="s">
        <v>10</v>
      </c>
      <c r="J3" s="85"/>
      <c r="K3" s="84" t="s">
        <v>11</v>
      </c>
      <c r="L3" s="85"/>
      <c r="M3" s="82" t="s">
        <v>12</v>
      </c>
    </row>
    <row r="4" spans="1:13" ht="29.95" customHeight="1">
      <c r="A4" s="83"/>
      <c r="B4" s="83"/>
      <c r="C4" s="83"/>
      <c r="D4" s="83"/>
      <c r="E4" s="25" t="s">
        <v>7</v>
      </c>
      <c r="F4" s="25" t="s">
        <v>8</v>
      </c>
      <c r="G4" s="25" t="s">
        <v>7</v>
      </c>
      <c r="H4" s="25" t="s">
        <v>8</v>
      </c>
      <c r="I4" s="25" t="s">
        <v>7</v>
      </c>
      <c r="J4" s="25" t="s">
        <v>8</v>
      </c>
      <c r="K4" s="25" t="s">
        <v>7</v>
      </c>
      <c r="L4" s="25" t="s">
        <v>8</v>
      </c>
      <c r="M4" s="83"/>
    </row>
    <row r="5" spans="1:13" ht="29.95" customHeight="1">
      <c r="A5" s="26" t="s">
        <v>1808</v>
      </c>
      <c r="B5" s="26"/>
      <c r="C5" s="27"/>
      <c r="D5" s="28"/>
      <c r="E5" s="29"/>
      <c r="F5" s="29"/>
      <c r="G5" s="29"/>
      <c r="H5" s="29"/>
      <c r="I5" s="29"/>
      <c r="J5" s="29"/>
      <c r="K5" s="29"/>
      <c r="L5" s="29"/>
      <c r="M5" s="26"/>
    </row>
    <row r="6" spans="1:13" ht="29.95" customHeight="1">
      <c r="A6" s="30" t="s">
        <v>1799</v>
      </c>
      <c r="B6" s="30" t="s">
        <v>1800</v>
      </c>
      <c r="C6" s="31" t="s">
        <v>60</v>
      </c>
      <c r="D6" s="45">
        <v>1</v>
      </c>
      <c r="E6" s="33"/>
      <c r="F6" s="33"/>
      <c r="G6" s="33"/>
      <c r="H6" s="33"/>
      <c r="I6" s="33"/>
      <c r="J6" s="33"/>
      <c r="K6" s="36"/>
      <c r="L6" s="36"/>
      <c r="M6" s="34"/>
    </row>
    <row r="7" spans="1:13" ht="29.95" customHeight="1">
      <c r="A7" s="30" t="s">
        <v>1801</v>
      </c>
      <c r="B7" s="30" t="s">
        <v>1802</v>
      </c>
      <c r="C7" s="31" t="s">
        <v>60</v>
      </c>
      <c r="D7" s="32">
        <v>1</v>
      </c>
      <c r="E7" s="33"/>
      <c r="F7" s="33"/>
      <c r="G7" s="33"/>
      <c r="H7" s="33"/>
      <c r="I7" s="33"/>
      <c r="J7" s="33"/>
      <c r="K7" s="36"/>
      <c r="L7" s="36"/>
      <c r="M7" s="34"/>
    </row>
    <row r="8" spans="1:13" ht="29.95" customHeight="1">
      <c r="A8" s="30" t="s">
        <v>1803</v>
      </c>
      <c r="B8" s="30" t="s">
        <v>1804</v>
      </c>
      <c r="C8" s="31" t="s">
        <v>60</v>
      </c>
      <c r="D8" s="32">
        <v>10</v>
      </c>
      <c r="E8" s="33"/>
      <c r="F8" s="33"/>
      <c r="G8" s="33"/>
      <c r="H8" s="33"/>
      <c r="I8" s="33"/>
      <c r="J8" s="33"/>
      <c r="K8" s="36"/>
      <c r="L8" s="36"/>
      <c r="M8" s="34"/>
    </row>
    <row r="9" spans="1:13" ht="29.95" customHeight="1">
      <c r="A9" s="30" t="s">
        <v>1805</v>
      </c>
      <c r="B9" s="30"/>
      <c r="C9" s="31" t="s">
        <v>60</v>
      </c>
      <c r="D9" s="32">
        <f>SUM(D8:D8)</f>
        <v>10</v>
      </c>
      <c r="E9" s="33"/>
      <c r="F9" s="33"/>
      <c r="G9" s="33"/>
      <c r="H9" s="33"/>
      <c r="I9" s="33"/>
      <c r="J9" s="33"/>
      <c r="K9" s="33"/>
      <c r="L9" s="33"/>
      <c r="M9" s="31" t="s">
        <v>49</v>
      </c>
    </row>
    <row r="10" spans="1:13" ht="29.95" customHeight="1">
      <c r="A10" s="30" t="s">
        <v>1823</v>
      </c>
      <c r="B10" s="30"/>
      <c r="C10" s="31" t="s">
        <v>1824</v>
      </c>
      <c r="D10" s="32">
        <v>1</v>
      </c>
      <c r="E10" s="33"/>
      <c r="F10" s="33"/>
      <c r="G10" s="33"/>
      <c r="H10" s="33"/>
      <c r="I10" s="33"/>
      <c r="J10" s="33"/>
      <c r="K10" s="33"/>
      <c r="L10" s="33"/>
      <c r="M10" s="31" t="s">
        <v>49</v>
      </c>
    </row>
    <row r="11" spans="1:13" ht="29.95" customHeight="1">
      <c r="A11" s="30"/>
      <c r="B11" s="30"/>
      <c r="C11" s="31"/>
      <c r="D11" s="32"/>
      <c r="E11" s="33"/>
      <c r="F11" s="33"/>
      <c r="G11" s="33"/>
      <c r="H11" s="33"/>
      <c r="I11" s="33"/>
      <c r="J11" s="33"/>
      <c r="K11" s="33"/>
      <c r="L11" s="33"/>
      <c r="M11" s="31" t="s">
        <v>49</v>
      </c>
    </row>
    <row r="12" spans="1:13" ht="29.95" customHeight="1">
      <c r="A12" s="30"/>
      <c r="B12" s="30"/>
      <c r="C12" s="31"/>
      <c r="D12" s="32"/>
      <c r="E12" s="33"/>
      <c r="F12" s="33"/>
      <c r="G12" s="33"/>
      <c r="H12" s="33"/>
      <c r="I12" s="33"/>
      <c r="J12" s="33"/>
      <c r="K12" s="33"/>
      <c r="L12" s="33"/>
      <c r="M12" s="31" t="s">
        <v>49</v>
      </c>
    </row>
    <row r="13" spans="1:13" ht="29.95" customHeight="1">
      <c r="A13" s="30"/>
      <c r="B13" s="30"/>
      <c r="C13" s="31"/>
      <c r="D13" s="32"/>
      <c r="E13" s="33"/>
      <c r="F13" s="33">
        <f t="shared" ref="F11:F25" si="0">D13*E13</f>
        <v>0</v>
      </c>
      <c r="G13" s="33"/>
      <c r="H13" s="33">
        <f t="shared" ref="H11:H25" si="1">F13*G13</f>
        <v>0</v>
      </c>
      <c r="I13" s="33"/>
      <c r="J13" s="33">
        <f t="shared" ref="J11:J25" si="2">H13*I13</f>
        <v>0</v>
      </c>
      <c r="K13" s="33">
        <f t="shared" ref="K11:K25" si="3">TRUNC(E13+G13+I13, 0)</f>
        <v>0</v>
      </c>
      <c r="L13" s="33">
        <f t="shared" ref="L11:L25" si="4">TRUNC(F13+H13+J13, 0)</f>
        <v>0</v>
      </c>
      <c r="M13" s="31" t="s">
        <v>49</v>
      </c>
    </row>
    <row r="14" spans="1:13" ht="29.95" customHeight="1">
      <c r="A14" s="30"/>
      <c r="B14" s="30"/>
      <c r="C14" s="31"/>
      <c r="D14" s="32"/>
      <c r="E14" s="33"/>
      <c r="F14" s="33">
        <f t="shared" si="0"/>
        <v>0</v>
      </c>
      <c r="G14" s="33"/>
      <c r="H14" s="33">
        <f t="shared" si="1"/>
        <v>0</v>
      </c>
      <c r="I14" s="33"/>
      <c r="J14" s="33">
        <f t="shared" si="2"/>
        <v>0</v>
      </c>
      <c r="K14" s="33">
        <f t="shared" si="3"/>
        <v>0</v>
      </c>
      <c r="L14" s="33">
        <f t="shared" si="4"/>
        <v>0</v>
      </c>
      <c r="M14" s="31" t="s">
        <v>49</v>
      </c>
    </row>
    <row r="15" spans="1:13" ht="29.95" customHeight="1">
      <c r="A15" s="30"/>
      <c r="B15" s="30"/>
      <c r="C15" s="31"/>
      <c r="D15" s="32"/>
      <c r="E15" s="33"/>
      <c r="F15" s="33">
        <f t="shared" si="0"/>
        <v>0</v>
      </c>
      <c r="G15" s="33"/>
      <c r="H15" s="33">
        <f t="shared" si="1"/>
        <v>0</v>
      </c>
      <c r="I15" s="33"/>
      <c r="J15" s="33">
        <f t="shared" si="2"/>
        <v>0</v>
      </c>
      <c r="K15" s="33">
        <f t="shared" si="3"/>
        <v>0</v>
      </c>
      <c r="L15" s="33">
        <f t="shared" si="4"/>
        <v>0</v>
      </c>
      <c r="M15" s="31" t="s">
        <v>49</v>
      </c>
    </row>
    <row r="16" spans="1:13" ht="29.95" customHeight="1">
      <c r="A16" s="30"/>
      <c r="B16" s="30"/>
      <c r="C16" s="31"/>
      <c r="D16" s="32"/>
      <c r="E16" s="33"/>
      <c r="F16" s="33">
        <f t="shared" si="0"/>
        <v>0</v>
      </c>
      <c r="G16" s="33"/>
      <c r="H16" s="33">
        <f t="shared" si="1"/>
        <v>0</v>
      </c>
      <c r="I16" s="33"/>
      <c r="J16" s="33">
        <f t="shared" si="2"/>
        <v>0</v>
      </c>
      <c r="K16" s="33">
        <f t="shared" si="3"/>
        <v>0</v>
      </c>
      <c r="L16" s="33">
        <f t="shared" si="4"/>
        <v>0</v>
      </c>
      <c r="M16" s="31" t="s">
        <v>49</v>
      </c>
    </row>
    <row r="17" spans="1:13" ht="29.95" customHeight="1">
      <c r="A17" s="30"/>
      <c r="B17" s="30"/>
      <c r="C17" s="31"/>
      <c r="D17" s="32"/>
      <c r="E17" s="33"/>
      <c r="F17" s="33">
        <f t="shared" si="0"/>
        <v>0</v>
      </c>
      <c r="G17" s="33"/>
      <c r="H17" s="33">
        <f t="shared" si="1"/>
        <v>0</v>
      </c>
      <c r="I17" s="33"/>
      <c r="J17" s="33">
        <f t="shared" si="2"/>
        <v>0</v>
      </c>
      <c r="K17" s="33">
        <f t="shared" si="3"/>
        <v>0</v>
      </c>
      <c r="L17" s="33">
        <f t="shared" si="4"/>
        <v>0</v>
      </c>
      <c r="M17" s="31" t="s">
        <v>49</v>
      </c>
    </row>
    <row r="18" spans="1:13" ht="29.95" customHeight="1">
      <c r="A18" s="30"/>
      <c r="B18" s="30"/>
      <c r="C18" s="31"/>
      <c r="D18" s="32"/>
      <c r="E18" s="33"/>
      <c r="F18" s="33">
        <f t="shared" si="0"/>
        <v>0</v>
      </c>
      <c r="G18" s="33"/>
      <c r="H18" s="33">
        <f t="shared" si="1"/>
        <v>0</v>
      </c>
      <c r="I18" s="33"/>
      <c r="J18" s="33">
        <f t="shared" si="2"/>
        <v>0</v>
      </c>
      <c r="K18" s="33">
        <f t="shared" si="3"/>
        <v>0</v>
      </c>
      <c r="L18" s="33">
        <f t="shared" si="4"/>
        <v>0</v>
      </c>
      <c r="M18" s="31" t="s">
        <v>49</v>
      </c>
    </row>
    <row r="19" spans="1:13" ht="29.95" customHeight="1">
      <c r="A19" s="30"/>
      <c r="B19" s="30"/>
      <c r="C19" s="31"/>
      <c r="D19" s="32"/>
      <c r="E19" s="33"/>
      <c r="F19" s="33">
        <f t="shared" si="0"/>
        <v>0</v>
      </c>
      <c r="G19" s="33"/>
      <c r="H19" s="33">
        <f t="shared" si="1"/>
        <v>0</v>
      </c>
      <c r="I19" s="33"/>
      <c r="J19" s="33">
        <f t="shared" si="2"/>
        <v>0</v>
      </c>
      <c r="K19" s="33">
        <f t="shared" si="3"/>
        <v>0</v>
      </c>
      <c r="L19" s="33">
        <f t="shared" si="4"/>
        <v>0</v>
      </c>
      <c r="M19" s="31" t="s">
        <v>49</v>
      </c>
    </row>
    <row r="20" spans="1:13" ht="29.95" customHeight="1">
      <c r="A20" s="30"/>
      <c r="B20" s="30"/>
      <c r="C20" s="31"/>
      <c r="D20" s="32"/>
      <c r="E20" s="33"/>
      <c r="F20" s="33">
        <f t="shared" si="0"/>
        <v>0</v>
      </c>
      <c r="G20" s="33"/>
      <c r="H20" s="33">
        <f t="shared" si="1"/>
        <v>0</v>
      </c>
      <c r="I20" s="33"/>
      <c r="J20" s="33">
        <f t="shared" si="2"/>
        <v>0</v>
      </c>
      <c r="K20" s="33">
        <f t="shared" si="3"/>
        <v>0</v>
      </c>
      <c r="L20" s="33">
        <f t="shared" si="4"/>
        <v>0</v>
      </c>
      <c r="M20" s="31" t="s">
        <v>49</v>
      </c>
    </row>
    <row r="21" spans="1:13" ht="29.95" customHeight="1">
      <c r="A21" s="30"/>
      <c r="B21" s="30"/>
      <c r="C21" s="31"/>
      <c r="D21" s="32"/>
      <c r="E21" s="33"/>
      <c r="F21" s="33">
        <f t="shared" si="0"/>
        <v>0</v>
      </c>
      <c r="G21" s="33"/>
      <c r="H21" s="33">
        <f t="shared" si="1"/>
        <v>0</v>
      </c>
      <c r="I21" s="33"/>
      <c r="J21" s="33">
        <f t="shared" si="2"/>
        <v>0</v>
      </c>
      <c r="K21" s="33">
        <f t="shared" si="3"/>
        <v>0</v>
      </c>
      <c r="L21" s="33">
        <f t="shared" si="4"/>
        <v>0</v>
      </c>
      <c r="M21" s="31" t="s">
        <v>49</v>
      </c>
    </row>
    <row r="22" spans="1:13" ht="29.95" customHeight="1">
      <c r="A22" s="30"/>
      <c r="B22" s="30"/>
      <c r="C22" s="31"/>
      <c r="D22" s="32"/>
      <c r="E22" s="33"/>
      <c r="F22" s="33">
        <f t="shared" si="0"/>
        <v>0</v>
      </c>
      <c r="G22" s="33"/>
      <c r="H22" s="33">
        <f t="shared" si="1"/>
        <v>0</v>
      </c>
      <c r="I22" s="33"/>
      <c r="J22" s="33">
        <f t="shared" si="2"/>
        <v>0</v>
      </c>
      <c r="K22" s="33">
        <f t="shared" si="3"/>
        <v>0</v>
      </c>
      <c r="L22" s="33">
        <f t="shared" si="4"/>
        <v>0</v>
      </c>
      <c r="M22" s="31" t="s">
        <v>49</v>
      </c>
    </row>
    <row r="23" spans="1:13" ht="29.95" customHeight="1">
      <c r="A23" s="30"/>
      <c r="B23" s="30"/>
      <c r="C23" s="31"/>
      <c r="D23" s="32"/>
      <c r="E23" s="33"/>
      <c r="F23" s="33">
        <f t="shared" si="0"/>
        <v>0</v>
      </c>
      <c r="G23" s="33"/>
      <c r="H23" s="33">
        <f t="shared" si="1"/>
        <v>0</v>
      </c>
      <c r="I23" s="33"/>
      <c r="J23" s="33">
        <f t="shared" si="2"/>
        <v>0</v>
      </c>
      <c r="K23" s="33">
        <f t="shared" si="3"/>
        <v>0</v>
      </c>
      <c r="L23" s="33">
        <f t="shared" si="4"/>
        <v>0</v>
      </c>
      <c r="M23" s="31" t="s">
        <v>49</v>
      </c>
    </row>
    <row r="24" spans="1:13" ht="29.95" customHeight="1">
      <c r="A24" s="30"/>
      <c r="B24" s="30"/>
      <c r="C24" s="31"/>
      <c r="D24" s="32"/>
      <c r="E24" s="33"/>
      <c r="F24" s="33">
        <f t="shared" si="0"/>
        <v>0</v>
      </c>
      <c r="G24" s="33"/>
      <c r="H24" s="33">
        <f t="shared" si="1"/>
        <v>0</v>
      </c>
      <c r="I24" s="33"/>
      <c r="J24" s="33">
        <f t="shared" si="2"/>
        <v>0</v>
      </c>
      <c r="K24" s="33">
        <f t="shared" si="3"/>
        <v>0</v>
      </c>
      <c r="L24" s="33">
        <f t="shared" si="4"/>
        <v>0</v>
      </c>
      <c r="M24" s="31" t="s">
        <v>49</v>
      </c>
    </row>
    <row r="25" spans="1:13" ht="29.95" customHeight="1">
      <c r="A25" s="30"/>
      <c r="B25" s="30"/>
      <c r="C25" s="31"/>
      <c r="D25" s="32"/>
      <c r="E25" s="33"/>
      <c r="F25" s="33">
        <f t="shared" si="0"/>
        <v>0</v>
      </c>
      <c r="G25" s="33"/>
      <c r="H25" s="33">
        <f t="shared" si="1"/>
        <v>0</v>
      </c>
      <c r="I25" s="33"/>
      <c r="J25" s="33">
        <f t="shared" si="2"/>
        <v>0</v>
      </c>
      <c r="K25" s="33">
        <f t="shared" si="3"/>
        <v>0</v>
      </c>
      <c r="L25" s="33">
        <f t="shared" si="4"/>
        <v>0</v>
      </c>
      <c r="M25" s="31" t="s">
        <v>49</v>
      </c>
    </row>
    <row r="26" spans="1:13" ht="29.95" customHeight="1">
      <c r="A26" s="42" t="s">
        <v>1806</v>
      </c>
      <c r="B26" s="42"/>
      <c r="C26" s="25"/>
      <c r="D26" s="43"/>
      <c r="E26" s="44"/>
      <c r="F26" s="44">
        <f>SUM(F5:F25)</f>
        <v>0</v>
      </c>
      <c r="G26" s="44"/>
      <c r="H26" s="44">
        <f>SUM(H5:H25)</f>
        <v>0</v>
      </c>
      <c r="I26" s="44"/>
      <c r="J26" s="44">
        <f>SUM(J5:J25)</f>
        <v>0</v>
      </c>
      <c r="K26" s="44"/>
      <c r="L26" s="44">
        <f>SUM(L5:L25)</f>
        <v>0</v>
      </c>
      <c r="M26" s="42"/>
    </row>
    <row r="30" spans="1:13">
      <c r="G30" s="47" t="s">
        <v>1836</v>
      </c>
    </row>
  </sheetData>
  <mergeCells count="11">
    <mergeCell ref="M3:M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rintOptions horizontalCentered="1" verticalCentered="1"/>
  <pageMargins left="0.78740157480314965" right="0" top="0.39370078740157483" bottom="0.39370078740157483" header="0" footer="0"/>
  <pageSetup paperSize="9" scale="65" fitToHeight="0" orientation="landscape" r:id="rId1"/>
  <headerFooter>
    <oddFooter>&amp;C부산광역시남부교육지원청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6C068-9EE8-4732-8C71-035E80D42245}">
  <sheetPr>
    <pageSetUpPr fitToPage="1"/>
  </sheetPr>
  <dimension ref="A1:AY990"/>
  <sheetViews>
    <sheetView workbookViewId="0">
      <selection sqref="A1:M1"/>
    </sheetView>
  </sheetViews>
  <sheetFormatPr defaultRowHeight="17.05"/>
  <cols>
    <col min="1" max="2" width="30.6640625" customWidth="1"/>
    <col min="3" max="3" width="4.6640625" customWidth="1"/>
    <col min="4" max="4" width="8.6640625" customWidth="1"/>
    <col min="5" max="12" width="13.6640625" customWidth="1"/>
    <col min="13" max="13" width="12.6640625" customWidth="1"/>
    <col min="14" max="47" width="2.6640625" hidden="1" customWidth="1"/>
    <col min="48" max="48" width="1.6640625" hidden="1" customWidth="1"/>
    <col min="49" max="49" width="24.6640625" hidden="1" customWidth="1"/>
    <col min="50" max="51" width="2.6640625" hidden="1" customWidth="1"/>
  </cols>
  <sheetData>
    <row r="1" spans="1:51" ht="29.95" customHeight="1">
      <c r="A1" s="86" t="s">
        <v>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</row>
    <row r="2" spans="1:51" ht="29.95" customHeight="1">
      <c r="A2" s="90" t="s">
        <v>2</v>
      </c>
      <c r="B2" s="90" t="s">
        <v>3</v>
      </c>
      <c r="C2" s="90" t="s">
        <v>4</v>
      </c>
      <c r="D2" s="90" t="s">
        <v>5</v>
      </c>
      <c r="E2" s="90" t="s">
        <v>6</v>
      </c>
      <c r="F2" s="90"/>
      <c r="G2" s="90" t="s">
        <v>9</v>
      </c>
      <c r="H2" s="90"/>
      <c r="I2" s="90" t="s">
        <v>10</v>
      </c>
      <c r="J2" s="90"/>
      <c r="K2" s="90" t="s">
        <v>11</v>
      </c>
      <c r="L2" s="90"/>
      <c r="M2" s="90" t="s">
        <v>12</v>
      </c>
      <c r="N2" s="86" t="s">
        <v>431</v>
      </c>
      <c r="O2" s="86" t="s">
        <v>20</v>
      </c>
      <c r="P2" s="86" t="s">
        <v>22</v>
      </c>
      <c r="Q2" s="86" t="s">
        <v>23</v>
      </c>
      <c r="R2" s="86" t="s">
        <v>24</v>
      </c>
      <c r="S2" s="86" t="s">
        <v>25</v>
      </c>
      <c r="T2" s="86" t="s">
        <v>26</v>
      </c>
      <c r="U2" s="86" t="s">
        <v>27</v>
      </c>
      <c r="V2" s="86" t="s">
        <v>28</v>
      </c>
      <c r="W2" s="86" t="s">
        <v>29</v>
      </c>
      <c r="X2" s="86" t="s">
        <v>30</v>
      </c>
      <c r="Y2" s="86" t="s">
        <v>31</v>
      </c>
      <c r="Z2" s="86" t="s">
        <v>32</v>
      </c>
      <c r="AA2" s="86" t="s">
        <v>33</v>
      </c>
      <c r="AB2" s="86" t="s">
        <v>34</v>
      </c>
      <c r="AC2" s="86" t="s">
        <v>35</v>
      </c>
      <c r="AD2" s="86" t="s">
        <v>36</v>
      </c>
      <c r="AE2" s="86" t="s">
        <v>37</v>
      </c>
      <c r="AF2" s="86" t="s">
        <v>38</v>
      </c>
      <c r="AG2" s="86" t="s">
        <v>39</v>
      </c>
      <c r="AH2" s="86" t="s">
        <v>40</v>
      </c>
      <c r="AI2" s="86" t="s">
        <v>41</v>
      </c>
      <c r="AJ2" s="86" t="s">
        <v>42</v>
      </c>
      <c r="AK2" s="86" t="s">
        <v>43</v>
      </c>
      <c r="AL2" s="86" t="s">
        <v>44</v>
      </c>
      <c r="AM2" s="86" t="s">
        <v>45</v>
      </c>
      <c r="AN2" s="86" t="s">
        <v>46</v>
      </c>
      <c r="AO2" s="86" t="s">
        <v>47</v>
      </c>
      <c r="AP2" s="86" t="s">
        <v>432</v>
      </c>
      <c r="AQ2" s="86" t="s">
        <v>433</v>
      </c>
      <c r="AR2" s="86" t="s">
        <v>434</v>
      </c>
      <c r="AS2" s="86" t="s">
        <v>435</v>
      </c>
      <c r="AT2" s="86" t="s">
        <v>436</v>
      </c>
      <c r="AU2" s="86" t="s">
        <v>437</v>
      </c>
      <c r="AV2" s="86" t="s">
        <v>48</v>
      </c>
      <c r="AW2" s="86" t="s">
        <v>438</v>
      </c>
      <c r="AX2" s="1" t="s">
        <v>430</v>
      </c>
      <c r="AY2" s="1" t="s">
        <v>21</v>
      </c>
    </row>
    <row r="3" spans="1:51" ht="29.95" customHeight="1">
      <c r="A3" s="90"/>
      <c r="B3" s="90"/>
      <c r="C3" s="90"/>
      <c r="D3" s="90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90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</row>
    <row r="4" spans="1:51" ht="29.95" customHeight="1">
      <c r="A4" s="91" t="s">
        <v>439</v>
      </c>
      <c r="B4" s="91"/>
      <c r="C4" s="91"/>
      <c r="D4" s="91"/>
      <c r="E4" s="92"/>
      <c r="F4" s="93"/>
      <c r="G4" s="92"/>
      <c r="H4" s="93"/>
      <c r="I4" s="92"/>
      <c r="J4" s="93"/>
      <c r="K4" s="92"/>
      <c r="L4" s="93"/>
      <c r="M4" s="91"/>
      <c r="N4" s="1" t="s">
        <v>57</v>
      </c>
    </row>
    <row r="5" spans="1:51" ht="29.95" customHeight="1">
      <c r="A5" s="4" t="s">
        <v>54</v>
      </c>
      <c r="B5" s="4" t="s">
        <v>55</v>
      </c>
      <c r="C5" s="4" t="s">
        <v>60</v>
      </c>
      <c r="D5" s="5">
        <v>0.20569999999999999</v>
      </c>
      <c r="E5" s="6">
        <f>단가대비표!O7</f>
        <v>0</v>
      </c>
      <c r="F5" s="7">
        <f>TRUNC(E5*D5,1)</f>
        <v>0</v>
      </c>
      <c r="G5" s="6">
        <f>단가대비표!P7</f>
        <v>0</v>
      </c>
      <c r="H5" s="7">
        <f>TRUNC(G5*D5,1)</f>
        <v>0</v>
      </c>
      <c r="I5" s="6">
        <f>단가대비표!V7</f>
        <v>272390</v>
      </c>
      <c r="J5" s="7">
        <f>TRUNC(I5*D5,1)</f>
        <v>56030.6</v>
      </c>
      <c r="K5" s="6">
        <f t="shared" ref="K5:L8" si="0">TRUNC(E5+G5+I5,1)</f>
        <v>272390</v>
      </c>
      <c r="L5" s="7">
        <f t="shared" si="0"/>
        <v>56030.6</v>
      </c>
      <c r="M5" s="4" t="s">
        <v>440</v>
      </c>
      <c r="N5" s="1" t="s">
        <v>57</v>
      </c>
      <c r="O5" s="1" t="s">
        <v>441</v>
      </c>
      <c r="P5" s="1" t="s">
        <v>59</v>
      </c>
      <c r="Q5" s="1" t="s">
        <v>59</v>
      </c>
      <c r="R5" s="1" t="s">
        <v>58</v>
      </c>
      <c r="AV5" s="1" t="s">
        <v>49</v>
      </c>
      <c r="AW5" s="1" t="s">
        <v>442</v>
      </c>
      <c r="AX5" s="1" t="s">
        <v>49</v>
      </c>
      <c r="AY5" s="1" t="s">
        <v>49</v>
      </c>
    </row>
    <row r="6" spans="1:51" ht="29.95" customHeight="1">
      <c r="A6" s="4" t="s">
        <v>443</v>
      </c>
      <c r="B6" s="4" t="s">
        <v>444</v>
      </c>
      <c r="C6" s="4" t="s">
        <v>445</v>
      </c>
      <c r="D6" s="5">
        <v>6.1</v>
      </c>
      <c r="E6" s="6">
        <f>단가대비표!O14</f>
        <v>1410.9</v>
      </c>
      <c r="F6" s="7">
        <f>TRUNC(E6*D6,1)</f>
        <v>8606.4</v>
      </c>
      <c r="G6" s="6">
        <f>단가대비표!P14</f>
        <v>0</v>
      </c>
      <c r="H6" s="7">
        <f>TRUNC(G6*D6,1)</f>
        <v>0</v>
      </c>
      <c r="I6" s="6">
        <f>단가대비표!V14</f>
        <v>0</v>
      </c>
      <c r="J6" s="7">
        <f>TRUNC(I6*D6,1)</f>
        <v>0</v>
      </c>
      <c r="K6" s="6">
        <f t="shared" si="0"/>
        <v>1410.9</v>
      </c>
      <c r="L6" s="7">
        <f t="shared" si="0"/>
        <v>8606.4</v>
      </c>
      <c r="M6" s="4" t="s">
        <v>49</v>
      </c>
      <c r="N6" s="1" t="s">
        <v>57</v>
      </c>
      <c r="O6" s="1" t="s">
        <v>446</v>
      </c>
      <c r="P6" s="1" t="s">
        <v>59</v>
      </c>
      <c r="Q6" s="1" t="s">
        <v>59</v>
      </c>
      <c r="R6" s="1" t="s">
        <v>58</v>
      </c>
      <c r="V6">
        <v>1</v>
      </c>
      <c r="AV6" s="1" t="s">
        <v>49</v>
      </c>
      <c r="AW6" s="1" t="s">
        <v>447</v>
      </c>
      <c r="AX6" s="1" t="s">
        <v>49</v>
      </c>
      <c r="AY6" s="1" t="s">
        <v>49</v>
      </c>
    </row>
    <row r="7" spans="1:51" ht="29.95" customHeight="1">
      <c r="A7" s="4" t="s">
        <v>448</v>
      </c>
      <c r="B7" s="4" t="s">
        <v>449</v>
      </c>
      <c r="C7" s="4" t="s">
        <v>116</v>
      </c>
      <c r="D7" s="5">
        <v>1</v>
      </c>
      <c r="E7" s="6">
        <f>TRUNC(SUMIF(V5:V8, RIGHTB(O7, 1), F5:F8)*U7, 2)</f>
        <v>3356.49</v>
      </c>
      <c r="F7" s="7">
        <f>TRUNC(E7*D7,1)</f>
        <v>3356.4</v>
      </c>
      <c r="G7" s="6">
        <v>0</v>
      </c>
      <c r="H7" s="7">
        <f>TRUNC(G7*D7,1)</f>
        <v>0</v>
      </c>
      <c r="I7" s="6">
        <v>0</v>
      </c>
      <c r="J7" s="7">
        <f>TRUNC(I7*D7,1)</f>
        <v>0</v>
      </c>
      <c r="K7" s="6">
        <f t="shared" si="0"/>
        <v>3356.4</v>
      </c>
      <c r="L7" s="7">
        <f t="shared" si="0"/>
        <v>3356.4</v>
      </c>
      <c r="M7" s="4" t="s">
        <v>49</v>
      </c>
      <c r="N7" s="1" t="s">
        <v>57</v>
      </c>
      <c r="O7" s="1" t="s">
        <v>218</v>
      </c>
      <c r="P7" s="1" t="s">
        <v>59</v>
      </c>
      <c r="Q7" s="1" t="s">
        <v>59</v>
      </c>
      <c r="R7" s="1" t="s">
        <v>59</v>
      </c>
      <c r="S7">
        <v>0</v>
      </c>
      <c r="T7">
        <v>0</v>
      </c>
      <c r="U7">
        <v>0.39</v>
      </c>
      <c r="AV7" s="1" t="s">
        <v>49</v>
      </c>
      <c r="AW7" s="1" t="s">
        <v>450</v>
      </c>
      <c r="AX7" s="1" t="s">
        <v>49</v>
      </c>
      <c r="AY7" s="1" t="s">
        <v>49</v>
      </c>
    </row>
    <row r="8" spans="1:51" ht="29.95" customHeight="1">
      <c r="A8" s="4" t="s">
        <v>451</v>
      </c>
      <c r="B8" s="4" t="s">
        <v>220</v>
      </c>
      <c r="C8" s="4" t="s">
        <v>221</v>
      </c>
      <c r="D8" s="5">
        <v>1</v>
      </c>
      <c r="E8" s="6">
        <f>TRUNC(단가대비표!O203*1/8*16/12*25/20, 1)</f>
        <v>0</v>
      </c>
      <c r="F8" s="7">
        <f>TRUNC(E8*D8,1)</f>
        <v>0</v>
      </c>
      <c r="G8" s="6">
        <f>TRUNC(단가대비표!P203*1/8*16/12*25/20, 1)</f>
        <v>50686.400000000001</v>
      </c>
      <c r="H8" s="7">
        <f>TRUNC(G8*D8,1)</f>
        <v>50686.400000000001</v>
      </c>
      <c r="I8" s="6">
        <f>TRUNC(단가대비표!V203*1/8*16/12*25/20, 1)</f>
        <v>0</v>
      </c>
      <c r="J8" s="7">
        <f>TRUNC(I8*D8,1)</f>
        <v>0</v>
      </c>
      <c r="K8" s="6">
        <f t="shared" si="0"/>
        <v>50686.400000000001</v>
      </c>
      <c r="L8" s="7">
        <f t="shared" si="0"/>
        <v>50686.400000000001</v>
      </c>
      <c r="M8" s="4" t="s">
        <v>49</v>
      </c>
      <c r="N8" s="1" t="s">
        <v>57</v>
      </c>
      <c r="O8" s="1" t="s">
        <v>452</v>
      </c>
      <c r="P8" s="1" t="s">
        <v>59</v>
      </c>
      <c r="Q8" s="1" t="s">
        <v>59</v>
      </c>
      <c r="R8" s="1" t="s">
        <v>58</v>
      </c>
      <c r="AV8" s="1" t="s">
        <v>49</v>
      </c>
      <c r="AW8" s="1" t="s">
        <v>453</v>
      </c>
      <c r="AX8" s="1" t="s">
        <v>58</v>
      </c>
      <c r="AY8" s="1" t="s">
        <v>49</v>
      </c>
    </row>
    <row r="9" spans="1:51" ht="29.95" customHeight="1">
      <c r="A9" s="4" t="s">
        <v>454</v>
      </c>
      <c r="B9" s="4" t="s">
        <v>49</v>
      </c>
      <c r="C9" s="4" t="s">
        <v>49</v>
      </c>
      <c r="D9" s="5"/>
      <c r="E9" s="6"/>
      <c r="F9" s="7">
        <f>TRUNC(SUMIF(N5:N8, N4, F5:F8),0)</f>
        <v>11962</v>
      </c>
      <c r="G9" s="6"/>
      <c r="H9" s="7">
        <f>TRUNC(SUMIF(N5:N8, N4, H5:H8),0)</f>
        <v>50686</v>
      </c>
      <c r="I9" s="6"/>
      <c r="J9" s="7">
        <f>TRUNC(SUMIF(N5:N8, N4, J5:J8),0)</f>
        <v>56030</v>
      </c>
      <c r="K9" s="6"/>
      <c r="L9" s="7">
        <f>F9+H9+J9</f>
        <v>118678</v>
      </c>
      <c r="M9" s="4" t="s">
        <v>49</v>
      </c>
      <c r="N9" s="1" t="s">
        <v>125</v>
      </c>
      <c r="O9" s="1" t="s">
        <v>125</v>
      </c>
      <c r="P9" s="1" t="s">
        <v>49</v>
      </c>
      <c r="Q9" s="1" t="s">
        <v>49</v>
      </c>
      <c r="R9" s="1" t="s">
        <v>49</v>
      </c>
      <c r="AV9" s="1" t="s">
        <v>49</v>
      </c>
      <c r="AW9" s="1" t="s">
        <v>49</v>
      </c>
      <c r="AX9" s="1" t="s">
        <v>49</v>
      </c>
      <c r="AY9" s="1" t="s">
        <v>49</v>
      </c>
    </row>
    <row r="10" spans="1:51" ht="29.95" customHeight="1">
      <c r="A10" s="5"/>
      <c r="B10" s="5"/>
      <c r="C10" s="5"/>
      <c r="D10" s="5"/>
      <c r="E10" s="6"/>
      <c r="F10" s="7"/>
      <c r="G10" s="6"/>
      <c r="H10" s="7"/>
      <c r="I10" s="6"/>
      <c r="J10" s="7"/>
      <c r="K10" s="6"/>
      <c r="L10" s="7"/>
      <c r="M10" s="5"/>
    </row>
    <row r="11" spans="1:51" ht="29.95" customHeight="1">
      <c r="A11" s="91" t="s">
        <v>455</v>
      </c>
      <c r="B11" s="91"/>
      <c r="C11" s="91"/>
      <c r="D11" s="91"/>
      <c r="E11" s="92"/>
      <c r="F11" s="93"/>
      <c r="G11" s="92"/>
      <c r="H11" s="93"/>
      <c r="I11" s="92"/>
      <c r="J11" s="93"/>
      <c r="K11" s="92"/>
      <c r="L11" s="93"/>
      <c r="M11" s="91"/>
      <c r="N11" s="1" t="s">
        <v>61</v>
      </c>
    </row>
    <row r="12" spans="1:51" ht="29.95" customHeight="1">
      <c r="A12" s="4" t="s">
        <v>456</v>
      </c>
      <c r="B12" s="4" t="s">
        <v>220</v>
      </c>
      <c r="C12" s="4" t="s">
        <v>221</v>
      </c>
      <c r="D12" s="5">
        <v>4.2</v>
      </c>
      <c r="E12" s="6">
        <f>단가대비표!O190</f>
        <v>0</v>
      </c>
      <c r="F12" s="7">
        <f>TRUNC(E12*D12,1)</f>
        <v>0</v>
      </c>
      <c r="G12" s="6">
        <f>단가대비표!P190</f>
        <v>278151</v>
      </c>
      <c r="H12" s="7">
        <f>TRUNC(G12*D12,1)</f>
        <v>1168234.2</v>
      </c>
      <c r="I12" s="6">
        <f>단가대비표!V190</f>
        <v>0</v>
      </c>
      <c r="J12" s="7">
        <f>TRUNC(I12*D12,1)</f>
        <v>0</v>
      </c>
      <c r="K12" s="6">
        <f t="shared" ref="K12:L14" si="1">TRUNC(E12+G12+I12,1)</f>
        <v>278151</v>
      </c>
      <c r="L12" s="7">
        <f t="shared" si="1"/>
        <v>1168234.2</v>
      </c>
      <c r="M12" s="4" t="s">
        <v>49</v>
      </c>
      <c r="N12" s="1" t="s">
        <v>61</v>
      </c>
      <c r="O12" s="1" t="s">
        <v>457</v>
      </c>
      <c r="P12" s="1" t="s">
        <v>59</v>
      </c>
      <c r="Q12" s="1" t="s">
        <v>59</v>
      </c>
      <c r="R12" s="1" t="s">
        <v>58</v>
      </c>
      <c r="V12">
        <v>1</v>
      </c>
      <c r="AV12" s="1" t="s">
        <v>49</v>
      </c>
      <c r="AW12" s="1" t="s">
        <v>458</v>
      </c>
      <c r="AX12" s="1" t="s">
        <v>49</v>
      </c>
      <c r="AY12" s="1" t="s">
        <v>49</v>
      </c>
    </row>
    <row r="13" spans="1:51" ht="29.95" customHeight="1">
      <c r="A13" s="4" t="s">
        <v>459</v>
      </c>
      <c r="B13" s="4" t="s">
        <v>220</v>
      </c>
      <c r="C13" s="4" t="s">
        <v>221</v>
      </c>
      <c r="D13" s="5">
        <v>8.4</v>
      </c>
      <c r="E13" s="6">
        <f>단가대비표!O189</f>
        <v>0</v>
      </c>
      <c r="F13" s="7">
        <f>TRUNC(E13*D13,1)</f>
        <v>0</v>
      </c>
      <c r="G13" s="6">
        <f>단가대비표!P189</f>
        <v>197450</v>
      </c>
      <c r="H13" s="7">
        <f>TRUNC(G13*D13,1)</f>
        <v>1658580</v>
      </c>
      <c r="I13" s="6">
        <f>단가대비표!V189</f>
        <v>0</v>
      </c>
      <c r="J13" s="7">
        <f>TRUNC(I13*D13,1)</f>
        <v>0</v>
      </c>
      <c r="K13" s="6">
        <f t="shared" si="1"/>
        <v>197450</v>
      </c>
      <c r="L13" s="7">
        <f t="shared" si="1"/>
        <v>1658580</v>
      </c>
      <c r="M13" s="4" t="s">
        <v>49</v>
      </c>
      <c r="N13" s="1" t="s">
        <v>61</v>
      </c>
      <c r="O13" s="1" t="s">
        <v>460</v>
      </c>
      <c r="P13" s="1" t="s">
        <v>59</v>
      </c>
      <c r="Q13" s="1" t="s">
        <v>59</v>
      </c>
      <c r="R13" s="1" t="s">
        <v>58</v>
      </c>
      <c r="V13">
        <v>1</v>
      </c>
      <c r="AV13" s="1" t="s">
        <v>49</v>
      </c>
      <c r="AW13" s="1" t="s">
        <v>461</v>
      </c>
      <c r="AX13" s="1" t="s">
        <v>49</v>
      </c>
      <c r="AY13" s="1" t="s">
        <v>49</v>
      </c>
    </row>
    <row r="14" spans="1:51" ht="29.95" customHeight="1">
      <c r="A14" s="4" t="s">
        <v>264</v>
      </c>
      <c r="B14" s="4" t="s">
        <v>265</v>
      </c>
      <c r="C14" s="4" t="s">
        <v>116</v>
      </c>
      <c r="D14" s="5">
        <v>1</v>
      </c>
      <c r="E14" s="6">
        <f>TRUNC(SUMIF(V12:V14, RIGHTB(O14, 1), H12:H14)*U14, 2)</f>
        <v>84804.42</v>
      </c>
      <c r="F14" s="7">
        <f>TRUNC(E14*D14,1)</f>
        <v>84804.4</v>
      </c>
      <c r="G14" s="6">
        <v>0</v>
      </c>
      <c r="H14" s="7">
        <f>TRUNC(G14*D14,1)</f>
        <v>0</v>
      </c>
      <c r="I14" s="6">
        <v>0</v>
      </c>
      <c r="J14" s="7">
        <f>TRUNC(I14*D14,1)</f>
        <v>0</v>
      </c>
      <c r="K14" s="6">
        <f t="shared" si="1"/>
        <v>84804.4</v>
      </c>
      <c r="L14" s="7">
        <f t="shared" si="1"/>
        <v>84804.4</v>
      </c>
      <c r="M14" s="4" t="s">
        <v>49</v>
      </c>
      <c r="N14" s="1" t="s">
        <v>61</v>
      </c>
      <c r="O14" s="1" t="s">
        <v>218</v>
      </c>
      <c r="P14" s="1" t="s">
        <v>59</v>
      </c>
      <c r="Q14" s="1" t="s">
        <v>59</v>
      </c>
      <c r="R14" s="1" t="s">
        <v>59</v>
      </c>
      <c r="S14">
        <v>1</v>
      </c>
      <c r="T14">
        <v>0</v>
      </c>
      <c r="U14">
        <v>0.03</v>
      </c>
      <c r="AV14" s="1" t="s">
        <v>49</v>
      </c>
      <c r="AW14" s="1" t="s">
        <v>462</v>
      </c>
      <c r="AX14" s="1" t="s">
        <v>49</v>
      </c>
      <c r="AY14" s="1" t="s">
        <v>49</v>
      </c>
    </row>
    <row r="15" spans="1:51" ht="29.95" customHeight="1">
      <c r="A15" s="4" t="s">
        <v>454</v>
      </c>
      <c r="B15" s="4" t="s">
        <v>49</v>
      </c>
      <c r="C15" s="4" t="s">
        <v>49</v>
      </c>
      <c r="D15" s="5"/>
      <c r="E15" s="6"/>
      <c r="F15" s="7">
        <f>TRUNC(SUMIF(N12:N14, N11, F12:F14),0)</f>
        <v>84804</v>
      </c>
      <c r="G15" s="6"/>
      <c r="H15" s="7">
        <f>TRUNC(SUMIF(N12:N14, N11, H12:H14),0)</f>
        <v>2826814</v>
      </c>
      <c r="I15" s="6"/>
      <c r="J15" s="7">
        <f>TRUNC(SUMIF(N12:N14, N11, J12:J14),0)</f>
        <v>0</v>
      </c>
      <c r="K15" s="6"/>
      <c r="L15" s="7">
        <f>F15+H15+J15</f>
        <v>2911618</v>
      </c>
      <c r="M15" s="4" t="s">
        <v>49</v>
      </c>
      <c r="N15" s="1" t="s">
        <v>125</v>
      </c>
      <c r="O15" s="1" t="s">
        <v>125</v>
      </c>
      <c r="P15" s="1" t="s">
        <v>49</v>
      </c>
      <c r="Q15" s="1" t="s">
        <v>49</v>
      </c>
      <c r="R15" s="1" t="s">
        <v>49</v>
      </c>
      <c r="AV15" s="1" t="s">
        <v>49</v>
      </c>
      <c r="AW15" s="1" t="s">
        <v>49</v>
      </c>
      <c r="AX15" s="1" t="s">
        <v>49</v>
      </c>
      <c r="AY15" s="1" t="s">
        <v>49</v>
      </c>
    </row>
    <row r="16" spans="1:51" ht="29.95" customHeight="1">
      <c r="A16" s="5"/>
      <c r="B16" s="5"/>
      <c r="C16" s="5"/>
      <c r="D16" s="5"/>
      <c r="E16" s="6"/>
      <c r="F16" s="7"/>
      <c r="G16" s="6"/>
      <c r="H16" s="7"/>
      <c r="I16" s="6"/>
      <c r="J16" s="7"/>
      <c r="K16" s="6"/>
      <c r="L16" s="7"/>
      <c r="M16" s="5"/>
    </row>
    <row r="17" spans="1:51" ht="29.95" customHeight="1">
      <c r="A17" s="91" t="s">
        <v>463</v>
      </c>
      <c r="B17" s="91"/>
      <c r="C17" s="91"/>
      <c r="D17" s="91"/>
      <c r="E17" s="92"/>
      <c r="F17" s="93"/>
      <c r="G17" s="92"/>
      <c r="H17" s="93"/>
      <c r="I17" s="92"/>
      <c r="J17" s="93"/>
      <c r="K17" s="92"/>
      <c r="L17" s="93"/>
      <c r="M17" s="91"/>
      <c r="N17" s="1" t="s">
        <v>62</v>
      </c>
    </row>
    <row r="18" spans="1:51" ht="29.95" customHeight="1">
      <c r="A18" s="4" t="s">
        <v>464</v>
      </c>
      <c r="B18" s="4" t="s">
        <v>220</v>
      </c>
      <c r="C18" s="4" t="s">
        <v>221</v>
      </c>
      <c r="D18" s="5">
        <v>1.8180000000000001</v>
      </c>
      <c r="E18" s="6">
        <f>단가대비표!O200</f>
        <v>0</v>
      </c>
      <c r="F18" s="7">
        <f>TRUNC(E18*D18,1)</f>
        <v>0</v>
      </c>
      <c r="G18" s="6">
        <f>단가대비표!P200</f>
        <v>210465</v>
      </c>
      <c r="H18" s="7">
        <f>TRUNC(G18*D18,1)</f>
        <v>382625.3</v>
      </c>
      <c r="I18" s="6">
        <f>단가대비표!V200</f>
        <v>0</v>
      </c>
      <c r="J18" s="7">
        <f>TRUNC(I18*D18,1)</f>
        <v>0</v>
      </c>
      <c r="K18" s="6">
        <f t="shared" ref="K18:L20" si="2">TRUNC(E18+G18+I18,1)</f>
        <v>210465</v>
      </c>
      <c r="L18" s="7">
        <f t="shared" si="2"/>
        <v>382625.3</v>
      </c>
      <c r="M18" s="4" t="s">
        <v>49</v>
      </c>
      <c r="N18" s="1" t="s">
        <v>62</v>
      </c>
      <c r="O18" s="1" t="s">
        <v>465</v>
      </c>
      <c r="P18" s="1" t="s">
        <v>59</v>
      </c>
      <c r="Q18" s="1" t="s">
        <v>59</v>
      </c>
      <c r="R18" s="1" t="s">
        <v>58</v>
      </c>
      <c r="V18">
        <v>1</v>
      </c>
      <c r="AV18" s="1" t="s">
        <v>49</v>
      </c>
      <c r="AW18" s="1" t="s">
        <v>466</v>
      </c>
      <c r="AX18" s="1" t="s">
        <v>49</v>
      </c>
      <c r="AY18" s="1" t="s">
        <v>49</v>
      </c>
    </row>
    <row r="19" spans="1:51" ht="29.95" customHeight="1">
      <c r="A19" s="4" t="s">
        <v>459</v>
      </c>
      <c r="B19" s="4" t="s">
        <v>220</v>
      </c>
      <c r="C19" s="4" t="s">
        <v>221</v>
      </c>
      <c r="D19" s="5">
        <v>0.73199999999999998</v>
      </c>
      <c r="E19" s="6">
        <f>단가대비표!O189</f>
        <v>0</v>
      </c>
      <c r="F19" s="7">
        <f>TRUNC(E19*D19,1)</f>
        <v>0</v>
      </c>
      <c r="G19" s="6">
        <f>단가대비표!P189</f>
        <v>197450</v>
      </c>
      <c r="H19" s="7">
        <f>TRUNC(G19*D19,1)</f>
        <v>144533.4</v>
      </c>
      <c r="I19" s="6">
        <f>단가대비표!V189</f>
        <v>0</v>
      </c>
      <c r="J19" s="7">
        <f>TRUNC(I19*D19,1)</f>
        <v>0</v>
      </c>
      <c r="K19" s="6">
        <f t="shared" si="2"/>
        <v>197450</v>
      </c>
      <c r="L19" s="7">
        <f t="shared" si="2"/>
        <v>144533.4</v>
      </c>
      <c r="M19" s="4" t="s">
        <v>49</v>
      </c>
      <c r="N19" s="1" t="s">
        <v>62</v>
      </c>
      <c r="O19" s="1" t="s">
        <v>460</v>
      </c>
      <c r="P19" s="1" t="s">
        <v>59</v>
      </c>
      <c r="Q19" s="1" t="s">
        <v>59</v>
      </c>
      <c r="R19" s="1" t="s">
        <v>58</v>
      </c>
      <c r="V19">
        <v>1</v>
      </c>
      <c r="AV19" s="1" t="s">
        <v>49</v>
      </c>
      <c r="AW19" s="1" t="s">
        <v>467</v>
      </c>
      <c r="AX19" s="1" t="s">
        <v>49</v>
      </c>
      <c r="AY19" s="1" t="s">
        <v>49</v>
      </c>
    </row>
    <row r="20" spans="1:51" ht="29.95" customHeight="1">
      <c r="A20" s="4" t="s">
        <v>264</v>
      </c>
      <c r="B20" s="4" t="s">
        <v>265</v>
      </c>
      <c r="C20" s="4" t="s">
        <v>116</v>
      </c>
      <c r="D20" s="5">
        <v>1</v>
      </c>
      <c r="E20" s="6">
        <f>TRUNC(SUMIF(V18:V20, RIGHTB(O20, 1), H18:H20)*U20, 2)</f>
        <v>15814.76</v>
      </c>
      <c r="F20" s="7">
        <f>TRUNC(E20*D20,1)</f>
        <v>15814.7</v>
      </c>
      <c r="G20" s="6">
        <v>0</v>
      </c>
      <c r="H20" s="7">
        <f>TRUNC(G20*D20,1)</f>
        <v>0</v>
      </c>
      <c r="I20" s="6">
        <v>0</v>
      </c>
      <c r="J20" s="7">
        <f>TRUNC(I20*D20,1)</f>
        <v>0</v>
      </c>
      <c r="K20" s="6">
        <f t="shared" si="2"/>
        <v>15814.7</v>
      </c>
      <c r="L20" s="7">
        <f t="shared" si="2"/>
        <v>15814.7</v>
      </c>
      <c r="M20" s="4" t="s">
        <v>49</v>
      </c>
      <c r="N20" s="1" t="s">
        <v>62</v>
      </c>
      <c r="O20" s="1" t="s">
        <v>218</v>
      </c>
      <c r="P20" s="1" t="s">
        <v>59</v>
      </c>
      <c r="Q20" s="1" t="s">
        <v>59</v>
      </c>
      <c r="R20" s="1" t="s">
        <v>59</v>
      </c>
      <c r="S20">
        <v>1</v>
      </c>
      <c r="T20">
        <v>0</v>
      </c>
      <c r="U20">
        <v>0.03</v>
      </c>
      <c r="AV20" s="1" t="s">
        <v>49</v>
      </c>
      <c r="AW20" s="1" t="s">
        <v>468</v>
      </c>
      <c r="AX20" s="1" t="s">
        <v>49</v>
      </c>
      <c r="AY20" s="1" t="s">
        <v>49</v>
      </c>
    </row>
    <row r="21" spans="1:51" ht="29.95" customHeight="1">
      <c r="A21" s="4" t="s">
        <v>454</v>
      </c>
      <c r="B21" s="4" t="s">
        <v>49</v>
      </c>
      <c r="C21" s="4" t="s">
        <v>49</v>
      </c>
      <c r="D21" s="5"/>
      <c r="E21" s="6"/>
      <c r="F21" s="7">
        <f>TRUNC(SUMIF(N18:N20, N17, F18:F20),0)</f>
        <v>15814</v>
      </c>
      <c r="G21" s="6"/>
      <c r="H21" s="7">
        <f>TRUNC(SUMIF(N18:N20, N17, H18:H20),0)</f>
        <v>527158</v>
      </c>
      <c r="I21" s="6"/>
      <c r="J21" s="7">
        <f>TRUNC(SUMIF(N18:N20, N17, J18:J20),0)</f>
        <v>0</v>
      </c>
      <c r="K21" s="6"/>
      <c r="L21" s="7">
        <f>F21+H21+J21</f>
        <v>542972</v>
      </c>
      <c r="M21" s="4" t="s">
        <v>49</v>
      </c>
      <c r="N21" s="1" t="s">
        <v>125</v>
      </c>
      <c r="O21" s="1" t="s">
        <v>125</v>
      </c>
      <c r="P21" s="1" t="s">
        <v>49</v>
      </c>
      <c r="Q21" s="1" t="s">
        <v>49</v>
      </c>
      <c r="R21" s="1" t="s">
        <v>49</v>
      </c>
      <c r="AV21" s="1" t="s">
        <v>49</v>
      </c>
      <c r="AW21" s="1" t="s">
        <v>49</v>
      </c>
      <c r="AX21" s="1" t="s">
        <v>49</v>
      </c>
      <c r="AY21" s="1" t="s">
        <v>49</v>
      </c>
    </row>
    <row r="22" spans="1:51" ht="29.95" customHeight="1">
      <c r="A22" s="5"/>
      <c r="B22" s="5"/>
      <c r="C22" s="5"/>
      <c r="D22" s="5"/>
      <c r="E22" s="6"/>
      <c r="F22" s="7"/>
      <c r="G22" s="6"/>
      <c r="H22" s="7"/>
      <c r="I22" s="6"/>
      <c r="J22" s="7"/>
      <c r="K22" s="6"/>
      <c r="L22" s="7"/>
      <c r="M22" s="5"/>
    </row>
    <row r="23" spans="1:51" ht="29.95" customHeight="1">
      <c r="A23" s="91" t="s">
        <v>469</v>
      </c>
      <c r="B23" s="91"/>
      <c r="C23" s="91"/>
      <c r="D23" s="91"/>
      <c r="E23" s="92"/>
      <c r="F23" s="93"/>
      <c r="G23" s="92"/>
      <c r="H23" s="93"/>
      <c r="I23" s="92"/>
      <c r="J23" s="93"/>
      <c r="K23" s="92"/>
      <c r="L23" s="93"/>
      <c r="M23" s="91"/>
      <c r="N23" s="1" t="s">
        <v>63</v>
      </c>
    </row>
    <row r="24" spans="1:51" ht="29.95" customHeight="1">
      <c r="A24" s="4" t="s">
        <v>470</v>
      </c>
      <c r="B24" s="4" t="s">
        <v>220</v>
      </c>
      <c r="C24" s="4" t="s">
        <v>221</v>
      </c>
      <c r="D24" s="5">
        <v>2.206</v>
      </c>
      <c r="E24" s="6">
        <f>단가대비표!O205</f>
        <v>0</v>
      </c>
      <c r="F24" s="7">
        <f>TRUNC(E24*D24,1)</f>
        <v>0</v>
      </c>
      <c r="G24" s="6">
        <f>단가대비표!P205</f>
        <v>213337</v>
      </c>
      <c r="H24" s="7">
        <f>TRUNC(G24*D24,1)</f>
        <v>470621.4</v>
      </c>
      <c r="I24" s="6">
        <f>단가대비표!V205</f>
        <v>0</v>
      </c>
      <c r="J24" s="7">
        <f>TRUNC(I24*D24,1)</f>
        <v>0</v>
      </c>
      <c r="K24" s="6">
        <f t="shared" ref="K24:L26" si="3">TRUNC(E24+G24+I24,1)</f>
        <v>213337</v>
      </c>
      <c r="L24" s="7">
        <f t="shared" si="3"/>
        <v>470621.4</v>
      </c>
      <c r="M24" s="4" t="s">
        <v>49</v>
      </c>
      <c r="N24" s="1" t="s">
        <v>63</v>
      </c>
      <c r="O24" s="1" t="s">
        <v>471</v>
      </c>
      <c r="P24" s="1" t="s">
        <v>59</v>
      </c>
      <c r="Q24" s="1" t="s">
        <v>59</v>
      </c>
      <c r="R24" s="1" t="s">
        <v>58</v>
      </c>
      <c r="V24">
        <v>1</v>
      </c>
      <c r="AV24" s="1" t="s">
        <v>49</v>
      </c>
      <c r="AW24" s="1" t="s">
        <v>472</v>
      </c>
      <c r="AX24" s="1" t="s">
        <v>49</v>
      </c>
      <c r="AY24" s="1" t="s">
        <v>49</v>
      </c>
    </row>
    <row r="25" spans="1:51" ht="29.95" customHeight="1">
      <c r="A25" s="4" t="s">
        <v>219</v>
      </c>
      <c r="B25" s="4" t="s">
        <v>220</v>
      </c>
      <c r="C25" s="4" t="s">
        <v>221</v>
      </c>
      <c r="D25" s="5">
        <v>0.73099999999999998</v>
      </c>
      <c r="E25" s="6">
        <f>단가대비표!O188</f>
        <v>0</v>
      </c>
      <c r="F25" s="7">
        <f>TRUNC(E25*D25,1)</f>
        <v>0</v>
      </c>
      <c r="G25" s="6">
        <f>단가대비표!P188</f>
        <v>157068</v>
      </c>
      <c r="H25" s="7">
        <f>TRUNC(G25*D25,1)</f>
        <v>114816.7</v>
      </c>
      <c r="I25" s="6">
        <f>단가대비표!V188</f>
        <v>0</v>
      </c>
      <c r="J25" s="7">
        <f>TRUNC(I25*D25,1)</f>
        <v>0</v>
      </c>
      <c r="K25" s="6">
        <f t="shared" si="3"/>
        <v>157068</v>
      </c>
      <c r="L25" s="7">
        <f t="shared" si="3"/>
        <v>114816.7</v>
      </c>
      <c r="M25" s="4" t="s">
        <v>49</v>
      </c>
      <c r="N25" s="1" t="s">
        <v>63</v>
      </c>
      <c r="O25" s="1" t="s">
        <v>222</v>
      </c>
      <c r="P25" s="1" t="s">
        <v>59</v>
      </c>
      <c r="Q25" s="1" t="s">
        <v>59</v>
      </c>
      <c r="R25" s="1" t="s">
        <v>58</v>
      </c>
      <c r="V25">
        <v>1</v>
      </c>
      <c r="AV25" s="1" t="s">
        <v>49</v>
      </c>
      <c r="AW25" s="1" t="s">
        <v>473</v>
      </c>
      <c r="AX25" s="1" t="s">
        <v>49</v>
      </c>
      <c r="AY25" s="1" t="s">
        <v>49</v>
      </c>
    </row>
    <row r="26" spans="1:51" ht="29.95" customHeight="1">
      <c r="A26" s="4" t="s">
        <v>264</v>
      </c>
      <c r="B26" s="4" t="s">
        <v>265</v>
      </c>
      <c r="C26" s="4" t="s">
        <v>116</v>
      </c>
      <c r="D26" s="5">
        <v>1</v>
      </c>
      <c r="E26" s="6">
        <f>TRUNC(SUMIF(V24:V26, RIGHTB(O26, 1), H24:H26)*U26, 2)</f>
        <v>17563.14</v>
      </c>
      <c r="F26" s="7">
        <f>TRUNC(E26*D26,1)</f>
        <v>17563.099999999999</v>
      </c>
      <c r="G26" s="6">
        <v>0</v>
      </c>
      <c r="H26" s="7">
        <f>TRUNC(G26*D26,1)</f>
        <v>0</v>
      </c>
      <c r="I26" s="6">
        <v>0</v>
      </c>
      <c r="J26" s="7">
        <f>TRUNC(I26*D26,1)</f>
        <v>0</v>
      </c>
      <c r="K26" s="6">
        <f t="shared" si="3"/>
        <v>17563.099999999999</v>
      </c>
      <c r="L26" s="7">
        <f t="shared" si="3"/>
        <v>17563.099999999999</v>
      </c>
      <c r="M26" s="4" t="s">
        <v>49</v>
      </c>
      <c r="N26" s="1" t="s">
        <v>63</v>
      </c>
      <c r="O26" s="1" t="s">
        <v>218</v>
      </c>
      <c r="P26" s="1" t="s">
        <v>59</v>
      </c>
      <c r="Q26" s="1" t="s">
        <v>59</v>
      </c>
      <c r="R26" s="1" t="s">
        <v>59</v>
      </c>
      <c r="S26">
        <v>1</v>
      </c>
      <c r="T26">
        <v>0</v>
      </c>
      <c r="U26">
        <v>0.03</v>
      </c>
      <c r="AV26" s="1" t="s">
        <v>49</v>
      </c>
      <c r="AW26" s="1" t="s">
        <v>474</v>
      </c>
      <c r="AX26" s="1" t="s">
        <v>49</v>
      </c>
      <c r="AY26" s="1" t="s">
        <v>49</v>
      </c>
    </row>
    <row r="27" spans="1:51" ht="29.95" customHeight="1">
      <c r="A27" s="4" t="s">
        <v>454</v>
      </c>
      <c r="B27" s="4" t="s">
        <v>49</v>
      </c>
      <c r="C27" s="4" t="s">
        <v>49</v>
      </c>
      <c r="D27" s="5"/>
      <c r="E27" s="6"/>
      <c r="F27" s="7">
        <f>TRUNC(SUMIF(N24:N26, N23, F24:F26),0)</f>
        <v>17563</v>
      </c>
      <c r="G27" s="6"/>
      <c r="H27" s="7">
        <f>TRUNC(SUMIF(N24:N26, N23, H24:H26),0)</f>
        <v>585438</v>
      </c>
      <c r="I27" s="6"/>
      <c r="J27" s="7">
        <f>TRUNC(SUMIF(N24:N26, N23, J24:J26),0)</f>
        <v>0</v>
      </c>
      <c r="K27" s="6"/>
      <c r="L27" s="7">
        <f>F27+H27+J27</f>
        <v>603001</v>
      </c>
      <c r="M27" s="4" t="s">
        <v>49</v>
      </c>
      <c r="N27" s="1" t="s">
        <v>125</v>
      </c>
      <c r="O27" s="1" t="s">
        <v>125</v>
      </c>
      <c r="P27" s="1" t="s">
        <v>49</v>
      </c>
      <c r="Q27" s="1" t="s">
        <v>49</v>
      </c>
      <c r="R27" s="1" t="s">
        <v>49</v>
      </c>
      <c r="AV27" s="1" t="s">
        <v>49</v>
      </c>
      <c r="AW27" s="1" t="s">
        <v>49</v>
      </c>
      <c r="AX27" s="1" t="s">
        <v>49</v>
      </c>
      <c r="AY27" s="1" t="s">
        <v>49</v>
      </c>
    </row>
    <row r="28" spans="1:51" ht="29.95" customHeight="1">
      <c r="A28" s="5"/>
      <c r="B28" s="5"/>
      <c r="C28" s="5"/>
      <c r="D28" s="5"/>
      <c r="E28" s="6"/>
      <c r="F28" s="7"/>
      <c r="G28" s="6"/>
      <c r="H28" s="7"/>
      <c r="I28" s="6"/>
      <c r="J28" s="7"/>
      <c r="K28" s="6"/>
      <c r="L28" s="7"/>
      <c r="M28" s="5"/>
    </row>
    <row r="29" spans="1:51" ht="29.95" customHeight="1">
      <c r="A29" s="91" t="s">
        <v>475</v>
      </c>
      <c r="B29" s="91"/>
      <c r="C29" s="91"/>
      <c r="D29" s="91"/>
      <c r="E29" s="92"/>
      <c r="F29" s="93"/>
      <c r="G29" s="92"/>
      <c r="H29" s="93"/>
      <c r="I29" s="92"/>
      <c r="J29" s="93"/>
      <c r="K29" s="92"/>
      <c r="L29" s="93"/>
      <c r="M29" s="91"/>
      <c r="N29" s="1" t="s">
        <v>64</v>
      </c>
    </row>
    <row r="30" spans="1:51" ht="29.95" customHeight="1">
      <c r="A30" s="4" t="s">
        <v>470</v>
      </c>
      <c r="B30" s="4" t="s">
        <v>220</v>
      </c>
      <c r="C30" s="4" t="s">
        <v>221</v>
      </c>
      <c r="D30" s="5">
        <v>2.206</v>
      </c>
      <c r="E30" s="6">
        <f>단가대비표!O205</f>
        <v>0</v>
      </c>
      <c r="F30" s="7">
        <f>TRUNC(E30*D30,1)</f>
        <v>0</v>
      </c>
      <c r="G30" s="6">
        <f>단가대비표!P205</f>
        <v>213337</v>
      </c>
      <c r="H30" s="7">
        <f>TRUNC(G30*D30,1)</f>
        <v>470621.4</v>
      </c>
      <c r="I30" s="6">
        <f>단가대비표!V205</f>
        <v>0</v>
      </c>
      <c r="J30" s="7">
        <f>TRUNC(I30*D30,1)</f>
        <v>0</v>
      </c>
      <c r="K30" s="6">
        <f t="shared" ref="K30:L32" si="4">TRUNC(E30+G30+I30,1)</f>
        <v>213337</v>
      </c>
      <c r="L30" s="7">
        <f t="shared" si="4"/>
        <v>470621.4</v>
      </c>
      <c r="M30" s="4" t="s">
        <v>49</v>
      </c>
      <c r="N30" s="1" t="s">
        <v>64</v>
      </c>
      <c r="O30" s="1" t="s">
        <v>471</v>
      </c>
      <c r="P30" s="1" t="s">
        <v>59</v>
      </c>
      <c r="Q30" s="1" t="s">
        <v>59</v>
      </c>
      <c r="R30" s="1" t="s">
        <v>58</v>
      </c>
      <c r="V30">
        <v>1</v>
      </c>
      <c r="AV30" s="1" t="s">
        <v>49</v>
      </c>
      <c r="AW30" s="1" t="s">
        <v>476</v>
      </c>
      <c r="AX30" s="1" t="s">
        <v>49</v>
      </c>
      <c r="AY30" s="1" t="s">
        <v>49</v>
      </c>
    </row>
    <row r="31" spans="1:51" ht="29.95" customHeight="1">
      <c r="A31" s="4" t="s">
        <v>219</v>
      </c>
      <c r="B31" s="4" t="s">
        <v>220</v>
      </c>
      <c r="C31" s="4" t="s">
        <v>221</v>
      </c>
      <c r="D31" s="5">
        <v>0.73099999999999998</v>
      </c>
      <c r="E31" s="6">
        <f>단가대비표!O188</f>
        <v>0</v>
      </c>
      <c r="F31" s="7">
        <f>TRUNC(E31*D31,1)</f>
        <v>0</v>
      </c>
      <c r="G31" s="6">
        <f>단가대비표!P188</f>
        <v>157068</v>
      </c>
      <c r="H31" s="7">
        <f>TRUNC(G31*D31,1)</f>
        <v>114816.7</v>
      </c>
      <c r="I31" s="6">
        <f>단가대비표!V188</f>
        <v>0</v>
      </c>
      <c r="J31" s="7">
        <f>TRUNC(I31*D31,1)</f>
        <v>0</v>
      </c>
      <c r="K31" s="6">
        <f t="shared" si="4"/>
        <v>157068</v>
      </c>
      <c r="L31" s="7">
        <f t="shared" si="4"/>
        <v>114816.7</v>
      </c>
      <c r="M31" s="4" t="s">
        <v>49</v>
      </c>
      <c r="N31" s="1" t="s">
        <v>64</v>
      </c>
      <c r="O31" s="1" t="s">
        <v>222</v>
      </c>
      <c r="P31" s="1" t="s">
        <v>59</v>
      </c>
      <c r="Q31" s="1" t="s">
        <v>59</v>
      </c>
      <c r="R31" s="1" t="s">
        <v>58</v>
      </c>
      <c r="V31">
        <v>1</v>
      </c>
      <c r="AV31" s="1" t="s">
        <v>49</v>
      </c>
      <c r="AW31" s="1" t="s">
        <v>477</v>
      </c>
      <c r="AX31" s="1" t="s">
        <v>49</v>
      </c>
      <c r="AY31" s="1" t="s">
        <v>49</v>
      </c>
    </row>
    <row r="32" spans="1:51" ht="29.95" customHeight="1">
      <c r="A32" s="4" t="s">
        <v>264</v>
      </c>
      <c r="B32" s="4" t="s">
        <v>265</v>
      </c>
      <c r="C32" s="4" t="s">
        <v>116</v>
      </c>
      <c r="D32" s="5">
        <v>1</v>
      </c>
      <c r="E32" s="6">
        <f>TRUNC(SUMIF(V30:V32, RIGHTB(O32, 1), H30:H32)*U32, 2)</f>
        <v>17563.14</v>
      </c>
      <c r="F32" s="7">
        <f>TRUNC(E32*D32,1)</f>
        <v>17563.099999999999</v>
      </c>
      <c r="G32" s="6">
        <v>0</v>
      </c>
      <c r="H32" s="7">
        <f>TRUNC(G32*D32,1)</f>
        <v>0</v>
      </c>
      <c r="I32" s="6">
        <v>0</v>
      </c>
      <c r="J32" s="7">
        <f>TRUNC(I32*D32,1)</f>
        <v>0</v>
      </c>
      <c r="K32" s="6">
        <f t="shared" si="4"/>
        <v>17563.099999999999</v>
      </c>
      <c r="L32" s="7">
        <f t="shared" si="4"/>
        <v>17563.099999999999</v>
      </c>
      <c r="M32" s="4" t="s">
        <v>49</v>
      </c>
      <c r="N32" s="1" t="s">
        <v>64</v>
      </c>
      <c r="O32" s="1" t="s">
        <v>218</v>
      </c>
      <c r="P32" s="1" t="s">
        <v>59</v>
      </c>
      <c r="Q32" s="1" t="s">
        <v>59</v>
      </c>
      <c r="R32" s="1" t="s">
        <v>59</v>
      </c>
      <c r="S32">
        <v>1</v>
      </c>
      <c r="T32">
        <v>0</v>
      </c>
      <c r="U32">
        <v>0.03</v>
      </c>
      <c r="AV32" s="1" t="s">
        <v>49</v>
      </c>
      <c r="AW32" s="1" t="s">
        <v>478</v>
      </c>
      <c r="AX32" s="1" t="s">
        <v>49</v>
      </c>
      <c r="AY32" s="1" t="s">
        <v>49</v>
      </c>
    </row>
    <row r="33" spans="1:51" ht="29.95" customHeight="1">
      <c r="A33" s="4" t="s">
        <v>454</v>
      </c>
      <c r="B33" s="4" t="s">
        <v>49</v>
      </c>
      <c r="C33" s="4" t="s">
        <v>49</v>
      </c>
      <c r="D33" s="5"/>
      <c r="E33" s="6"/>
      <c r="F33" s="7">
        <f>TRUNC(SUMIF(N30:N32, N29, F30:F32),0)</f>
        <v>17563</v>
      </c>
      <c r="G33" s="6"/>
      <c r="H33" s="7">
        <f>TRUNC(SUMIF(N30:N32, N29, H30:H32),0)</f>
        <v>585438</v>
      </c>
      <c r="I33" s="6"/>
      <c r="J33" s="7">
        <f>TRUNC(SUMIF(N30:N32, N29, J30:J32),0)</f>
        <v>0</v>
      </c>
      <c r="K33" s="6"/>
      <c r="L33" s="7">
        <f>F33+H33+J33</f>
        <v>603001</v>
      </c>
      <c r="M33" s="4" t="s">
        <v>49</v>
      </c>
      <c r="N33" s="1" t="s">
        <v>125</v>
      </c>
      <c r="O33" s="1" t="s">
        <v>125</v>
      </c>
      <c r="P33" s="1" t="s">
        <v>49</v>
      </c>
      <c r="Q33" s="1" t="s">
        <v>49</v>
      </c>
      <c r="R33" s="1" t="s">
        <v>49</v>
      </c>
      <c r="AV33" s="1" t="s">
        <v>49</v>
      </c>
      <c r="AW33" s="1" t="s">
        <v>49</v>
      </c>
      <c r="AX33" s="1" t="s">
        <v>49</v>
      </c>
      <c r="AY33" s="1" t="s">
        <v>49</v>
      </c>
    </row>
    <row r="34" spans="1:51" ht="29.95" customHeight="1">
      <c r="A34" s="5"/>
      <c r="B34" s="5"/>
      <c r="C34" s="5"/>
      <c r="D34" s="5"/>
      <c r="E34" s="6"/>
      <c r="F34" s="7"/>
      <c r="G34" s="6"/>
      <c r="H34" s="7"/>
      <c r="I34" s="6"/>
      <c r="J34" s="7"/>
      <c r="K34" s="6"/>
      <c r="L34" s="7"/>
      <c r="M34" s="5"/>
    </row>
    <row r="35" spans="1:51" ht="29.95" customHeight="1">
      <c r="A35" s="91" t="s">
        <v>479</v>
      </c>
      <c r="B35" s="91"/>
      <c r="C35" s="91"/>
      <c r="D35" s="91"/>
      <c r="E35" s="92"/>
      <c r="F35" s="93"/>
      <c r="G35" s="92"/>
      <c r="H35" s="93"/>
      <c r="I35" s="92"/>
      <c r="J35" s="93"/>
      <c r="K35" s="92"/>
      <c r="L35" s="93"/>
      <c r="M35" s="91"/>
      <c r="N35" s="1" t="s">
        <v>65</v>
      </c>
    </row>
    <row r="36" spans="1:51" ht="29.95" customHeight="1">
      <c r="A36" s="4" t="s">
        <v>470</v>
      </c>
      <c r="B36" s="4" t="s">
        <v>220</v>
      </c>
      <c r="C36" s="4" t="s">
        <v>221</v>
      </c>
      <c r="D36" s="5">
        <v>8.4</v>
      </c>
      <c r="E36" s="6">
        <f>단가대비표!O205</f>
        <v>0</v>
      </c>
      <c r="F36" s="7">
        <f>TRUNC(E36*D36,1)</f>
        <v>0</v>
      </c>
      <c r="G36" s="6">
        <f>단가대비표!P205</f>
        <v>213337</v>
      </c>
      <c r="H36" s="7">
        <f>TRUNC(G36*D36,1)</f>
        <v>1792030.8</v>
      </c>
      <c r="I36" s="6">
        <f>단가대비표!V205</f>
        <v>0</v>
      </c>
      <c r="J36" s="7">
        <f>TRUNC(I36*D36,1)</f>
        <v>0</v>
      </c>
      <c r="K36" s="6">
        <f t="shared" ref="K36:L38" si="5">TRUNC(E36+G36+I36,1)</f>
        <v>213337</v>
      </c>
      <c r="L36" s="7">
        <f t="shared" si="5"/>
        <v>1792030.8</v>
      </c>
      <c r="M36" s="4" t="s">
        <v>49</v>
      </c>
      <c r="N36" s="1" t="s">
        <v>65</v>
      </c>
      <c r="O36" s="1" t="s">
        <v>471</v>
      </c>
      <c r="P36" s="1" t="s">
        <v>59</v>
      </c>
      <c r="Q36" s="1" t="s">
        <v>59</v>
      </c>
      <c r="R36" s="1" t="s">
        <v>58</v>
      </c>
      <c r="V36">
        <v>1</v>
      </c>
      <c r="AV36" s="1" t="s">
        <v>49</v>
      </c>
      <c r="AW36" s="1" t="s">
        <v>480</v>
      </c>
      <c r="AX36" s="1" t="s">
        <v>49</v>
      </c>
      <c r="AY36" s="1" t="s">
        <v>49</v>
      </c>
    </row>
    <row r="37" spans="1:51" ht="29.95" customHeight="1">
      <c r="A37" s="4" t="s">
        <v>219</v>
      </c>
      <c r="B37" s="4" t="s">
        <v>220</v>
      </c>
      <c r="C37" s="4" t="s">
        <v>221</v>
      </c>
      <c r="D37" s="5">
        <v>3.78</v>
      </c>
      <c r="E37" s="6">
        <f>단가대비표!O188</f>
        <v>0</v>
      </c>
      <c r="F37" s="7">
        <f>TRUNC(E37*D37,1)</f>
        <v>0</v>
      </c>
      <c r="G37" s="6">
        <f>단가대비표!P188</f>
        <v>157068</v>
      </c>
      <c r="H37" s="7">
        <f>TRUNC(G37*D37,1)</f>
        <v>593717</v>
      </c>
      <c r="I37" s="6">
        <f>단가대비표!V188</f>
        <v>0</v>
      </c>
      <c r="J37" s="7">
        <f>TRUNC(I37*D37,1)</f>
        <v>0</v>
      </c>
      <c r="K37" s="6">
        <f t="shared" si="5"/>
        <v>157068</v>
      </c>
      <c r="L37" s="7">
        <f t="shared" si="5"/>
        <v>593717</v>
      </c>
      <c r="M37" s="4" t="s">
        <v>49</v>
      </c>
      <c r="N37" s="1" t="s">
        <v>65</v>
      </c>
      <c r="O37" s="1" t="s">
        <v>222</v>
      </c>
      <c r="P37" s="1" t="s">
        <v>59</v>
      </c>
      <c r="Q37" s="1" t="s">
        <v>59</v>
      </c>
      <c r="R37" s="1" t="s">
        <v>58</v>
      </c>
      <c r="V37">
        <v>1</v>
      </c>
      <c r="AV37" s="1" t="s">
        <v>49</v>
      </c>
      <c r="AW37" s="1" t="s">
        <v>481</v>
      </c>
      <c r="AX37" s="1" t="s">
        <v>49</v>
      </c>
      <c r="AY37" s="1" t="s">
        <v>49</v>
      </c>
    </row>
    <row r="38" spans="1:51" ht="29.95" customHeight="1">
      <c r="A38" s="4" t="s">
        <v>264</v>
      </c>
      <c r="B38" s="4" t="s">
        <v>265</v>
      </c>
      <c r="C38" s="4" t="s">
        <v>116</v>
      </c>
      <c r="D38" s="5">
        <v>1</v>
      </c>
      <c r="E38" s="6">
        <f>TRUNC(SUMIF(V36:V38, RIGHTB(O38, 1), H36:H38)*U38, 2)</f>
        <v>71572.429999999993</v>
      </c>
      <c r="F38" s="7">
        <f>TRUNC(E38*D38,1)</f>
        <v>71572.399999999994</v>
      </c>
      <c r="G38" s="6">
        <v>0</v>
      </c>
      <c r="H38" s="7">
        <f>TRUNC(G38*D38,1)</f>
        <v>0</v>
      </c>
      <c r="I38" s="6">
        <v>0</v>
      </c>
      <c r="J38" s="7">
        <f>TRUNC(I38*D38,1)</f>
        <v>0</v>
      </c>
      <c r="K38" s="6">
        <f t="shared" si="5"/>
        <v>71572.399999999994</v>
      </c>
      <c r="L38" s="7">
        <f t="shared" si="5"/>
        <v>71572.399999999994</v>
      </c>
      <c r="M38" s="4" t="s">
        <v>49</v>
      </c>
      <c r="N38" s="1" t="s">
        <v>65</v>
      </c>
      <c r="O38" s="1" t="s">
        <v>218</v>
      </c>
      <c r="P38" s="1" t="s">
        <v>59</v>
      </c>
      <c r="Q38" s="1" t="s">
        <v>59</v>
      </c>
      <c r="R38" s="1" t="s">
        <v>59</v>
      </c>
      <c r="S38">
        <v>1</v>
      </c>
      <c r="T38">
        <v>0</v>
      </c>
      <c r="U38">
        <v>0.03</v>
      </c>
      <c r="AV38" s="1" t="s">
        <v>49</v>
      </c>
      <c r="AW38" s="1" t="s">
        <v>482</v>
      </c>
      <c r="AX38" s="1" t="s">
        <v>49</v>
      </c>
      <c r="AY38" s="1" t="s">
        <v>49</v>
      </c>
    </row>
    <row r="39" spans="1:51" ht="29.95" customHeight="1">
      <c r="A39" s="4" t="s">
        <v>454</v>
      </c>
      <c r="B39" s="4" t="s">
        <v>49</v>
      </c>
      <c r="C39" s="4" t="s">
        <v>49</v>
      </c>
      <c r="D39" s="5"/>
      <c r="E39" s="6"/>
      <c r="F39" s="7">
        <f>TRUNC(SUMIF(N36:N38, N35, F36:F38),0)</f>
        <v>71572</v>
      </c>
      <c r="G39" s="6"/>
      <c r="H39" s="7">
        <f>TRUNC(SUMIF(N36:N38, N35, H36:H38),0)</f>
        <v>2385747</v>
      </c>
      <c r="I39" s="6"/>
      <c r="J39" s="7">
        <f>TRUNC(SUMIF(N36:N38, N35, J36:J38),0)</f>
        <v>0</v>
      </c>
      <c r="K39" s="6"/>
      <c r="L39" s="7">
        <f>F39+H39+J39</f>
        <v>2457319</v>
      </c>
      <c r="M39" s="4" t="s">
        <v>49</v>
      </c>
      <c r="N39" s="1" t="s">
        <v>125</v>
      </c>
      <c r="O39" s="1" t="s">
        <v>125</v>
      </c>
      <c r="P39" s="1" t="s">
        <v>49</v>
      </c>
      <c r="Q39" s="1" t="s">
        <v>49</v>
      </c>
      <c r="R39" s="1" t="s">
        <v>49</v>
      </c>
      <c r="AV39" s="1" t="s">
        <v>49</v>
      </c>
      <c r="AW39" s="1" t="s">
        <v>49</v>
      </c>
      <c r="AX39" s="1" t="s">
        <v>49</v>
      </c>
      <c r="AY39" s="1" t="s">
        <v>49</v>
      </c>
    </row>
    <row r="40" spans="1:51" ht="29.95" customHeight="1">
      <c r="A40" s="5"/>
      <c r="B40" s="5"/>
      <c r="C40" s="5"/>
      <c r="D40" s="5"/>
      <c r="E40" s="6"/>
      <c r="F40" s="7"/>
      <c r="G40" s="6"/>
      <c r="H40" s="7"/>
      <c r="I40" s="6"/>
      <c r="J40" s="7"/>
      <c r="K40" s="6"/>
      <c r="L40" s="7"/>
      <c r="M40" s="5"/>
    </row>
    <row r="41" spans="1:51" ht="29.95" customHeight="1">
      <c r="A41" s="91" t="s">
        <v>483</v>
      </c>
      <c r="B41" s="91"/>
      <c r="C41" s="91"/>
      <c r="D41" s="91"/>
      <c r="E41" s="92"/>
      <c r="F41" s="93"/>
      <c r="G41" s="92"/>
      <c r="H41" s="93"/>
      <c r="I41" s="92"/>
      <c r="J41" s="93"/>
      <c r="K41" s="92"/>
      <c r="L41" s="93"/>
      <c r="M41" s="91"/>
      <c r="N41" s="1" t="s">
        <v>66</v>
      </c>
    </row>
    <row r="42" spans="1:51" ht="29.95" customHeight="1">
      <c r="A42" s="4" t="s">
        <v>470</v>
      </c>
      <c r="B42" s="4" t="s">
        <v>220</v>
      </c>
      <c r="C42" s="4" t="s">
        <v>221</v>
      </c>
      <c r="D42" s="5">
        <v>8.4</v>
      </c>
      <c r="E42" s="6">
        <f>단가대비표!O205</f>
        <v>0</v>
      </c>
      <c r="F42" s="7">
        <f>TRUNC(E42*D42,1)</f>
        <v>0</v>
      </c>
      <c r="G42" s="6">
        <f>단가대비표!P205</f>
        <v>213337</v>
      </c>
      <c r="H42" s="7">
        <f>TRUNC(G42*D42,1)</f>
        <v>1792030.8</v>
      </c>
      <c r="I42" s="6">
        <f>단가대비표!V205</f>
        <v>0</v>
      </c>
      <c r="J42" s="7">
        <f>TRUNC(I42*D42,1)</f>
        <v>0</v>
      </c>
      <c r="K42" s="6">
        <f t="shared" ref="K42:L44" si="6">TRUNC(E42+G42+I42,1)</f>
        <v>213337</v>
      </c>
      <c r="L42" s="7">
        <f t="shared" si="6"/>
        <v>1792030.8</v>
      </c>
      <c r="M42" s="4" t="s">
        <v>49</v>
      </c>
      <c r="N42" s="1" t="s">
        <v>66</v>
      </c>
      <c r="O42" s="1" t="s">
        <v>471</v>
      </c>
      <c r="P42" s="1" t="s">
        <v>59</v>
      </c>
      <c r="Q42" s="1" t="s">
        <v>59</v>
      </c>
      <c r="R42" s="1" t="s">
        <v>58</v>
      </c>
      <c r="V42">
        <v>1</v>
      </c>
      <c r="AV42" s="1" t="s">
        <v>49</v>
      </c>
      <c r="AW42" s="1" t="s">
        <v>484</v>
      </c>
      <c r="AX42" s="1" t="s">
        <v>49</v>
      </c>
      <c r="AY42" s="1" t="s">
        <v>49</v>
      </c>
    </row>
    <row r="43" spans="1:51" ht="29.95" customHeight="1">
      <c r="A43" s="4" t="s">
        <v>219</v>
      </c>
      <c r="B43" s="4" t="s">
        <v>220</v>
      </c>
      <c r="C43" s="4" t="s">
        <v>221</v>
      </c>
      <c r="D43" s="5">
        <v>3.78</v>
      </c>
      <c r="E43" s="6">
        <f>단가대비표!O188</f>
        <v>0</v>
      </c>
      <c r="F43" s="7">
        <f>TRUNC(E43*D43,1)</f>
        <v>0</v>
      </c>
      <c r="G43" s="6">
        <f>단가대비표!P188</f>
        <v>157068</v>
      </c>
      <c r="H43" s="7">
        <f>TRUNC(G43*D43,1)</f>
        <v>593717</v>
      </c>
      <c r="I43" s="6">
        <f>단가대비표!V188</f>
        <v>0</v>
      </c>
      <c r="J43" s="7">
        <f>TRUNC(I43*D43,1)</f>
        <v>0</v>
      </c>
      <c r="K43" s="6">
        <f t="shared" si="6"/>
        <v>157068</v>
      </c>
      <c r="L43" s="7">
        <f t="shared" si="6"/>
        <v>593717</v>
      </c>
      <c r="M43" s="4" t="s">
        <v>49</v>
      </c>
      <c r="N43" s="1" t="s">
        <v>66</v>
      </c>
      <c r="O43" s="1" t="s">
        <v>222</v>
      </c>
      <c r="P43" s="1" t="s">
        <v>59</v>
      </c>
      <c r="Q43" s="1" t="s">
        <v>59</v>
      </c>
      <c r="R43" s="1" t="s">
        <v>58</v>
      </c>
      <c r="V43">
        <v>1</v>
      </c>
      <c r="AV43" s="1" t="s">
        <v>49</v>
      </c>
      <c r="AW43" s="1" t="s">
        <v>485</v>
      </c>
      <c r="AX43" s="1" t="s">
        <v>49</v>
      </c>
      <c r="AY43" s="1" t="s">
        <v>49</v>
      </c>
    </row>
    <row r="44" spans="1:51" ht="29.95" customHeight="1">
      <c r="A44" s="4" t="s">
        <v>264</v>
      </c>
      <c r="B44" s="4" t="s">
        <v>265</v>
      </c>
      <c r="C44" s="4" t="s">
        <v>116</v>
      </c>
      <c r="D44" s="5">
        <v>1</v>
      </c>
      <c r="E44" s="6">
        <f>TRUNC(SUMIF(V42:V44, RIGHTB(O44, 1), H42:H44)*U44, 2)</f>
        <v>71572.429999999993</v>
      </c>
      <c r="F44" s="7">
        <f>TRUNC(E44*D44,1)</f>
        <v>71572.399999999994</v>
      </c>
      <c r="G44" s="6">
        <v>0</v>
      </c>
      <c r="H44" s="7">
        <f>TRUNC(G44*D44,1)</f>
        <v>0</v>
      </c>
      <c r="I44" s="6">
        <v>0</v>
      </c>
      <c r="J44" s="7">
        <f>TRUNC(I44*D44,1)</f>
        <v>0</v>
      </c>
      <c r="K44" s="6">
        <f t="shared" si="6"/>
        <v>71572.399999999994</v>
      </c>
      <c r="L44" s="7">
        <f t="shared" si="6"/>
        <v>71572.399999999994</v>
      </c>
      <c r="M44" s="4" t="s">
        <v>49</v>
      </c>
      <c r="N44" s="1" t="s">
        <v>66</v>
      </c>
      <c r="O44" s="1" t="s">
        <v>218</v>
      </c>
      <c r="P44" s="1" t="s">
        <v>59</v>
      </c>
      <c r="Q44" s="1" t="s">
        <v>59</v>
      </c>
      <c r="R44" s="1" t="s">
        <v>59</v>
      </c>
      <c r="S44">
        <v>1</v>
      </c>
      <c r="T44">
        <v>0</v>
      </c>
      <c r="U44">
        <v>0.03</v>
      </c>
      <c r="AV44" s="1" t="s">
        <v>49</v>
      </c>
      <c r="AW44" s="1" t="s">
        <v>486</v>
      </c>
      <c r="AX44" s="1" t="s">
        <v>49</v>
      </c>
      <c r="AY44" s="1" t="s">
        <v>49</v>
      </c>
    </row>
    <row r="45" spans="1:51" ht="29.95" customHeight="1">
      <c r="A45" s="4" t="s">
        <v>454</v>
      </c>
      <c r="B45" s="4" t="s">
        <v>49</v>
      </c>
      <c r="C45" s="4" t="s">
        <v>49</v>
      </c>
      <c r="D45" s="5"/>
      <c r="E45" s="6"/>
      <c r="F45" s="7">
        <f>TRUNC(SUMIF(N42:N44, N41, F42:F44),0)</f>
        <v>71572</v>
      </c>
      <c r="G45" s="6"/>
      <c r="H45" s="7">
        <f>TRUNC(SUMIF(N42:N44, N41, H42:H44),0)</f>
        <v>2385747</v>
      </c>
      <c r="I45" s="6"/>
      <c r="J45" s="7">
        <f>TRUNC(SUMIF(N42:N44, N41, J42:J44),0)</f>
        <v>0</v>
      </c>
      <c r="K45" s="6"/>
      <c r="L45" s="7">
        <f>F45+H45+J45</f>
        <v>2457319</v>
      </c>
      <c r="M45" s="4" t="s">
        <v>49</v>
      </c>
      <c r="N45" s="1" t="s">
        <v>125</v>
      </c>
      <c r="O45" s="1" t="s">
        <v>125</v>
      </c>
      <c r="P45" s="1" t="s">
        <v>49</v>
      </c>
      <c r="Q45" s="1" t="s">
        <v>49</v>
      </c>
      <c r="R45" s="1" t="s">
        <v>49</v>
      </c>
      <c r="AV45" s="1" t="s">
        <v>49</v>
      </c>
      <c r="AW45" s="1" t="s">
        <v>49</v>
      </c>
      <c r="AX45" s="1" t="s">
        <v>49</v>
      </c>
      <c r="AY45" s="1" t="s">
        <v>49</v>
      </c>
    </row>
    <row r="46" spans="1:51" ht="29.95" customHeight="1">
      <c r="A46" s="5"/>
      <c r="B46" s="5"/>
      <c r="C46" s="5"/>
      <c r="D46" s="5"/>
      <c r="E46" s="6"/>
      <c r="F46" s="7"/>
      <c r="G46" s="6"/>
      <c r="H46" s="7"/>
      <c r="I46" s="6"/>
      <c r="J46" s="7"/>
      <c r="K46" s="6"/>
      <c r="L46" s="7"/>
      <c r="M46" s="5"/>
    </row>
    <row r="47" spans="1:51" ht="29.95" customHeight="1">
      <c r="A47" s="91" t="s">
        <v>487</v>
      </c>
      <c r="B47" s="91"/>
      <c r="C47" s="91"/>
      <c r="D47" s="91"/>
      <c r="E47" s="92"/>
      <c r="F47" s="93"/>
      <c r="G47" s="92"/>
      <c r="H47" s="93"/>
      <c r="I47" s="92"/>
      <c r="J47" s="93"/>
      <c r="K47" s="92"/>
      <c r="L47" s="93"/>
      <c r="M47" s="91"/>
      <c r="N47" s="1" t="s">
        <v>67</v>
      </c>
    </row>
    <row r="48" spans="1:51" ht="29.95" customHeight="1">
      <c r="A48" s="4" t="s">
        <v>464</v>
      </c>
      <c r="B48" s="4" t="s">
        <v>220</v>
      </c>
      <c r="C48" s="4" t="s">
        <v>221</v>
      </c>
      <c r="D48" s="5">
        <v>2.7429999999999999</v>
      </c>
      <c r="E48" s="6">
        <f>단가대비표!O200</f>
        <v>0</v>
      </c>
      <c r="F48" s="7">
        <f>TRUNC(E48*D48,1)</f>
        <v>0</v>
      </c>
      <c r="G48" s="6">
        <f>단가대비표!P200</f>
        <v>210465</v>
      </c>
      <c r="H48" s="7">
        <f>TRUNC(G48*D48,1)</f>
        <v>577305.4</v>
      </c>
      <c r="I48" s="6">
        <f>단가대비표!V200</f>
        <v>0</v>
      </c>
      <c r="J48" s="7">
        <f>TRUNC(I48*D48,1)</f>
        <v>0</v>
      </c>
      <c r="K48" s="6">
        <f t="shared" ref="K48:L50" si="7">TRUNC(E48+G48+I48,1)</f>
        <v>210465</v>
      </c>
      <c r="L48" s="7">
        <f t="shared" si="7"/>
        <v>577305.4</v>
      </c>
      <c r="M48" s="4" t="s">
        <v>49</v>
      </c>
      <c r="N48" s="1" t="s">
        <v>67</v>
      </c>
      <c r="O48" s="1" t="s">
        <v>465</v>
      </c>
      <c r="P48" s="1" t="s">
        <v>59</v>
      </c>
      <c r="Q48" s="1" t="s">
        <v>59</v>
      </c>
      <c r="R48" s="1" t="s">
        <v>58</v>
      </c>
      <c r="V48">
        <v>1</v>
      </c>
      <c r="AV48" s="1" t="s">
        <v>49</v>
      </c>
      <c r="AW48" s="1" t="s">
        <v>488</v>
      </c>
      <c r="AX48" s="1" t="s">
        <v>49</v>
      </c>
      <c r="AY48" s="1" t="s">
        <v>49</v>
      </c>
    </row>
    <row r="49" spans="1:51" ht="29.95" customHeight="1">
      <c r="A49" s="4" t="s">
        <v>456</v>
      </c>
      <c r="B49" s="4" t="s">
        <v>220</v>
      </c>
      <c r="C49" s="4" t="s">
        <v>221</v>
      </c>
      <c r="D49" s="5">
        <v>0.41099999999999998</v>
      </c>
      <c r="E49" s="6">
        <f>단가대비표!O190</f>
        <v>0</v>
      </c>
      <c r="F49" s="7">
        <f>TRUNC(E49*D49,1)</f>
        <v>0</v>
      </c>
      <c r="G49" s="6">
        <f>단가대비표!P190</f>
        <v>278151</v>
      </c>
      <c r="H49" s="7">
        <f>TRUNC(G49*D49,1)</f>
        <v>114320</v>
      </c>
      <c r="I49" s="6">
        <f>단가대비표!V190</f>
        <v>0</v>
      </c>
      <c r="J49" s="7">
        <f>TRUNC(I49*D49,1)</f>
        <v>0</v>
      </c>
      <c r="K49" s="6">
        <f t="shared" si="7"/>
        <v>278151</v>
      </c>
      <c r="L49" s="7">
        <f t="shared" si="7"/>
        <v>114320</v>
      </c>
      <c r="M49" s="4" t="s">
        <v>49</v>
      </c>
      <c r="N49" s="1" t="s">
        <v>67</v>
      </c>
      <c r="O49" s="1" t="s">
        <v>457</v>
      </c>
      <c r="P49" s="1" t="s">
        <v>59</v>
      </c>
      <c r="Q49" s="1" t="s">
        <v>59</v>
      </c>
      <c r="R49" s="1" t="s">
        <v>58</v>
      </c>
      <c r="V49">
        <v>1</v>
      </c>
      <c r="AV49" s="1" t="s">
        <v>49</v>
      </c>
      <c r="AW49" s="1" t="s">
        <v>489</v>
      </c>
      <c r="AX49" s="1" t="s">
        <v>49</v>
      </c>
      <c r="AY49" s="1" t="s">
        <v>49</v>
      </c>
    </row>
    <row r="50" spans="1:51" ht="29.95" customHeight="1">
      <c r="A50" s="4" t="s">
        <v>264</v>
      </c>
      <c r="B50" s="4" t="s">
        <v>265</v>
      </c>
      <c r="C50" s="4" t="s">
        <v>116</v>
      </c>
      <c r="D50" s="5">
        <v>1</v>
      </c>
      <c r="E50" s="6">
        <f>TRUNC(SUMIF(V48:V50, RIGHTB(O50, 1), H48:H50)*U50, 2)</f>
        <v>20748.759999999998</v>
      </c>
      <c r="F50" s="7">
        <f>TRUNC(E50*D50,1)</f>
        <v>20748.7</v>
      </c>
      <c r="G50" s="6">
        <v>0</v>
      </c>
      <c r="H50" s="7">
        <f>TRUNC(G50*D50,1)</f>
        <v>0</v>
      </c>
      <c r="I50" s="6">
        <v>0</v>
      </c>
      <c r="J50" s="7">
        <f>TRUNC(I50*D50,1)</f>
        <v>0</v>
      </c>
      <c r="K50" s="6">
        <f t="shared" si="7"/>
        <v>20748.7</v>
      </c>
      <c r="L50" s="7">
        <f t="shared" si="7"/>
        <v>20748.7</v>
      </c>
      <c r="M50" s="4" t="s">
        <v>49</v>
      </c>
      <c r="N50" s="1" t="s">
        <v>67</v>
      </c>
      <c r="O50" s="1" t="s">
        <v>218</v>
      </c>
      <c r="P50" s="1" t="s">
        <v>59</v>
      </c>
      <c r="Q50" s="1" t="s">
        <v>59</v>
      </c>
      <c r="R50" s="1" t="s">
        <v>59</v>
      </c>
      <c r="S50">
        <v>1</v>
      </c>
      <c r="T50">
        <v>0</v>
      </c>
      <c r="U50">
        <v>0.03</v>
      </c>
      <c r="AV50" s="1" t="s">
        <v>49</v>
      </c>
      <c r="AW50" s="1" t="s">
        <v>490</v>
      </c>
      <c r="AX50" s="1" t="s">
        <v>49</v>
      </c>
      <c r="AY50" s="1" t="s">
        <v>49</v>
      </c>
    </row>
    <row r="51" spans="1:51" ht="29.95" customHeight="1">
      <c r="A51" s="4" t="s">
        <v>454</v>
      </c>
      <c r="B51" s="4" t="s">
        <v>49</v>
      </c>
      <c r="C51" s="4" t="s">
        <v>49</v>
      </c>
      <c r="D51" s="5"/>
      <c r="E51" s="6"/>
      <c r="F51" s="7">
        <f>TRUNC(SUMIF(N48:N50, N47, F48:F50),0)</f>
        <v>20748</v>
      </c>
      <c r="G51" s="6"/>
      <c r="H51" s="7">
        <f>TRUNC(SUMIF(N48:N50, N47, H48:H50),0)</f>
        <v>691625</v>
      </c>
      <c r="I51" s="6"/>
      <c r="J51" s="7">
        <f>TRUNC(SUMIF(N48:N50, N47, J48:J50),0)</f>
        <v>0</v>
      </c>
      <c r="K51" s="6"/>
      <c r="L51" s="7">
        <f>F51+H51+J51</f>
        <v>712373</v>
      </c>
      <c r="M51" s="4" t="s">
        <v>49</v>
      </c>
      <c r="N51" s="1" t="s">
        <v>125</v>
      </c>
      <c r="O51" s="1" t="s">
        <v>125</v>
      </c>
      <c r="P51" s="1" t="s">
        <v>49</v>
      </c>
      <c r="Q51" s="1" t="s">
        <v>49</v>
      </c>
      <c r="R51" s="1" t="s">
        <v>49</v>
      </c>
      <c r="AV51" s="1" t="s">
        <v>49</v>
      </c>
      <c r="AW51" s="1" t="s">
        <v>49</v>
      </c>
      <c r="AX51" s="1" t="s">
        <v>49</v>
      </c>
      <c r="AY51" s="1" t="s">
        <v>49</v>
      </c>
    </row>
    <row r="52" spans="1:51" ht="29.95" customHeight="1">
      <c r="A52" s="5"/>
      <c r="B52" s="5"/>
      <c r="C52" s="5"/>
      <c r="D52" s="5"/>
      <c r="E52" s="6"/>
      <c r="F52" s="7"/>
      <c r="G52" s="6"/>
      <c r="H52" s="7"/>
      <c r="I52" s="6"/>
      <c r="J52" s="7"/>
      <c r="K52" s="6"/>
      <c r="L52" s="7"/>
      <c r="M52" s="5"/>
    </row>
    <row r="53" spans="1:51" ht="29.95" customHeight="1">
      <c r="A53" s="91" t="s">
        <v>491</v>
      </c>
      <c r="B53" s="91"/>
      <c r="C53" s="91"/>
      <c r="D53" s="91"/>
      <c r="E53" s="92"/>
      <c r="F53" s="93"/>
      <c r="G53" s="92"/>
      <c r="H53" s="93"/>
      <c r="I53" s="92"/>
      <c r="J53" s="93"/>
      <c r="K53" s="92"/>
      <c r="L53" s="93"/>
      <c r="M53" s="91"/>
      <c r="N53" s="1" t="s">
        <v>68</v>
      </c>
    </row>
    <row r="54" spans="1:51" ht="29.95" customHeight="1">
      <c r="A54" s="4" t="s">
        <v>464</v>
      </c>
      <c r="B54" s="4" t="s">
        <v>220</v>
      </c>
      <c r="C54" s="4" t="s">
        <v>221</v>
      </c>
      <c r="D54" s="5">
        <v>1.0289999999999999</v>
      </c>
      <c r="E54" s="6">
        <f>단가대비표!O200</f>
        <v>0</v>
      </c>
      <c r="F54" s="7">
        <f>TRUNC(E54*D54,1)</f>
        <v>0</v>
      </c>
      <c r="G54" s="6">
        <f>단가대비표!P200</f>
        <v>210465</v>
      </c>
      <c r="H54" s="7">
        <f>TRUNC(G54*D54,1)</f>
        <v>216568.4</v>
      </c>
      <c r="I54" s="6">
        <f>단가대비표!V200</f>
        <v>0</v>
      </c>
      <c r="J54" s="7">
        <f>TRUNC(I54*D54,1)</f>
        <v>0</v>
      </c>
      <c r="K54" s="6">
        <f t="shared" ref="K54:L56" si="8">TRUNC(E54+G54+I54,1)</f>
        <v>210465</v>
      </c>
      <c r="L54" s="7">
        <f t="shared" si="8"/>
        <v>216568.4</v>
      </c>
      <c r="M54" s="4" t="s">
        <v>49</v>
      </c>
      <c r="N54" s="1" t="s">
        <v>68</v>
      </c>
      <c r="O54" s="1" t="s">
        <v>465</v>
      </c>
      <c r="P54" s="1" t="s">
        <v>59</v>
      </c>
      <c r="Q54" s="1" t="s">
        <v>59</v>
      </c>
      <c r="R54" s="1" t="s">
        <v>58</v>
      </c>
      <c r="V54">
        <v>1</v>
      </c>
      <c r="AV54" s="1" t="s">
        <v>49</v>
      </c>
      <c r="AW54" s="1" t="s">
        <v>492</v>
      </c>
      <c r="AX54" s="1" t="s">
        <v>49</v>
      </c>
      <c r="AY54" s="1" t="s">
        <v>49</v>
      </c>
    </row>
    <row r="55" spans="1:51" ht="29.95" customHeight="1">
      <c r="A55" s="4" t="s">
        <v>456</v>
      </c>
      <c r="B55" s="4" t="s">
        <v>220</v>
      </c>
      <c r="C55" s="4" t="s">
        <v>221</v>
      </c>
      <c r="D55" s="5">
        <v>0.154</v>
      </c>
      <c r="E55" s="6">
        <f>단가대비표!O190</f>
        <v>0</v>
      </c>
      <c r="F55" s="7">
        <f>TRUNC(E55*D55,1)</f>
        <v>0</v>
      </c>
      <c r="G55" s="6">
        <f>단가대비표!P190</f>
        <v>278151</v>
      </c>
      <c r="H55" s="7">
        <f>TRUNC(G55*D55,1)</f>
        <v>42835.199999999997</v>
      </c>
      <c r="I55" s="6">
        <f>단가대비표!V190</f>
        <v>0</v>
      </c>
      <c r="J55" s="7">
        <f>TRUNC(I55*D55,1)</f>
        <v>0</v>
      </c>
      <c r="K55" s="6">
        <f t="shared" si="8"/>
        <v>278151</v>
      </c>
      <c r="L55" s="7">
        <f t="shared" si="8"/>
        <v>42835.199999999997</v>
      </c>
      <c r="M55" s="4" t="s">
        <v>49</v>
      </c>
      <c r="N55" s="1" t="s">
        <v>68</v>
      </c>
      <c r="O55" s="1" t="s">
        <v>457</v>
      </c>
      <c r="P55" s="1" t="s">
        <v>59</v>
      </c>
      <c r="Q55" s="1" t="s">
        <v>59</v>
      </c>
      <c r="R55" s="1" t="s">
        <v>58</v>
      </c>
      <c r="V55">
        <v>1</v>
      </c>
      <c r="AV55" s="1" t="s">
        <v>49</v>
      </c>
      <c r="AW55" s="1" t="s">
        <v>493</v>
      </c>
      <c r="AX55" s="1" t="s">
        <v>49</v>
      </c>
      <c r="AY55" s="1" t="s">
        <v>49</v>
      </c>
    </row>
    <row r="56" spans="1:51" ht="29.95" customHeight="1">
      <c r="A56" s="4" t="s">
        <v>264</v>
      </c>
      <c r="B56" s="4" t="s">
        <v>265</v>
      </c>
      <c r="C56" s="4" t="s">
        <v>116</v>
      </c>
      <c r="D56" s="5">
        <v>1</v>
      </c>
      <c r="E56" s="6">
        <f>TRUNC(SUMIF(V54:V56, RIGHTB(O56, 1), H54:H56)*U56, 2)</f>
        <v>7782.1</v>
      </c>
      <c r="F56" s="7">
        <f>TRUNC(E56*D56,1)</f>
        <v>7782.1</v>
      </c>
      <c r="G56" s="6">
        <v>0</v>
      </c>
      <c r="H56" s="7">
        <f>TRUNC(G56*D56,1)</f>
        <v>0</v>
      </c>
      <c r="I56" s="6">
        <v>0</v>
      </c>
      <c r="J56" s="7">
        <f>TRUNC(I56*D56,1)</f>
        <v>0</v>
      </c>
      <c r="K56" s="6">
        <f t="shared" si="8"/>
        <v>7782.1</v>
      </c>
      <c r="L56" s="7">
        <f t="shared" si="8"/>
        <v>7782.1</v>
      </c>
      <c r="M56" s="4" t="s">
        <v>49</v>
      </c>
      <c r="N56" s="1" t="s">
        <v>68</v>
      </c>
      <c r="O56" s="1" t="s">
        <v>218</v>
      </c>
      <c r="P56" s="1" t="s">
        <v>59</v>
      </c>
      <c r="Q56" s="1" t="s">
        <v>59</v>
      </c>
      <c r="R56" s="1" t="s">
        <v>59</v>
      </c>
      <c r="S56">
        <v>1</v>
      </c>
      <c r="T56">
        <v>0</v>
      </c>
      <c r="U56">
        <v>0.03</v>
      </c>
      <c r="AV56" s="1" t="s">
        <v>49</v>
      </c>
      <c r="AW56" s="1" t="s">
        <v>494</v>
      </c>
      <c r="AX56" s="1" t="s">
        <v>49</v>
      </c>
      <c r="AY56" s="1" t="s">
        <v>49</v>
      </c>
    </row>
    <row r="57" spans="1:51" ht="29.95" customHeight="1">
      <c r="A57" s="4" t="s">
        <v>454</v>
      </c>
      <c r="B57" s="4" t="s">
        <v>49</v>
      </c>
      <c r="C57" s="4" t="s">
        <v>49</v>
      </c>
      <c r="D57" s="5"/>
      <c r="E57" s="6"/>
      <c r="F57" s="7">
        <f>TRUNC(SUMIF(N54:N56, N53, F54:F56),0)</f>
        <v>7782</v>
      </c>
      <c r="G57" s="6"/>
      <c r="H57" s="7">
        <f>TRUNC(SUMIF(N54:N56, N53, H54:H56),0)</f>
        <v>259403</v>
      </c>
      <c r="I57" s="6"/>
      <c r="J57" s="7">
        <f>TRUNC(SUMIF(N54:N56, N53, J54:J56),0)</f>
        <v>0</v>
      </c>
      <c r="K57" s="6"/>
      <c r="L57" s="7">
        <f>F57+H57+J57</f>
        <v>267185</v>
      </c>
      <c r="M57" s="4" t="s">
        <v>49</v>
      </c>
      <c r="N57" s="1" t="s">
        <v>125</v>
      </c>
      <c r="O57" s="1" t="s">
        <v>125</v>
      </c>
      <c r="P57" s="1" t="s">
        <v>49</v>
      </c>
      <c r="Q57" s="1" t="s">
        <v>49</v>
      </c>
      <c r="R57" s="1" t="s">
        <v>49</v>
      </c>
      <c r="AV57" s="1" t="s">
        <v>49</v>
      </c>
      <c r="AW57" s="1" t="s">
        <v>49</v>
      </c>
      <c r="AX57" s="1" t="s">
        <v>49</v>
      </c>
      <c r="AY57" s="1" t="s">
        <v>49</v>
      </c>
    </row>
    <row r="58" spans="1:51" ht="29.95" customHeight="1">
      <c r="A58" s="5"/>
      <c r="B58" s="5"/>
      <c r="C58" s="5"/>
      <c r="D58" s="5"/>
      <c r="E58" s="6"/>
      <c r="F58" s="7"/>
      <c r="G58" s="6"/>
      <c r="H58" s="7"/>
      <c r="I58" s="6"/>
      <c r="J58" s="7"/>
      <c r="K58" s="6"/>
      <c r="L58" s="7"/>
      <c r="M58" s="5"/>
    </row>
    <row r="59" spans="1:51" ht="29.95" customHeight="1">
      <c r="A59" s="91" t="s">
        <v>495</v>
      </c>
      <c r="B59" s="91"/>
      <c r="C59" s="91"/>
      <c r="D59" s="91"/>
      <c r="E59" s="92"/>
      <c r="F59" s="93"/>
      <c r="G59" s="92"/>
      <c r="H59" s="93"/>
      <c r="I59" s="92"/>
      <c r="J59" s="93"/>
      <c r="K59" s="92"/>
      <c r="L59" s="93"/>
      <c r="M59" s="91"/>
      <c r="N59" s="1" t="s">
        <v>69</v>
      </c>
    </row>
    <row r="60" spans="1:51" ht="29.95" customHeight="1">
      <c r="A60" s="4" t="s">
        <v>223</v>
      </c>
      <c r="B60" s="4" t="s">
        <v>220</v>
      </c>
      <c r="C60" s="4" t="s">
        <v>221</v>
      </c>
      <c r="D60" s="5">
        <v>0.45900000000000002</v>
      </c>
      <c r="E60" s="6">
        <f>단가대비표!O199</f>
        <v>0</v>
      </c>
      <c r="F60" s="7">
        <f>TRUNC(E60*D60,1)</f>
        <v>0</v>
      </c>
      <c r="G60" s="6">
        <f>단가대비표!P199</f>
        <v>214118</v>
      </c>
      <c r="H60" s="7">
        <f>TRUNC(G60*D60,1)</f>
        <v>98280.1</v>
      </c>
      <c r="I60" s="6">
        <f>단가대비표!V199</f>
        <v>0</v>
      </c>
      <c r="J60" s="7">
        <f>TRUNC(I60*D60,1)</f>
        <v>0</v>
      </c>
      <c r="K60" s="6">
        <f t="shared" ref="K60:L62" si="9">TRUNC(E60+G60+I60,1)</f>
        <v>214118</v>
      </c>
      <c r="L60" s="7">
        <f t="shared" si="9"/>
        <v>98280.1</v>
      </c>
      <c r="M60" s="4" t="s">
        <v>49</v>
      </c>
      <c r="N60" s="1" t="s">
        <v>69</v>
      </c>
      <c r="O60" s="1" t="s">
        <v>224</v>
      </c>
      <c r="P60" s="1" t="s">
        <v>59</v>
      </c>
      <c r="Q60" s="1" t="s">
        <v>59</v>
      </c>
      <c r="R60" s="1" t="s">
        <v>58</v>
      </c>
      <c r="V60">
        <v>1</v>
      </c>
      <c r="AV60" s="1" t="s">
        <v>49</v>
      </c>
      <c r="AW60" s="1" t="s">
        <v>496</v>
      </c>
      <c r="AX60" s="1" t="s">
        <v>49</v>
      </c>
      <c r="AY60" s="1" t="s">
        <v>49</v>
      </c>
    </row>
    <row r="61" spans="1:51" ht="29.95" customHeight="1">
      <c r="A61" s="4" t="s">
        <v>219</v>
      </c>
      <c r="B61" s="4" t="s">
        <v>220</v>
      </c>
      <c r="C61" s="4" t="s">
        <v>221</v>
      </c>
      <c r="D61" s="5">
        <v>0.16600000000000001</v>
      </c>
      <c r="E61" s="6">
        <f>단가대비표!O188</f>
        <v>0</v>
      </c>
      <c r="F61" s="7">
        <f>TRUNC(E61*D61,1)</f>
        <v>0</v>
      </c>
      <c r="G61" s="6">
        <f>단가대비표!P188</f>
        <v>157068</v>
      </c>
      <c r="H61" s="7">
        <f>TRUNC(G61*D61,1)</f>
        <v>26073.200000000001</v>
      </c>
      <c r="I61" s="6">
        <f>단가대비표!V188</f>
        <v>0</v>
      </c>
      <c r="J61" s="7">
        <f>TRUNC(I61*D61,1)</f>
        <v>0</v>
      </c>
      <c r="K61" s="6">
        <f t="shared" si="9"/>
        <v>157068</v>
      </c>
      <c r="L61" s="7">
        <f t="shared" si="9"/>
        <v>26073.200000000001</v>
      </c>
      <c r="M61" s="4" t="s">
        <v>49</v>
      </c>
      <c r="N61" s="1" t="s">
        <v>69</v>
      </c>
      <c r="O61" s="1" t="s">
        <v>222</v>
      </c>
      <c r="P61" s="1" t="s">
        <v>59</v>
      </c>
      <c r="Q61" s="1" t="s">
        <v>59</v>
      </c>
      <c r="R61" s="1" t="s">
        <v>58</v>
      </c>
      <c r="V61">
        <v>1</v>
      </c>
      <c r="AV61" s="1" t="s">
        <v>49</v>
      </c>
      <c r="AW61" s="1" t="s">
        <v>497</v>
      </c>
      <c r="AX61" s="1" t="s">
        <v>49</v>
      </c>
      <c r="AY61" s="1" t="s">
        <v>49</v>
      </c>
    </row>
    <row r="62" spans="1:51" ht="29.95" customHeight="1">
      <c r="A62" s="4" t="s">
        <v>264</v>
      </c>
      <c r="B62" s="4" t="s">
        <v>265</v>
      </c>
      <c r="C62" s="4" t="s">
        <v>116</v>
      </c>
      <c r="D62" s="5">
        <v>1</v>
      </c>
      <c r="E62" s="6">
        <f>TRUNC(SUMIF(V60:V62, RIGHTB(O62, 1), H60:H62)*U62, 2)</f>
        <v>3730.59</v>
      </c>
      <c r="F62" s="7">
        <f>TRUNC(E62*D62,1)</f>
        <v>3730.5</v>
      </c>
      <c r="G62" s="6">
        <v>0</v>
      </c>
      <c r="H62" s="7">
        <f>TRUNC(G62*D62,1)</f>
        <v>0</v>
      </c>
      <c r="I62" s="6">
        <v>0</v>
      </c>
      <c r="J62" s="7">
        <f>TRUNC(I62*D62,1)</f>
        <v>0</v>
      </c>
      <c r="K62" s="6">
        <f t="shared" si="9"/>
        <v>3730.5</v>
      </c>
      <c r="L62" s="7">
        <f t="shared" si="9"/>
        <v>3730.5</v>
      </c>
      <c r="M62" s="4" t="s">
        <v>49</v>
      </c>
      <c r="N62" s="1" t="s">
        <v>69</v>
      </c>
      <c r="O62" s="1" t="s">
        <v>218</v>
      </c>
      <c r="P62" s="1" t="s">
        <v>59</v>
      </c>
      <c r="Q62" s="1" t="s">
        <v>59</v>
      </c>
      <c r="R62" s="1" t="s">
        <v>59</v>
      </c>
      <c r="S62">
        <v>1</v>
      </c>
      <c r="T62">
        <v>0</v>
      </c>
      <c r="U62">
        <v>0.03</v>
      </c>
      <c r="AV62" s="1" t="s">
        <v>49</v>
      </c>
      <c r="AW62" s="1" t="s">
        <v>498</v>
      </c>
      <c r="AX62" s="1" t="s">
        <v>49</v>
      </c>
      <c r="AY62" s="1" t="s">
        <v>49</v>
      </c>
    </row>
    <row r="63" spans="1:51" ht="29.95" customHeight="1">
      <c r="A63" s="4" t="s">
        <v>454</v>
      </c>
      <c r="B63" s="4" t="s">
        <v>49</v>
      </c>
      <c r="C63" s="4" t="s">
        <v>49</v>
      </c>
      <c r="D63" s="5"/>
      <c r="E63" s="6"/>
      <c r="F63" s="7">
        <f>TRUNC(SUMIF(N60:N62, N59, F60:F62),0)</f>
        <v>3730</v>
      </c>
      <c r="G63" s="6"/>
      <c r="H63" s="7">
        <f>TRUNC(SUMIF(N60:N62, N59, H60:H62),0)</f>
        <v>124353</v>
      </c>
      <c r="I63" s="6"/>
      <c r="J63" s="7">
        <f>TRUNC(SUMIF(N60:N62, N59, J60:J62),0)</f>
        <v>0</v>
      </c>
      <c r="K63" s="6"/>
      <c r="L63" s="7">
        <f>F63+H63+J63</f>
        <v>128083</v>
      </c>
      <c r="M63" s="4" t="s">
        <v>49</v>
      </c>
      <c r="N63" s="1" t="s">
        <v>125</v>
      </c>
      <c r="O63" s="1" t="s">
        <v>125</v>
      </c>
      <c r="P63" s="1" t="s">
        <v>49</v>
      </c>
      <c r="Q63" s="1" t="s">
        <v>49</v>
      </c>
      <c r="R63" s="1" t="s">
        <v>49</v>
      </c>
      <c r="AV63" s="1" t="s">
        <v>49</v>
      </c>
      <c r="AW63" s="1" t="s">
        <v>49</v>
      </c>
      <c r="AX63" s="1" t="s">
        <v>49</v>
      </c>
      <c r="AY63" s="1" t="s">
        <v>49</v>
      </c>
    </row>
    <row r="64" spans="1:51" ht="29.95" customHeight="1">
      <c r="A64" s="5"/>
      <c r="B64" s="5"/>
      <c r="C64" s="5"/>
      <c r="D64" s="5"/>
      <c r="E64" s="6"/>
      <c r="F64" s="7"/>
      <c r="G64" s="6"/>
      <c r="H64" s="7"/>
      <c r="I64" s="6"/>
      <c r="J64" s="7"/>
      <c r="K64" s="6"/>
      <c r="L64" s="7"/>
      <c r="M64" s="5"/>
    </row>
    <row r="65" spans="1:51" ht="29.95" customHeight="1">
      <c r="A65" s="91" t="s">
        <v>499</v>
      </c>
      <c r="B65" s="91"/>
      <c r="C65" s="91"/>
      <c r="D65" s="91"/>
      <c r="E65" s="92"/>
      <c r="F65" s="93"/>
      <c r="G65" s="92"/>
      <c r="H65" s="93"/>
      <c r="I65" s="92"/>
      <c r="J65" s="93"/>
      <c r="K65" s="92"/>
      <c r="L65" s="93"/>
      <c r="M65" s="91"/>
      <c r="N65" s="1" t="s">
        <v>70</v>
      </c>
    </row>
    <row r="66" spans="1:51" ht="29.95" customHeight="1">
      <c r="A66" s="4" t="s">
        <v>223</v>
      </c>
      <c r="B66" s="4" t="s">
        <v>220</v>
      </c>
      <c r="C66" s="4" t="s">
        <v>221</v>
      </c>
      <c r="D66" s="5">
        <v>0.12</v>
      </c>
      <c r="E66" s="6">
        <f>단가대비표!O199</f>
        <v>0</v>
      </c>
      <c r="F66" s="7">
        <f>TRUNC(E66*D66,1)</f>
        <v>0</v>
      </c>
      <c r="G66" s="6">
        <f>단가대비표!P199</f>
        <v>214118</v>
      </c>
      <c r="H66" s="7">
        <f>TRUNC(G66*D66,1)</f>
        <v>25694.1</v>
      </c>
      <c r="I66" s="6">
        <f>단가대비표!V199</f>
        <v>0</v>
      </c>
      <c r="J66" s="7">
        <f>TRUNC(I66*D66,1)</f>
        <v>0</v>
      </c>
      <c r="K66" s="6">
        <f t="shared" ref="K66:L68" si="10">TRUNC(E66+G66+I66,1)</f>
        <v>214118</v>
      </c>
      <c r="L66" s="7">
        <f t="shared" si="10"/>
        <v>25694.1</v>
      </c>
      <c r="M66" s="4" t="s">
        <v>49</v>
      </c>
      <c r="N66" s="1" t="s">
        <v>70</v>
      </c>
      <c r="O66" s="1" t="s">
        <v>224</v>
      </c>
      <c r="P66" s="1" t="s">
        <v>59</v>
      </c>
      <c r="Q66" s="1" t="s">
        <v>59</v>
      </c>
      <c r="R66" s="1" t="s">
        <v>58</v>
      </c>
      <c r="V66">
        <v>1</v>
      </c>
      <c r="AV66" s="1" t="s">
        <v>49</v>
      </c>
      <c r="AW66" s="1" t="s">
        <v>500</v>
      </c>
      <c r="AX66" s="1" t="s">
        <v>49</v>
      </c>
      <c r="AY66" s="1" t="s">
        <v>49</v>
      </c>
    </row>
    <row r="67" spans="1:51" ht="29.95" customHeight="1">
      <c r="A67" s="4" t="s">
        <v>219</v>
      </c>
      <c r="B67" s="4" t="s">
        <v>220</v>
      </c>
      <c r="C67" s="4" t="s">
        <v>221</v>
      </c>
      <c r="D67" s="5">
        <v>4.9000000000000002E-2</v>
      </c>
      <c r="E67" s="6">
        <f>단가대비표!O188</f>
        <v>0</v>
      </c>
      <c r="F67" s="7">
        <f>TRUNC(E67*D67,1)</f>
        <v>0</v>
      </c>
      <c r="G67" s="6">
        <f>단가대비표!P188</f>
        <v>157068</v>
      </c>
      <c r="H67" s="7">
        <f>TRUNC(G67*D67,1)</f>
        <v>7696.3</v>
      </c>
      <c r="I67" s="6">
        <f>단가대비표!V188</f>
        <v>0</v>
      </c>
      <c r="J67" s="7">
        <f>TRUNC(I67*D67,1)</f>
        <v>0</v>
      </c>
      <c r="K67" s="6">
        <f t="shared" si="10"/>
        <v>157068</v>
      </c>
      <c r="L67" s="7">
        <f t="shared" si="10"/>
        <v>7696.3</v>
      </c>
      <c r="M67" s="4" t="s">
        <v>49</v>
      </c>
      <c r="N67" s="1" t="s">
        <v>70</v>
      </c>
      <c r="O67" s="1" t="s">
        <v>222</v>
      </c>
      <c r="P67" s="1" t="s">
        <v>59</v>
      </c>
      <c r="Q67" s="1" t="s">
        <v>59</v>
      </c>
      <c r="R67" s="1" t="s">
        <v>58</v>
      </c>
      <c r="V67">
        <v>1</v>
      </c>
      <c r="AV67" s="1" t="s">
        <v>49</v>
      </c>
      <c r="AW67" s="1" t="s">
        <v>501</v>
      </c>
      <c r="AX67" s="1" t="s">
        <v>49</v>
      </c>
      <c r="AY67" s="1" t="s">
        <v>49</v>
      </c>
    </row>
    <row r="68" spans="1:51" ht="29.95" customHeight="1">
      <c r="A68" s="4" t="s">
        <v>264</v>
      </c>
      <c r="B68" s="4" t="s">
        <v>265</v>
      </c>
      <c r="C68" s="4" t="s">
        <v>116</v>
      </c>
      <c r="D68" s="5">
        <v>1</v>
      </c>
      <c r="E68" s="6">
        <f>TRUNC(SUMIF(V66:V68, RIGHTB(O68, 1), H66:H68)*U68, 2)</f>
        <v>1001.71</v>
      </c>
      <c r="F68" s="7">
        <f>TRUNC(E68*D68,1)</f>
        <v>1001.7</v>
      </c>
      <c r="G68" s="6">
        <v>0</v>
      </c>
      <c r="H68" s="7">
        <f>TRUNC(G68*D68,1)</f>
        <v>0</v>
      </c>
      <c r="I68" s="6">
        <v>0</v>
      </c>
      <c r="J68" s="7">
        <f>TRUNC(I68*D68,1)</f>
        <v>0</v>
      </c>
      <c r="K68" s="6">
        <f t="shared" si="10"/>
        <v>1001.7</v>
      </c>
      <c r="L68" s="7">
        <f t="shared" si="10"/>
        <v>1001.7</v>
      </c>
      <c r="M68" s="4" t="s">
        <v>49</v>
      </c>
      <c r="N68" s="1" t="s">
        <v>70</v>
      </c>
      <c r="O68" s="1" t="s">
        <v>218</v>
      </c>
      <c r="P68" s="1" t="s">
        <v>59</v>
      </c>
      <c r="Q68" s="1" t="s">
        <v>59</v>
      </c>
      <c r="R68" s="1" t="s">
        <v>59</v>
      </c>
      <c r="S68">
        <v>1</v>
      </c>
      <c r="T68">
        <v>0</v>
      </c>
      <c r="U68">
        <v>0.03</v>
      </c>
      <c r="AV68" s="1" t="s">
        <v>49</v>
      </c>
      <c r="AW68" s="1" t="s">
        <v>502</v>
      </c>
      <c r="AX68" s="1" t="s">
        <v>49</v>
      </c>
      <c r="AY68" s="1" t="s">
        <v>49</v>
      </c>
    </row>
    <row r="69" spans="1:51" ht="29.95" customHeight="1">
      <c r="A69" s="4" t="s">
        <v>454</v>
      </c>
      <c r="B69" s="4" t="s">
        <v>49</v>
      </c>
      <c r="C69" s="4" t="s">
        <v>49</v>
      </c>
      <c r="D69" s="5"/>
      <c r="E69" s="6"/>
      <c r="F69" s="7">
        <f>TRUNC(SUMIF(N66:N68, N65, F66:F68),0)</f>
        <v>1001</v>
      </c>
      <c r="G69" s="6"/>
      <c r="H69" s="7">
        <f>TRUNC(SUMIF(N66:N68, N65, H66:H68),0)</f>
        <v>33390</v>
      </c>
      <c r="I69" s="6"/>
      <c r="J69" s="7">
        <f>TRUNC(SUMIF(N66:N68, N65, J66:J68),0)</f>
        <v>0</v>
      </c>
      <c r="K69" s="6"/>
      <c r="L69" s="7">
        <f>F69+H69+J69</f>
        <v>34391</v>
      </c>
      <c r="M69" s="4" t="s">
        <v>49</v>
      </c>
      <c r="N69" s="1" t="s">
        <v>125</v>
      </c>
      <c r="O69" s="1" t="s">
        <v>125</v>
      </c>
      <c r="P69" s="1" t="s">
        <v>49</v>
      </c>
      <c r="Q69" s="1" t="s">
        <v>49</v>
      </c>
      <c r="R69" s="1" t="s">
        <v>49</v>
      </c>
      <c r="AV69" s="1" t="s">
        <v>49</v>
      </c>
      <c r="AW69" s="1" t="s">
        <v>49</v>
      </c>
      <c r="AX69" s="1" t="s">
        <v>49</v>
      </c>
      <c r="AY69" s="1" t="s">
        <v>49</v>
      </c>
    </row>
    <row r="70" spans="1:51" ht="29.95" customHeight="1">
      <c r="A70" s="5"/>
      <c r="B70" s="5"/>
      <c r="C70" s="5"/>
      <c r="D70" s="5"/>
      <c r="E70" s="6"/>
      <c r="F70" s="7"/>
      <c r="G70" s="6"/>
      <c r="H70" s="7"/>
      <c r="I70" s="6"/>
      <c r="J70" s="7"/>
      <c r="K70" s="6"/>
      <c r="L70" s="7"/>
      <c r="M70" s="5"/>
    </row>
    <row r="71" spans="1:51" ht="29.95" customHeight="1">
      <c r="A71" s="91" t="s">
        <v>503</v>
      </c>
      <c r="B71" s="91"/>
      <c r="C71" s="91"/>
      <c r="D71" s="91"/>
      <c r="E71" s="92"/>
      <c r="F71" s="93"/>
      <c r="G71" s="92"/>
      <c r="H71" s="93"/>
      <c r="I71" s="92"/>
      <c r="J71" s="93"/>
      <c r="K71" s="92"/>
      <c r="L71" s="93"/>
      <c r="M71" s="91"/>
      <c r="N71" s="1" t="s">
        <v>71</v>
      </c>
    </row>
    <row r="72" spans="1:51" ht="29.95" customHeight="1">
      <c r="A72" s="4" t="s">
        <v>470</v>
      </c>
      <c r="B72" s="4" t="s">
        <v>220</v>
      </c>
      <c r="C72" s="4" t="s">
        <v>221</v>
      </c>
      <c r="D72" s="5">
        <v>1.8080000000000001</v>
      </c>
      <c r="E72" s="6">
        <f>단가대비표!O205</f>
        <v>0</v>
      </c>
      <c r="F72" s="7">
        <f>TRUNC(E72*D72,1)</f>
        <v>0</v>
      </c>
      <c r="G72" s="6">
        <f>단가대비표!P205</f>
        <v>213337</v>
      </c>
      <c r="H72" s="7">
        <f>TRUNC(G72*D72,1)</f>
        <v>385713.2</v>
      </c>
      <c r="I72" s="6">
        <f>단가대비표!V205</f>
        <v>0</v>
      </c>
      <c r="J72" s="7">
        <f>TRUNC(I72*D72,1)</f>
        <v>0</v>
      </c>
      <c r="K72" s="6">
        <f t="shared" ref="K72:L74" si="11">TRUNC(E72+G72+I72,1)</f>
        <v>213337</v>
      </c>
      <c r="L72" s="7">
        <f t="shared" si="11"/>
        <v>385713.2</v>
      </c>
      <c r="M72" s="4" t="s">
        <v>49</v>
      </c>
      <c r="N72" s="1" t="s">
        <v>71</v>
      </c>
      <c r="O72" s="1" t="s">
        <v>471</v>
      </c>
      <c r="P72" s="1" t="s">
        <v>59</v>
      </c>
      <c r="Q72" s="1" t="s">
        <v>59</v>
      </c>
      <c r="R72" s="1" t="s">
        <v>58</v>
      </c>
      <c r="V72">
        <v>1</v>
      </c>
      <c r="AV72" s="1" t="s">
        <v>49</v>
      </c>
      <c r="AW72" s="1" t="s">
        <v>504</v>
      </c>
      <c r="AX72" s="1" t="s">
        <v>49</v>
      </c>
      <c r="AY72" s="1" t="s">
        <v>49</v>
      </c>
    </row>
    <row r="73" spans="1:51" ht="29.95" customHeight="1">
      <c r="A73" s="4" t="s">
        <v>219</v>
      </c>
      <c r="B73" s="4" t="s">
        <v>220</v>
      </c>
      <c r="C73" s="4" t="s">
        <v>221</v>
      </c>
      <c r="D73" s="5">
        <v>0.53800000000000003</v>
      </c>
      <c r="E73" s="6">
        <f>단가대비표!O188</f>
        <v>0</v>
      </c>
      <c r="F73" s="7">
        <f>TRUNC(E73*D73,1)</f>
        <v>0</v>
      </c>
      <c r="G73" s="6">
        <f>단가대비표!P188</f>
        <v>157068</v>
      </c>
      <c r="H73" s="7">
        <f>TRUNC(G73*D73,1)</f>
        <v>84502.5</v>
      </c>
      <c r="I73" s="6">
        <f>단가대비표!V188</f>
        <v>0</v>
      </c>
      <c r="J73" s="7">
        <f>TRUNC(I73*D73,1)</f>
        <v>0</v>
      </c>
      <c r="K73" s="6">
        <f t="shared" si="11"/>
        <v>157068</v>
      </c>
      <c r="L73" s="7">
        <f t="shared" si="11"/>
        <v>84502.5</v>
      </c>
      <c r="M73" s="4" t="s">
        <v>49</v>
      </c>
      <c r="N73" s="1" t="s">
        <v>71</v>
      </c>
      <c r="O73" s="1" t="s">
        <v>222</v>
      </c>
      <c r="P73" s="1" t="s">
        <v>59</v>
      </c>
      <c r="Q73" s="1" t="s">
        <v>59</v>
      </c>
      <c r="R73" s="1" t="s">
        <v>58</v>
      </c>
      <c r="V73">
        <v>1</v>
      </c>
      <c r="AV73" s="1" t="s">
        <v>49</v>
      </c>
      <c r="AW73" s="1" t="s">
        <v>505</v>
      </c>
      <c r="AX73" s="1" t="s">
        <v>49</v>
      </c>
      <c r="AY73" s="1" t="s">
        <v>49</v>
      </c>
    </row>
    <row r="74" spans="1:51" ht="29.95" customHeight="1">
      <c r="A74" s="4" t="s">
        <v>264</v>
      </c>
      <c r="B74" s="4" t="s">
        <v>265</v>
      </c>
      <c r="C74" s="4" t="s">
        <v>116</v>
      </c>
      <c r="D74" s="5">
        <v>1</v>
      </c>
      <c r="E74" s="6">
        <f>TRUNC(SUMIF(V72:V74, RIGHTB(O74, 1), H72:H74)*U74, 2)</f>
        <v>14106.47</v>
      </c>
      <c r="F74" s="7">
        <f>TRUNC(E74*D74,1)</f>
        <v>14106.4</v>
      </c>
      <c r="G74" s="6">
        <v>0</v>
      </c>
      <c r="H74" s="7">
        <f>TRUNC(G74*D74,1)</f>
        <v>0</v>
      </c>
      <c r="I74" s="6">
        <v>0</v>
      </c>
      <c r="J74" s="7">
        <f>TRUNC(I74*D74,1)</f>
        <v>0</v>
      </c>
      <c r="K74" s="6">
        <f t="shared" si="11"/>
        <v>14106.4</v>
      </c>
      <c r="L74" s="7">
        <f t="shared" si="11"/>
        <v>14106.4</v>
      </c>
      <c r="M74" s="4" t="s">
        <v>49</v>
      </c>
      <c r="N74" s="1" t="s">
        <v>71</v>
      </c>
      <c r="O74" s="1" t="s">
        <v>218</v>
      </c>
      <c r="P74" s="1" t="s">
        <v>59</v>
      </c>
      <c r="Q74" s="1" t="s">
        <v>59</v>
      </c>
      <c r="R74" s="1" t="s">
        <v>59</v>
      </c>
      <c r="S74">
        <v>1</v>
      </c>
      <c r="T74">
        <v>0</v>
      </c>
      <c r="U74">
        <v>0.03</v>
      </c>
      <c r="AV74" s="1" t="s">
        <v>49</v>
      </c>
      <c r="AW74" s="1" t="s">
        <v>506</v>
      </c>
      <c r="AX74" s="1" t="s">
        <v>49</v>
      </c>
      <c r="AY74" s="1" t="s">
        <v>49</v>
      </c>
    </row>
    <row r="75" spans="1:51" ht="29.95" customHeight="1">
      <c r="A75" s="4" t="s">
        <v>454</v>
      </c>
      <c r="B75" s="4" t="s">
        <v>49</v>
      </c>
      <c r="C75" s="4" t="s">
        <v>49</v>
      </c>
      <c r="D75" s="5"/>
      <c r="E75" s="6"/>
      <c r="F75" s="7">
        <f>TRUNC(SUMIF(N72:N74, N71, F72:F74),0)</f>
        <v>14106</v>
      </c>
      <c r="G75" s="6"/>
      <c r="H75" s="7">
        <f>TRUNC(SUMIF(N72:N74, N71, H72:H74),0)</f>
        <v>470215</v>
      </c>
      <c r="I75" s="6"/>
      <c r="J75" s="7">
        <f>TRUNC(SUMIF(N72:N74, N71, J72:J74),0)</f>
        <v>0</v>
      </c>
      <c r="K75" s="6"/>
      <c r="L75" s="7">
        <f>F75+H75+J75</f>
        <v>484321</v>
      </c>
      <c r="M75" s="4" t="s">
        <v>49</v>
      </c>
      <c r="N75" s="1" t="s">
        <v>125</v>
      </c>
      <c r="O75" s="1" t="s">
        <v>125</v>
      </c>
      <c r="P75" s="1" t="s">
        <v>49</v>
      </c>
      <c r="Q75" s="1" t="s">
        <v>49</v>
      </c>
      <c r="R75" s="1" t="s">
        <v>49</v>
      </c>
      <c r="AV75" s="1" t="s">
        <v>49</v>
      </c>
      <c r="AW75" s="1" t="s">
        <v>49</v>
      </c>
      <c r="AX75" s="1" t="s">
        <v>49</v>
      </c>
      <c r="AY75" s="1" t="s">
        <v>49</v>
      </c>
    </row>
    <row r="76" spans="1:51" ht="29.95" customHeight="1">
      <c r="A76" s="5"/>
      <c r="B76" s="5"/>
      <c r="C76" s="5"/>
      <c r="D76" s="5"/>
      <c r="E76" s="6"/>
      <c r="F76" s="7"/>
      <c r="G76" s="6"/>
      <c r="H76" s="7"/>
      <c r="I76" s="6"/>
      <c r="J76" s="7"/>
      <c r="K76" s="6"/>
      <c r="L76" s="7"/>
      <c r="M76" s="5"/>
    </row>
    <row r="77" spans="1:51" ht="29.95" customHeight="1">
      <c r="A77" s="91" t="s">
        <v>507</v>
      </c>
      <c r="B77" s="91"/>
      <c r="C77" s="91"/>
      <c r="D77" s="91"/>
      <c r="E77" s="92"/>
      <c r="F77" s="93"/>
      <c r="G77" s="92"/>
      <c r="H77" s="93"/>
      <c r="I77" s="92"/>
      <c r="J77" s="93"/>
      <c r="K77" s="92"/>
      <c r="L77" s="93"/>
      <c r="M77" s="91"/>
      <c r="N77" s="1" t="s">
        <v>72</v>
      </c>
    </row>
    <row r="78" spans="1:51" ht="29.95" customHeight="1">
      <c r="A78" s="4" t="s">
        <v>470</v>
      </c>
      <c r="B78" s="4" t="s">
        <v>220</v>
      </c>
      <c r="C78" s="4" t="s">
        <v>221</v>
      </c>
      <c r="D78" s="5">
        <v>1.8080000000000001</v>
      </c>
      <c r="E78" s="6">
        <f>단가대비표!O205</f>
        <v>0</v>
      </c>
      <c r="F78" s="7">
        <f>TRUNC(E78*D78,1)</f>
        <v>0</v>
      </c>
      <c r="G78" s="6">
        <f>단가대비표!P205</f>
        <v>213337</v>
      </c>
      <c r="H78" s="7">
        <f>TRUNC(G78*D78,1)</f>
        <v>385713.2</v>
      </c>
      <c r="I78" s="6">
        <f>단가대비표!V205</f>
        <v>0</v>
      </c>
      <c r="J78" s="7">
        <f>TRUNC(I78*D78,1)</f>
        <v>0</v>
      </c>
      <c r="K78" s="6">
        <f t="shared" ref="K78:L80" si="12">TRUNC(E78+G78+I78,1)</f>
        <v>213337</v>
      </c>
      <c r="L78" s="7">
        <f t="shared" si="12"/>
        <v>385713.2</v>
      </c>
      <c r="M78" s="4" t="s">
        <v>49</v>
      </c>
      <c r="N78" s="1" t="s">
        <v>72</v>
      </c>
      <c r="O78" s="1" t="s">
        <v>471</v>
      </c>
      <c r="P78" s="1" t="s">
        <v>59</v>
      </c>
      <c r="Q78" s="1" t="s">
        <v>59</v>
      </c>
      <c r="R78" s="1" t="s">
        <v>58</v>
      </c>
      <c r="V78">
        <v>1</v>
      </c>
      <c r="AV78" s="1" t="s">
        <v>49</v>
      </c>
      <c r="AW78" s="1" t="s">
        <v>508</v>
      </c>
      <c r="AX78" s="1" t="s">
        <v>49</v>
      </c>
      <c r="AY78" s="1" t="s">
        <v>49</v>
      </c>
    </row>
    <row r="79" spans="1:51" ht="29.95" customHeight="1">
      <c r="A79" s="4" t="s">
        <v>219</v>
      </c>
      <c r="B79" s="4" t="s">
        <v>220</v>
      </c>
      <c r="C79" s="4" t="s">
        <v>221</v>
      </c>
      <c r="D79" s="5">
        <v>0.53800000000000003</v>
      </c>
      <c r="E79" s="6">
        <f>단가대비표!O188</f>
        <v>0</v>
      </c>
      <c r="F79" s="7">
        <f>TRUNC(E79*D79,1)</f>
        <v>0</v>
      </c>
      <c r="G79" s="6">
        <f>단가대비표!P188</f>
        <v>157068</v>
      </c>
      <c r="H79" s="7">
        <f>TRUNC(G79*D79,1)</f>
        <v>84502.5</v>
      </c>
      <c r="I79" s="6">
        <f>단가대비표!V188</f>
        <v>0</v>
      </c>
      <c r="J79" s="7">
        <f>TRUNC(I79*D79,1)</f>
        <v>0</v>
      </c>
      <c r="K79" s="6">
        <f t="shared" si="12"/>
        <v>157068</v>
      </c>
      <c r="L79" s="7">
        <f t="shared" si="12"/>
        <v>84502.5</v>
      </c>
      <c r="M79" s="4" t="s">
        <v>49</v>
      </c>
      <c r="N79" s="1" t="s">
        <v>72</v>
      </c>
      <c r="O79" s="1" t="s">
        <v>222</v>
      </c>
      <c r="P79" s="1" t="s">
        <v>59</v>
      </c>
      <c r="Q79" s="1" t="s">
        <v>59</v>
      </c>
      <c r="R79" s="1" t="s">
        <v>58</v>
      </c>
      <c r="V79">
        <v>1</v>
      </c>
      <c r="AV79" s="1" t="s">
        <v>49</v>
      </c>
      <c r="AW79" s="1" t="s">
        <v>509</v>
      </c>
      <c r="AX79" s="1" t="s">
        <v>49</v>
      </c>
      <c r="AY79" s="1" t="s">
        <v>49</v>
      </c>
    </row>
    <row r="80" spans="1:51" ht="29.95" customHeight="1">
      <c r="A80" s="4" t="s">
        <v>264</v>
      </c>
      <c r="B80" s="4" t="s">
        <v>265</v>
      </c>
      <c r="C80" s="4" t="s">
        <v>116</v>
      </c>
      <c r="D80" s="5">
        <v>1</v>
      </c>
      <c r="E80" s="6">
        <f>TRUNC(SUMIF(V78:V80, RIGHTB(O80, 1), H78:H80)*U80, 2)</f>
        <v>14106.47</v>
      </c>
      <c r="F80" s="7">
        <f>TRUNC(E80*D80,1)</f>
        <v>14106.4</v>
      </c>
      <c r="G80" s="6">
        <v>0</v>
      </c>
      <c r="H80" s="7">
        <f>TRUNC(G80*D80,1)</f>
        <v>0</v>
      </c>
      <c r="I80" s="6">
        <v>0</v>
      </c>
      <c r="J80" s="7">
        <f>TRUNC(I80*D80,1)</f>
        <v>0</v>
      </c>
      <c r="K80" s="6">
        <f t="shared" si="12"/>
        <v>14106.4</v>
      </c>
      <c r="L80" s="7">
        <f t="shared" si="12"/>
        <v>14106.4</v>
      </c>
      <c r="M80" s="4" t="s">
        <v>49</v>
      </c>
      <c r="N80" s="1" t="s">
        <v>72</v>
      </c>
      <c r="O80" s="1" t="s">
        <v>218</v>
      </c>
      <c r="P80" s="1" t="s">
        <v>59</v>
      </c>
      <c r="Q80" s="1" t="s">
        <v>59</v>
      </c>
      <c r="R80" s="1" t="s">
        <v>59</v>
      </c>
      <c r="S80">
        <v>1</v>
      </c>
      <c r="T80">
        <v>0</v>
      </c>
      <c r="U80">
        <v>0.03</v>
      </c>
      <c r="AV80" s="1" t="s">
        <v>49</v>
      </c>
      <c r="AW80" s="1" t="s">
        <v>510</v>
      </c>
      <c r="AX80" s="1" t="s">
        <v>49</v>
      </c>
      <c r="AY80" s="1" t="s">
        <v>49</v>
      </c>
    </row>
    <row r="81" spans="1:51" ht="29.95" customHeight="1">
      <c r="A81" s="4" t="s">
        <v>454</v>
      </c>
      <c r="B81" s="4" t="s">
        <v>49</v>
      </c>
      <c r="C81" s="4" t="s">
        <v>49</v>
      </c>
      <c r="D81" s="5"/>
      <c r="E81" s="6"/>
      <c r="F81" s="7">
        <f>TRUNC(SUMIF(N78:N80, N77, F78:F80),0)</f>
        <v>14106</v>
      </c>
      <c r="G81" s="6"/>
      <c r="H81" s="7">
        <f>TRUNC(SUMIF(N78:N80, N77, H78:H80),0)</f>
        <v>470215</v>
      </c>
      <c r="I81" s="6"/>
      <c r="J81" s="7">
        <f>TRUNC(SUMIF(N78:N80, N77, J78:J80),0)</f>
        <v>0</v>
      </c>
      <c r="K81" s="6"/>
      <c r="L81" s="7">
        <f>F81+H81+J81</f>
        <v>484321</v>
      </c>
      <c r="M81" s="4" t="s">
        <v>49</v>
      </c>
      <c r="N81" s="1" t="s">
        <v>125</v>
      </c>
      <c r="O81" s="1" t="s">
        <v>125</v>
      </c>
      <c r="P81" s="1" t="s">
        <v>49</v>
      </c>
      <c r="Q81" s="1" t="s">
        <v>49</v>
      </c>
      <c r="R81" s="1" t="s">
        <v>49</v>
      </c>
      <c r="AV81" s="1" t="s">
        <v>49</v>
      </c>
      <c r="AW81" s="1" t="s">
        <v>49</v>
      </c>
      <c r="AX81" s="1" t="s">
        <v>49</v>
      </c>
      <c r="AY81" s="1" t="s">
        <v>49</v>
      </c>
    </row>
    <row r="82" spans="1:51" ht="29.95" customHeight="1">
      <c r="A82" s="5"/>
      <c r="B82" s="5"/>
      <c r="C82" s="5"/>
      <c r="D82" s="5"/>
      <c r="E82" s="6"/>
      <c r="F82" s="7"/>
      <c r="G82" s="6"/>
      <c r="H82" s="7"/>
      <c r="I82" s="6"/>
      <c r="J82" s="7"/>
      <c r="K82" s="6"/>
      <c r="L82" s="7"/>
      <c r="M82" s="5"/>
    </row>
    <row r="83" spans="1:51" ht="29.95" customHeight="1">
      <c r="A83" s="91" t="s">
        <v>511</v>
      </c>
      <c r="B83" s="91"/>
      <c r="C83" s="91"/>
      <c r="D83" s="91"/>
      <c r="E83" s="92"/>
      <c r="F83" s="93"/>
      <c r="G83" s="92"/>
      <c r="H83" s="93"/>
      <c r="I83" s="92"/>
      <c r="J83" s="93"/>
      <c r="K83" s="92"/>
      <c r="L83" s="93"/>
      <c r="M83" s="91"/>
      <c r="N83" s="1" t="s">
        <v>73</v>
      </c>
    </row>
    <row r="84" spans="1:51" ht="29.95" customHeight="1">
      <c r="A84" s="4" t="s">
        <v>470</v>
      </c>
      <c r="B84" s="4" t="s">
        <v>220</v>
      </c>
      <c r="C84" s="4" t="s">
        <v>221</v>
      </c>
      <c r="D84" s="5">
        <v>0.432</v>
      </c>
      <c r="E84" s="6">
        <f>단가대비표!O205</f>
        <v>0</v>
      </c>
      <c r="F84" s="7">
        <f>TRUNC(E84*D84,1)</f>
        <v>0</v>
      </c>
      <c r="G84" s="6">
        <f>단가대비표!P205</f>
        <v>213337</v>
      </c>
      <c r="H84" s="7">
        <f>TRUNC(G84*D84,1)</f>
        <v>92161.5</v>
      </c>
      <c r="I84" s="6">
        <f>단가대비표!V205</f>
        <v>0</v>
      </c>
      <c r="J84" s="7">
        <f>TRUNC(I84*D84,1)</f>
        <v>0</v>
      </c>
      <c r="K84" s="6">
        <f t="shared" ref="K84:L86" si="13">TRUNC(E84+G84+I84,1)</f>
        <v>213337</v>
      </c>
      <c r="L84" s="7">
        <f t="shared" si="13"/>
        <v>92161.5</v>
      </c>
      <c r="M84" s="4" t="s">
        <v>49</v>
      </c>
      <c r="N84" s="1" t="s">
        <v>73</v>
      </c>
      <c r="O84" s="1" t="s">
        <v>471</v>
      </c>
      <c r="P84" s="1" t="s">
        <v>59</v>
      </c>
      <c r="Q84" s="1" t="s">
        <v>59</v>
      </c>
      <c r="R84" s="1" t="s">
        <v>58</v>
      </c>
      <c r="V84">
        <v>1</v>
      </c>
      <c r="AV84" s="1" t="s">
        <v>49</v>
      </c>
      <c r="AW84" s="1" t="s">
        <v>512</v>
      </c>
      <c r="AX84" s="1" t="s">
        <v>49</v>
      </c>
      <c r="AY84" s="1" t="s">
        <v>49</v>
      </c>
    </row>
    <row r="85" spans="1:51" ht="29.95" customHeight="1">
      <c r="A85" s="4" t="s">
        <v>219</v>
      </c>
      <c r="B85" s="4" t="s">
        <v>220</v>
      </c>
      <c r="C85" s="4" t="s">
        <v>221</v>
      </c>
      <c r="D85" s="5">
        <v>0.28799999999999998</v>
      </c>
      <c r="E85" s="6">
        <f>단가대비표!O188</f>
        <v>0</v>
      </c>
      <c r="F85" s="7">
        <f>TRUNC(E85*D85,1)</f>
        <v>0</v>
      </c>
      <c r="G85" s="6">
        <f>단가대비표!P188</f>
        <v>157068</v>
      </c>
      <c r="H85" s="7">
        <f>TRUNC(G85*D85,1)</f>
        <v>45235.5</v>
      </c>
      <c r="I85" s="6">
        <f>단가대비표!V188</f>
        <v>0</v>
      </c>
      <c r="J85" s="7">
        <f>TRUNC(I85*D85,1)</f>
        <v>0</v>
      </c>
      <c r="K85" s="6">
        <f t="shared" si="13"/>
        <v>157068</v>
      </c>
      <c r="L85" s="7">
        <f t="shared" si="13"/>
        <v>45235.5</v>
      </c>
      <c r="M85" s="4" t="s">
        <v>49</v>
      </c>
      <c r="N85" s="1" t="s">
        <v>73</v>
      </c>
      <c r="O85" s="1" t="s">
        <v>222</v>
      </c>
      <c r="P85" s="1" t="s">
        <v>59</v>
      </c>
      <c r="Q85" s="1" t="s">
        <v>59</v>
      </c>
      <c r="R85" s="1" t="s">
        <v>58</v>
      </c>
      <c r="V85">
        <v>1</v>
      </c>
      <c r="AV85" s="1" t="s">
        <v>49</v>
      </c>
      <c r="AW85" s="1" t="s">
        <v>513</v>
      </c>
      <c r="AX85" s="1" t="s">
        <v>49</v>
      </c>
      <c r="AY85" s="1" t="s">
        <v>49</v>
      </c>
    </row>
    <row r="86" spans="1:51" ht="29.95" customHeight="1">
      <c r="A86" s="4" t="s">
        <v>264</v>
      </c>
      <c r="B86" s="4" t="s">
        <v>265</v>
      </c>
      <c r="C86" s="4" t="s">
        <v>116</v>
      </c>
      <c r="D86" s="5">
        <v>1</v>
      </c>
      <c r="E86" s="6">
        <f>TRUNC(SUMIF(V84:V86, RIGHTB(O86, 1), H84:H86)*U86, 2)</f>
        <v>4121.91</v>
      </c>
      <c r="F86" s="7">
        <f>TRUNC(E86*D86,1)</f>
        <v>4121.8999999999996</v>
      </c>
      <c r="G86" s="6">
        <v>0</v>
      </c>
      <c r="H86" s="7">
        <f>TRUNC(G86*D86,1)</f>
        <v>0</v>
      </c>
      <c r="I86" s="6">
        <v>0</v>
      </c>
      <c r="J86" s="7">
        <f>TRUNC(I86*D86,1)</f>
        <v>0</v>
      </c>
      <c r="K86" s="6">
        <f t="shared" si="13"/>
        <v>4121.8999999999996</v>
      </c>
      <c r="L86" s="7">
        <f t="shared" si="13"/>
        <v>4121.8999999999996</v>
      </c>
      <c r="M86" s="4" t="s">
        <v>49</v>
      </c>
      <c r="N86" s="1" t="s">
        <v>73</v>
      </c>
      <c r="O86" s="1" t="s">
        <v>218</v>
      </c>
      <c r="P86" s="1" t="s">
        <v>59</v>
      </c>
      <c r="Q86" s="1" t="s">
        <v>59</v>
      </c>
      <c r="R86" s="1" t="s">
        <v>59</v>
      </c>
      <c r="S86">
        <v>1</v>
      </c>
      <c r="T86">
        <v>0</v>
      </c>
      <c r="U86">
        <v>0.03</v>
      </c>
      <c r="AV86" s="1" t="s">
        <v>49</v>
      </c>
      <c r="AW86" s="1" t="s">
        <v>514</v>
      </c>
      <c r="AX86" s="1" t="s">
        <v>49</v>
      </c>
      <c r="AY86" s="1" t="s">
        <v>49</v>
      </c>
    </row>
    <row r="87" spans="1:51" ht="29.95" customHeight="1">
      <c r="A87" s="4" t="s">
        <v>454</v>
      </c>
      <c r="B87" s="4" t="s">
        <v>49</v>
      </c>
      <c r="C87" s="4" t="s">
        <v>49</v>
      </c>
      <c r="D87" s="5"/>
      <c r="E87" s="6"/>
      <c r="F87" s="7">
        <f>TRUNC(SUMIF(N84:N86, N83, F84:F86),0)</f>
        <v>4121</v>
      </c>
      <c r="G87" s="6"/>
      <c r="H87" s="7">
        <f>TRUNC(SUMIF(N84:N86, N83, H84:H86),0)</f>
        <v>137397</v>
      </c>
      <c r="I87" s="6"/>
      <c r="J87" s="7">
        <f>TRUNC(SUMIF(N84:N86, N83, J84:J86),0)</f>
        <v>0</v>
      </c>
      <c r="K87" s="6"/>
      <c r="L87" s="7">
        <f>F87+H87+J87</f>
        <v>141518</v>
      </c>
      <c r="M87" s="4" t="s">
        <v>49</v>
      </c>
      <c r="N87" s="1" t="s">
        <v>125</v>
      </c>
      <c r="O87" s="1" t="s">
        <v>125</v>
      </c>
      <c r="P87" s="1" t="s">
        <v>49</v>
      </c>
      <c r="Q87" s="1" t="s">
        <v>49</v>
      </c>
      <c r="R87" s="1" t="s">
        <v>49</v>
      </c>
      <c r="AV87" s="1" t="s">
        <v>49</v>
      </c>
      <c r="AW87" s="1" t="s">
        <v>49</v>
      </c>
      <c r="AX87" s="1" t="s">
        <v>49</v>
      </c>
      <c r="AY87" s="1" t="s">
        <v>49</v>
      </c>
    </row>
    <row r="88" spans="1:51" ht="29.95" customHeight="1">
      <c r="A88" s="5"/>
      <c r="B88" s="5"/>
      <c r="C88" s="5"/>
      <c r="D88" s="5"/>
      <c r="E88" s="6"/>
      <c r="F88" s="7"/>
      <c r="G88" s="6"/>
      <c r="H88" s="7"/>
      <c r="I88" s="6"/>
      <c r="J88" s="7"/>
      <c r="K88" s="6"/>
      <c r="L88" s="7"/>
      <c r="M88" s="5"/>
    </row>
    <row r="89" spans="1:51" ht="29.95" customHeight="1">
      <c r="A89" s="91" t="s">
        <v>515</v>
      </c>
      <c r="B89" s="91"/>
      <c r="C89" s="91"/>
      <c r="D89" s="91"/>
      <c r="E89" s="92"/>
      <c r="F89" s="93"/>
      <c r="G89" s="92"/>
      <c r="H89" s="93"/>
      <c r="I89" s="92"/>
      <c r="J89" s="93"/>
      <c r="K89" s="92"/>
      <c r="L89" s="93"/>
      <c r="M89" s="91"/>
      <c r="N89" s="1" t="s">
        <v>117</v>
      </c>
    </row>
    <row r="90" spans="1:51" ht="29.95" customHeight="1">
      <c r="A90" s="4" t="s">
        <v>516</v>
      </c>
      <c r="B90" s="4" t="s">
        <v>220</v>
      </c>
      <c r="C90" s="4" t="s">
        <v>221</v>
      </c>
      <c r="D90" s="5">
        <v>1</v>
      </c>
      <c r="E90" s="6">
        <f>단가대비표!O206</f>
        <v>0</v>
      </c>
      <c r="F90" s="7">
        <f>TRUNC(E90*D90,1)</f>
        <v>0</v>
      </c>
      <c r="G90" s="6">
        <f>단가대비표!P206</f>
        <v>265406</v>
      </c>
      <c r="H90" s="7">
        <f>TRUNC(G90*D90,1)</f>
        <v>265406</v>
      </c>
      <c r="I90" s="6">
        <f>단가대비표!V206</f>
        <v>0</v>
      </c>
      <c r="J90" s="7">
        <f>TRUNC(I90*D90,1)</f>
        <v>0</v>
      </c>
      <c r="K90" s="6">
        <f t="shared" ref="K90:L92" si="14">TRUNC(E90+G90+I90,1)</f>
        <v>265406</v>
      </c>
      <c r="L90" s="7">
        <f t="shared" si="14"/>
        <v>265406</v>
      </c>
      <c r="M90" s="4" t="s">
        <v>49</v>
      </c>
      <c r="N90" s="1" t="s">
        <v>117</v>
      </c>
      <c r="O90" s="1" t="s">
        <v>517</v>
      </c>
      <c r="P90" s="1" t="s">
        <v>59</v>
      </c>
      <c r="Q90" s="1" t="s">
        <v>59</v>
      </c>
      <c r="R90" s="1" t="s">
        <v>58</v>
      </c>
      <c r="V90">
        <v>1</v>
      </c>
      <c r="AV90" s="1" t="s">
        <v>49</v>
      </c>
      <c r="AW90" s="1" t="s">
        <v>518</v>
      </c>
      <c r="AX90" s="1" t="s">
        <v>49</v>
      </c>
      <c r="AY90" s="1" t="s">
        <v>49</v>
      </c>
    </row>
    <row r="91" spans="1:51" ht="29.95" customHeight="1">
      <c r="A91" s="4" t="s">
        <v>219</v>
      </c>
      <c r="B91" s="4" t="s">
        <v>220</v>
      </c>
      <c r="C91" s="4" t="s">
        <v>221</v>
      </c>
      <c r="D91" s="5">
        <v>1</v>
      </c>
      <c r="E91" s="6">
        <f>단가대비표!O188</f>
        <v>0</v>
      </c>
      <c r="F91" s="7">
        <f>TRUNC(E91*D91,1)</f>
        <v>0</v>
      </c>
      <c r="G91" s="6">
        <f>단가대비표!P188</f>
        <v>157068</v>
      </c>
      <c r="H91" s="7">
        <f>TRUNC(G91*D91,1)</f>
        <v>157068</v>
      </c>
      <c r="I91" s="6">
        <f>단가대비표!V188</f>
        <v>0</v>
      </c>
      <c r="J91" s="7">
        <f>TRUNC(I91*D91,1)</f>
        <v>0</v>
      </c>
      <c r="K91" s="6">
        <f t="shared" si="14"/>
        <v>157068</v>
      </c>
      <c r="L91" s="7">
        <f t="shared" si="14"/>
        <v>157068</v>
      </c>
      <c r="M91" s="4" t="s">
        <v>49</v>
      </c>
      <c r="N91" s="1" t="s">
        <v>117</v>
      </c>
      <c r="O91" s="1" t="s">
        <v>222</v>
      </c>
      <c r="P91" s="1" t="s">
        <v>59</v>
      </c>
      <c r="Q91" s="1" t="s">
        <v>59</v>
      </c>
      <c r="R91" s="1" t="s">
        <v>58</v>
      </c>
      <c r="V91">
        <v>1</v>
      </c>
      <c r="AV91" s="1" t="s">
        <v>49</v>
      </c>
      <c r="AW91" s="1" t="s">
        <v>519</v>
      </c>
      <c r="AX91" s="1" t="s">
        <v>49</v>
      </c>
      <c r="AY91" s="1" t="s">
        <v>49</v>
      </c>
    </row>
    <row r="92" spans="1:51" ht="29.95" customHeight="1">
      <c r="A92" s="4" t="s">
        <v>264</v>
      </c>
      <c r="B92" s="4" t="s">
        <v>265</v>
      </c>
      <c r="C92" s="4" t="s">
        <v>116</v>
      </c>
      <c r="D92" s="5">
        <v>1</v>
      </c>
      <c r="E92" s="6">
        <f>TRUNC(SUMIF(V90:V92, RIGHTB(O92, 1), H90:H92)*U92, 2)</f>
        <v>12674.22</v>
      </c>
      <c r="F92" s="7">
        <f>TRUNC(E92*D92,1)</f>
        <v>12674.2</v>
      </c>
      <c r="G92" s="6">
        <v>0</v>
      </c>
      <c r="H92" s="7">
        <f>TRUNC(G92*D92,1)</f>
        <v>0</v>
      </c>
      <c r="I92" s="6">
        <v>0</v>
      </c>
      <c r="J92" s="7">
        <f>TRUNC(I92*D92,1)</f>
        <v>0</v>
      </c>
      <c r="K92" s="6">
        <f t="shared" si="14"/>
        <v>12674.2</v>
      </c>
      <c r="L92" s="7">
        <f t="shared" si="14"/>
        <v>12674.2</v>
      </c>
      <c r="M92" s="4" t="s">
        <v>49</v>
      </c>
      <c r="N92" s="1" t="s">
        <v>117</v>
      </c>
      <c r="O92" s="1" t="s">
        <v>218</v>
      </c>
      <c r="P92" s="1" t="s">
        <v>59</v>
      </c>
      <c r="Q92" s="1" t="s">
        <v>59</v>
      </c>
      <c r="R92" s="1" t="s">
        <v>59</v>
      </c>
      <c r="S92">
        <v>1</v>
      </c>
      <c r="T92">
        <v>0</v>
      </c>
      <c r="U92">
        <v>0.03</v>
      </c>
      <c r="AV92" s="1" t="s">
        <v>49</v>
      </c>
      <c r="AW92" s="1" t="s">
        <v>520</v>
      </c>
      <c r="AX92" s="1" t="s">
        <v>49</v>
      </c>
      <c r="AY92" s="1" t="s">
        <v>49</v>
      </c>
    </row>
    <row r="93" spans="1:51" ht="29.95" customHeight="1">
      <c r="A93" s="4" t="s">
        <v>454</v>
      </c>
      <c r="B93" s="4" t="s">
        <v>49</v>
      </c>
      <c r="C93" s="4" t="s">
        <v>49</v>
      </c>
      <c r="D93" s="5"/>
      <c r="E93" s="6"/>
      <c r="F93" s="7">
        <f>TRUNC(SUMIF(N90:N92, N89, F90:F92),0)</f>
        <v>12674</v>
      </c>
      <c r="G93" s="6"/>
      <c r="H93" s="7">
        <f>TRUNC(SUMIF(N90:N92, N89, H90:H92),0)</f>
        <v>422474</v>
      </c>
      <c r="I93" s="6"/>
      <c r="J93" s="7">
        <f>TRUNC(SUMIF(N90:N92, N89, J90:J92),0)</f>
        <v>0</v>
      </c>
      <c r="K93" s="6"/>
      <c r="L93" s="7">
        <f>F93+H93+J93</f>
        <v>435148</v>
      </c>
      <c r="M93" s="4" t="s">
        <v>49</v>
      </c>
      <c r="N93" s="1" t="s">
        <v>125</v>
      </c>
      <c r="O93" s="1" t="s">
        <v>125</v>
      </c>
      <c r="P93" s="1" t="s">
        <v>49</v>
      </c>
      <c r="Q93" s="1" t="s">
        <v>49</v>
      </c>
      <c r="R93" s="1" t="s">
        <v>49</v>
      </c>
      <c r="AV93" s="1" t="s">
        <v>49</v>
      </c>
      <c r="AW93" s="1" t="s">
        <v>49</v>
      </c>
      <c r="AX93" s="1" t="s">
        <v>49</v>
      </c>
      <c r="AY93" s="1" t="s">
        <v>49</v>
      </c>
    </row>
    <row r="94" spans="1:51" ht="29.95" customHeight="1">
      <c r="A94" s="5"/>
      <c r="B94" s="5"/>
      <c r="C94" s="5"/>
      <c r="D94" s="5"/>
      <c r="E94" s="6"/>
      <c r="F94" s="7"/>
      <c r="G94" s="6"/>
      <c r="H94" s="7"/>
      <c r="I94" s="6"/>
      <c r="J94" s="7"/>
      <c r="K94" s="6"/>
      <c r="L94" s="7"/>
      <c r="M94" s="5"/>
    </row>
    <row r="95" spans="1:51" ht="29.95" customHeight="1">
      <c r="A95" s="91" t="s">
        <v>521</v>
      </c>
      <c r="B95" s="91"/>
      <c r="C95" s="91"/>
      <c r="D95" s="91"/>
      <c r="E95" s="92"/>
      <c r="F95" s="93"/>
      <c r="G95" s="92"/>
      <c r="H95" s="93"/>
      <c r="I95" s="92"/>
      <c r="J95" s="93"/>
      <c r="K95" s="92"/>
      <c r="L95" s="93"/>
      <c r="M95" s="91"/>
      <c r="N95" s="1" t="s">
        <v>118</v>
      </c>
    </row>
    <row r="96" spans="1:51" ht="29.95" customHeight="1">
      <c r="A96" s="4" t="s">
        <v>516</v>
      </c>
      <c r="B96" s="4" t="s">
        <v>220</v>
      </c>
      <c r="C96" s="4" t="s">
        <v>221</v>
      </c>
      <c r="D96" s="5">
        <v>1</v>
      </c>
      <c r="E96" s="6">
        <f>단가대비표!O206</f>
        <v>0</v>
      </c>
      <c r="F96" s="7">
        <f>TRUNC(E96*D96,1)</f>
        <v>0</v>
      </c>
      <c r="G96" s="6">
        <f>단가대비표!P206</f>
        <v>265406</v>
      </c>
      <c r="H96" s="7">
        <f>TRUNC(G96*D96,1)</f>
        <v>265406</v>
      </c>
      <c r="I96" s="6">
        <f>단가대비표!V206</f>
        <v>0</v>
      </c>
      <c r="J96" s="7">
        <f>TRUNC(I96*D96,1)</f>
        <v>0</v>
      </c>
      <c r="K96" s="6">
        <f t="shared" ref="K96:L98" si="15">TRUNC(E96+G96+I96,1)</f>
        <v>265406</v>
      </c>
      <c r="L96" s="7">
        <f t="shared" si="15"/>
        <v>265406</v>
      </c>
      <c r="M96" s="4" t="s">
        <v>49</v>
      </c>
      <c r="N96" s="1" t="s">
        <v>118</v>
      </c>
      <c r="O96" s="1" t="s">
        <v>517</v>
      </c>
      <c r="P96" s="1" t="s">
        <v>59</v>
      </c>
      <c r="Q96" s="1" t="s">
        <v>59</v>
      </c>
      <c r="R96" s="1" t="s">
        <v>58</v>
      </c>
      <c r="V96">
        <v>1</v>
      </c>
      <c r="AV96" s="1" t="s">
        <v>49</v>
      </c>
      <c r="AW96" s="1" t="s">
        <v>522</v>
      </c>
      <c r="AX96" s="1" t="s">
        <v>49</v>
      </c>
      <c r="AY96" s="1" t="s">
        <v>49</v>
      </c>
    </row>
    <row r="97" spans="1:51" ht="29.95" customHeight="1">
      <c r="A97" s="4" t="s">
        <v>219</v>
      </c>
      <c r="B97" s="4" t="s">
        <v>220</v>
      </c>
      <c r="C97" s="4" t="s">
        <v>221</v>
      </c>
      <c r="D97" s="5">
        <v>1</v>
      </c>
      <c r="E97" s="6">
        <f>단가대비표!O188</f>
        <v>0</v>
      </c>
      <c r="F97" s="7">
        <f>TRUNC(E97*D97,1)</f>
        <v>0</v>
      </c>
      <c r="G97" s="6">
        <f>단가대비표!P188</f>
        <v>157068</v>
      </c>
      <c r="H97" s="7">
        <f>TRUNC(G97*D97,1)</f>
        <v>157068</v>
      </c>
      <c r="I97" s="6">
        <f>단가대비표!V188</f>
        <v>0</v>
      </c>
      <c r="J97" s="7">
        <f>TRUNC(I97*D97,1)</f>
        <v>0</v>
      </c>
      <c r="K97" s="6">
        <f t="shared" si="15"/>
        <v>157068</v>
      </c>
      <c r="L97" s="7">
        <f t="shared" si="15"/>
        <v>157068</v>
      </c>
      <c r="M97" s="4" t="s">
        <v>49</v>
      </c>
      <c r="N97" s="1" t="s">
        <v>118</v>
      </c>
      <c r="O97" s="1" t="s">
        <v>222</v>
      </c>
      <c r="P97" s="1" t="s">
        <v>59</v>
      </c>
      <c r="Q97" s="1" t="s">
        <v>59</v>
      </c>
      <c r="R97" s="1" t="s">
        <v>58</v>
      </c>
      <c r="V97">
        <v>1</v>
      </c>
      <c r="AV97" s="1" t="s">
        <v>49</v>
      </c>
      <c r="AW97" s="1" t="s">
        <v>523</v>
      </c>
      <c r="AX97" s="1" t="s">
        <v>49</v>
      </c>
      <c r="AY97" s="1" t="s">
        <v>49</v>
      </c>
    </row>
    <row r="98" spans="1:51" ht="29.95" customHeight="1">
      <c r="A98" s="4" t="s">
        <v>264</v>
      </c>
      <c r="B98" s="4" t="s">
        <v>265</v>
      </c>
      <c r="C98" s="4" t="s">
        <v>116</v>
      </c>
      <c r="D98" s="5">
        <v>1</v>
      </c>
      <c r="E98" s="6">
        <f>TRUNC(SUMIF(V96:V98, RIGHTB(O98, 1), H96:H98)*U98, 2)</f>
        <v>12674.22</v>
      </c>
      <c r="F98" s="7">
        <f>TRUNC(E98*D98,1)</f>
        <v>12674.2</v>
      </c>
      <c r="G98" s="6">
        <v>0</v>
      </c>
      <c r="H98" s="7">
        <f>TRUNC(G98*D98,1)</f>
        <v>0</v>
      </c>
      <c r="I98" s="6">
        <v>0</v>
      </c>
      <c r="J98" s="7">
        <f>TRUNC(I98*D98,1)</f>
        <v>0</v>
      </c>
      <c r="K98" s="6">
        <f t="shared" si="15"/>
        <v>12674.2</v>
      </c>
      <c r="L98" s="7">
        <f t="shared" si="15"/>
        <v>12674.2</v>
      </c>
      <c r="M98" s="4" t="s">
        <v>49</v>
      </c>
      <c r="N98" s="1" t="s">
        <v>118</v>
      </c>
      <c r="O98" s="1" t="s">
        <v>218</v>
      </c>
      <c r="P98" s="1" t="s">
        <v>59</v>
      </c>
      <c r="Q98" s="1" t="s">
        <v>59</v>
      </c>
      <c r="R98" s="1" t="s">
        <v>59</v>
      </c>
      <c r="S98">
        <v>1</v>
      </c>
      <c r="T98">
        <v>0</v>
      </c>
      <c r="U98">
        <v>0.03</v>
      </c>
      <c r="AV98" s="1" t="s">
        <v>49</v>
      </c>
      <c r="AW98" s="1" t="s">
        <v>524</v>
      </c>
      <c r="AX98" s="1" t="s">
        <v>49</v>
      </c>
      <c r="AY98" s="1" t="s">
        <v>49</v>
      </c>
    </row>
    <row r="99" spans="1:51" ht="29.95" customHeight="1">
      <c r="A99" s="4" t="s">
        <v>454</v>
      </c>
      <c r="B99" s="4" t="s">
        <v>49</v>
      </c>
      <c r="C99" s="4" t="s">
        <v>49</v>
      </c>
      <c r="D99" s="5"/>
      <c r="E99" s="6"/>
      <c r="F99" s="7">
        <f>TRUNC(SUMIF(N96:N98, N95, F96:F98),0)</f>
        <v>12674</v>
      </c>
      <c r="G99" s="6"/>
      <c r="H99" s="7">
        <f>TRUNC(SUMIF(N96:N98, N95, H96:H98),0)</f>
        <v>422474</v>
      </c>
      <c r="I99" s="6"/>
      <c r="J99" s="7">
        <f>TRUNC(SUMIF(N96:N98, N95, J96:J98),0)</f>
        <v>0</v>
      </c>
      <c r="K99" s="6"/>
      <c r="L99" s="7">
        <f>F99+H99+J99</f>
        <v>435148</v>
      </c>
      <c r="M99" s="4" t="s">
        <v>49</v>
      </c>
      <c r="N99" s="1" t="s">
        <v>125</v>
      </c>
      <c r="O99" s="1" t="s">
        <v>125</v>
      </c>
      <c r="P99" s="1" t="s">
        <v>49</v>
      </c>
      <c r="Q99" s="1" t="s">
        <v>49</v>
      </c>
      <c r="R99" s="1" t="s">
        <v>49</v>
      </c>
      <c r="AV99" s="1" t="s">
        <v>49</v>
      </c>
      <c r="AW99" s="1" t="s">
        <v>49</v>
      </c>
      <c r="AX99" s="1" t="s">
        <v>49</v>
      </c>
      <c r="AY99" s="1" t="s">
        <v>49</v>
      </c>
    </row>
    <row r="100" spans="1:51" ht="29.95" customHeight="1">
      <c r="A100" s="5"/>
      <c r="B100" s="5"/>
      <c r="C100" s="5"/>
      <c r="D100" s="5"/>
      <c r="E100" s="6"/>
      <c r="F100" s="7"/>
      <c r="G100" s="6"/>
      <c r="H100" s="7"/>
      <c r="I100" s="6"/>
      <c r="J100" s="7"/>
      <c r="K100" s="6"/>
      <c r="L100" s="7"/>
      <c r="M100" s="5"/>
    </row>
    <row r="101" spans="1:51" ht="29.95" customHeight="1">
      <c r="A101" s="91" t="s">
        <v>525</v>
      </c>
      <c r="B101" s="91"/>
      <c r="C101" s="91"/>
      <c r="D101" s="91"/>
      <c r="E101" s="92"/>
      <c r="F101" s="93"/>
      <c r="G101" s="92"/>
      <c r="H101" s="93"/>
      <c r="I101" s="92"/>
      <c r="J101" s="93"/>
      <c r="K101" s="92"/>
      <c r="L101" s="93"/>
      <c r="M101" s="91"/>
      <c r="N101" s="1" t="s">
        <v>119</v>
      </c>
    </row>
    <row r="102" spans="1:51" ht="29.95" customHeight="1">
      <c r="A102" s="4" t="s">
        <v>516</v>
      </c>
      <c r="B102" s="4" t="s">
        <v>220</v>
      </c>
      <c r="C102" s="4" t="s">
        <v>221</v>
      </c>
      <c r="D102" s="5">
        <v>1</v>
      </c>
      <c r="E102" s="6">
        <f>단가대비표!O206</f>
        <v>0</v>
      </c>
      <c r="F102" s="7">
        <f>TRUNC(E102*D102,1)</f>
        <v>0</v>
      </c>
      <c r="G102" s="6">
        <f>단가대비표!P206</f>
        <v>265406</v>
      </c>
      <c r="H102" s="7">
        <f>TRUNC(G102*D102,1)</f>
        <v>265406</v>
      </c>
      <c r="I102" s="6">
        <f>단가대비표!V206</f>
        <v>0</v>
      </c>
      <c r="J102" s="7">
        <f>TRUNC(I102*D102,1)</f>
        <v>0</v>
      </c>
      <c r="K102" s="6">
        <f t="shared" ref="K102:L104" si="16">TRUNC(E102+G102+I102,1)</f>
        <v>265406</v>
      </c>
      <c r="L102" s="7">
        <f t="shared" si="16"/>
        <v>265406</v>
      </c>
      <c r="M102" s="4" t="s">
        <v>49</v>
      </c>
      <c r="N102" s="1" t="s">
        <v>119</v>
      </c>
      <c r="O102" s="1" t="s">
        <v>517</v>
      </c>
      <c r="P102" s="1" t="s">
        <v>59</v>
      </c>
      <c r="Q102" s="1" t="s">
        <v>59</v>
      </c>
      <c r="R102" s="1" t="s">
        <v>58</v>
      </c>
      <c r="V102">
        <v>1</v>
      </c>
      <c r="AV102" s="1" t="s">
        <v>49</v>
      </c>
      <c r="AW102" s="1" t="s">
        <v>526</v>
      </c>
      <c r="AX102" s="1" t="s">
        <v>49</v>
      </c>
      <c r="AY102" s="1" t="s">
        <v>49</v>
      </c>
    </row>
    <row r="103" spans="1:51" ht="29.95" customHeight="1">
      <c r="A103" s="4" t="s">
        <v>219</v>
      </c>
      <c r="B103" s="4" t="s">
        <v>220</v>
      </c>
      <c r="C103" s="4" t="s">
        <v>221</v>
      </c>
      <c r="D103" s="5">
        <v>1</v>
      </c>
      <c r="E103" s="6">
        <f>단가대비표!O188</f>
        <v>0</v>
      </c>
      <c r="F103" s="7">
        <f>TRUNC(E103*D103,1)</f>
        <v>0</v>
      </c>
      <c r="G103" s="6">
        <f>단가대비표!P188</f>
        <v>157068</v>
      </c>
      <c r="H103" s="7">
        <f>TRUNC(G103*D103,1)</f>
        <v>157068</v>
      </c>
      <c r="I103" s="6">
        <f>단가대비표!V188</f>
        <v>0</v>
      </c>
      <c r="J103" s="7">
        <f>TRUNC(I103*D103,1)</f>
        <v>0</v>
      </c>
      <c r="K103" s="6">
        <f t="shared" si="16"/>
        <v>157068</v>
      </c>
      <c r="L103" s="7">
        <f t="shared" si="16"/>
        <v>157068</v>
      </c>
      <c r="M103" s="4" t="s">
        <v>49</v>
      </c>
      <c r="N103" s="1" t="s">
        <v>119</v>
      </c>
      <c r="O103" s="1" t="s">
        <v>222</v>
      </c>
      <c r="P103" s="1" t="s">
        <v>59</v>
      </c>
      <c r="Q103" s="1" t="s">
        <v>59</v>
      </c>
      <c r="R103" s="1" t="s">
        <v>58</v>
      </c>
      <c r="V103">
        <v>1</v>
      </c>
      <c r="AV103" s="1" t="s">
        <v>49</v>
      </c>
      <c r="AW103" s="1" t="s">
        <v>527</v>
      </c>
      <c r="AX103" s="1" t="s">
        <v>49</v>
      </c>
      <c r="AY103" s="1" t="s">
        <v>49</v>
      </c>
    </row>
    <row r="104" spans="1:51" ht="29.95" customHeight="1">
      <c r="A104" s="4" t="s">
        <v>264</v>
      </c>
      <c r="B104" s="4" t="s">
        <v>265</v>
      </c>
      <c r="C104" s="4" t="s">
        <v>116</v>
      </c>
      <c r="D104" s="5">
        <v>1</v>
      </c>
      <c r="E104" s="6">
        <f>TRUNC(SUMIF(V102:V104, RIGHTB(O104, 1), H102:H104)*U104, 2)</f>
        <v>12674.22</v>
      </c>
      <c r="F104" s="7">
        <f>TRUNC(E104*D104,1)</f>
        <v>12674.2</v>
      </c>
      <c r="G104" s="6">
        <v>0</v>
      </c>
      <c r="H104" s="7">
        <f>TRUNC(G104*D104,1)</f>
        <v>0</v>
      </c>
      <c r="I104" s="6">
        <v>0</v>
      </c>
      <c r="J104" s="7">
        <f>TRUNC(I104*D104,1)</f>
        <v>0</v>
      </c>
      <c r="K104" s="6">
        <f t="shared" si="16"/>
        <v>12674.2</v>
      </c>
      <c r="L104" s="7">
        <f t="shared" si="16"/>
        <v>12674.2</v>
      </c>
      <c r="M104" s="4" t="s">
        <v>49</v>
      </c>
      <c r="N104" s="1" t="s">
        <v>119</v>
      </c>
      <c r="O104" s="1" t="s">
        <v>218</v>
      </c>
      <c r="P104" s="1" t="s">
        <v>59</v>
      </c>
      <c r="Q104" s="1" t="s">
        <v>59</v>
      </c>
      <c r="R104" s="1" t="s">
        <v>59</v>
      </c>
      <c r="S104">
        <v>1</v>
      </c>
      <c r="T104">
        <v>0</v>
      </c>
      <c r="U104">
        <v>0.03</v>
      </c>
      <c r="AV104" s="1" t="s">
        <v>49</v>
      </c>
      <c r="AW104" s="1" t="s">
        <v>528</v>
      </c>
      <c r="AX104" s="1" t="s">
        <v>49</v>
      </c>
      <c r="AY104" s="1" t="s">
        <v>49</v>
      </c>
    </row>
    <row r="105" spans="1:51" ht="29.95" customHeight="1">
      <c r="A105" s="4" t="s">
        <v>454</v>
      </c>
      <c r="B105" s="4" t="s">
        <v>49</v>
      </c>
      <c r="C105" s="4" t="s">
        <v>49</v>
      </c>
      <c r="D105" s="5"/>
      <c r="E105" s="6"/>
      <c r="F105" s="7">
        <f>TRUNC(SUMIF(N102:N104, N101, F102:F104),0)</f>
        <v>12674</v>
      </c>
      <c r="G105" s="6"/>
      <c r="H105" s="7">
        <f>TRUNC(SUMIF(N102:N104, N101, H102:H104),0)</f>
        <v>422474</v>
      </c>
      <c r="I105" s="6"/>
      <c r="J105" s="7">
        <f>TRUNC(SUMIF(N102:N104, N101, J102:J104),0)</f>
        <v>0</v>
      </c>
      <c r="K105" s="6"/>
      <c r="L105" s="7">
        <f>F105+H105+J105</f>
        <v>435148</v>
      </c>
      <c r="M105" s="4" t="s">
        <v>49</v>
      </c>
      <c r="N105" s="1" t="s">
        <v>125</v>
      </c>
      <c r="O105" s="1" t="s">
        <v>125</v>
      </c>
      <c r="P105" s="1" t="s">
        <v>49</v>
      </c>
      <c r="Q105" s="1" t="s">
        <v>49</v>
      </c>
      <c r="R105" s="1" t="s">
        <v>49</v>
      </c>
      <c r="AV105" s="1" t="s">
        <v>49</v>
      </c>
      <c r="AW105" s="1" t="s">
        <v>49</v>
      </c>
      <c r="AX105" s="1" t="s">
        <v>49</v>
      </c>
      <c r="AY105" s="1" t="s">
        <v>49</v>
      </c>
    </row>
    <row r="106" spans="1:51" ht="29.95" customHeight="1">
      <c r="A106" s="5"/>
      <c r="B106" s="5"/>
      <c r="C106" s="5"/>
      <c r="D106" s="5"/>
      <c r="E106" s="6"/>
      <c r="F106" s="7"/>
      <c r="G106" s="6"/>
      <c r="H106" s="7"/>
      <c r="I106" s="6"/>
      <c r="J106" s="7"/>
      <c r="K106" s="6"/>
      <c r="L106" s="7"/>
      <c r="M106" s="5"/>
    </row>
    <row r="107" spans="1:51" ht="29.95" customHeight="1">
      <c r="A107" s="91" t="s">
        <v>529</v>
      </c>
      <c r="B107" s="91"/>
      <c r="C107" s="91"/>
      <c r="D107" s="91"/>
      <c r="E107" s="92"/>
      <c r="F107" s="93"/>
      <c r="G107" s="92"/>
      <c r="H107" s="93"/>
      <c r="I107" s="92"/>
      <c r="J107" s="93"/>
      <c r="K107" s="92"/>
      <c r="L107" s="93"/>
      <c r="M107" s="91"/>
      <c r="N107" s="1" t="s">
        <v>120</v>
      </c>
    </row>
    <row r="108" spans="1:51" ht="29.95" customHeight="1">
      <c r="A108" s="4" t="s">
        <v>516</v>
      </c>
      <c r="B108" s="4" t="s">
        <v>220</v>
      </c>
      <c r="C108" s="4" t="s">
        <v>221</v>
      </c>
      <c r="D108" s="5">
        <v>1</v>
      </c>
      <c r="E108" s="6">
        <f>단가대비표!O206</f>
        <v>0</v>
      </c>
      <c r="F108" s="7">
        <f>TRUNC(E108*D108,1)</f>
        <v>0</v>
      </c>
      <c r="G108" s="6">
        <f>단가대비표!P206</f>
        <v>265406</v>
      </c>
      <c r="H108" s="7">
        <f>TRUNC(G108*D108,1)</f>
        <v>265406</v>
      </c>
      <c r="I108" s="6">
        <f>단가대비표!V206</f>
        <v>0</v>
      </c>
      <c r="J108" s="7">
        <f>TRUNC(I108*D108,1)</f>
        <v>0</v>
      </c>
      <c r="K108" s="6">
        <f t="shared" ref="K108:L110" si="17">TRUNC(E108+G108+I108,1)</f>
        <v>265406</v>
      </c>
      <c r="L108" s="7">
        <f t="shared" si="17"/>
        <v>265406</v>
      </c>
      <c r="M108" s="4" t="s">
        <v>49</v>
      </c>
      <c r="N108" s="1" t="s">
        <v>120</v>
      </c>
      <c r="O108" s="1" t="s">
        <v>517</v>
      </c>
      <c r="P108" s="1" t="s">
        <v>59</v>
      </c>
      <c r="Q108" s="1" t="s">
        <v>59</v>
      </c>
      <c r="R108" s="1" t="s">
        <v>58</v>
      </c>
      <c r="V108">
        <v>1</v>
      </c>
      <c r="AV108" s="1" t="s">
        <v>49</v>
      </c>
      <c r="AW108" s="1" t="s">
        <v>530</v>
      </c>
      <c r="AX108" s="1" t="s">
        <v>49</v>
      </c>
      <c r="AY108" s="1" t="s">
        <v>49</v>
      </c>
    </row>
    <row r="109" spans="1:51" ht="29.95" customHeight="1">
      <c r="A109" s="4" t="s">
        <v>219</v>
      </c>
      <c r="B109" s="4" t="s">
        <v>220</v>
      </c>
      <c r="C109" s="4" t="s">
        <v>221</v>
      </c>
      <c r="D109" s="5">
        <v>1</v>
      </c>
      <c r="E109" s="6">
        <f>단가대비표!O188</f>
        <v>0</v>
      </c>
      <c r="F109" s="7">
        <f>TRUNC(E109*D109,1)</f>
        <v>0</v>
      </c>
      <c r="G109" s="6">
        <f>단가대비표!P188</f>
        <v>157068</v>
      </c>
      <c r="H109" s="7">
        <f>TRUNC(G109*D109,1)</f>
        <v>157068</v>
      </c>
      <c r="I109" s="6">
        <f>단가대비표!V188</f>
        <v>0</v>
      </c>
      <c r="J109" s="7">
        <f>TRUNC(I109*D109,1)</f>
        <v>0</v>
      </c>
      <c r="K109" s="6">
        <f t="shared" si="17"/>
        <v>157068</v>
      </c>
      <c r="L109" s="7">
        <f t="shared" si="17"/>
        <v>157068</v>
      </c>
      <c r="M109" s="4" t="s">
        <v>49</v>
      </c>
      <c r="N109" s="1" t="s">
        <v>120</v>
      </c>
      <c r="O109" s="1" t="s">
        <v>222</v>
      </c>
      <c r="P109" s="1" t="s">
        <v>59</v>
      </c>
      <c r="Q109" s="1" t="s">
        <v>59</v>
      </c>
      <c r="R109" s="1" t="s">
        <v>58</v>
      </c>
      <c r="V109">
        <v>1</v>
      </c>
      <c r="AV109" s="1" t="s">
        <v>49</v>
      </c>
      <c r="AW109" s="1" t="s">
        <v>531</v>
      </c>
      <c r="AX109" s="1" t="s">
        <v>49</v>
      </c>
      <c r="AY109" s="1" t="s">
        <v>49</v>
      </c>
    </row>
    <row r="110" spans="1:51" ht="29.95" customHeight="1">
      <c r="A110" s="4" t="s">
        <v>264</v>
      </c>
      <c r="B110" s="4" t="s">
        <v>265</v>
      </c>
      <c r="C110" s="4" t="s">
        <v>116</v>
      </c>
      <c r="D110" s="5">
        <v>1</v>
      </c>
      <c r="E110" s="6">
        <f>TRUNC(SUMIF(V108:V110, RIGHTB(O110, 1), H108:H110)*U110, 2)</f>
        <v>12674.22</v>
      </c>
      <c r="F110" s="7">
        <f>TRUNC(E110*D110,1)</f>
        <v>12674.2</v>
      </c>
      <c r="G110" s="6">
        <v>0</v>
      </c>
      <c r="H110" s="7">
        <f>TRUNC(G110*D110,1)</f>
        <v>0</v>
      </c>
      <c r="I110" s="6">
        <v>0</v>
      </c>
      <c r="J110" s="7">
        <f>TRUNC(I110*D110,1)</f>
        <v>0</v>
      </c>
      <c r="K110" s="6">
        <f t="shared" si="17"/>
        <v>12674.2</v>
      </c>
      <c r="L110" s="7">
        <f t="shared" si="17"/>
        <v>12674.2</v>
      </c>
      <c r="M110" s="4" t="s">
        <v>49</v>
      </c>
      <c r="N110" s="1" t="s">
        <v>120</v>
      </c>
      <c r="O110" s="1" t="s">
        <v>218</v>
      </c>
      <c r="P110" s="1" t="s">
        <v>59</v>
      </c>
      <c r="Q110" s="1" t="s">
        <v>59</v>
      </c>
      <c r="R110" s="1" t="s">
        <v>59</v>
      </c>
      <c r="S110">
        <v>1</v>
      </c>
      <c r="T110">
        <v>0</v>
      </c>
      <c r="U110">
        <v>0.03</v>
      </c>
      <c r="AV110" s="1" t="s">
        <v>49</v>
      </c>
      <c r="AW110" s="1" t="s">
        <v>532</v>
      </c>
      <c r="AX110" s="1" t="s">
        <v>49</v>
      </c>
      <c r="AY110" s="1" t="s">
        <v>49</v>
      </c>
    </row>
    <row r="111" spans="1:51" ht="29.95" customHeight="1">
      <c r="A111" s="4" t="s">
        <v>454</v>
      </c>
      <c r="B111" s="4" t="s">
        <v>49</v>
      </c>
      <c r="C111" s="4" t="s">
        <v>49</v>
      </c>
      <c r="D111" s="5"/>
      <c r="E111" s="6"/>
      <c r="F111" s="7">
        <f>TRUNC(SUMIF(N108:N110, N107, F108:F110),0)</f>
        <v>12674</v>
      </c>
      <c r="G111" s="6"/>
      <c r="H111" s="7">
        <f>TRUNC(SUMIF(N108:N110, N107, H108:H110),0)</f>
        <v>422474</v>
      </c>
      <c r="I111" s="6"/>
      <c r="J111" s="7">
        <f>TRUNC(SUMIF(N108:N110, N107, J108:J110),0)</f>
        <v>0</v>
      </c>
      <c r="K111" s="6"/>
      <c r="L111" s="7">
        <f>F111+H111+J111</f>
        <v>435148</v>
      </c>
      <c r="M111" s="4" t="s">
        <v>49</v>
      </c>
      <c r="N111" s="1" t="s">
        <v>125</v>
      </c>
      <c r="O111" s="1" t="s">
        <v>125</v>
      </c>
      <c r="P111" s="1" t="s">
        <v>49</v>
      </c>
      <c r="Q111" s="1" t="s">
        <v>49</v>
      </c>
      <c r="R111" s="1" t="s">
        <v>49</v>
      </c>
      <c r="AV111" s="1" t="s">
        <v>49</v>
      </c>
      <c r="AW111" s="1" t="s">
        <v>49</v>
      </c>
      <c r="AX111" s="1" t="s">
        <v>49</v>
      </c>
      <c r="AY111" s="1" t="s">
        <v>49</v>
      </c>
    </row>
    <row r="112" spans="1:51" ht="29.95" customHeight="1">
      <c r="A112" s="5"/>
      <c r="B112" s="5"/>
      <c r="C112" s="5"/>
      <c r="D112" s="5"/>
      <c r="E112" s="6"/>
      <c r="F112" s="7"/>
      <c r="G112" s="6"/>
      <c r="H112" s="7"/>
      <c r="I112" s="6"/>
      <c r="J112" s="7"/>
      <c r="K112" s="6"/>
      <c r="L112" s="7"/>
      <c r="M112" s="5"/>
    </row>
    <row r="113" spans="1:51" ht="29.95" customHeight="1">
      <c r="A113" s="91" t="s">
        <v>533</v>
      </c>
      <c r="B113" s="91"/>
      <c r="C113" s="91"/>
      <c r="D113" s="91"/>
      <c r="E113" s="92"/>
      <c r="F113" s="93"/>
      <c r="G113" s="92"/>
      <c r="H113" s="93"/>
      <c r="I113" s="92"/>
      <c r="J113" s="93"/>
      <c r="K113" s="92"/>
      <c r="L113" s="93"/>
      <c r="M113" s="91"/>
      <c r="N113" s="1" t="s">
        <v>121</v>
      </c>
    </row>
    <row r="114" spans="1:51" ht="29.95" customHeight="1">
      <c r="A114" s="4" t="s">
        <v>516</v>
      </c>
      <c r="B114" s="4" t="s">
        <v>220</v>
      </c>
      <c r="C114" s="4" t="s">
        <v>221</v>
      </c>
      <c r="D114" s="5">
        <v>1</v>
      </c>
      <c r="E114" s="6">
        <f>단가대비표!O206</f>
        <v>0</v>
      </c>
      <c r="F114" s="7">
        <f>TRUNC(E114*D114,1)</f>
        <v>0</v>
      </c>
      <c r="G114" s="6">
        <f>단가대비표!P206</f>
        <v>265406</v>
      </c>
      <c r="H114" s="7">
        <f>TRUNC(G114*D114,1)</f>
        <v>265406</v>
      </c>
      <c r="I114" s="6">
        <f>단가대비표!V206</f>
        <v>0</v>
      </c>
      <c r="J114" s="7">
        <f>TRUNC(I114*D114,1)</f>
        <v>0</v>
      </c>
      <c r="K114" s="6">
        <f t="shared" ref="K114:L116" si="18">TRUNC(E114+G114+I114,1)</f>
        <v>265406</v>
      </c>
      <c r="L114" s="7">
        <f t="shared" si="18"/>
        <v>265406</v>
      </c>
      <c r="M114" s="4" t="s">
        <v>49</v>
      </c>
      <c r="N114" s="1" t="s">
        <v>121</v>
      </c>
      <c r="O114" s="1" t="s">
        <v>517</v>
      </c>
      <c r="P114" s="1" t="s">
        <v>59</v>
      </c>
      <c r="Q114" s="1" t="s">
        <v>59</v>
      </c>
      <c r="R114" s="1" t="s">
        <v>58</v>
      </c>
      <c r="V114">
        <v>1</v>
      </c>
      <c r="AV114" s="1" t="s">
        <v>49</v>
      </c>
      <c r="AW114" s="1" t="s">
        <v>534</v>
      </c>
      <c r="AX114" s="1" t="s">
        <v>49</v>
      </c>
      <c r="AY114" s="1" t="s">
        <v>49</v>
      </c>
    </row>
    <row r="115" spans="1:51" ht="29.95" customHeight="1">
      <c r="A115" s="4" t="s">
        <v>219</v>
      </c>
      <c r="B115" s="4" t="s">
        <v>220</v>
      </c>
      <c r="C115" s="4" t="s">
        <v>221</v>
      </c>
      <c r="D115" s="5">
        <v>1</v>
      </c>
      <c r="E115" s="6">
        <f>단가대비표!O188</f>
        <v>0</v>
      </c>
      <c r="F115" s="7">
        <f>TRUNC(E115*D115,1)</f>
        <v>0</v>
      </c>
      <c r="G115" s="6">
        <f>단가대비표!P188</f>
        <v>157068</v>
      </c>
      <c r="H115" s="7">
        <f>TRUNC(G115*D115,1)</f>
        <v>157068</v>
      </c>
      <c r="I115" s="6">
        <f>단가대비표!V188</f>
        <v>0</v>
      </c>
      <c r="J115" s="7">
        <f>TRUNC(I115*D115,1)</f>
        <v>0</v>
      </c>
      <c r="K115" s="6">
        <f t="shared" si="18"/>
        <v>157068</v>
      </c>
      <c r="L115" s="7">
        <f t="shared" si="18"/>
        <v>157068</v>
      </c>
      <c r="M115" s="4" t="s">
        <v>49</v>
      </c>
      <c r="N115" s="1" t="s">
        <v>121</v>
      </c>
      <c r="O115" s="1" t="s">
        <v>222</v>
      </c>
      <c r="P115" s="1" t="s">
        <v>59</v>
      </c>
      <c r="Q115" s="1" t="s">
        <v>59</v>
      </c>
      <c r="R115" s="1" t="s">
        <v>58</v>
      </c>
      <c r="V115">
        <v>1</v>
      </c>
      <c r="AV115" s="1" t="s">
        <v>49</v>
      </c>
      <c r="AW115" s="1" t="s">
        <v>535</v>
      </c>
      <c r="AX115" s="1" t="s">
        <v>49</v>
      </c>
      <c r="AY115" s="1" t="s">
        <v>49</v>
      </c>
    </row>
    <row r="116" spans="1:51" ht="29.95" customHeight="1">
      <c r="A116" s="4" t="s">
        <v>264</v>
      </c>
      <c r="B116" s="4" t="s">
        <v>265</v>
      </c>
      <c r="C116" s="4" t="s">
        <v>116</v>
      </c>
      <c r="D116" s="5">
        <v>1</v>
      </c>
      <c r="E116" s="6">
        <f>TRUNC(SUMIF(V114:V116, RIGHTB(O116, 1), H114:H116)*U116, 2)</f>
        <v>12674.22</v>
      </c>
      <c r="F116" s="7">
        <f>TRUNC(E116*D116,1)</f>
        <v>12674.2</v>
      </c>
      <c r="G116" s="6">
        <v>0</v>
      </c>
      <c r="H116" s="7">
        <f>TRUNC(G116*D116,1)</f>
        <v>0</v>
      </c>
      <c r="I116" s="6">
        <v>0</v>
      </c>
      <c r="J116" s="7">
        <f>TRUNC(I116*D116,1)</f>
        <v>0</v>
      </c>
      <c r="K116" s="6">
        <f t="shared" si="18"/>
        <v>12674.2</v>
      </c>
      <c r="L116" s="7">
        <f t="shared" si="18"/>
        <v>12674.2</v>
      </c>
      <c r="M116" s="4" t="s">
        <v>49</v>
      </c>
      <c r="N116" s="1" t="s">
        <v>121</v>
      </c>
      <c r="O116" s="1" t="s">
        <v>218</v>
      </c>
      <c r="P116" s="1" t="s">
        <v>59</v>
      </c>
      <c r="Q116" s="1" t="s">
        <v>59</v>
      </c>
      <c r="R116" s="1" t="s">
        <v>59</v>
      </c>
      <c r="S116">
        <v>1</v>
      </c>
      <c r="T116">
        <v>0</v>
      </c>
      <c r="U116">
        <v>0.03</v>
      </c>
      <c r="AV116" s="1" t="s">
        <v>49</v>
      </c>
      <c r="AW116" s="1" t="s">
        <v>536</v>
      </c>
      <c r="AX116" s="1" t="s">
        <v>49</v>
      </c>
      <c r="AY116" s="1" t="s">
        <v>49</v>
      </c>
    </row>
    <row r="117" spans="1:51" ht="29.95" customHeight="1">
      <c r="A117" s="4" t="s">
        <v>454</v>
      </c>
      <c r="B117" s="4" t="s">
        <v>49</v>
      </c>
      <c r="C117" s="4" t="s">
        <v>49</v>
      </c>
      <c r="D117" s="5"/>
      <c r="E117" s="6"/>
      <c r="F117" s="7">
        <f>TRUNC(SUMIF(N114:N116, N113, F114:F116),0)</f>
        <v>12674</v>
      </c>
      <c r="G117" s="6"/>
      <c r="H117" s="7">
        <f>TRUNC(SUMIF(N114:N116, N113, H114:H116),0)</f>
        <v>422474</v>
      </c>
      <c r="I117" s="6"/>
      <c r="J117" s="7">
        <f>TRUNC(SUMIF(N114:N116, N113, J114:J116),0)</f>
        <v>0</v>
      </c>
      <c r="K117" s="6"/>
      <c r="L117" s="7">
        <f>F117+H117+J117</f>
        <v>435148</v>
      </c>
      <c r="M117" s="4" t="s">
        <v>49</v>
      </c>
      <c r="N117" s="1" t="s">
        <v>125</v>
      </c>
      <c r="O117" s="1" t="s">
        <v>125</v>
      </c>
      <c r="P117" s="1" t="s">
        <v>49</v>
      </c>
      <c r="Q117" s="1" t="s">
        <v>49</v>
      </c>
      <c r="R117" s="1" t="s">
        <v>49</v>
      </c>
      <c r="AV117" s="1" t="s">
        <v>49</v>
      </c>
      <c r="AW117" s="1" t="s">
        <v>49</v>
      </c>
      <c r="AX117" s="1" t="s">
        <v>49</v>
      </c>
      <c r="AY117" s="1" t="s">
        <v>49</v>
      </c>
    </row>
    <row r="118" spans="1:51" ht="29.95" customHeight="1">
      <c r="A118" s="5"/>
      <c r="B118" s="5"/>
      <c r="C118" s="5"/>
      <c r="D118" s="5"/>
      <c r="E118" s="6"/>
      <c r="F118" s="7"/>
      <c r="G118" s="6"/>
      <c r="H118" s="7"/>
      <c r="I118" s="6"/>
      <c r="J118" s="7"/>
      <c r="K118" s="6"/>
      <c r="L118" s="7"/>
      <c r="M118" s="5"/>
    </row>
    <row r="119" spans="1:51" ht="29.95" customHeight="1">
      <c r="A119" s="91" t="s">
        <v>537</v>
      </c>
      <c r="B119" s="91"/>
      <c r="C119" s="91"/>
      <c r="D119" s="91"/>
      <c r="E119" s="92"/>
      <c r="F119" s="93"/>
      <c r="G119" s="92"/>
      <c r="H119" s="93"/>
      <c r="I119" s="92"/>
      <c r="J119" s="93"/>
      <c r="K119" s="92"/>
      <c r="L119" s="93"/>
      <c r="M119" s="91"/>
      <c r="N119" s="1" t="s">
        <v>122</v>
      </c>
    </row>
    <row r="120" spans="1:51" ht="29.95" customHeight="1">
      <c r="A120" s="4" t="s">
        <v>516</v>
      </c>
      <c r="B120" s="4" t="s">
        <v>220</v>
      </c>
      <c r="C120" s="4" t="s">
        <v>221</v>
      </c>
      <c r="D120" s="5">
        <v>1</v>
      </c>
      <c r="E120" s="6">
        <f>단가대비표!O206</f>
        <v>0</v>
      </c>
      <c r="F120" s="7">
        <f>TRUNC(E120*D120,1)</f>
        <v>0</v>
      </c>
      <c r="G120" s="6">
        <f>단가대비표!P206</f>
        <v>265406</v>
      </c>
      <c r="H120" s="7">
        <f>TRUNC(G120*D120,1)</f>
        <v>265406</v>
      </c>
      <c r="I120" s="6">
        <f>단가대비표!V206</f>
        <v>0</v>
      </c>
      <c r="J120" s="7">
        <f>TRUNC(I120*D120,1)</f>
        <v>0</v>
      </c>
      <c r="K120" s="6">
        <f t="shared" ref="K120:L122" si="19">TRUNC(E120+G120+I120,1)</f>
        <v>265406</v>
      </c>
      <c r="L120" s="7">
        <f t="shared" si="19"/>
        <v>265406</v>
      </c>
      <c r="M120" s="4" t="s">
        <v>49</v>
      </c>
      <c r="N120" s="1" t="s">
        <v>122</v>
      </c>
      <c r="O120" s="1" t="s">
        <v>517</v>
      </c>
      <c r="P120" s="1" t="s">
        <v>59</v>
      </c>
      <c r="Q120" s="1" t="s">
        <v>59</v>
      </c>
      <c r="R120" s="1" t="s">
        <v>58</v>
      </c>
      <c r="V120">
        <v>1</v>
      </c>
      <c r="AV120" s="1" t="s">
        <v>49</v>
      </c>
      <c r="AW120" s="1" t="s">
        <v>538</v>
      </c>
      <c r="AX120" s="1" t="s">
        <v>49</v>
      </c>
      <c r="AY120" s="1" t="s">
        <v>49</v>
      </c>
    </row>
    <row r="121" spans="1:51" ht="29.95" customHeight="1">
      <c r="A121" s="4" t="s">
        <v>219</v>
      </c>
      <c r="B121" s="4" t="s">
        <v>220</v>
      </c>
      <c r="C121" s="4" t="s">
        <v>221</v>
      </c>
      <c r="D121" s="5">
        <v>1</v>
      </c>
      <c r="E121" s="6">
        <f>단가대비표!O188</f>
        <v>0</v>
      </c>
      <c r="F121" s="7">
        <f>TRUNC(E121*D121,1)</f>
        <v>0</v>
      </c>
      <c r="G121" s="6">
        <f>단가대비표!P188</f>
        <v>157068</v>
      </c>
      <c r="H121" s="7">
        <f>TRUNC(G121*D121,1)</f>
        <v>157068</v>
      </c>
      <c r="I121" s="6">
        <f>단가대비표!V188</f>
        <v>0</v>
      </c>
      <c r="J121" s="7">
        <f>TRUNC(I121*D121,1)</f>
        <v>0</v>
      </c>
      <c r="K121" s="6">
        <f t="shared" si="19"/>
        <v>157068</v>
      </c>
      <c r="L121" s="7">
        <f t="shared" si="19"/>
        <v>157068</v>
      </c>
      <c r="M121" s="4" t="s">
        <v>49</v>
      </c>
      <c r="N121" s="1" t="s">
        <v>122</v>
      </c>
      <c r="O121" s="1" t="s">
        <v>222</v>
      </c>
      <c r="P121" s="1" t="s">
        <v>59</v>
      </c>
      <c r="Q121" s="1" t="s">
        <v>59</v>
      </c>
      <c r="R121" s="1" t="s">
        <v>58</v>
      </c>
      <c r="V121">
        <v>1</v>
      </c>
      <c r="AV121" s="1" t="s">
        <v>49</v>
      </c>
      <c r="AW121" s="1" t="s">
        <v>539</v>
      </c>
      <c r="AX121" s="1" t="s">
        <v>49</v>
      </c>
      <c r="AY121" s="1" t="s">
        <v>49</v>
      </c>
    </row>
    <row r="122" spans="1:51" ht="29.95" customHeight="1">
      <c r="A122" s="4" t="s">
        <v>264</v>
      </c>
      <c r="B122" s="4" t="s">
        <v>265</v>
      </c>
      <c r="C122" s="4" t="s">
        <v>116</v>
      </c>
      <c r="D122" s="5">
        <v>1</v>
      </c>
      <c r="E122" s="6">
        <f>TRUNC(SUMIF(V120:V122, RIGHTB(O122, 1), H120:H122)*U122, 2)</f>
        <v>12674.22</v>
      </c>
      <c r="F122" s="7">
        <f>TRUNC(E122*D122,1)</f>
        <v>12674.2</v>
      </c>
      <c r="G122" s="6">
        <v>0</v>
      </c>
      <c r="H122" s="7">
        <f>TRUNC(G122*D122,1)</f>
        <v>0</v>
      </c>
      <c r="I122" s="6">
        <v>0</v>
      </c>
      <c r="J122" s="7">
        <f>TRUNC(I122*D122,1)</f>
        <v>0</v>
      </c>
      <c r="K122" s="6">
        <f t="shared" si="19"/>
        <v>12674.2</v>
      </c>
      <c r="L122" s="7">
        <f t="shared" si="19"/>
        <v>12674.2</v>
      </c>
      <c r="M122" s="4" t="s">
        <v>49</v>
      </c>
      <c r="N122" s="1" t="s">
        <v>122</v>
      </c>
      <c r="O122" s="1" t="s">
        <v>218</v>
      </c>
      <c r="P122" s="1" t="s">
        <v>59</v>
      </c>
      <c r="Q122" s="1" t="s">
        <v>59</v>
      </c>
      <c r="R122" s="1" t="s">
        <v>59</v>
      </c>
      <c r="S122">
        <v>1</v>
      </c>
      <c r="T122">
        <v>0</v>
      </c>
      <c r="U122">
        <v>0.03</v>
      </c>
      <c r="AV122" s="1" t="s">
        <v>49</v>
      </c>
      <c r="AW122" s="1" t="s">
        <v>540</v>
      </c>
      <c r="AX122" s="1" t="s">
        <v>49</v>
      </c>
      <c r="AY122" s="1" t="s">
        <v>49</v>
      </c>
    </row>
    <row r="123" spans="1:51" ht="29.95" customHeight="1">
      <c r="A123" s="4" t="s">
        <v>454</v>
      </c>
      <c r="B123" s="4" t="s">
        <v>49</v>
      </c>
      <c r="C123" s="4" t="s">
        <v>49</v>
      </c>
      <c r="D123" s="5"/>
      <c r="E123" s="6"/>
      <c r="F123" s="7">
        <f>TRUNC(SUMIF(N120:N122, N119, F120:F122),0)</f>
        <v>12674</v>
      </c>
      <c r="G123" s="6"/>
      <c r="H123" s="7">
        <f>TRUNC(SUMIF(N120:N122, N119, H120:H122),0)</f>
        <v>422474</v>
      </c>
      <c r="I123" s="6"/>
      <c r="J123" s="7">
        <f>TRUNC(SUMIF(N120:N122, N119, J120:J122),0)</f>
        <v>0</v>
      </c>
      <c r="K123" s="6"/>
      <c r="L123" s="7">
        <f>F123+H123+J123</f>
        <v>435148</v>
      </c>
      <c r="M123" s="4" t="s">
        <v>49</v>
      </c>
      <c r="N123" s="1" t="s">
        <v>125</v>
      </c>
      <c r="O123" s="1" t="s">
        <v>125</v>
      </c>
      <c r="P123" s="1" t="s">
        <v>49</v>
      </c>
      <c r="Q123" s="1" t="s">
        <v>49</v>
      </c>
      <c r="R123" s="1" t="s">
        <v>49</v>
      </c>
      <c r="AV123" s="1" t="s">
        <v>49</v>
      </c>
      <c r="AW123" s="1" t="s">
        <v>49</v>
      </c>
      <c r="AX123" s="1" t="s">
        <v>49</v>
      </c>
      <c r="AY123" s="1" t="s">
        <v>49</v>
      </c>
    </row>
    <row r="124" spans="1:51" ht="29.95" customHeight="1">
      <c r="A124" s="5"/>
      <c r="B124" s="5"/>
      <c r="C124" s="5"/>
      <c r="D124" s="5"/>
      <c r="E124" s="6"/>
      <c r="F124" s="7"/>
      <c r="G124" s="6"/>
      <c r="H124" s="7"/>
      <c r="I124" s="6"/>
      <c r="J124" s="7"/>
      <c r="K124" s="6"/>
      <c r="L124" s="7"/>
      <c r="M124" s="5"/>
    </row>
    <row r="125" spans="1:51" ht="29.95" customHeight="1">
      <c r="A125" s="91" t="s">
        <v>541</v>
      </c>
      <c r="B125" s="91"/>
      <c r="C125" s="91"/>
      <c r="D125" s="91"/>
      <c r="E125" s="92"/>
      <c r="F125" s="93"/>
      <c r="G125" s="92"/>
      <c r="H125" s="93"/>
      <c r="I125" s="92"/>
      <c r="J125" s="93"/>
      <c r="K125" s="92"/>
      <c r="L125" s="93"/>
      <c r="M125" s="91"/>
      <c r="N125" s="1" t="s">
        <v>123</v>
      </c>
    </row>
    <row r="126" spans="1:51" ht="29.95" customHeight="1">
      <c r="A126" s="4" t="s">
        <v>516</v>
      </c>
      <c r="B126" s="4" t="s">
        <v>220</v>
      </c>
      <c r="C126" s="4" t="s">
        <v>221</v>
      </c>
      <c r="D126" s="5">
        <v>1</v>
      </c>
      <c r="E126" s="6">
        <f>단가대비표!O206</f>
        <v>0</v>
      </c>
      <c r="F126" s="7">
        <f>TRUNC(E126*D126,1)</f>
        <v>0</v>
      </c>
      <c r="G126" s="6">
        <f>단가대비표!P206</f>
        <v>265406</v>
      </c>
      <c r="H126" s="7">
        <f>TRUNC(G126*D126,1)</f>
        <v>265406</v>
      </c>
      <c r="I126" s="6">
        <f>단가대비표!V206</f>
        <v>0</v>
      </c>
      <c r="J126" s="7">
        <f>TRUNC(I126*D126,1)</f>
        <v>0</v>
      </c>
      <c r="K126" s="6">
        <f t="shared" ref="K126:L128" si="20">TRUNC(E126+G126+I126,1)</f>
        <v>265406</v>
      </c>
      <c r="L126" s="7">
        <f t="shared" si="20"/>
        <v>265406</v>
      </c>
      <c r="M126" s="4" t="s">
        <v>49</v>
      </c>
      <c r="N126" s="1" t="s">
        <v>123</v>
      </c>
      <c r="O126" s="1" t="s">
        <v>517</v>
      </c>
      <c r="P126" s="1" t="s">
        <v>59</v>
      </c>
      <c r="Q126" s="1" t="s">
        <v>59</v>
      </c>
      <c r="R126" s="1" t="s">
        <v>58</v>
      </c>
      <c r="V126">
        <v>1</v>
      </c>
      <c r="AV126" s="1" t="s">
        <v>49</v>
      </c>
      <c r="AW126" s="1" t="s">
        <v>542</v>
      </c>
      <c r="AX126" s="1" t="s">
        <v>49</v>
      </c>
      <c r="AY126" s="1" t="s">
        <v>49</v>
      </c>
    </row>
    <row r="127" spans="1:51" ht="29.95" customHeight="1">
      <c r="A127" s="4" t="s">
        <v>219</v>
      </c>
      <c r="B127" s="4" t="s">
        <v>220</v>
      </c>
      <c r="C127" s="4" t="s">
        <v>221</v>
      </c>
      <c r="D127" s="5">
        <v>1</v>
      </c>
      <c r="E127" s="6">
        <f>단가대비표!O188</f>
        <v>0</v>
      </c>
      <c r="F127" s="7">
        <f>TRUNC(E127*D127,1)</f>
        <v>0</v>
      </c>
      <c r="G127" s="6">
        <f>단가대비표!P188</f>
        <v>157068</v>
      </c>
      <c r="H127" s="7">
        <f>TRUNC(G127*D127,1)</f>
        <v>157068</v>
      </c>
      <c r="I127" s="6">
        <f>단가대비표!V188</f>
        <v>0</v>
      </c>
      <c r="J127" s="7">
        <f>TRUNC(I127*D127,1)</f>
        <v>0</v>
      </c>
      <c r="K127" s="6">
        <f t="shared" si="20"/>
        <v>157068</v>
      </c>
      <c r="L127" s="7">
        <f t="shared" si="20"/>
        <v>157068</v>
      </c>
      <c r="M127" s="4" t="s">
        <v>49</v>
      </c>
      <c r="N127" s="1" t="s">
        <v>123</v>
      </c>
      <c r="O127" s="1" t="s">
        <v>222</v>
      </c>
      <c r="P127" s="1" t="s">
        <v>59</v>
      </c>
      <c r="Q127" s="1" t="s">
        <v>59</v>
      </c>
      <c r="R127" s="1" t="s">
        <v>58</v>
      </c>
      <c r="V127">
        <v>1</v>
      </c>
      <c r="AV127" s="1" t="s">
        <v>49</v>
      </c>
      <c r="AW127" s="1" t="s">
        <v>543</v>
      </c>
      <c r="AX127" s="1" t="s">
        <v>49</v>
      </c>
      <c r="AY127" s="1" t="s">
        <v>49</v>
      </c>
    </row>
    <row r="128" spans="1:51" ht="29.95" customHeight="1">
      <c r="A128" s="4" t="s">
        <v>264</v>
      </c>
      <c r="B128" s="4" t="s">
        <v>265</v>
      </c>
      <c r="C128" s="4" t="s">
        <v>116</v>
      </c>
      <c r="D128" s="5">
        <v>1</v>
      </c>
      <c r="E128" s="6">
        <f>TRUNC(SUMIF(V126:V128, RIGHTB(O128, 1), H126:H128)*U128, 2)</f>
        <v>12674.22</v>
      </c>
      <c r="F128" s="7">
        <f>TRUNC(E128*D128,1)</f>
        <v>12674.2</v>
      </c>
      <c r="G128" s="6">
        <v>0</v>
      </c>
      <c r="H128" s="7">
        <f>TRUNC(G128*D128,1)</f>
        <v>0</v>
      </c>
      <c r="I128" s="6">
        <v>0</v>
      </c>
      <c r="J128" s="7">
        <f>TRUNC(I128*D128,1)</f>
        <v>0</v>
      </c>
      <c r="K128" s="6">
        <f t="shared" si="20"/>
        <v>12674.2</v>
      </c>
      <c r="L128" s="7">
        <f t="shared" si="20"/>
        <v>12674.2</v>
      </c>
      <c r="M128" s="4" t="s">
        <v>49</v>
      </c>
      <c r="N128" s="1" t="s">
        <v>123</v>
      </c>
      <c r="O128" s="1" t="s">
        <v>218</v>
      </c>
      <c r="P128" s="1" t="s">
        <v>59</v>
      </c>
      <c r="Q128" s="1" t="s">
        <v>59</v>
      </c>
      <c r="R128" s="1" t="s">
        <v>59</v>
      </c>
      <c r="S128">
        <v>1</v>
      </c>
      <c r="T128">
        <v>0</v>
      </c>
      <c r="U128">
        <v>0.03</v>
      </c>
      <c r="AV128" s="1" t="s">
        <v>49</v>
      </c>
      <c r="AW128" s="1" t="s">
        <v>544</v>
      </c>
      <c r="AX128" s="1" t="s">
        <v>49</v>
      </c>
      <c r="AY128" s="1" t="s">
        <v>49</v>
      </c>
    </row>
    <row r="129" spans="1:51" ht="29.95" customHeight="1">
      <c r="A129" s="4" t="s">
        <v>454</v>
      </c>
      <c r="B129" s="4" t="s">
        <v>49</v>
      </c>
      <c r="C129" s="4" t="s">
        <v>49</v>
      </c>
      <c r="D129" s="5"/>
      <c r="E129" s="6"/>
      <c r="F129" s="7">
        <f>TRUNC(SUMIF(N126:N128, N125, F126:F128),0)</f>
        <v>12674</v>
      </c>
      <c r="G129" s="6"/>
      <c r="H129" s="7">
        <f>TRUNC(SUMIF(N126:N128, N125, H126:H128),0)</f>
        <v>422474</v>
      </c>
      <c r="I129" s="6"/>
      <c r="J129" s="7">
        <f>TRUNC(SUMIF(N126:N128, N125, J126:J128),0)</f>
        <v>0</v>
      </c>
      <c r="K129" s="6"/>
      <c r="L129" s="7">
        <f>F129+H129+J129</f>
        <v>435148</v>
      </c>
      <c r="M129" s="4" t="s">
        <v>49</v>
      </c>
      <c r="N129" s="1" t="s">
        <v>125</v>
      </c>
      <c r="O129" s="1" t="s">
        <v>125</v>
      </c>
      <c r="P129" s="1" t="s">
        <v>49</v>
      </c>
      <c r="Q129" s="1" t="s">
        <v>49</v>
      </c>
      <c r="R129" s="1" t="s">
        <v>49</v>
      </c>
      <c r="AV129" s="1" t="s">
        <v>49</v>
      </c>
      <c r="AW129" s="1" t="s">
        <v>49</v>
      </c>
      <c r="AX129" s="1" t="s">
        <v>49</v>
      </c>
      <c r="AY129" s="1" t="s">
        <v>49</v>
      </c>
    </row>
    <row r="130" spans="1:51" ht="29.95" customHeight="1">
      <c r="A130" s="5"/>
      <c r="B130" s="5"/>
      <c r="C130" s="5"/>
      <c r="D130" s="5"/>
      <c r="E130" s="6"/>
      <c r="F130" s="7"/>
      <c r="G130" s="6"/>
      <c r="H130" s="7"/>
      <c r="I130" s="6"/>
      <c r="J130" s="7"/>
      <c r="K130" s="6"/>
      <c r="L130" s="7"/>
      <c r="M130" s="5"/>
    </row>
    <row r="131" spans="1:51" ht="29.95" customHeight="1">
      <c r="A131" s="91" t="s">
        <v>545</v>
      </c>
      <c r="B131" s="91"/>
      <c r="C131" s="91"/>
      <c r="D131" s="91"/>
      <c r="E131" s="92"/>
      <c r="F131" s="93"/>
      <c r="G131" s="92"/>
      <c r="H131" s="93"/>
      <c r="I131" s="92"/>
      <c r="J131" s="93"/>
      <c r="K131" s="92"/>
      <c r="L131" s="93"/>
      <c r="M131" s="91"/>
      <c r="N131" s="1" t="s">
        <v>124</v>
      </c>
    </row>
    <row r="132" spans="1:51" ht="29.95" customHeight="1">
      <c r="A132" s="4" t="s">
        <v>516</v>
      </c>
      <c r="B132" s="4" t="s">
        <v>220</v>
      </c>
      <c r="C132" s="4" t="s">
        <v>221</v>
      </c>
      <c r="D132" s="5">
        <v>1</v>
      </c>
      <c r="E132" s="6">
        <f>단가대비표!O206</f>
        <v>0</v>
      </c>
      <c r="F132" s="7">
        <f>TRUNC(E132*D132,1)</f>
        <v>0</v>
      </c>
      <c r="G132" s="6">
        <f>단가대비표!P206</f>
        <v>265406</v>
      </c>
      <c r="H132" s="7">
        <f>TRUNC(G132*D132,1)</f>
        <v>265406</v>
      </c>
      <c r="I132" s="6">
        <f>단가대비표!V206</f>
        <v>0</v>
      </c>
      <c r="J132" s="7">
        <f>TRUNC(I132*D132,1)</f>
        <v>0</v>
      </c>
      <c r="K132" s="6">
        <f t="shared" ref="K132:L134" si="21">TRUNC(E132+G132+I132,1)</f>
        <v>265406</v>
      </c>
      <c r="L132" s="7">
        <f t="shared" si="21"/>
        <v>265406</v>
      </c>
      <c r="M132" s="4" t="s">
        <v>49</v>
      </c>
      <c r="N132" s="1" t="s">
        <v>124</v>
      </c>
      <c r="O132" s="1" t="s">
        <v>517</v>
      </c>
      <c r="P132" s="1" t="s">
        <v>59</v>
      </c>
      <c r="Q132" s="1" t="s">
        <v>59</v>
      </c>
      <c r="R132" s="1" t="s">
        <v>58</v>
      </c>
      <c r="V132">
        <v>1</v>
      </c>
      <c r="AV132" s="1" t="s">
        <v>49</v>
      </c>
      <c r="AW132" s="1" t="s">
        <v>546</v>
      </c>
      <c r="AX132" s="1" t="s">
        <v>49</v>
      </c>
      <c r="AY132" s="1" t="s">
        <v>49</v>
      </c>
    </row>
    <row r="133" spans="1:51" ht="29.95" customHeight="1">
      <c r="A133" s="4" t="s">
        <v>219</v>
      </c>
      <c r="B133" s="4" t="s">
        <v>220</v>
      </c>
      <c r="C133" s="4" t="s">
        <v>221</v>
      </c>
      <c r="D133" s="5">
        <v>1</v>
      </c>
      <c r="E133" s="6">
        <f>단가대비표!O188</f>
        <v>0</v>
      </c>
      <c r="F133" s="7">
        <f>TRUNC(E133*D133,1)</f>
        <v>0</v>
      </c>
      <c r="G133" s="6">
        <f>단가대비표!P188</f>
        <v>157068</v>
      </c>
      <c r="H133" s="7">
        <f>TRUNC(G133*D133,1)</f>
        <v>157068</v>
      </c>
      <c r="I133" s="6">
        <f>단가대비표!V188</f>
        <v>0</v>
      </c>
      <c r="J133" s="7">
        <f>TRUNC(I133*D133,1)</f>
        <v>0</v>
      </c>
      <c r="K133" s="6">
        <f t="shared" si="21"/>
        <v>157068</v>
      </c>
      <c r="L133" s="7">
        <f t="shared" si="21"/>
        <v>157068</v>
      </c>
      <c r="M133" s="4" t="s">
        <v>49</v>
      </c>
      <c r="N133" s="1" t="s">
        <v>124</v>
      </c>
      <c r="O133" s="1" t="s">
        <v>222</v>
      </c>
      <c r="P133" s="1" t="s">
        <v>59</v>
      </c>
      <c r="Q133" s="1" t="s">
        <v>59</v>
      </c>
      <c r="R133" s="1" t="s">
        <v>58</v>
      </c>
      <c r="V133">
        <v>1</v>
      </c>
      <c r="AV133" s="1" t="s">
        <v>49</v>
      </c>
      <c r="AW133" s="1" t="s">
        <v>547</v>
      </c>
      <c r="AX133" s="1" t="s">
        <v>49</v>
      </c>
      <c r="AY133" s="1" t="s">
        <v>49</v>
      </c>
    </row>
    <row r="134" spans="1:51" ht="29.95" customHeight="1">
      <c r="A134" s="4" t="s">
        <v>264</v>
      </c>
      <c r="B134" s="4" t="s">
        <v>265</v>
      </c>
      <c r="C134" s="4" t="s">
        <v>116</v>
      </c>
      <c r="D134" s="5">
        <v>1</v>
      </c>
      <c r="E134" s="6">
        <f>TRUNC(SUMIF(V132:V134, RIGHTB(O134, 1), H132:H134)*U134, 2)</f>
        <v>12674.22</v>
      </c>
      <c r="F134" s="7">
        <f>TRUNC(E134*D134,1)</f>
        <v>12674.2</v>
      </c>
      <c r="G134" s="6">
        <v>0</v>
      </c>
      <c r="H134" s="7">
        <f>TRUNC(G134*D134,1)</f>
        <v>0</v>
      </c>
      <c r="I134" s="6">
        <v>0</v>
      </c>
      <c r="J134" s="7">
        <f>TRUNC(I134*D134,1)</f>
        <v>0</v>
      </c>
      <c r="K134" s="6">
        <f t="shared" si="21"/>
        <v>12674.2</v>
      </c>
      <c r="L134" s="7">
        <f t="shared" si="21"/>
        <v>12674.2</v>
      </c>
      <c r="M134" s="4" t="s">
        <v>49</v>
      </c>
      <c r="N134" s="1" t="s">
        <v>124</v>
      </c>
      <c r="O134" s="1" t="s">
        <v>218</v>
      </c>
      <c r="P134" s="1" t="s">
        <v>59</v>
      </c>
      <c r="Q134" s="1" t="s">
        <v>59</v>
      </c>
      <c r="R134" s="1" t="s">
        <v>59</v>
      </c>
      <c r="S134">
        <v>1</v>
      </c>
      <c r="T134">
        <v>0</v>
      </c>
      <c r="U134">
        <v>0.03</v>
      </c>
      <c r="AV134" s="1" t="s">
        <v>49</v>
      </c>
      <c r="AW134" s="1" t="s">
        <v>548</v>
      </c>
      <c r="AX134" s="1" t="s">
        <v>49</v>
      </c>
      <c r="AY134" s="1" t="s">
        <v>49</v>
      </c>
    </row>
    <row r="135" spans="1:51" ht="29.95" customHeight="1">
      <c r="A135" s="4" t="s">
        <v>454</v>
      </c>
      <c r="B135" s="4" t="s">
        <v>49</v>
      </c>
      <c r="C135" s="4" t="s">
        <v>49</v>
      </c>
      <c r="D135" s="5"/>
      <c r="E135" s="6"/>
      <c r="F135" s="7">
        <f>TRUNC(SUMIF(N132:N134, N131, F132:F134),0)</f>
        <v>12674</v>
      </c>
      <c r="G135" s="6"/>
      <c r="H135" s="7">
        <f>TRUNC(SUMIF(N132:N134, N131, H132:H134),0)</f>
        <v>422474</v>
      </c>
      <c r="I135" s="6"/>
      <c r="J135" s="7">
        <f>TRUNC(SUMIF(N132:N134, N131, J132:J134),0)</f>
        <v>0</v>
      </c>
      <c r="K135" s="6"/>
      <c r="L135" s="7">
        <f>F135+H135+J135</f>
        <v>435148</v>
      </c>
      <c r="M135" s="4" t="s">
        <v>49</v>
      </c>
      <c r="N135" s="1" t="s">
        <v>125</v>
      </c>
      <c r="O135" s="1" t="s">
        <v>125</v>
      </c>
      <c r="P135" s="1" t="s">
        <v>49</v>
      </c>
      <c r="Q135" s="1" t="s">
        <v>49</v>
      </c>
      <c r="R135" s="1" t="s">
        <v>49</v>
      </c>
      <c r="AV135" s="1" t="s">
        <v>49</v>
      </c>
      <c r="AW135" s="1" t="s">
        <v>49</v>
      </c>
      <c r="AX135" s="1" t="s">
        <v>49</v>
      </c>
      <c r="AY135" s="1" t="s">
        <v>49</v>
      </c>
    </row>
    <row r="136" spans="1:51" ht="29.95" customHeight="1">
      <c r="A136" s="5"/>
      <c r="B136" s="5"/>
      <c r="C136" s="5"/>
      <c r="D136" s="5"/>
      <c r="E136" s="6"/>
      <c r="F136" s="7"/>
      <c r="G136" s="6"/>
      <c r="H136" s="7"/>
      <c r="I136" s="6"/>
      <c r="J136" s="7"/>
      <c r="K136" s="6"/>
      <c r="L136" s="7"/>
      <c r="M136" s="5"/>
    </row>
    <row r="137" spans="1:51" ht="29.95" customHeight="1">
      <c r="A137" s="91" t="s">
        <v>549</v>
      </c>
      <c r="B137" s="91"/>
      <c r="C137" s="91"/>
      <c r="D137" s="91"/>
      <c r="E137" s="92"/>
      <c r="F137" s="93"/>
      <c r="G137" s="92"/>
      <c r="H137" s="93"/>
      <c r="I137" s="92"/>
      <c r="J137" s="93"/>
      <c r="K137" s="92"/>
      <c r="L137" s="93"/>
      <c r="M137" s="91"/>
      <c r="N137" s="1" t="s">
        <v>127</v>
      </c>
    </row>
    <row r="138" spans="1:51" ht="29.95" customHeight="1">
      <c r="A138" s="4" t="s">
        <v>459</v>
      </c>
      <c r="B138" s="4" t="s">
        <v>220</v>
      </c>
      <c r="C138" s="4" t="s">
        <v>221</v>
      </c>
      <c r="D138" s="5">
        <v>12</v>
      </c>
      <c r="E138" s="6">
        <f>TRUNC(단가대비표!O189*1/8*16/12*25/20, 1)</f>
        <v>0</v>
      </c>
      <c r="F138" s="7">
        <f>TRUNC(E138*D138,1)</f>
        <v>0</v>
      </c>
      <c r="G138" s="6">
        <f>TRUNC(단가대비표!P189*1/8*16/12*25/20, 1)</f>
        <v>41135.4</v>
      </c>
      <c r="H138" s="7">
        <f>TRUNC(G138*D138,1)</f>
        <v>493624.8</v>
      </c>
      <c r="I138" s="6">
        <f>TRUNC(단가대비표!V189*1/8*16/12*25/20, 1)</f>
        <v>0</v>
      </c>
      <c r="J138" s="7">
        <f>TRUNC(I138*D138,1)</f>
        <v>0</v>
      </c>
      <c r="K138" s="6">
        <f>TRUNC(E138+G138+I138,1)</f>
        <v>41135.4</v>
      </c>
      <c r="L138" s="7">
        <f>TRUNC(F138+H138+J138,1)</f>
        <v>493624.8</v>
      </c>
      <c r="M138" s="4" t="s">
        <v>49</v>
      </c>
      <c r="N138" s="1" t="s">
        <v>127</v>
      </c>
      <c r="O138" s="1" t="s">
        <v>460</v>
      </c>
      <c r="P138" s="1" t="s">
        <v>59</v>
      </c>
      <c r="Q138" s="1" t="s">
        <v>59</v>
      </c>
      <c r="R138" s="1" t="s">
        <v>58</v>
      </c>
      <c r="V138">
        <v>1</v>
      </c>
      <c r="AV138" s="1" t="s">
        <v>49</v>
      </c>
      <c r="AW138" s="1" t="s">
        <v>550</v>
      </c>
      <c r="AX138" s="1" t="s">
        <v>58</v>
      </c>
      <c r="AY138" s="1" t="s">
        <v>49</v>
      </c>
    </row>
    <row r="139" spans="1:51" ht="29.95" customHeight="1">
      <c r="A139" s="4" t="s">
        <v>264</v>
      </c>
      <c r="B139" s="4" t="s">
        <v>265</v>
      </c>
      <c r="C139" s="4" t="s">
        <v>116</v>
      </c>
      <c r="D139" s="5">
        <v>1</v>
      </c>
      <c r="E139" s="6">
        <f>TRUNC(SUMIF(V138:V139, RIGHTB(O139, 1), H138:H139)*U139, 2)</f>
        <v>14808.74</v>
      </c>
      <c r="F139" s="7">
        <f>TRUNC(E139*D139,1)</f>
        <v>14808.7</v>
      </c>
      <c r="G139" s="6">
        <v>0</v>
      </c>
      <c r="H139" s="7">
        <f>TRUNC(G139*D139,1)</f>
        <v>0</v>
      </c>
      <c r="I139" s="6">
        <v>0</v>
      </c>
      <c r="J139" s="7">
        <f>TRUNC(I139*D139,1)</f>
        <v>0</v>
      </c>
      <c r="K139" s="6">
        <f>TRUNC(E139+G139+I139,1)</f>
        <v>14808.7</v>
      </c>
      <c r="L139" s="7">
        <f>TRUNC(F139+H139+J139,1)</f>
        <v>14808.7</v>
      </c>
      <c r="M139" s="4" t="s">
        <v>49</v>
      </c>
      <c r="N139" s="1" t="s">
        <v>127</v>
      </c>
      <c r="O139" s="1" t="s">
        <v>218</v>
      </c>
      <c r="P139" s="1" t="s">
        <v>59</v>
      </c>
      <c r="Q139" s="1" t="s">
        <v>59</v>
      </c>
      <c r="R139" s="1" t="s">
        <v>59</v>
      </c>
      <c r="S139">
        <v>1</v>
      </c>
      <c r="T139">
        <v>0</v>
      </c>
      <c r="U139">
        <v>0.03</v>
      </c>
      <c r="AV139" s="1" t="s">
        <v>49</v>
      </c>
      <c r="AW139" s="1" t="s">
        <v>551</v>
      </c>
      <c r="AX139" s="1" t="s">
        <v>49</v>
      </c>
      <c r="AY139" s="1" t="s">
        <v>49</v>
      </c>
    </row>
    <row r="140" spans="1:51" ht="29.95" customHeight="1">
      <c r="A140" s="4" t="s">
        <v>454</v>
      </c>
      <c r="B140" s="4" t="s">
        <v>49</v>
      </c>
      <c r="C140" s="4" t="s">
        <v>49</v>
      </c>
      <c r="D140" s="5"/>
      <c r="E140" s="6"/>
      <c r="F140" s="7">
        <f>TRUNC(SUMIF(N138:N139, N137, F138:F139),0)</f>
        <v>14808</v>
      </c>
      <c r="G140" s="6"/>
      <c r="H140" s="7">
        <f>TRUNC(SUMIF(N138:N139, N137, H138:H139),0)</f>
        <v>493624</v>
      </c>
      <c r="I140" s="6"/>
      <c r="J140" s="7">
        <f>TRUNC(SUMIF(N138:N139, N137, J138:J139),0)</f>
        <v>0</v>
      </c>
      <c r="K140" s="6"/>
      <c r="L140" s="7">
        <f>F140+H140+J140</f>
        <v>508432</v>
      </c>
      <c r="M140" s="4" t="s">
        <v>49</v>
      </c>
      <c r="N140" s="1" t="s">
        <v>125</v>
      </c>
      <c r="O140" s="1" t="s">
        <v>125</v>
      </c>
      <c r="P140" s="1" t="s">
        <v>49</v>
      </c>
      <c r="Q140" s="1" t="s">
        <v>49</v>
      </c>
      <c r="R140" s="1" t="s">
        <v>49</v>
      </c>
      <c r="AV140" s="1" t="s">
        <v>49</v>
      </c>
      <c r="AW140" s="1" t="s">
        <v>49</v>
      </c>
      <c r="AX140" s="1" t="s">
        <v>58</v>
      </c>
      <c r="AY140" s="1" t="s">
        <v>49</v>
      </c>
    </row>
    <row r="141" spans="1:51" ht="29.95" customHeight="1">
      <c r="A141" s="5"/>
      <c r="B141" s="5"/>
      <c r="C141" s="5"/>
      <c r="D141" s="5"/>
      <c r="E141" s="6"/>
      <c r="F141" s="7"/>
      <c r="G141" s="6"/>
      <c r="H141" s="7"/>
      <c r="I141" s="6"/>
      <c r="J141" s="7"/>
      <c r="K141" s="6"/>
      <c r="L141" s="7"/>
      <c r="M141" s="5"/>
    </row>
    <row r="142" spans="1:51" ht="29.95" customHeight="1">
      <c r="A142" s="91" t="s">
        <v>552</v>
      </c>
      <c r="B142" s="91"/>
      <c r="C142" s="91"/>
      <c r="D142" s="91"/>
      <c r="E142" s="92"/>
      <c r="F142" s="93"/>
      <c r="G142" s="92"/>
      <c r="H142" s="93"/>
      <c r="I142" s="92"/>
      <c r="J142" s="93"/>
      <c r="K142" s="92"/>
      <c r="L142" s="93"/>
      <c r="M142" s="91"/>
      <c r="N142" s="1" t="s">
        <v>128</v>
      </c>
    </row>
    <row r="143" spans="1:51" ht="29.95" customHeight="1">
      <c r="A143" s="4" t="s">
        <v>459</v>
      </c>
      <c r="B143" s="4" t="s">
        <v>220</v>
      </c>
      <c r="C143" s="4" t="s">
        <v>221</v>
      </c>
      <c r="D143" s="5">
        <v>3.5</v>
      </c>
      <c r="E143" s="6">
        <f>TRUNC(단가대비표!O189*1/8*16/12*25/20, 1)</f>
        <v>0</v>
      </c>
      <c r="F143" s="7">
        <f>TRUNC(E143*D143,1)</f>
        <v>0</v>
      </c>
      <c r="G143" s="6">
        <f>TRUNC(단가대비표!P189*1/8*16/12*25/20, 1)</f>
        <v>41135.4</v>
      </c>
      <c r="H143" s="7">
        <f>TRUNC(G143*D143,1)</f>
        <v>143973.9</v>
      </c>
      <c r="I143" s="6">
        <f>TRUNC(단가대비표!V189*1/8*16/12*25/20, 1)</f>
        <v>0</v>
      </c>
      <c r="J143" s="7">
        <f>TRUNC(I143*D143,1)</f>
        <v>0</v>
      </c>
      <c r="K143" s="6">
        <f>TRUNC(E143+G143+I143,1)</f>
        <v>41135.4</v>
      </c>
      <c r="L143" s="7">
        <f>TRUNC(F143+H143+J143,1)</f>
        <v>143973.9</v>
      </c>
      <c r="M143" s="4" t="s">
        <v>49</v>
      </c>
      <c r="N143" s="1" t="s">
        <v>128</v>
      </c>
      <c r="O143" s="1" t="s">
        <v>460</v>
      </c>
      <c r="P143" s="1" t="s">
        <v>59</v>
      </c>
      <c r="Q143" s="1" t="s">
        <v>59</v>
      </c>
      <c r="R143" s="1" t="s">
        <v>58</v>
      </c>
      <c r="V143">
        <v>1</v>
      </c>
      <c r="AV143" s="1" t="s">
        <v>49</v>
      </c>
      <c r="AW143" s="1" t="s">
        <v>553</v>
      </c>
      <c r="AX143" s="1" t="s">
        <v>58</v>
      </c>
      <c r="AY143" s="1" t="s">
        <v>49</v>
      </c>
    </row>
    <row r="144" spans="1:51" ht="29.95" customHeight="1">
      <c r="A144" s="4" t="s">
        <v>264</v>
      </c>
      <c r="B144" s="4" t="s">
        <v>265</v>
      </c>
      <c r="C144" s="4" t="s">
        <v>116</v>
      </c>
      <c r="D144" s="5">
        <v>1</v>
      </c>
      <c r="E144" s="6">
        <f>TRUNC(SUMIF(V143:V144, RIGHTB(O144, 1), H143:H144)*U144, 2)</f>
        <v>4319.21</v>
      </c>
      <c r="F144" s="7">
        <f>TRUNC(E144*D144,1)</f>
        <v>4319.2</v>
      </c>
      <c r="G144" s="6">
        <v>0</v>
      </c>
      <c r="H144" s="7">
        <f>TRUNC(G144*D144,1)</f>
        <v>0</v>
      </c>
      <c r="I144" s="6">
        <v>0</v>
      </c>
      <c r="J144" s="7">
        <f>TRUNC(I144*D144,1)</f>
        <v>0</v>
      </c>
      <c r="K144" s="6">
        <f>TRUNC(E144+G144+I144,1)</f>
        <v>4319.2</v>
      </c>
      <c r="L144" s="7">
        <f>TRUNC(F144+H144+J144,1)</f>
        <v>4319.2</v>
      </c>
      <c r="M144" s="4" t="s">
        <v>49</v>
      </c>
      <c r="N144" s="1" t="s">
        <v>128</v>
      </c>
      <c r="O144" s="1" t="s">
        <v>218</v>
      </c>
      <c r="P144" s="1" t="s">
        <v>59</v>
      </c>
      <c r="Q144" s="1" t="s">
        <v>59</v>
      </c>
      <c r="R144" s="1" t="s">
        <v>59</v>
      </c>
      <c r="S144">
        <v>1</v>
      </c>
      <c r="T144">
        <v>0</v>
      </c>
      <c r="U144">
        <v>0.03</v>
      </c>
      <c r="AV144" s="1" t="s">
        <v>49</v>
      </c>
      <c r="AW144" s="1" t="s">
        <v>554</v>
      </c>
      <c r="AX144" s="1" t="s">
        <v>49</v>
      </c>
      <c r="AY144" s="1" t="s">
        <v>49</v>
      </c>
    </row>
    <row r="145" spans="1:51" ht="29.95" customHeight="1">
      <c r="A145" s="4" t="s">
        <v>454</v>
      </c>
      <c r="B145" s="4" t="s">
        <v>49</v>
      </c>
      <c r="C145" s="4" t="s">
        <v>49</v>
      </c>
      <c r="D145" s="5"/>
      <c r="E145" s="6"/>
      <c r="F145" s="7">
        <f>TRUNC(SUMIF(N143:N144, N142, F143:F144),0)</f>
        <v>4319</v>
      </c>
      <c r="G145" s="6"/>
      <c r="H145" s="7">
        <f>TRUNC(SUMIF(N143:N144, N142, H143:H144),0)</f>
        <v>143973</v>
      </c>
      <c r="I145" s="6"/>
      <c r="J145" s="7">
        <f>TRUNC(SUMIF(N143:N144, N142, J143:J144),0)</f>
        <v>0</v>
      </c>
      <c r="K145" s="6"/>
      <c r="L145" s="7">
        <f>F145+H145+J145</f>
        <v>148292</v>
      </c>
      <c r="M145" s="4" t="s">
        <v>49</v>
      </c>
      <c r="N145" s="1" t="s">
        <v>125</v>
      </c>
      <c r="O145" s="1" t="s">
        <v>125</v>
      </c>
      <c r="P145" s="1" t="s">
        <v>49</v>
      </c>
      <c r="Q145" s="1" t="s">
        <v>49</v>
      </c>
      <c r="R145" s="1" t="s">
        <v>49</v>
      </c>
      <c r="AV145" s="1" t="s">
        <v>49</v>
      </c>
      <c r="AW145" s="1" t="s">
        <v>49</v>
      </c>
      <c r="AX145" s="1" t="s">
        <v>49</v>
      </c>
      <c r="AY145" s="1" t="s">
        <v>49</v>
      </c>
    </row>
    <row r="146" spans="1:51" ht="29.95" customHeight="1">
      <c r="A146" s="5"/>
      <c r="B146" s="5"/>
      <c r="C146" s="5"/>
      <c r="D146" s="5"/>
      <c r="E146" s="6"/>
      <c r="F146" s="7"/>
      <c r="G146" s="6"/>
      <c r="H146" s="7"/>
      <c r="I146" s="6"/>
      <c r="J146" s="7"/>
      <c r="K146" s="6"/>
      <c r="L146" s="7"/>
      <c r="M146" s="5"/>
    </row>
    <row r="147" spans="1:51" ht="29.95" customHeight="1">
      <c r="A147" s="91" t="s">
        <v>555</v>
      </c>
      <c r="B147" s="91"/>
      <c r="C147" s="91"/>
      <c r="D147" s="91"/>
      <c r="E147" s="92"/>
      <c r="F147" s="93"/>
      <c r="G147" s="92"/>
      <c r="H147" s="93"/>
      <c r="I147" s="92"/>
      <c r="J147" s="93"/>
      <c r="K147" s="92"/>
      <c r="L147" s="93"/>
      <c r="M147" s="91"/>
      <c r="N147" s="1" t="s">
        <v>143</v>
      </c>
    </row>
    <row r="148" spans="1:51" ht="29.95" customHeight="1">
      <c r="A148" s="4" t="s">
        <v>223</v>
      </c>
      <c r="B148" s="4" t="s">
        <v>220</v>
      </c>
      <c r="C148" s="4" t="s">
        <v>221</v>
      </c>
      <c r="D148" s="5">
        <v>1.9E-2</v>
      </c>
      <c r="E148" s="6">
        <f>단가대비표!O199</f>
        <v>0</v>
      </c>
      <c r="F148" s="7">
        <f>TRUNC(E148*D148,1)</f>
        <v>0</v>
      </c>
      <c r="G148" s="6">
        <f>단가대비표!P199</f>
        <v>214118</v>
      </c>
      <c r="H148" s="7">
        <f>TRUNC(G148*D148,1)</f>
        <v>4068.2</v>
      </c>
      <c r="I148" s="6">
        <f>단가대비표!V199</f>
        <v>0</v>
      </c>
      <c r="J148" s="7">
        <f>TRUNC(I148*D148,1)</f>
        <v>0</v>
      </c>
      <c r="K148" s="6">
        <f t="shared" ref="K148:L150" si="22">TRUNC(E148+G148+I148,1)</f>
        <v>214118</v>
      </c>
      <c r="L148" s="7">
        <f t="shared" si="22"/>
        <v>4068.2</v>
      </c>
      <c r="M148" s="4" t="s">
        <v>49</v>
      </c>
      <c r="N148" s="1" t="s">
        <v>143</v>
      </c>
      <c r="O148" s="1" t="s">
        <v>224</v>
      </c>
      <c r="P148" s="1" t="s">
        <v>59</v>
      </c>
      <c r="Q148" s="1" t="s">
        <v>59</v>
      </c>
      <c r="R148" s="1" t="s">
        <v>58</v>
      </c>
      <c r="V148">
        <v>1</v>
      </c>
      <c r="AV148" s="1" t="s">
        <v>49</v>
      </c>
      <c r="AW148" s="1" t="s">
        <v>556</v>
      </c>
      <c r="AX148" s="1" t="s">
        <v>49</v>
      </c>
      <c r="AY148" s="1" t="s">
        <v>49</v>
      </c>
    </row>
    <row r="149" spans="1:51" ht="29.95" customHeight="1">
      <c r="A149" s="4" t="s">
        <v>219</v>
      </c>
      <c r="B149" s="4" t="s">
        <v>220</v>
      </c>
      <c r="C149" s="4" t="s">
        <v>221</v>
      </c>
      <c r="D149" s="5">
        <v>1.2999999999999999E-2</v>
      </c>
      <c r="E149" s="6">
        <f>단가대비표!O188</f>
        <v>0</v>
      </c>
      <c r="F149" s="7">
        <f>TRUNC(E149*D149,1)</f>
        <v>0</v>
      </c>
      <c r="G149" s="6">
        <f>단가대비표!P188</f>
        <v>157068</v>
      </c>
      <c r="H149" s="7">
        <f>TRUNC(G149*D149,1)</f>
        <v>2041.8</v>
      </c>
      <c r="I149" s="6">
        <f>단가대비표!V188</f>
        <v>0</v>
      </c>
      <c r="J149" s="7">
        <f>TRUNC(I149*D149,1)</f>
        <v>0</v>
      </c>
      <c r="K149" s="6">
        <f t="shared" si="22"/>
        <v>157068</v>
      </c>
      <c r="L149" s="7">
        <f t="shared" si="22"/>
        <v>2041.8</v>
      </c>
      <c r="M149" s="4" t="s">
        <v>49</v>
      </c>
      <c r="N149" s="1" t="s">
        <v>143</v>
      </c>
      <c r="O149" s="1" t="s">
        <v>222</v>
      </c>
      <c r="P149" s="1" t="s">
        <v>59</v>
      </c>
      <c r="Q149" s="1" t="s">
        <v>59</v>
      </c>
      <c r="R149" s="1" t="s">
        <v>58</v>
      </c>
      <c r="V149">
        <v>1</v>
      </c>
      <c r="AV149" s="1" t="s">
        <v>49</v>
      </c>
      <c r="AW149" s="1" t="s">
        <v>557</v>
      </c>
      <c r="AX149" s="1" t="s">
        <v>49</v>
      </c>
      <c r="AY149" s="1" t="s">
        <v>49</v>
      </c>
    </row>
    <row r="150" spans="1:51" ht="29.95" customHeight="1">
      <c r="A150" s="4" t="s">
        <v>264</v>
      </c>
      <c r="B150" s="4" t="s">
        <v>558</v>
      </c>
      <c r="C150" s="4" t="s">
        <v>116</v>
      </c>
      <c r="D150" s="5">
        <v>1</v>
      </c>
      <c r="E150" s="6">
        <f>TRUNC(SUMIF(V148:V150, RIGHTB(O150, 1), H148:H150)*U150, 2)</f>
        <v>122.2</v>
      </c>
      <c r="F150" s="7">
        <f>TRUNC(E150*D150,1)</f>
        <v>122.2</v>
      </c>
      <c r="G150" s="6">
        <v>0</v>
      </c>
      <c r="H150" s="7">
        <f>TRUNC(G150*D150,1)</f>
        <v>0</v>
      </c>
      <c r="I150" s="6">
        <v>0</v>
      </c>
      <c r="J150" s="7">
        <f>TRUNC(I150*D150,1)</f>
        <v>0</v>
      </c>
      <c r="K150" s="6">
        <f t="shared" si="22"/>
        <v>122.2</v>
      </c>
      <c r="L150" s="7">
        <f t="shared" si="22"/>
        <v>122.2</v>
      </c>
      <c r="M150" s="4" t="s">
        <v>49</v>
      </c>
      <c r="N150" s="1" t="s">
        <v>143</v>
      </c>
      <c r="O150" s="1" t="s">
        <v>218</v>
      </c>
      <c r="P150" s="1" t="s">
        <v>59</v>
      </c>
      <c r="Q150" s="1" t="s">
        <v>59</v>
      </c>
      <c r="R150" s="1" t="s">
        <v>59</v>
      </c>
      <c r="S150">
        <v>1</v>
      </c>
      <c r="T150">
        <v>0</v>
      </c>
      <c r="U150">
        <v>0.02</v>
      </c>
      <c r="AV150" s="1" t="s">
        <v>49</v>
      </c>
      <c r="AW150" s="1" t="s">
        <v>559</v>
      </c>
      <c r="AX150" s="1" t="s">
        <v>49</v>
      </c>
      <c r="AY150" s="1" t="s">
        <v>49</v>
      </c>
    </row>
    <row r="151" spans="1:51" ht="29.95" customHeight="1">
      <c r="A151" s="4" t="s">
        <v>454</v>
      </c>
      <c r="B151" s="4" t="s">
        <v>49</v>
      </c>
      <c r="C151" s="4" t="s">
        <v>49</v>
      </c>
      <c r="D151" s="5"/>
      <c r="E151" s="6"/>
      <c r="F151" s="7">
        <f>TRUNC(SUMIF(N148:N150, N147, F148:F150),0)</f>
        <v>122</v>
      </c>
      <c r="G151" s="6"/>
      <c r="H151" s="7">
        <f>TRUNC(SUMIF(N148:N150, N147, H148:H150),0)</f>
        <v>6110</v>
      </c>
      <c r="I151" s="6"/>
      <c r="J151" s="7">
        <f>TRUNC(SUMIF(N148:N150, N147, J148:J150),0)</f>
        <v>0</v>
      </c>
      <c r="K151" s="6"/>
      <c r="L151" s="7">
        <f>F151+H151+J151</f>
        <v>6232</v>
      </c>
      <c r="M151" s="4" t="s">
        <v>49</v>
      </c>
      <c r="N151" s="1" t="s">
        <v>125</v>
      </c>
      <c r="O151" s="1" t="s">
        <v>125</v>
      </c>
      <c r="P151" s="1" t="s">
        <v>49</v>
      </c>
      <c r="Q151" s="1" t="s">
        <v>49</v>
      </c>
      <c r="R151" s="1" t="s">
        <v>49</v>
      </c>
      <c r="AV151" s="1" t="s">
        <v>49</v>
      </c>
      <c r="AW151" s="1" t="s">
        <v>49</v>
      </c>
      <c r="AX151" s="1" t="s">
        <v>49</v>
      </c>
      <c r="AY151" s="1" t="s">
        <v>49</v>
      </c>
    </row>
    <row r="152" spans="1:51" ht="29.95" customHeight="1">
      <c r="A152" s="5"/>
      <c r="B152" s="5"/>
      <c r="C152" s="5"/>
      <c r="D152" s="5"/>
      <c r="E152" s="6"/>
      <c r="F152" s="7"/>
      <c r="G152" s="6"/>
      <c r="H152" s="7"/>
      <c r="I152" s="6"/>
      <c r="J152" s="7"/>
      <c r="K152" s="6"/>
      <c r="L152" s="7"/>
      <c r="M152" s="5"/>
    </row>
    <row r="153" spans="1:51" ht="29.95" customHeight="1">
      <c r="A153" s="91" t="s">
        <v>560</v>
      </c>
      <c r="B153" s="91"/>
      <c r="C153" s="91"/>
      <c r="D153" s="91"/>
      <c r="E153" s="92"/>
      <c r="F153" s="93"/>
      <c r="G153" s="92"/>
      <c r="H153" s="93"/>
      <c r="I153" s="92"/>
      <c r="J153" s="93"/>
      <c r="K153" s="92"/>
      <c r="L153" s="93"/>
      <c r="M153" s="91"/>
      <c r="N153" s="1" t="s">
        <v>145</v>
      </c>
    </row>
    <row r="154" spans="1:51" ht="29.95" customHeight="1">
      <c r="A154" s="4" t="s">
        <v>223</v>
      </c>
      <c r="B154" s="4" t="s">
        <v>220</v>
      </c>
      <c r="C154" s="4" t="s">
        <v>221</v>
      </c>
      <c r="D154" s="5">
        <v>2.1000000000000001E-2</v>
      </c>
      <c r="E154" s="6">
        <f>단가대비표!O199</f>
        <v>0</v>
      </c>
      <c r="F154" s="7">
        <f>TRUNC(E154*D154,1)</f>
        <v>0</v>
      </c>
      <c r="G154" s="6">
        <f>단가대비표!P199</f>
        <v>214118</v>
      </c>
      <c r="H154" s="7">
        <f>TRUNC(G154*D154,1)</f>
        <v>4496.3999999999996</v>
      </c>
      <c r="I154" s="6">
        <f>단가대비표!V199</f>
        <v>0</v>
      </c>
      <c r="J154" s="7">
        <f>TRUNC(I154*D154,1)</f>
        <v>0</v>
      </c>
      <c r="K154" s="6">
        <f t="shared" ref="K154:L156" si="23">TRUNC(E154+G154+I154,1)</f>
        <v>214118</v>
      </c>
      <c r="L154" s="7">
        <f t="shared" si="23"/>
        <v>4496.3999999999996</v>
      </c>
      <c r="M154" s="4" t="s">
        <v>49</v>
      </c>
      <c r="N154" s="1" t="s">
        <v>145</v>
      </c>
      <c r="O154" s="1" t="s">
        <v>224</v>
      </c>
      <c r="P154" s="1" t="s">
        <v>59</v>
      </c>
      <c r="Q154" s="1" t="s">
        <v>59</v>
      </c>
      <c r="R154" s="1" t="s">
        <v>58</v>
      </c>
      <c r="V154">
        <v>1</v>
      </c>
      <c r="AV154" s="1" t="s">
        <v>49</v>
      </c>
      <c r="AW154" s="1" t="s">
        <v>561</v>
      </c>
      <c r="AX154" s="1" t="s">
        <v>49</v>
      </c>
      <c r="AY154" s="1" t="s">
        <v>49</v>
      </c>
    </row>
    <row r="155" spans="1:51" ht="29.95" customHeight="1">
      <c r="A155" s="4" t="s">
        <v>219</v>
      </c>
      <c r="B155" s="4" t="s">
        <v>220</v>
      </c>
      <c r="C155" s="4" t="s">
        <v>221</v>
      </c>
      <c r="D155" s="5">
        <v>1.4E-2</v>
      </c>
      <c r="E155" s="6">
        <f>단가대비표!O188</f>
        <v>0</v>
      </c>
      <c r="F155" s="7">
        <f>TRUNC(E155*D155,1)</f>
        <v>0</v>
      </c>
      <c r="G155" s="6">
        <f>단가대비표!P188</f>
        <v>157068</v>
      </c>
      <c r="H155" s="7">
        <f>TRUNC(G155*D155,1)</f>
        <v>2198.9</v>
      </c>
      <c r="I155" s="6">
        <f>단가대비표!V188</f>
        <v>0</v>
      </c>
      <c r="J155" s="7">
        <f>TRUNC(I155*D155,1)</f>
        <v>0</v>
      </c>
      <c r="K155" s="6">
        <f t="shared" si="23"/>
        <v>157068</v>
      </c>
      <c r="L155" s="7">
        <f t="shared" si="23"/>
        <v>2198.9</v>
      </c>
      <c r="M155" s="4" t="s">
        <v>49</v>
      </c>
      <c r="N155" s="1" t="s">
        <v>145</v>
      </c>
      <c r="O155" s="1" t="s">
        <v>222</v>
      </c>
      <c r="P155" s="1" t="s">
        <v>59</v>
      </c>
      <c r="Q155" s="1" t="s">
        <v>59</v>
      </c>
      <c r="R155" s="1" t="s">
        <v>58</v>
      </c>
      <c r="V155">
        <v>1</v>
      </c>
      <c r="AV155" s="1" t="s">
        <v>49</v>
      </c>
      <c r="AW155" s="1" t="s">
        <v>562</v>
      </c>
      <c r="AX155" s="1" t="s">
        <v>49</v>
      </c>
      <c r="AY155" s="1" t="s">
        <v>49</v>
      </c>
    </row>
    <row r="156" spans="1:51" ht="29.95" customHeight="1">
      <c r="A156" s="4" t="s">
        <v>264</v>
      </c>
      <c r="B156" s="4" t="s">
        <v>558</v>
      </c>
      <c r="C156" s="4" t="s">
        <v>116</v>
      </c>
      <c r="D156" s="5">
        <v>1</v>
      </c>
      <c r="E156" s="6">
        <f>TRUNC(SUMIF(V154:V156, RIGHTB(O156, 1), H154:H156)*U156, 2)</f>
        <v>133.9</v>
      </c>
      <c r="F156" s="7">
        <f>TRUNC(E156*D156,1)</f>
        <v>133.9</v>
      </c>
      <c r="G156" s="6">
        <v>0</v>
      </c>
      <c r="H156" s="7">
        <f>TRUNC(G156*D156,1)</f>
        <v>0</v>
      </c>
      <c r="I156" s="6">
        <v>0</v>
      </c>
      <c r="J156" s="7">
        <f>TRUNC(I156*D156,1)</f>
        <v>0</v>
      </c>
      <c r="K156" s="6">
        <f t="shared" si="23"/>
        <v>133.9</v>
      </c>
      <c r="L156" s="7">
        <f t="shared" si="23"/>
        <v>133.9</v>
      </c>
      <c r="M156" s="4" t="s">
        <v>49</v>
      </c>
      <c r="N156" s="1" t="s">
        <v>145</v>
      </c>
      <c r="O156" s="1" t="s">
        <v>218</v>
      </c>
      <c r="P156" s="1" t="s">
        <v>59</v>
      </c>
      <c r="Q156" s="1" t="s">
        <v>59</v>
      </c>
      <c r="R156" s="1" t="s">
        <v>59</v>
      </c>
      <c r="S156">
        <v>1</v>
      </c>
      <c r="T156">
        <v>0</v>
      </c>
      <c r="U156">
        <v>0.02</v>
      </c>
      <c r="AV156" s="1" t="s">
        <v>49</v>
      </c>
      <c r="AW156" s="1" t="s">
        <v>563</v>
      </c>
      <c r="AX156" s="1" t="s">
        <v>49</v>
      </c>
      <c r="AY156" s="1" t="s">
        <v>49</v>
      </c>
    </row>
    <row r="157" spans="1:51" ht="29.95" customHeight="1">
      <c r="A157" s="4" t="s">
        <v>454</v>
      </c>
      <c r="B157" s="4" t="s">
        <v>49</v>
      </c>
      <c r="C157" s="4" t="s">
        <v>49</v>
      </c>
      <c r="D157" s="5"/>
      <c r="E157" s="6"/>
      <c r="F157" s="7">
        <f>TRUNC(SUMIF(N154:N156, N153, F154:F156),0)</f>
        <v>133</v>
      </c>
      <c r="G157" s="6"/>
      <c r="H157" s="7">
        <f>TRUNC(SUMIF(N154:N156, N153, H154:H156),0)</f>
        <v>6695</v>
      </c>
      <c r="I157" s="6"/>
      <c r="J157" s="7">
        <f>TRUNC(SUMIF(N154:N156, N153, J154:J156),0)</f>
        <v>0</v>
      </c>
      <c r="K157" s="6"/>
      <c r="L157" s="7">
        <f>F157+H157+J157</f>
        <v>6828</v>
      </c>
      <c r="M157" s="4" t="s">
        <v>49</v>
      </c>
      <c r="N157" s="1" t="s">
        <v>125</v>
      </c>
      <c r="O157" s="1" t="s">
        <v>125</v>
      </c>
      <c r="P157" s="1" t="s">
        <v>49</v>
      </c>
      <c r="Q157" s="1" t="s">
        <v>49</v>
      </c>
      <c r="R157" s="1" t="s">
        <v>49</v>
      </c>
      <c r="AV157" s="1" t="s">
        <v>49</v>
      </c>
      <c r="AW157" s="1" t="s">
        <v>49</v>
      </c>
      <c r="AX157" s="1" t="s">
        <v>49</v>
      </c>
      <c r="AY157" s="1" t="s">
        <v>49</v>
      </c>
    </row>
    <row r="158" spans="1:51" ht="29.95" customHeight="1">
      <c r="A158" s="5"/>
      <c r="B158" s="5"/>
      <c r="C158" s="5"/>
      <c r="D158" s="5"/>
      <c r="E158" s="6"/>
      <c r="F158" s="7"/>
      <c r="G158" s="6"/>
      <c r="H158" s="7"/>
      <c r="I158" s="6"/>
      <c r="J158" s="7"/>
      <c r="K158" s="6"/>
      <c r="L158" s="7"/>
      <c r="M158" s="5"/>
    </row>
    <row r="159" spans="1:51" ht="29.95" customHeight="1">
      <c r="A159" s="91" t="s">
        <v>564</v>
      </c>
      <c r="B159" s="91"/>
      <c r="C159" s="91"/>
      <c r="D159" s="91"/>
      <c r="E159" s="92"/>
      <c r="F159" s="93"/>
      <c r="G159" s="92"/>
      <c r="H159" s="93"/>
      <c r="I159" s="92"/>
      <c r="J159" s="93"/>
      <c r="K159" s="92"/>
      <c r="L159" s="93"/>
      <c r="M159" s="91"/>
      <c r="N159" s="1" t="s">
        <v>147</v>
      </c>
    </row>
    <row r="160" spans="1:51" ht="29.95" customHeight="1">
      <c r="A160" s="4" t="s">
        <v>223</v>
      </c>
      <c r="B160" s="4" t="s">
        <v>220</v>
      </c>
      <c r="C160" s="4" t="s">
        <v>221</v>
      </c>
      <c r="D160" s="5">
        <v>2.7E-2</v>
      </c>
      <c r="E160" s="6">
        <f>단가대비표!O199</f>
        <v>0</v>
      </c>
      <c r="F160" s="7">
        <f>TRUNC(E160*D160,1)</f>
        <v>0</v>
      </c>
      <c r="G160" s="6">
        <f>단가대비표!P199</f>
        <v>214118</v>
      </c>
      <c r="H160" s="7">
        <f>TRUNC(G160*D160,1)</f>
        <v>5781.1</v>
      </c>
      <c r="I160" s="6">
        <f>단가대비표!V199</f>
        <v>0</v>
      </c>
      <c r="J160" s="7">
        <f>TRUNC(I160*D160,1)</f>
        <v>0</v>
      </c>
      <c r="K160" s="6">
        <f t="shared" ref="K160:L162" si="24">TRUNC(E160+G160+I160,1)</f>
        <v>214118</v>
      </c>
      <c r="L160" s="7">
        <f t="shared" si="24"/>
        <v>5781.1</v>
      </c>
      <c r="M160" s="4" t="s">
        <v>49</v>
      </c>
      <c r="N160" s="1" t="s">
        <v>147</v>
      </c>
      <c r="O160" s="1" t="s">
        <v>224</v>
      </c>
      <c r="P160" s="1" t="s">
        <v>59</v>
      </c>
      <c r="Q160" s="1" t="s">
        <v>59</v>
      </c>
      <c r="R160" s="1" t="s">
        <v>58</v>
      </c>
      <c r="V160">
        <v>1</v>
      </c>
      <c r="AV160" s="1" t="s">
        <v>49</v>
      </c>
      <c r="AW160" s="1" t="s">
        <v>565</v>
      </c>
      <c r="AX160" s="1" t="s">
        <v>49</v>
      </c>
      <c r="AY160" s="1" t="s">
        <v>49</v>
      </c>
    </row>
    <row r="161" spans="1:51" ht="29.95" customHeight="1">
      <c r="A161" s="4" t="s">
        <v>219</v>
      </c>
      <c r="B161" s="4" t="s">
        <v>220</v>
      </c>
      <c r="C161" s="4" t="s">
        <v>221</v>
      </c>
      <c r="D161" s="5">
        <v>1.7999999999999999E-2</v>
      </c>
      <c r="E161" s="6">
        <f>단가대비표!O188</f>
        <v>0</v>
      </c>
      <c r="F161" s="7">
        <f>TRUNC(E161*D161,1)</f>
        <v>0</v>
      </c>
      <c r="G161" s="6">
        <f>단가대비표!P188</f>
        <v>157068</v>
      </c>
      <c r="H161" s="7">
        <f>TRUNC(G161*D161,1)</f>
        <v>2827.2</v>
      </c>
      <c r="I161" s="6">
        <f>단가대비표!V188</f>
        <v>0</v>
      </c>
      <c r="J161" s="7">
        <f>TRUNC(I161*D161,1)</f>
        <v>0</v>
      </c>
      <c r="K161" s="6">
        <f t="shared" si="24"/>
        <v>157068</v>
      </c>
      <c r="L161" s="7">
        <f t="shared" si="24"/>
        <v>2827.2</v>
      </c>
      <c r="M161" s="4" t="s">
        <v>49</v>
      </c>
      <c r="N161" s="1" t="s">
        <v>147</v>
      </c>
      <c r="O161" s="1" t="s">
        <v>222</v>
      </c>
      <c r="P161" s="1" t="s">
        <v>59</v>
      </c>
      <c r="Q161" s="1" t="s">
        <v>59</v>
      </c>
      <c r="R161" s="1" t="s">
        <v>58</v>
      </c>
      <c r="V161">
        <v>1</v>
      </c>
      <c r="AV161" s="1" t="s">
        <v>49</v>
      </c>
      <c r="AW161" s="1" t="s">
        <v>566</v>
      </c>
      <c r="AX161" s="1" t="s">
        <v>49</v>
      </c>
      <c r="AY161" s="1" t="s">
        <v>49</v>
      </c>
    </row>
    <row r="162" spans="1:51" ht="29.95" customHeight="1">
      <c r="A162" s="4" t="s">
        <v>264</v>
      </c>
      <c r="B162" s="4" t="s">
        <v>558</v>
      </c>
      <c r="C162" s="4" t="s">
        <v>116</v>
      </c>
      <c r="D162" s="5">
        <v>1</v>
      </c>
      <c r="E162" s="6">
        <f>TRUNC(SUMIF(V160:V162, RIGHTB(O162, 1), H160:H162)*U162, 2)</f>
        <v>172.16</v>
      </c>
      <c r="F162" s="7">
        <f>TRUNC(E162*D162,1)</f>
        <v>172.1</v>
      </c>
      <c r="G162" s="6">
        <v>0</v>
      </c>
      <c r="H162" s="7">
        <f>TRUNC(G162*D162,1)</f>
        <v>0</v>
      </c>
      <c r="I162" s="6">
        <v>0</v>
      </c>
      <c r="J162" s="7">
        <f>TRUNC(I162*D162,1)</f>
        <v>0</v>
      </c>
      <c r="K162" s="6">
        <f t="shared" si="24"/>
        <v>172.1</v>
      </c>
      <c r="L162" s="7">
        <f t="shared" si="24"/>
        <v>172.1</v>
      </c>
      <c r="M162" s="4" t="s">
        <v>49</v>
      </c>
      <c r="N162" s="1" t="s">
        <v>147</v>
      </c>
      <c r="O162" s="1" t="s">
        <v>218</v>
      </c>
      <c r="P162" s="1" t="s">
        <v>59</v>
      </c>
      <c r="Q162" s="1" t="s">
        <v>59</v>
      </c>
      <c r="R162" s="1" t="s">
        <v>59</v>
      </c>
      <c r="S162">
        <v>1</v>
      </c>
      <c r="T162">
        <v>0</v>
      </c>
      <c r="U162">
        <v>0.02</v>
      </c>
      <c r="AV162" s="1" t="s">
        <v>49</v>
      </c>
      <c r="AW162" s="1" t="s">
        <v>567</v>
      </c>
      <c r="AX162" s="1" t="s">
        <v>49</v>
      </c>
      <c r="AY162" s="1" t="s">
        <v>49</v>
      </c>
    </row>
    <row r="163" spans="1:51" ht="29.95" customHeight="1">
      <c r="A163" s="4" t="s">
        <v>454</v>
      </c>
      <c r="B163" s="4" t="s">
        <v>49</v>
      </c>
      <c r="C163" s="4" t="s">
        <v>49</v>
      </c>
      <c r="D163" s="5"/>
      <c r="E163" s="6"/>
      <c r="F163" s="7">
        <f>TRUNC(SUMIF(N160:N162, N159, F160:F162),0)</f>
        <v>172</v>
      </c>
      <c r="G163" s="6"/>
      <c r="H163" s="7">
        <f>TRUNC(SUMIF(N160:N162, N159, H160:H162),0)</f>
        <v>8608</v>
      </c>
      <c r="I163" s="6"/>
      <c r="J163" s="7">
        <f>TRUNC(SUMIF(N160:N162, N159, J160:J162),0)</f>
        <v>0</v>
      </c>
      <c r="K163" s="6"/>
      <c r="L163" s="7">
        <f>F163+H163+J163</f>
        <v>8780</v>
      </c>
      <c r="M163" s="4" t="s">
        <v>49</v>
      </c>
      <c r="N163" s="1" t="s">
        <v>125</v>
      </c>
      <c r="O163" s="1" t="s">
        <v>125</v>
      </c>
      <c r="P163" s="1" t="s">
        <v>49</v>
      </c>
      <c r="Q163" s="1" t="s">
        <v>49</v>
      </c>
      <c r="R163" s="1" t="s">
        <v>49</v>
      </c>
      <c r="AV163" s="1" t="s">
        <v>49</v>
      </c>
      <c r="AW163" s="1" t="s">
        <v>49</v>
      </c>
      <c r="AX163" s="1" t="s">
        <v>49</v>
      </c>
      <c r="AY163" s="1" t="s">
        <v>49</v>
      </c>
    </row>
    <row r="164" spans="1:51" ht="29.95" customHeight="1">
      <c r="A164" s="5"/>
      <c r="B164" s="5"/>
      <c r="C164" s="5"/>
      <c r="D164" s="5"/>
      <c r="E164" s="6"/>
      <c r="F164" s="7"/>
      <c r="G164" s="6"/>
      <c r="H164" s="7"/>
      <c r="I164" s="6"/>
      <c r="J164" s="7"/>
      <c r="K164" s="6"/>
      <c r="L164" s="7"/>
      <c r="M164" s="5"/>
    </row>
    <row r="165" spans="1:51" ht="29.95" customHeight="1">
      <c r="A165" s="91" t="s">
        <v>568</v>
      </c>
      <c r="B165" s="91"/>
      <c r="C165" s="91"/>
      <c r="D165" s="91"/>
      <c r="E165" s="92"/>
      <c r="F165" s="93"/>
      <c r="G165" s="92"/>
      <c r="H165" s="93"/>
      <c r="I165" s="92"/>
      <c r="J165" s="93"/>
      <c r="K165" s="92"/>
      <c r="L165" s="93"/>
      <c r="M165" s="91"/>
      <c r="N165" s="1" t="s">
        <v>149</v>
      </c>
    </row>
    <row r="166" spans="1:51" ht="29.95" customHeight="1">
      <c r="A166" s="4" t="s">
        <v>223</v>
      </c>
      <c r="B166" s="4" t="s">
        <v>220</v>
      </c>
      <c r="C166" s="4" t="s">
        <v>221</v>
      </c>
      <c r="D166" s="5">
        <v>5.2999999999999999E-2</v>
      </c>
      <c r="E166" s="6">
        <f>단가대비표!O199</f>
        <v>0</v>
      </c>
      <c r="F166" s="7">
        <f>TRUNC(E166*D166,1)</f>
        <v>0</v>
      </c>
      <c r="G166" s="6">
        <f>단가대비표!P199</f>
        <v>214118</v>
      </c>
      <c r="H166" s="7">
        <f>TRUNC(G166*D166,1)</f>
        <v>11348.2</v>
      </c>
      <c r="I166" s="6">
        <f>단가대비표!V199</f>
        <v>0</v>
      </c>
      <c r="J166" s="7">
        <f>TRUNC(I166*D166,1)</f>
        <v>0</v>
      </c>
      <c r="K166" s="6">
        <f t="shared" ref="K166:L168" si="25">TRUNC(E166+G166+I166,1)</f>
        <v>214118</v>
      </c>
      <c r="L166" s="7">
        <f t="shared" si="25"/>
        <v>11348.2</v>
      </c>
      <c r="M166" s="4" t="s">
        <v>49</v>
      </c>
      <c r="N166" s="1" t="s">
        <v>149</v>
      </c>
      <c r="O166" s="1" t="s">
        <v>224</v>
      </c>
      <c r="P166" s="1" t="s">
        <v>59</v>
      </c>
      <c r="Q166" s="1" t="s">
        <v>59</v>
      </c>
      <c r="R166" s="1" t="s">
        <v>58</v>
      </c>
      <c r="V166">
        <v>1</v>
      </c>
      <c r="AV166" s="1" t="s">
        <v>49</v>
      </c>
      <c r="AW166" s="1" t="s">
        <v>569</v>
      </c>
      <c r="AX166" s="1" t="s">
        <v>49</v>
      </c>
      <c r="AY166" s="1" t="s">
        <v>49</v>
      </c>
    </row>
    <row r="167" spans="1:51" ht="29.95" customHeight="1">
      <c r="A167" s="4" t="s">
        <v>219</v>
      </c>
      <c r="B167" s="4" t="s">
        <v>220</v>
      </c>
      <c r="C167" s="4" t="s">
        <v>221</v>
      </c>
      <c r="D167" s="5">
        <v>3.5000000000000003E-2</v>
      </c>
      <c r="E167" s="6">
        <f>단가대비표!O188</f>
        <v>0</v>
      </c>
      <c r="F167" s="7">
        <f>TRUNC(E167*D167,1)</f>
        <v>0</v>
      </c>
      <c r="G167" s="6">
        <f>단가대비표!P188</f>
        <v>157068</v>
      </c>
      <c r="H167" s="7">
        <f>TRUNC(G167*D167,1)</f>
        <v>5497.3</v>
      </c>
      <c r="I167" s="6">
        <f>단가대비표!V188</f>
        <v>0</v>
      </c>
      <c r="J167" s="7">
        <f>TRUNC(I167*D167,1)</f>
        <v>0</v>
      </c>
      <c r="K167" s="6">
        <f t="shared" si="25"/>
        <v>157068</v>
      </c>
      <c r="L167" s="7">
        <f t="shared" si="25"/>
        <v>5497.3</v>
      </c>
      <c r="M167" s="4" t="s">
        <v>49</v>
      </c>
      <c r="N167" s="1" t="s">
        <v>149</v>
      </c>
      <c r="O167" s="1" t="s">
        <v>222</v>
      </c>
      <c r="P167" s="1" t="s">
        <v>59</v>
      </c>
      <c r="Q167" s="1" t="s">
        <v>59</v>
      </c>
      <c r="R167" s="1" t="s">
        <v>58</v>
      </c>
      <c r="V167">
        <v>1</v>
      </c>
      <c r="AV167" s="1" t="s">
        <v>49</v>
      </c>
      <c r="AW167" s="1" t="s">
        <v>570</v>
      </c>
      <c r="AX167" s="1" t="s">
        <v>49</v>
      </c>
      <c r="AY167" s="1" t="s">
        <v>49</v>
      </c>
    </row>
    <row r="168" spans="1:51" ht="29.95" customHeight="1">
      <c r="A168" s="4" t="s">
        <v>264</v>
      </c>
      <c r="B168" s="4" t="s">
        <v>558</v>
      </c>
      <c r="C168" s="4" t="s">
        <v>116</v>
      </c>
      <c r="D168" s="5">
        <v>1</v>
      </c>
      <c r="E168" s="6">
        <f>TRUNC(SUMIF(V166:V168, RIGHTB(O168, 1), H166:H168)*U168, 2)</f>
        <v>336.91</v>
      </c>
      <c r="F168" s="7">
        <f>TRUNC(E168*D168,1)</f>
        <v>336.9</v>
      </c>
      <c r="G168" s="6">
        <v>0</v>
      </c>
      <c r="H168" s="7">
        <f>TRUNC(G168*D168,1)</f>
        <v>0</v>
      </c>
      <c r="I168" s="6">
        <v>0</v>
      </c>
      <c r="J168" s="7">
        <f>TRUNC(I168*D168,1)</f>
        <v>0</v>
      </c>
      <c r="K168" s="6">
        <f t="shared" si="25"/>
        <v>336.9</v>
      </c>
      <c r="L168" s="7">
        <f t="shared" si="25"/>
        <v>336.9</v>
      </c>
      <c r="M168" s="4" t="s">
        <v>49</v>
      </c>
      <c r="N168" s="1" t="s">
        <v>149</v>
      </c>
      <c r="O168" s="1" t="s">
        <v>218</v>
      </c>
      <c r="P168" s="1" t="s">
        <v>59</v>
      </c>
      <c r="Q168" s="1" t="s">
        <v>59</v>
      </c>
      <c r="R168" s="1" t="s">
        <v>59</v>
      </c>
      <c r="S168">
        <v>1</v>
      </c>
      <c r="T168">
        <v>0</v>
      </c>
      <c r="U168">
        <v>0.02</v>
      </c>
      <c r="AV168" s="1" t="s">
        <v>49</v>
      </c>
      <c r="AW168" s="1" t="s">
        <v>571</v>
      </c>
      <c r="AX168" s="1" t="s">
        <v>49</v>
      </c>
      <c r="AY168" s="1" t="s">
        <v>49</v>
      </c>
    </row>
    <row r="169" spans="1:51" ht="29.95" customHeight="1">
      <c r="A169" s="4" t="s">
        <v>454</v>
      </c>
      <c r="B169" s="4" t="s">
        <v>49</v>
      </c>
      <c r="C169" s="4" t="s">
        <v>49</v>
      </c>
      <c r="D169" s="5"/>
      <c r="E169" s="6"/>
      <c r="F169" s="7">
        <f>TRUNC(SUMIF(N166:N168, N165, F166:F168),0)</f>
        <v>336</v>
      </c>
      <c r="G169" s="6"/>
      <c r="H169" s="7">
        <f>TRUNC(SUMIF(N166:N168, N165, H166:H168),0)</f>
        <v>16845</v>
      </c>
      <c r="I169" s="6"/>
      <c r="J169" s="7">
        <f>TRUNC(SUMIF(N166:N168, N165, J166:J168),0)</f>
        <v>0</v>
      </c>
      <c r="K169" s="6"/>
      <c r="L169" s="7">
        <f>F169+H169+J169</f>
        <v>17181</v>
      </c>
      <c r="M169" s="4" t="s">
        <v>49</v>
      </c>
      <c r="N169" s="1" t="s">
        <v>125</v>
      </c>
      <c r="O169" s="1" t="s">
        <v>125</v>
      </c>
      <c r="P169" s="1" t="s">
        <v>49</v>
      </c>
      <c r="Q169" s="1" t="s">
        <v>49</v>
      </c>
      <c r="R169" s="1" t="s">
        <v>49</v>
      </c>
      <c r="AV169" s="1" t="s">
        <v>49</v>
      </c>
      <c r="AW169" s="1" t="s">
        <v>49</v>
      </c>
      <c r="AX169" s="1" t="s">
        <v>49</v>
      </c>
      <c r="AY169" s="1" t="s">
        <v>49</v>
      </c>
    </row>
    <row r="170" spans="1:51" ht="29.95" customHeight="1">
      <c r="A170" s="5"/>
      <c r="B170" s="5"/>
      <c r="C170" s="5"/>
      <c r="D170" s="5"/>
      <c r="E170" s="6"/>
      <c r="F170" s="7"/>
      <c r="G170" s="6"/>
      <c r="H170" s="7"/>
      <c r="I170" s="6"/>
      <c r="J170" s="7"/>
      <c r="K170" s="6"/>
      <c r="L170" s="7"/>
      <c r="M170" s="5"/>
    </row>
    <row r="171" spans="1:51" ht="29.95" customHeight="1">
      <c r="A171" s="91" t="s">
        <v>572</v>
      </c>
      <c r="B171" s="91"/>
      <c r="C171" s="91"/>
      <c r="D171" s="91"/>
      <c r="E171" s="92"/>
      <c r="F171" s="93"/>
      <c r="G171" s="92"/>
      <c r="H171" s="93"/>
      <c r="I171" s="92"/>
      <c r="J171" s="93"/>
      <c r="K171" s="92"/>
      <c r="L171" s="93"/>
      <c r="M171" s="91"/>
      <c r="N171" s="1" t="s">
        <v>150</v>
      </c>
    </row>
    <row r="172" spans="1:51" ht="29.95" customHeight="1">
      <c r="A172" s="4" t="s">
        <v>223</v>
      </c>
      <c r="B172" s="4" t="s">
        <v>220</v>
      </c>
      <c r="C172" s="4" t="s">
        <v>221</v>
      </c>
      <c r="D172" s="5">
        <v>0.121</v>
      </c>
      <c r="E172" s="6">
        <f>단가대비표!O199</f>
        <v>0</v>
      </c>
      <c r="F172" s="7">
        <f>TRUNC(E172*D172,1)</f>
        <v>0</v>
      </c>
      <c r="G172" s="6">
        <f>단가대비표!P199</f>
        <v>214118</v>
      </c>
      <c r="H172" s="7">
        <f>TRUNC(G172*D172,1)</f>
        <v>25908.2</v>
      </c>
      <c r="I172" s="6">
        <f>단가대비표!V199</f>
        <v>0</v>
      </c>
      <c r="J172" s="7">
        <f>TRUNC(I172*D172,1)</f>
        <v>0</v>
      </c>
      <c r="K172" s="6">
        <f t="shared" ref="K172:L174" si="26">TRUNC(E172+G172+I172,1)</f>
        <v>214118</v>
      </c>
      <c r="L172" s="7">
        <f t="shared" si="26"/>
        <v>25908.2</v>
      </c>
      <c r="M172" s="4" t="s">
        <v>49</v>
      </c>
      <c r="N172" s="1" t="s">
        <v>150</v>
      </c>
      <c r="O172" s="1" t="s">
        <v>224</v>
      </c>
      <c r="P172" s="1" t="s">
        <v>59</v>
      </c>
      <c r="Q172" s="1" t="s">
        <v>59</v>
      </c>
      <c r="R172" s="1" t="s">
        <v>58</v>
      </c>
      <c r="V172">
        <v>1</v>
      </c>
      <c r="AV172" s="1" t="s">
        <v>49</v>
      </c>
      <c r="AW172" s="1" t="s">
        <v>573</v>
      </c>
      <c r="AX172" s="1" t="s">
        <v>49</v>
      </c>
      <c r="AY172" s="1" t="s">
        <v>49</v>
      </c>
    </row>
    <row r="173" spans="1:51" ht="29.95" customHeight="1">
      <c r="A173" s="4" t="s">
        <v>219</v>
      </c>
      <c r="B173" s="4" t="s">
        <v>220</v>
      </c>
      <c r="C173" s="4" t="s">
        <v>221</v>
      </c>
      <c r="D173" s="5">
        <v>0.08</v>
      </c>
      <c r="E173" s="6">
        <f>단가대비표!O188</f>
        <v>0</v>
      </c>
      <c r="F173" s="7">
        <f>TRUNC(E173*D173,1)</f>
        <v>0</v>
      </c>
      <c r="G173" s="6">
        <f>단가대비표!P188</f>
        <v>157068</v>
      </c>
      <c r="H173" s="7">
        <f>TRUNC(G173*D173,1)</f>
        <v>12565.4</v>
      </c>
      <c r="I173" s="6">
        <f>단가대비표!V188</f>
        <v>0</v>
      </c>
      <c r="J173" s="7">
        <f>TRUNC(I173*D173,1)</f>
        <v>0</v>
      </c>
      <c r="K173" s="6">
        <f t="shared" si="26"/>
        <v>157068</v>
      </c>
      <c r="L173" s="7">
        <f t="shared" si="26"/>
        <v>12565.4</v>
      </c>
      <c r="M173" s="4" t="s">
        <v>49</v>
      </c>
      <c r="N173" s="1" t="s">
        <v>150</v>
      </c>
      <c r="O173" s="1" t="s">
        <v>222</v>
      </c>
      <c r="P173" s="1" t="s">
        <v>59</v>
      </c>
      <c r="Q173" s="1" t="s">
        <v>59</v>
      </c>
      <c r="R173" s="1" t="s">
        <v>58</v>
      </c>
      <c r="V173">
        <v>1</v>
      </c>
      <c r="AV173" s="1" t="s">
        <v>49</v>
      </c>
      <c r="AW173" s="1" t="s">
        <v>574</v>
      </c>
      <c r="AX173" s="1" t="s">
        <v>49</v>
      </c>
      <c r="AY173" s="1" t="s">
        <v>49</v>
      </c>
    </row>
    <row r="174" spans="1:51" ht="29.95" customHeight="1">
      <c r="A174" s="4" t="s">
        <v>264</v>
      </c>
      <c r="B174" s="4" t="s">
        <v>558</v>
      </c>
      <c r="C174" s="4" t="s">
        <v>116</v>
      </c>
      <c r="D174" s="5">
        <v>1</v>
      </c>
      <c r="E174" s="6">
        <f>TRUNC(SUMIF(V172:V174, RIGHTB(O174, 1), H172:H174)*U174, 2)</f>
        <v>769.47</v>
      </c>
      <c r="F174" s="7">
        <f>TRUNC(E174*D174,1)</f>
        <v>769.4</v>
      </c>
      <c r="G174" s="6">
        <v>0</v>
      </c>
      <c r="H174" s="7">
        <f>TRUNC(G174*D174,1)</f>
        <v>0</v>
      </c>
      <c r="I174" s="6">
        <v>0</v>
      </c>
      <c r="J174" s="7">
        <f>TRUNC(I174*D174,1)</f>
        <v>0</v>
      </c>
      <c r="K174" s="6">
        <f t="shared" si="26"/>
        <v>769.4</v>
      </c>
      <c r="L174" s="7">
        <f t="shared" si="26"/>
        <v>769.4</v>
      </c>
      <c r="M174" s="4" t="s">
        <v>49</v>
      </c>
      <c r="N174" s="1" t="s">
        <v>150</v>
      </c>
      <c r="O174" s="1" t="s">
        <v>218</v>
      </c>
      <c r="P174" s="1" t="s">
        <v>59</v>
      </c>
      <c r="Q174" s="1" t="s">
        <v>59</v>
      </c>
      <c r="R174" s="1" t="s">
        <v>59</v>
      </c>
      <c r="S174">
        <v>1</v>
      </c>
      <c r="T174">
        <v>0</v>
      </c>
      <c r="U174">
        <v>0.02</v>
      </c>
      <c r="AV174" s="1" t="s">
        <v>49</v>
      </c>
      <c r="AW174" s="1" t="s">
        <v>575</v>
      </c>
      <c r="AX174" s="1" t="s">
        <v>49</v>
      </c>
      <c r="AY174" s="1" t="s">
        <v>49</v>
      </c>
    </row>
    <row r="175" spans="1:51" ht="29.95" customHeight="1">
      <c r="A175" s="4" t="s">
        <v>454</v>
      </c>
      <c r="B175" s="4" t="s">
        <v>49</v>
      </c>
      <c r="C175" s="4" t="s">
        <v>49</v>
      </c>
      <c r="D175" s="5"/>
      <c r="E175" s="6"/>
      <c r="F175" s="7">
        <f>TRUNC(SUMIF(N172:N174, N171, F172:F174),0)</f>
        <v>769</v>
      </c>
      <c r="G175" s="6"/>
      <c r="H175" s="7">
        <f>TRUNC(SUMIF(N172:N174, N171, H172:H174),0)</f>
        <v>38473</v>
      </c>
      <c r="I175" s="6"/>
      <c r="J175" s="7">
        <f>TRUNC(SUMIF(N172:N174, N171, J172:J174),0)</f>
        <v>0</v>
      </c>
      <c r="K175" s="6"/>
      <c r="L175" s="7">
        <f>F175+H175+J175</f>
        <v>39242</v>
      </c>
      <c r="M175" s="4" t="s">
        <v>49</v>
      </c>
      <c r="N175" s="1" t="s">
        <v>125</v>
      </c>
      <c r="O175" s="1" t="s">
        <v>125</v>
      </c>
      <c r="P175" s="1" t="s">
        <v>49</v>
      </c>
      <c r="Q175" s="1" t="s">
        <v>49</v>
      </c>
      <c r="R175" s="1" t="s">
        <v>49</v>
      </c>
      <c r="AV175" s="1" t="s">
        <v>49</v>
      </c>
      <c r="AW175" s="1" t="s">
        <v>49</v>
      </c>
      <c r="AX175" s="1" t="s">
        <v>49</v>
      </c>
      <c r="AY175" s="1" t="s">
        <v>49</v>
      </c>
    </row>
    <row r="176" spans="1:51" ht="29.95" customHeight="1">
      <c r="A176" s="5"/>
      <c r="B176" s="5"/>
      <c r="C176" s="5"/>
      <c r="D176" s="5"/>
      <c r="E176" s="6"/>
      <c r="F176" s="7"/>
      <c r="G176" s="6"/>
      <c r="H176" s="7"/>
      <c r="I176" s="6"/>
      <c r="J176" s="7"/>
      <c r="K176" s="6"/>
      <c r="L176" s="7"/>
      <c r="M176" s="5"/>
    </row>
    <row r="177" spans="1:51" ht="29.95" customHeight="1">
      <c r="A177" s="91" t="s">
        <v>576</v>
      </c>
      <c r="B177" s="91"/>
      <c r="C177" s="91"/>
      <c r="D177" s="91"/>
      <c r="E177" s="92"/>
      <c r="F177" s="93"/>
      <c r="G177" s="92"/>
      <c r="H177" s="93"/>
      <c r="I177" s="92"/>
      <c r="J177" s="93"/>
      <c r="K177" s="92"/>
      <c r="L177" s="93"/>
      <c r="M177" s="91"/>
      <c r="N177" s="1" t="s">
        <v>152</v>
      </c>
    </row>
    <row r="178" spans="1:51" ht="29.95" customHeight="1">
      <c r="A178" s="4" t="s">
        <v>223</v>
      </c>
      <c r="B178" s="4" t="s">
        <v>220</v>
      </c>
      <c r="C178" s="4" t="s">
        <v>221</v>
      </c>
      <c r="D178" s="5">
        <v>0.20799999999999999</v>
      </c>
      <c r="E178" s="6">
        <f>단가대비표!O199</f>
        <v>0</v>
      </c>
      <c r="F178" s="7">
        <f>TRUNC(E178*D178,1)</f>
        <v>0</v>
      </c>
      <c r="G178" s="6">
        <f>단가대비표!P199</f>
        <v>214118</v>
      </c>
      <c r="H178" s="7">
        <f>TRUNC(G178*D178,1)</f>
        <v>44536.5</v>
      </c>
      <c r="I178" s="6">
        <f>단가대비표!V199</f>
        <v>0</v>
      </c>
      <c r="J178" s="7">
        <f>TRUNC(I178*D178,1)</f>
        <v>0</v>
      </c>
      <c r="K178" s="6">
        <f t="shared" ref="K178:L180" si="27">TRUNC(E178+G178+I178,1)</f>
        <v>214118</v>
      </c>
      <c r="L178" s="7">
        <f t="shared" si="27"/>
        <v>44536.5</v>
      </c>
      <c r="M178" s="4" t="s">
        <v>49</v>
      </c>
      <c r="N178" s="1" t="s">
        <v>152</v>
      </c>
      <c r="O178" s="1" t="s">
        <v>224</v>
      </c>
      <c r="P178" s="1" t="s">
        <v>59</v>
      </c>
      <c r="Q178" s="1" t="s">
        <v>59</v>
      </c>
      <c r="R178" s="1" t="s">
        <v>58</v>
      </c>
      <c r="V178">
        <v>1</v>
      </c>
      <c r="AV178" s="1" t="s">
        <v>49</v>
      </c>
      <c r="AW178" s="1" t="s">
        <v>577</v>
      </c>
      <c r="AX178" s="1" t="s">
        <v>49</v>
      </c>
      <c r="AY178" s="1" t="s">
        <v>49</v>
      </c>
    </row>
    <row r="179" spans="1:51" ht="29.95" customHeight="1">
      <c r="A179" s="4" t="s">
        <v>219</v>
      </c>
      <c r="B179" s="4" t="s">
        <v>220</v>
      </c>
      <c r="C179" s="4" t="s">
        <v>221</v>
      </c>
      <c r="D179" s="5">
        <v>0.13900000000000001</v>
      </c>
      <c r="E179" s="6">
        <f>단가대비표!O188</f>
        <v>0</v>
      </c>
      <c r="F179" s="7">
        <f>TRUNC(E179*D179,1)</f>
        <v>0</v>
      </c>
      <c r="G179" s="6">
        <f>단가대비표!P188</f>
        <v>157068</v>
      </c>
      <c r="H179" s="7">
        <f>TRUNC(G179*D179,1)</f>
        <v>21832.400000000001</v>
      </c>
      <c r="I179" s="6">
        <f>단가대비표!V188</f>
        <v>0</v>
      </c>
      <c r="J179" s="7">
        <f>TRUNC(I179*D179,1)</f>
        <v>0</v>
      </c>
      <c r="K179" s="6">
        <f t="shared" si="27"/>
        <v>157068</v>
      </c>
      <c r="L179" s="7">
        <f t="shared" si="27"/>
        <v>21832.400000000001</v>
      </c>
      <c r="M179" s="4" t="s">
        <v>49</v>
      </c>
      <c r="N179" s="1" t="s">
        <v>152</v>
      </c>
      <c r="O179" s="1" t="s">
        <v>222</v>
      </c>
      <c r="P179" s="1" t="s">
        <v>59</v>
      </c>
      <c r="Q179" s="1" t="s">
        <v>59</v>
      </c>
      <c r="R179" s="1" t="s">
        <v>58</v>
      </c>
      <c r="V179">
        <v>1</v>
      </c>
      <c r="AV179" s="1" t="s">
        <v>49</v>
      </c>
      <c r="AW179" s="1" t="s">
        <v>578</v>
      </c>
      <c r="AX179" s="1" t="s">
        <v>49</v>
      </c>
      <c r="AY179" s="1" t="s">
        <v>49</v>
      </c>
    </row>
    <row r="180" spans="1:51" ht="29.95" customHeight="1">
      <c r="A180" s="4" t="s">
        <v>264</v>
      </c>
      <c r="B180" s="4" t="s">
        <v>558</v>
      </c>
      <c r="C180" s="4" t="s">
        <v>116</v>
      </c>
      <c r="D180" s="5">
        <v>1</v>
      </c>
      <c r="E180" s="6">
        <f>TRUNC(SUMIF(V178:V180, RIGHTB(O180, 1), H178:H180)*U180, 2)</f>
        <v>1327.37</v>
      </c>
      <c r="F180" s="7">
        <f>TRUNC(E180*D180,1)</f>
        <v>1327.3</v>
      </c>
      <c r="G180" s="6">
        <v>0</v>
      </c>
      <c r="H180" s="7">
        <f>TRUNC(G180*D180,1)</f>
        <v>0</v>
      </c>
      <c r="I180" s="6">
        <v>0</v>
      </c>
      <c r="J180" s="7">
        <f>TRUNC(I180*D180,1)</f>
        <v>0</v>
      </c>
      <c r="K180" s="6">
        <f t="shared" si="27"/>
        <v>1327.3</v>
      </c>
      <c r="L180" s="7">
        <f t="shared" si="27"/>
        <v>1327.3</v>
      </c>
      <c r="M180" s="4" t="s">
        <v>49</v>
      </c>
      <c r="N180" s="1" t="s">
        <v>152</v>
      </c>
      <c r="O180" s="1" t="s">
        <v>218</v>
      </c>
      <c r="P180" s="1" t="s">
        <v>59</v>
      </c>
      <c r="Q180" s="1" t="s">
        <v>59</v>
      </c>
      <c r="R180" s="1" t="s">
        <v>59</v>
      </c>
      <c r="S180">
        <v>1</v>
      </c>
      <c r="T180">
        <v>0</v>
      </c>
      <c r="U180">
        <v>0.02</v>
      </c>
      <c r="AV180" s="1" t="s">
        <v>49</v>
      </c>
      <c r="AW180" s="1" t="s">
        <v>579</v>
      </c>
      <c r="AX180" s="1" t="s">
        <v>49</v>
      </c>
      <c r="AY180" s="1" t="s">
        <v>49</v>
      </c>
    </row>
    <row r="181" spans="1:51" ht="29.95" customHeight="1">
      <c r="A181" s="4" t="s">
        <v>454</v>
      </c>
      <c r="B181" s="4" t="s">
        <v>49</v>
      </c>
      <c r="C181" s="4" t="s">
        <v>49</v>
      </c>
      <c r="D181" s="5"/>
      <c r="E181" s="6"/>
      <c r="F181" s="7">
        <f>TRUNC(SUMIF(N178:N180, N177, F178:F180),0)</f>
        <v>1327</v>
      </c>
      <c r="G181" s="6"/>
      <c r="H181" s="7">
        <f>TRUNC(SUMIF(N178:N180, N177, H178:H180),0)</f>
        <v>66368</v>
      </c>
      <c r="I181" s="6"/>
      <c r="J181" s="7">
        <f>TRUNC(SUMIF(N178:N180, N177, J178:J180),0)</f>
        <v>0</v>
      </c>
      <c r="K181" s="6"/>
      <c r="L181" s="7">
        <f>F181+H181+J181</f>
        <v>67695</v>
      </c>
      <c r="M181" s="4" t="s">
        <v>49</v>
      </c>
      <c r="N181" s="1" t="s">
        <v>125</v>
      </c>
      <c r="O181" s="1" t="s">
        <v>125</v>
      </c>
      <c r="P181" s="1" t="s">
        <v>49</v>
      </c>
      <c r="Q181" s="1" t="s">
        <v>49</v>
      </c>
      <c r="R181" s="1" t="s">
        <v>49</v>
      </c>
      <c r="AV181" s="1" t="s">
        <v>49</v>
      </c>
      <c r="AW181" s="1" t="s">
        <v>49</v>
      </c>
      <c r="AX181" s="1" t="s">
        <v>49</v>
      </c>
      <c r="AY181" s="1" t="s">
        <v>49</v>
      </c>
    </row>
    <row r="182" spans="1:51" ht="29.95" customHeight="1">
      <c r="A182" s="5"/>
      <c r="B182" s="5"/>
      <c r="C182" s="5"/>
      <c r="D182" s="5"/>
      <c r="E182" s="6"/>
      <c r="F182" s="7"/>
      <c r="G182" s="6"/>
      <c r="H182" s="7"/>
      <c r="I182" s="6"/>
      <c r="J182" s="7"/>
      <c r="K182" s="6"/>
      <c r="L182" s="7"/>
      <c r="M182" s="5"/>
    </row>
    <row r="183" spans="1:51" ht="29.95" customHeight="1">
      <c r="A183" s="91" t="s">
        <v>580</v>
      </c>
      <c r="B183" s="91"/>
      <c r="C183" s="91"/>
      <c r="D183" s="91"/>
      <c r="E183" s="92"/>
      <c r="F183" s="93"/>
      <c r="G183" s="92"/>
      <c r="H183" s="93"/>
      <c r="I183" s="92"/>
      <c r="J183" s="93"/>
      <c r="K183" s="92"/>
      <c r="L183" s="93"/>
      <c r="M183" s="91"/>
      <c r="N183" s="1" t="s">
        <v>154</v>
      </c>
    </row>
    <row r="184" spans="1:51" ht="29.95" customHeight="1">
      <c r="A184" s="4" t="s">
        <v>223</v>
      </c>
      <c r="B184" s="4" t="s">
        <v>220</v>
      </c>
      <c r="C184" s="4" t="s">
        <v>221</v>
      </c>
      <c r="D184" s="5">
        <v>3.1E-2</v>
      </c>
      <c r="E184" s="6">
        <f>단가대비표!O199</f>
        <v>0</v>
      </c>
      <c r="F184" s="7">
        <f>TRUNC(E184*D184,1)</f>
        <v>0</v>
      </c>
      <c r="G184" s="6">
        <f>단가대비표!P199</f>
        <v>214118</v>
      </c>
      <c r="H184" s="7">
        <f>TRUNC(G184*D184,1)</f>
        <v>6637.6</v>
      </c>
      <c r="I184" s="6">
        <f>단가대비표!V199</f>
        <v>0</v>
      </c>
      <c r="J184" s="7">
        <f>TRUNC(I184*D184,1)</f>
        <v>0</v>
      </c>
      <c r="K184" s="6">
        <f t="shared" ref="K184:L186" si="28">TRUNC(E184+G184+I184,1)</f>
        <v>214118</v>
      </c>
      <c r="L184" s="7">
        <f t="shared" si="28"/>
        <v>6637.6</v>
      </c>
      <c r="M184" s="4" t="s">
        <v>49</v>
      </c>
      <c r="N184" s="1" t="s">
        <v>154</v>
      </c>
      <c r="O184" s="1" t="s">
        <v>224</v>
      </c>
      <c r="P184" s="1" t="s">
        <v>59</v>
      </c>
      <c r="Q184" s="1" t="s">
        <v>59</v>
      </c>
      <c r="R184" s="1" t="s">
        <v>58</v>
      </c>
      <c r="V184">
        <v>1</v>
      </c>
      <c r="AV184" s="1" t="s">
        <v>49</v>
      </c>
      <c r="AW184" s="1" t="s">
        <v>581</v>
      </c>
      <c r="AX184" s="1" t="s">
        <v>49</v>
      </c>
      <c r="AY184" s="1" t="s">
        <v>49</v>
      </c>
    </row>
    <row r="185" spans="1:51" ht="29.95" customHeight="1">
      <c r="A185" s="4" t="s">
        <v>219</v>
      </c>
      <c r="B185" s="4" t="s">
        <v>220</v>
      </c>
      <c r="C185" s="4" t="s">
        <v>221</v>
      </c>
      <c r="D185" s="5">
        <v>2.1000000000000001E-2</v>
      </c>
      <c r="E185" s="6">
        <f>단가대비표!O188</f>
        <v>0</v>
      </c>
      <c r="F185" s="7">
        <f>TRUNC(E185*D185,1)</f>
        <v>0</v>
      </c>
      <c r="G185" s="6">
        <f>단가대비표!P188</f>
        <v>157068</v>
      </c>
      <c r="H185" s="7">
        <f>TRUNC(G185*D185,1)</f>
        <v>3298.4</v>
      </c>
      <c r="I185" s="6">
        <f>단가대비표!V188</f>
        <v>0</v>
      </c>
      <c r="J185" s="7">
        <f>TRUNC(I185*D185,1)</f>
        <v>0</v>
      </c>
      <c r="K185" s="6">
        <f t="shared" si="28"/>
        <v>157068</v>
      </c>
      <c r="L185" s="7">
        <f t="shared" si="28"/>
        <v>3298.4</v>
      </c>
      <c r="M185" s="4" t="s">
        <v>49</v>
      </c>
      <c r="N185" s="1" t="s">
        <v>154</v>
      </c>
      <c r="O185" s="1" t="s">
        <v>222</v>
      </c>
      <c r="P185" s="1" t="s">
        <v>59</v>
      </c>
      <c r="Q185" s="1" t="s">
        <v>59</v>
      </c>
      <c r="R185" s="1" t="s">
        <v>58</v>
      </c>
      <c r="V185">
        <v>1</v>
      </c>
      <c r="AV185" s="1" t="s">
        <v>49</v>
      </c>
      <c r="AW185" s="1" t="s">
        <v>582</v>
      </c>
      <c r="AX185" s="1" t="s">
        <v>49</v>
      </c>
      <c r="AY185" s="1" t="s">
        <v>49</v>
      </c>
    </row>
    <row r="186" spans="1:51" ht="29.95" customHeight="1">
      <c r="A186" s="4" t="s">
        <v>264</v>
      </c>
      <c r="B186" s="4" t="s">
        <v>558</v>
      </c>
      <c r="C186" s="4" t="s">
        <v>116</v>
      </c>
      <c r="D186" s="5">
        <v>1</v>
      </c>
      <c r="E186" s="6">
        <f>TRUNC(SUMIF(V184:V186, RIGHTB(O186, 1), H184:H186)*U186, 2)</f>
        <v>198.72</v>
      </c>
      <c r="F186" s="7">
        <f>TRUNC(E186*D186,1)</f>
        <v>198.7</v>
      </c>
      <c r="G186" s="6">
        <v>0</v>
      </c>
      <c r="H186" s="7">
        <f>TRUNC(G186*D186,1)</f>
        <v>0</v>
      </c>
      <c r="I186" s="6">
        <v>0</v>
      </c>
      <c r="J186" s="7">
        <f>TRUNC(I186*D186,1)</f>
        <v>0</v>
      </c>
      <c r="K186" s="6">
        <f t="shared" si="28"/>
        <v>198.7</v>
      </c>
      <c r="L186" s="7">
        <f t="shared" si="28"/>
        <v>198.7</v>
      </c>
      <c r="M186" s="4" t="s">
        <v>49</v>
      </c>
      <c r="N186" s="1" t="s">
        <v>154</v>
      </c>
      <c r="O186" s="1" t="s">
        <v>218</v>
      </c>
      <c r="P186" s="1" t="s">
        <v>59</v>
      </c>
      <c r="Q186" s="1" t="s">
        <v>59</v>
      </c>
      <c r="R186" s="1" t="s">
        <v>59</v>
      </c>
      <c r="S186">
        <v>1</v>
      </c>
      <c r="T186">
        <v>0</v>
      </c>
      <c r="U186">
        <v>0.02</v>
      </c>
      <c r="AV186" s="1" t="s">
        <v>49</v>
      </c>
      <c r="AW186" s="1" t="s">
        <v>583</v>
      </c>
      <c r="AX186" s="1" t="s">
        <v>49</v>
      </c>
      <c r="AY186" s="1" t="s">
        <v>49</v>
      </c>
    </row>
    <row r="187" spans="1:51" ht="29.95" customHeight="1">
      <c r="A187" s="4" t="s">
        <v>454</v>
      </c>
      <c r="B187" s="4" t="s">
        <v>49</v>
      </c>
      <c r="C187" s="4" t="s">
        <v>49</v>
      </c>
      <c r="D187" s="5"/>
      <c r="E187" s="6"/>
      <c r="F187" s="7">
        <f>TRUNC(SUMIF(N184:N186, N183, F184:F186),0)</f>
        <v>198</v>
      </c>
      <c r="G187" s="6"/>
      <c r="H187" s="7">
        <f>TRUNC(SUMIF(N184:N186, N183, H184:H186),0)</f>
        <v>9936</v>
      </c>
      <c r="I187" s="6"/>
      <c r="J187" s="7">
        <f>TRUNC(SUMIF(N184:N186, N183, J184:J186),0)</f>
        <v>0</v>
      </c>
      <c r="K187" s="6"/>
      <c r="L187" s="7">
        <f>F187+H187+J187</f>
        <v>10134</v>
      </c>
      <c r="M187" s="4" t="s">
        <v>49</v>
      </c>
      <c r="N187" s="1" t="s">
        <v>125</v>
      </c>
      <c r="O187" s="1" t="s">
        <v>125</v>
      </c>
      <c r="P187" s="1" t="s">
        <v>49</v>
      </c>
      <c r="Q187" s="1" t="s">
        <v>49</v>
      </c>
      <c r="R187" s="1" t="s">
        <v>49</v>
      </c>
      <c r="AV187" s="1" t="s">
        <v>49</v>
      </c>
      <c r="AW187" s="1" t="s">
        <v>49</v>
      </c>
      <c r="AX187" s="1" t="s">
        <v>49</v>
      </c>
      <c r="AY187" s="1" t="s">
        <v>49</v>
      </c>
    </row>
    <row r="188" spans="1:51" ht="29.95" customHeight="1">
      <c r="A188" s="5"/>
      <c r="B188" s="5"/>
      <c r="C188" s="5"/>
      <c r="D188" s="5"/>
      <c r="E188" s="6"/>
      <c r="F188" s="7"/>
      <c r="G188" s="6"/>
      <c r="H188" s="7"/>
      <c r="I188" s="6"/>
      <c r="J188" s="7"/>
      <c r="K188" s="6"/>
      <c r="L188" s="7"/>
      <c r="M188" s="5"/>
    </row>
    <row r="189" spans="1:51" ht="29.95" customHeight="1">
      <c r="A189" s="91" t="s">
        <v>584</v>
      </c>
      <c r="B189" s="91"/>
      <c r="C189" s="91"/>
      <c r="D189" s="91"/>
      <c r="E189" s="92"/>
      <c r="F189" s="93"/>
      <c r="G189" s="92"/>
      <c r="H189" s="93"/>
      <c r="I189" s="92"/>
      <c r="J189" s="93"/>
      <c r="K189" s="92"/>
      <c r="L189" s="93"/>
      <c r="M189" s="91"/>
      <c r="N189" s="1" t="s">
        <v>156</v>
      </c>
    </row>
    <row r="190" spans="1:51" ht="29.95" customHeight="1">
      <c r="A190" s="4" t="s">
        <v>223</v>
      </c>
      <c r="B190" s="4" t="s">
        <v>220</v>
      </c>
      <c r="C190" s="4" t="s">
        <v>221</v>
      </c>
      <c r="D190" s="5">
        <v>3.9E-2</v>
      </c>
      <c r="E190" s="6">
        <f>단가대비표!O199</f>
        <v>0</v>
      </c>
      <c r="F190" s="7">
        <f>TRUNC(E190*D190,1)</f>
        <v>0</v>
      </c>
      <c r="G190" s="6">
        <f>단가대비표!P199</f>
        <v>214118</v>
      </c>
      <c r="H190" s="7">
        <f>TRUNC(G190*D190,1)</f>
        <v>8350.6</v>
      </c>
      <c r="I190" s="6">
        <f>단가대비표!V199</f>
        <v>0</v>
      </c>
      <c r="J190" s="7">
        <f>TRUNC(I190*D190,1)</f>
        <v>0</v>
      </c>
      <c r="K190" s="6">
        <f t="shared" ref="K190:L192" si="29">TRUNC(E190+G190+I190,1)</f>
        <v>214118</v>
      </c>
      <c r="L190" s="7">
        <f t="shared" si="29"/>
        <v>8350.6</v>
      </c>
      <c r="M190" s="4" t="s">
        <v>49</v>
      </c>
      <c r="N190" s="1" t="s">
        <v>156</v>
      </c>
      <c r="O190" s="1" t="s">
        <v>224</v>
      </c>
      <c r="P190" s="1" t="s">
        <v>59</v>
      </c>
      <c r="Q190" s="1" t="s">
        <v>59</v>
      </c>
      <c r="R190" s="1" t="s">
        <v>58</v>
      </c>
      <c r="V190">
        <v>1</v>
      </c>
      <c r="AV190" s="1" t="s">
        <v>49</v>
      </c>
      <c r="AW190" s="1" t="s">
        <v>585</v>
      </c>
      <c r="AX190" s="1" t="s">
        <v>49</v>
      </c>
      <c r="AY190" s="1" t="s">
        <v>49</v>
      </c>
    </row>
    <row r="191" spans="1:51" ht="29.95" customHeight="1">
      <c r="A191" s="4" t="s">
        <v>219</v>
      </c>
      <c r="B191" s="4" t="s">
        <v>220</v>
      </c>
      <c r="C191" s="4" t="s">
        <v>221</v>
      </c>
      <c r="D191" s="5">
        <v>2.5999999999999999E-2</v>
      </c>
      <c r="E191" s="6">
        <f>단가대비표!O188</f>
        <v>0</v>
      </c>
      <c r="F191" s="7">
        <f>TRUNC(E191*D191,1)</f>
        <v>0</v>
      </c>
      <c r="G191" s="6">
        <f>단가대비표!P188</f>
        <v>157068</v>
      </c>
      <c r="H191" s="7">
        <f>TRUNC(G191*D191,1)</f>
        <v>4083.7</v>
      </c>
      <c r="I191" s="6">
        <f>단가대비표!V188</f>
        <v>0</v>
      </c>
      <c r="J191" s="7">
        <f>TRUNC(I191*D191,1)</f>
        <v>0</v>
      </c>
      <c r="K191" s="6">
        <f t="shared" si="29"/>
        <v>157068</v>
      </c>
      <c r="L191" s="7">
        <f t="shared" si="29"/>
        <v>4083.7</v>
      </c>
      <c r="M191" s="4" t="s">
        <v>49</v>
      </c>
      <c r="N191" s="1" t="s">
        <v>156</v>
      </c>
      <c r="O191" s="1" t="s">
        <v>222</v>
      </c>
      <c r="P191" s="1" t="s">
        <v>59</v>
      </c>
      <c r="Q191" s="1" t="s">
        <v>59</v>
      </c>
      <c r="R191" s="1" t="s">
        <v>58</v>
      </c>
      <c r="V191">
        <v>1</v>
      </c>
      <c r="AV191" s="1" t="s">
        <v>49</v>
      </c>
      <c r="AW191" s="1" t="s">
        <v>586</v>
      </c>
      <c r="AX191" s="1" t="s">
        <v>49</v>
      </c>
      <c r="AY191" s="1" t="s">
        <v>49</v>
      </c>
    </row>
    <row r="192" spans="1:51" ht="29.95" customHeight="1">
      <c r="A192" s="4" t="s">
        <v>264</v>
      </c>
      <c r="B192" s="4" t="s">
        <v>558</v>
      </c>
      <c r="C192" s="4" t="s">
        <v>116</v>
      </c>
      <c r="D192" s="5">
        <v>1</v>
      </c>
      <c r="E192" s="6">
        <f>TRUNC(SUMIF(V190:V192, RIGHTB(O192, 1), H190:H192)*U192, 2)</f>
        <v>248.68</v>
      </c>
      <c r="F192" s="7">
        <f>TRUNC(E192*D192,1)</f>
        <v>248.6</v>
      </c>
      <c r="G192" s="6">
        <v>0</v>
      </c>
      <c r="H192" s="7">
        <f>TRUNC(G192*D192,1)</f>
        <v>0</v>
      </c>
      <c r="I192" s="6">
        <v>0</v>
      </c>
      <c r="J192" s="7">
        <f>TRUNC(I192*D192,1)</f>
        <v>0</v>
      </c>
      <c r="K192" s="6">
        <f t="shared" si="29"/>
        <v>248.6</v>
      </c>
      <c r="L192" s="7">
        <f t="shared" si="29"/>
        <v>248.6</v>
      </c>
      <c r="M192" s="4" t="s">
        <v>49</v>
      </c>
      <c r="N192" s="1" t="s">
        <v>156</v>
      </c>
      <c r="O192" s="1" t="s">
        <v>218</v>
      </c>
      <c r="P192" s="1" t="s">
        <v>59</v>
      </c>
      <c r="Q192" s="1" t="s">
        <v>59</v>
      </c>
      <c r="R192" s="1" t="s">
        <v>59</v>
      </c>
      <c r="S192">
        <v>1</v>
      </c>
      <c r="T192">
        <v>0</v>
      </c>
      <c r="U192">
        <v>0.02</v>
      </c>
      <c r="AV192" s="1" t="s">
        <v>49</v>
      </c>
      <c r="AW192" s="1" t="s">
        <v>587</v>
      </c>
      <c r="AX192" s="1" t="s">
        <v>49</v>
      </c>
      <c r="AY192" s="1" t="s">
        <v>49</v>
      </c>
    </row>
    <row r="193" spans="1:51" ht="29.95" customHeight="1">
      <c r="A193" s="4" t="s">
        <v>454</v>
      </c>
      <c r="B193" s="4" t="s">
        <v>49</v>
      </c>
      <c r="C193" s="4" t="s">
        <v>49</v>
      </c>
      <c r="D193" s="5"/>
      <c r="E193" s="6"/>
      <c r="F193" s="7">
        <f>TRUNC(SUMIF(N190:N192, N189, F190:F192),0)</f>
        <v>248</v>
      </c>
      <c r="G193" s="6"/>
      <c r="H193" s="7">
        <f>TRUNC(SUMIF(N190:N192, N189, H190:H192),0)</f>
        <v>12434</v>
      </c>
      <c r="I193" s="6"/>
      <c r="J193" s="7">
        <f>TRUNC(SUMIF(N190:N192, N189, J190:J192),0)</f>
        <v>0</v>
      </c>
      <c r="K193" s="6"/>
      <c r="L193" s="7">
        <f>F193+H193+J193</f>
        <v>12682</v>
      </c>
      <c r="M193" s="4" t="s">
        <v>49</v>
      </c>
      <c r="N193" s="1" t="s">
        <v>125</v>
      </c>
      <c r="O193" s="1" t="s">
        <v>125</v>
      </c>
      <c r="P193" s="1" t="s">
        <v>49</v>
      </c>
      <c r="Q193" s="1" t="s">
        <v>49</v>
      </c>
      <c r="R193" s="1" t="s">
        <v>49</v>
      </c>
      <c r="AV193" s="1" t="s">
        <v>49</v>
      </c>
      <c r="AW193" s="1" t="s">
        <v>49</v>
      </c>
      <c r="AX193" s="1" t="s">
        <v>49</v>
      </c>
      <c r="AY193" s="1" t="s">
        <v>49</v>
      </c>
    </row>
    <row r="194" spans="1:51" ht="29.95" customHeight="1">
      <c r="A194" s="5"/>
      <c r="B194" s="5"/>
      <c r="C194" s="5"/>
      <c r="D194" s="5"/>
      <c r="E194" s="6"/>
      <c r="F194" s="7"/>
      <c r="G194" s="6"/>
      <c r="H194" s="7"/>
      <c r="I194" s="6"/>
      <c r="J194" s="7"/>
      <c r="K194" s="6"/>
      <c r="L194" s="7"/>
      <c r="M194" s="5"/>
    </row>
    <row r="195" spans="1:51" ht="29.95" customHeight="1">
      <c r="A195" s="91" t="s">
        <v>588</v>
      </c>
      <c r="B195" s="91"/>
      <c r="C195" s="91"/>
      <c r="D195" s="91"/>
      <c r="E195" s="92"/>
      <c r="F195" s="93"/>
      <c r="G195" s="92"/>
      <c r="H195" s="93"/>
      <c r="I195" s="92"/>
      <c r="J195" s="93"/>
      <c r="K195" s="92"/>
      <c r="L195" s="93"/>
      <c r="M195" s="91"/>
      <c r="N195" s="1" t="s">
        <v>157</v>
      </c>
    </row>
    <row r="196" spans="1:51" ht="29.95" customHeight="1">
      <c r="A196" s="4" t="s">
        <v>223</v>
      </c>
      <c r="B196" s="4" t="s">
        <v>220</v>
      </c>
      <c r="C196" s="4" t="s">
        <v>221</v>
      </c>
      <c r="D196" s="5">
        <v>5.2999999999999999E-2</v>
      </c>
      <c r="E196" s="6">
        <f>단가대비표!O199</f>
        <v>0</v>
      </c>
      <c r="F196" s="7">
        <f>TRUNC(E196*D196,1)</f>
        <v>0</v>
      </c>
      <c r="G196" s="6">
        <f>단가대비표!P199</f>
        <v>214118</v>
      </c>
      <c r="H196" s="7">
        <f>TRUNC(G196*D196,1)</f>
        <v>11348.2</v>
      </c>
      <c r="I196" s="6">
        <f>단가대비표!V199</f>
        <v>0</v>
      </c>
      <c r="J196" s="7">
        <f>TRUNC(I196*D196,1)</f>
        <v>0</v>
      </c>
      <c r="K196" s="6">
        <f t="shared" ref="K196:L198" si="30">TRUNC(E196+G196+I196,1)</f>
        <v>214118</v>
      </c>
      <c r="L196" s="7">
        <f t="shared" si="30"/>
        <v>11348.2</v>
      </c>
      <c r="M196" s="4" t="s">
        <v>49</v>
      </c>
      <c r="N196" s="1" t="s">
        <v>157</v>
      </c>
      <c r="O196" s="1" t="s">
        <v>224</v>
      </c>
      <c r="P196" s="1" t="s">
        <v>59</v>
      </c>
      <c r="Q196" s="1" t="s">
        <v>59</v>
      </c>
      <c r="R196" s="1" t="s">
        <v>58</v>
      </c>
      <c r="V196">
        <v>1</v>
      </c>
      <c r="AV196" s="1" t="s">
        <v>49</v>
      </c>
      <c r="AW196" s="1" t="s">
        <v>589</v>
      </c>
      <c r="AX196" s="1" t="s">
        <v>49</v>
      </c>
      <c r="AY196" s="1" t="s">
        <v>49</v>
      </c>
    </row>
    <row r="197" spans="1:51" ht="29.95" customHeight="1">
      <c r="A197" s="4" t="s">
        <v>219</v>
      </c>
      <c r="B197" s="4" t="s">
        <v>220</v>
      </c>
      <c r="C197" s="4" t="s">
        <v>221</v>
      </c>
      <c r="D197" s="5">
        <v>3.5000000000000003E-2</v>
      </c>
      <c r="E197" s="6">
        <f>단가대비표!O188</f>
        <v>0</v>
      </c>
      <c r="F197" s="7">
        <f>TRUNC(E197*D197,1)</f>
        <v>0</v>
      </c>
      <c r="G197" s="6">
        <f>단가대비표!P188</f>
        <v>157068</v>
      </c>
      <c r="H197" s="7">
        <f>TRUNC(G197*D197,1)</f>
        <v>5497.3</v>
      </c>
      <c r="I197" s="6">
        <f>단가대비표!V188</f>
        <v>0</v>
      </c>
      <c r="J197" s="7">
        <f>TRUNC(I197*D197,1)</f>
        <v>0</v>
      </c>
      <c r="K197" s="6">
        <f t="shared" si="30"/>
        <v>157068</v>
      </c>
      <c r="L197" s="7">
        <f t="shared" si="30"/>
        <v>5497.3</v>
      </c>
      <c r="M197" s="4" t="s">
        <v>49</v>
      </c>
      <c r="N197" s="1" t="s">
        <v>157</v>
      </c>
      <c r="O197" s="1" t="s">
        <v>222</v>
      </c>
      <c r="P197" s="1" t="s">
        <v>59</v>
      </c>
      <c r="Q197" s="1" t="s">
        <v>59</v>
      </c>
      <c r="R197" s="1" t="s">
        <v>58</v>
      </c>
      <c r="V197">
        <v>1</v>
      </c>
      <c r="AV197" s="1" t="s">
        <v>49</v>
      </c>
      <c r="AW197" s="1" t="s">
        <v>590</v>
      </c>
      <c r="AX197" s="1" t="s">
        <v>49</v>
      </c>
      <c r="AY197" s="1" t="s">
        <v>49</v>
      </c>
    </row>
    <row r="198" spans="1:51" ht="29.95" customHeight="1">
      <c r="A198" s="4" t="s">
        <v>264</v>
      </c>
      <c r="B198" s="4" t="s">
        <v>558</v>
      </c>
      <c r="C198" s="4" t="s">
        <v>116</v>
      </c>
      <c r="D198" s="5">
        <v>1</v>
      </c>
      <c r="E198" s="6">
        <f>TRUNC(SUMIF(V196:V198, RIGHTB(O198, 1), H196:H198)*U198, 2)</f>
        <v>336.91</v>
      </c>
      <c r="F198" s="7">
        <f>TRUNC(E198*D198,1)</f>
        <v>336.9</v>
      </c>
      <c r="G198" s="6">
        <v>0</v>
      </c>
      <c r="H198" s="7">
        <f>TRUNC(G198*D198,1)</f>
        <v>0</v>
      </c>
      <c r="I198" s="6">
        <v>0</v>
      </c>
      <c r="J198" s="7">
        <f>TRUNC(I198*D198,1)</f>
        <v>0</v>
      </c>
      <c r="K198" s="6">
        <f t="shared" si="30"/>
        <v>336.9</v>
      </c>
      <c r="L198" s="7">
        <f t="shared" si="30"/>
        <v>336.9</v>
      </c>
      <c r="M198" s="4" t="s">
        <v>49</v>
      </c>
      <c r="N198" s="1" t="s">
        <v>157</v>
      </c>
      <c r="O198" s="1" t="s">
        <v>218</v>
      </c>
      <c r="P198" s="1" t="s">
        <v>59</v>
      </c>
      <c r="Q198" s="1" t="s">
        <v>59</v>
      </c>
      <c r="R198" s="1" t="s">
        <v>59</v>
      </c>
      <c r="S198">
        <v>1</v>
      </c>
      <c r="T198">
        <v>0</v>
      </c>
      <c r="U198">
        <v>0.02</v>
      </c>
      <c r="AV198" s="1" t="s">
        <v>49</v>
      </c>
      <c r="AW198" s="1" t="s">
        <v>591</v>
      </c>
      <c r="AX198" s="1" t="s">
        <v>49</v>
      </c>
      <c r="AY198" s="1" t="s">
        <v>49</v>
      </c>
    </row>
    <row r="199" spans="1:51" ht="29.95" customHeight="1">
      <c r="A199" s="4" t="s">
        <v>454</v>
      </c>
      <c r="B199" s="4" t="s">
        <v>49</v>
      </c>
      <c r="C199" s="4" t="s">
        <v>49</v>
      </c>
      <c r="D199" s="5"/>
      <c r="E199" s="6"/>
      <c r="F199" s="7">
        <f>TRUNC(SUMIF(N196:N198, N195, F196:F198),0)</f>
        <v>336</v>
      </c>
      <c r="G199" s="6"/>
      <c r="H199" s="7">
        <f>TRUNC(SUMIF(N196:N198, N195, H196:H198),0)</f>
        <v>16845</v>
      </c>
      <c r="I199" s="6"/>
      <c r="J199" s="7">
        <f>TRUNC(SUMIF(N196:N198, N195, J196:J198),0)</f>
        <v>0</v>
      </c>
      <c r="K199" s="6"/>
      <c r="L199" s="7">
        <f>F199+H199+J199</f>
        <v>17181</v>
      </c>
      <c r="M199" s="4" t="s">
        <v>49</v>
      </c>
      <c r="N199" s="1" t="s">
        <v>125</v>
      </c>
      <c r="O199" s="1" t="s">
        <v>125</v>
      </c>
      <c r="P199" s="1" t="s">
        <v>49</v>
      </c>
      <c r="Q199" s="1" t="s">
        <v>49</v>
      </c>
      <c r="R199" s="1" t="s">
        <v>49</v>
      </c>
      <c r="AV199" s="1" t="s">
        <v>49</v>
      </c>
      <c r="AW199" s="1" t="s">
        <v>49</v>
      </c>
      <c r="AX199" s="1" t="s">
        <v>49</v>
      </c>
      <c r="AY199" s="1" t="s">
        <v>49</v>
      </c>
    </row>
    <row r="200" spans="1:51" ht="29.95" customHeight="1">
      <c r="A200" s="5"/>
      <c r="B200" s="5"/>
      <c r="C200" s="5"/>
      <c r="D200" s="5"/>
      <c r="E200" s="6"/>
      <c r="F200" s="7"/>
      <c r="G200" s="6"/>
      <c r="H200" s="7"/>
      <c r="I200" s="6"/>
      <c r="J200" s="7"/>
      <c r="K200" s="6"/>
      <c r="L200" s="7"/>
      <c r="M200" s="5"/>
    </row>
    <row r="201" spans="1:51" ht="29.95" customHeight="1">
      <c r="A201" s="91" t="s">
        <v>592</v>
      </c>
      <c r="B201" s="91"/>
      <c r="C201" s="91"/>
      <c r="D201" s="91"/>
      <c r="E201" s="92"/>
      <c r="F201" s="93"/>
      <c r="G201" s="92"/>
      <c r="H201" s="93"/>
      <c r="I201" s="92"/>
      <c r="J201" s="93"/>
      <c r="K201" s="92"/>
      <c r="L201" s="93"/>
      <c r="M201" s="91"/>
      <c r="N201" s="1" t="s">
        <v>159</v>
      </c>
    </row>
    <row r="202" spans="1:51" ht="29.95" customHeight="1">
      <c r="A202" s="4" t="s">
        <v>223</v>
      </c>
      <c r="B202" s="4" t="s">
        <v>220</v>
      </c>
      <c r="C202" s="4" t="s">
        <v>221</v>
      </c>
      <c r="D202" s="5">
        <v>6.6000000000000003E-2</v>
      </c>
      <c r="E202" s="6">
        <f>단가대비표!O199</f>
        <v>0</v>
      </c>
      <c r="F202" s="7">
        <f>TRUNC(E202*D202,1)</f>
        <v>0</v>
      </c>
      <c r="G202" s="6">
        <f>단가대비표!P199</f>
        <v>214118</v>
      </c>
      <c r="H202" s="7">
        <f>TRUNC(G202*D202,1)</f>
        <v>14131.7</v>
      </c>
      <c r="I202" s="6">
        <f>단가대비표!V199</f>
        <v>0</v>
      </c>
      <c r="J202" s="7">
        <f>TRUNC(I202*D202,1)</f>
        <v>0</v>
      </c>
      <c r="K202" s="6">
        <f t="shared" ref="K202:L204" si="31">TRUNC(E202+G202+I202,1)</f>
        <v>214118</v>
      </c>
      <c r="L202" s="7">
        <f t="shared" si="31"/>
        <v>14131.7</v>
      </c>
      <c r="M202" s="4" t="s">
        <v>49</v>
      </c>
      <c r="N202" s="1" t="s">
        <v>159</v>
      </c>
      <c r="O202" s="1" t="s">
        <v>224</v>
      </c>
      <c r="P202" s="1" t="s">
        <v>59</v>
      </c>
      <c r="Q202" s="1" t="s">
        <v>59</v>
      </c>
      <c r="R202" s="1" t="s">
        <v>58</v>
      </c>
      <c r="V202">
        <v>1</v>
      </c>
      <c r="AV202" s="1" t="s">
        <v>49</v>
      </c>
      <c r="AW202" s="1" t="s">
        <v>593</v>
      </c>
      <c r="AX202" s="1" t="s">
        <v>49</v>
      </c>
      <c r="AY202" s="1" t="s">
        <v>49</v>
      </c>
    </row>
    <row r="203" spans="1:51" ht="29.95" customHeight="1">
      <c r="A203" s="4" t="s">
        <v>219</v>
      </c>
      <c r="B203" s="4" t="s">
        <v>220</v>
      </c>
      <c r="C203" s="4" t="s">
        <v>221</v>
      </c>
      <c r="D203" s="5">
        <v>4.3999999999999997E-2</v>
      </c>
      <c r="E203" s="6">
        <f>단가대비표!O188</f>
        <v>0</v>
      </c>
      <c r="F203" s="7">
        <f>TRUNC(E203*D203,1)</f>
        <v>0</v>
      </c>
      <c r="G203" s="6">
        <f>단가대비표!P188</f>
        <v>157068</v>
      </c>
      <c r="H203" s="7">
        <f>TRUNC(G203*D203,1)</f>
        <v>6910.9</v>
      </c>
      <c r="I203" s="6">
        <f>단가대비표!V188</f>
        <v>0</v>
      </c>
      <c r="J203" s="7">
        <f>TRUNC(I203*D203,1)</f>
        <v>0</v>
      </c>
      <c r="K203" s="6">
        <f t="shared" si="31"/>
        <v>157068</v>
      </c>
      <c r="L203" s="7">
        <f t="shared" si="31"/>
        <v>6910.9</v>
      </c>
      <c r="M203" s="4" t="s">
        <v>49</v>
      </c>
      <c r="N203" s="1" t="s">
        <v>159</v>
      </c>
      <c r="O203" s="1" t="s">
        <v>222</v>
      </c>
      <c r="P203" s="1" t="s">
        <v>59</v>
      </c>
      <c r="Q203" s="1" t="s">
        <v>59</v>
      </c>
      <c r="R203" s="1" t="s">
        <v>58</v>
      </c>
      <c r="V203">
        <v>1</v>
      </c>
      <c r="AV203" s="1" t="s">
        <v>49</v>
      </c>
      <c r="AW203" s="1" t="s">
        <v>594</v>
      </c>
      <c r="AX203" s="1" t="s">
        <v>49</v>
      </c>
      <c r="AY203" s="1" t="s">
        <v>49</v>
      </c>
    </row>
    <row r="204" spans="1:51" ht="29.95" customHeight="1">
      <c r="A204" s="4" t="s">
        <v>264</v>
      </c>
      <c r="B204" s="4" t="s">
        <v>558</v>
      </c>
      <c r="C204" s="4" t="s">
        <v>116</v>
      </c>
      <c r="D204" s="5">
        <v>1</v>
      </c>
      <c r="E204" s="6">
        <f>TRUNC(SUMIF(V202:V204, RIGHTB(O204, 1), H202:H204)*U204, 2)</f>
        <v>420.85</v>
      </c>
      <c r="F204" s="7">
        <f>TRUNC(E204*D204,1)</f>
        <v>420.8</v>
      </c>
      <c r="G204" s="6">
        <v>0</v>
      </c>
      <c r="H204" s="7">
        <f>TRUNC(G204*D204,1)</f>
        <v>0</v>
      </c>
      <c r="I204" s="6">
        <v>0</v>
      </c>
      <c r="J204" s="7">
        <f>TRUNC(I204*D204,1)</f>
        <v>0</v>
      </c>
      <c r="K204" s="6">
        <f t="shared" si="31"/>
        <v>420.8</v>
      </c>
      <c r="L204" s="7">
        <f t="shared" si="31"/>
        <v>420.8</v>
      </c>
      <c r="M204" s="4" t="s">
        <v>49</v>
      </c>
      <c r="N204" s="1" t="s">
        <v>159</v>
      </c>
      <c r="O204" s="1" t="s">
        <v>218</v>
      </c>
      <c r="P204" s="1" t="s">
        <v>59</v>
      </c>
      <c r="Q204" s="1" t="s">
        <v>59</v>
      </c>
      <c r="R204" s="1" t="s">
        <v>59</v>
      </c>
      <c r="S204">
        <v>1</v>
      </c>
      <c r="T204">
        <v>0</v>
      </c>
      <c r="U204">
        <v>0.02</v>
      </c>
      <c r="AV204" s="1" t="s">
        <v>49</v>
      </c>
      <c r="AW204" s="1" t="s">
        <v>595</v>
      </c>
      <c r="AX204" s="1" t="s">
        <v>49</v>
      </c>
      <c r="AY204" s="1" t="s">
        <v>49</v>
      </c>
    </row>
    <row r="205" spans="1:51" ht="29.95" customHeight="1">
      <c r="A205" s="4" t="s">
        <v>454</v>
      </c>
      <c r="B205" s="4" t="s">
        <v>49</v>
      </c>
      <c r="C205" s="4" t="s">
        <v>49</v>
      </c>
      <c r="D205" s="5"/>
      <c r="E205" s="6"/>
      <c r="F205" s="7">
        <f>TRUNC(SUMIF(N202:N204, N201, F202:F204),0)</f>
        <v>420</v>
      </c>
      <c r="G205" s="6"/>
      <c r="H205" s="7">
        <f>TRUNC(SUMIF(N202:N204, N201, H202:H204),0)</f>
        <v>21042</v>
      </c>
      <c r="I205" s="6"/>
      <c r="J205" s="7">
        <f>TRUNC(SUMIF(N202:N204, N201, J202:J204),0)</f>
        <v>0</v>
      </c>
      <c r="K205" s="6"/>
      <c r="L205" s="7">
        <f>F205+H205+J205</f>
        <v>21462</v>
      </c>
      <c r="M205" s="4" t="s">
        <v>49</v>
      </c>
      <c r="N205" s="1" t="s">
        <v>125</v>
      </c>
      <c r="O205" s="1" t="s">
        <v>125</v>
      </c>
      <c r="P205" s="1" t="s">
        <v>49</v>
      </c>
      <c r="Q205" s="1" t="s">
        <v>49</v>
      </c>
      <c r="R205" s="1" t="s">
        <v>49</v>
      </c>
      <c r="AV205" s="1" t="s">
        <v>49</v>
      </c>
      <c r="AW205" s="1" t="s">
        <v>49</v>
      </c>
      <c r="AX205" s="1" t="s">
        <v>49</v>
      </c>
      <c r="AY205" s="1" t="s">
        <v>49</v>
      </c>
    </row>
    <row r="206" spans="1:51" ht="29.95" customHeight="1">
      <c r="A206" s="5"/>
      <c r="B206" s="5"/>
      <c r="C206" s="5"/>
      <c r="D206" s="5"/>
      <c r="E206" s="6"/>
      <c r="F206" s="7"/>
      <c r="G206" s="6"/>
      <c r="H206" s="7"/>
      <c r="I206" s="6"/>
      <c r="J206" s="7"/>
      <c r="K206" s="6"/>
      <c r="L206" s="7"/>
      <c r="M206" s="5"/>
    </row>
    <row r="207" spans="1:51" ht="29.95" customHeight="1">
      <c r="A207" s="91" t="s">
        <v>596</v>
      </c>
      <c r="B207" s="91"/>
      <c r="C207" s="91"/>
      <c r="D207" s="91"/>
      <c r="E207" s="92"/>
      <c r="F207" s="93"/>
      <c r="G207" s="92"/>
      <c r="H207" s="93"/>
      <c r="I207" s="92"/>
      <c r="J207" s="93"/>
      <c r="K207" s="92"/>
      <c r="L207" s="93"/>
      <c r="M207" s="91"/>
      <c r="N207" s="1" t="s">
        <v>160</v>
      </c>
    </row>
    <row r="208" spans="1:51" ht="29.95" customHeight="1">
      <c r="A208" s="4" t="s">
        <v>597</v>
      </c>
      <c r="B208" s="4" t="s">
        <v>220</v>
      </c>
      <c r="C208" s="4" t="s">
        <v>221</v>
      </c>
      <c r="D208" s="5">
        <v>2.3E-2</v>
      </c>
      <c r="E208" s="6">
        <f>단가대비표!O202</f>
        <v>0</v>
      </c>
      <c r="F208" s="7">
        <f>TRUNC(E208*D208,1)</f>
        <v>0</v>
      </c>
      <c r="G208" s="6">
        <f>단가대비표!P202</f>
        <v>194048</v>
      </c>
      <c r="H208" s="7">
        <f>TRUNC(G208*D208,1)</f>
        <v>4463.1000000000004</v>
      </c>
      <c r="I208" s="6">
        <f>단가대비표!V202</f>
        <v>0</v>
      </c>
      <c r="J208" s="7">
        <f>TRUNC(I208*D208,1)</f>
        <v>0</v>
      </c>
      <c r="K208" s="6">
        <f t="shared" ref="K208:L210" si="32">TRUNC(E208+G208+I208,1)</f>
        <v>194048</v>
      </c>
      <c r="L208" s="7">
        <f t="shared" si="32"/>
        <v>4463.1000000000004</v>
      </c>
      <c r="M208" s="4" t="s">
        <v>49</v>
      </c>
      <c r="N208" s="1" t="s">
        <v>160</v>
      </c>
      <c r="O208" s="1" t="s">
        <v>598</v>
      </c>
      <c r="P208" s="1" t="s">
        <v>59</v>
      </c>
      <c r="Q208" s="1" t="s">
        <v>59</v>
      </c>
      <c r="R208" s="1" t="s">
        <v>58</v>
      </c>
      <c r="V208">
        <v>1</v>
      </c>
      <c r="AV208" s="1" t="s">
        <v>49</v>
      </c>
      <c r="AW208" s="1" t="s">
        <v>599</v>
      </c>
      <c r="AX208" s="1" t="s">
        <v>49</v>
      </c>
      <c r="AY208" s="1" t="s">
        <v>49</v>
      </c>
    </row>
    <row r="209" spans="1:51" ht="29.95" customHeight="1">
      <c r="A209" s="4" t="s">
        <v>219</v>
      </c>
      <c r="B209" s="4" t="s">
        <v>220</v>
      </c>
      <c r="C209" s="4" t="s">
        <v>221</v>
      </c>
      <c r="D209" s="5">
        <v>1.4999999999999999E-2</v>
      </c>
      <c r="E209" s="6">
        <f>단가대비표!O188</f>
        <v>0</v>
      </c>
      <c r="F209" s="7">
        <f>TRUNC(E209*D209,1)</f>
        <v>0</v>
      </c>
      <c r="G209" s="6">
        <f>단가대비표!P188</f>
        <v>157068</v>
      </c>
      <c r="H209" s="7">
        <f>TRUNC(G209*D209,1)</f>
        <v>2356</v>
      </c>
      <c r="I209" s="6">
        <f>단가대비표!V188</f>
        <v>0</v>
      </c>
      <c r="J209" s="7">
        <f>TRUNC(I209*D209,1)</f>
        <v>0</v>
      </c>
      <c r="K209" s="6">
        <f t="shared" si="32"/>
        <v>157068</v>
      </c>
      <c r="L209" s="7">
        <f t="shared" si="32"/>
        <v>2356</v>
      </c>
      <c r="M209" s="4" t="s">
        <v>49</v>
      </c>
      <c r="N209" s="1" t="s">
        <v>160</v>
      </c>
      <c r="O209" s="1" t="s">
        <v>222</v>
      </c>
      <c r="P209" s="1" t="s">
        <v>59</v>
      </c>
      <c r="Q209" s="1" t="s">
        <v>59</v>
      </c>
      <c r="R209" s="1" t="s">
        <v>58</v>
      </c>
      <c r="V209">
        <v>1</v>
      </c>
      <c r="AV209" s="1" t="s">
        <v>49</v>
      </c>
      <c r="AW209" s="1" t="s">
        <v>600</v>
      </c>
      <c r="AX209" s="1" t="s">
        <v>49</v>
      </c>
      <c r="AY209" s="1" t="s">
        <v>49</v>
      </c>
    </row>
    <row r="210" spans="1:51" ht="29.95" customHeight="1">
      <c r="A210" s="4" t="s">
        <v>264</v>
      </c>
      <c r="B210" s="4" t="s">
        <v>265</v>
      </c>
      <c r="C210" s="4" t="s">
        <v>116</v>
      </c>
      <c r="D210" s="5">
        <v>1</v>
      </c>
      <c r="E210" s="6">
        <f>TRUNC(SUMIF(V208:V210, RIGHTB(O210, 1), H208:H210)*U210, 2)</f>
        <v>204.57</v>
      </c>
      <c r="F210" s="7">
        <f>TRUNC(E210*D210,1)</f>
        <v>204.5</v>
      </c>
      <c r="G210" s="6">
        <v>0</v>
      </c>
      <c r="H210" s="7">
        <f>TRUNC(G210*D210,1)</f>
        <v>0</v>
      </c>
      <c r="I210" s="6">
        <v>0</v>
      </c>
      <c r="J210" s="7">
        <f>TRUNC(I210*D210,1)</f>
        <v>0</v>
      </c>
      <c r="K210" s="6">
        <f t="shared" si="32"/>
        <v>204.5</v>
      </c>
      <c r="L210" s="7">
        <f t="shared" si="32"/>
        <v>204.5</v>
      </c>
      <c r="M210" s="4" t="s">
        <v>49</v>
      </c>
      <c r="N210" s="1" t="s">
        <v>160</v>
      </c>
      <c r="O210" s="1" t="s">
        <v>218</v>
      </c>
      <c r="P210" s="1" t="s">
        <v>59</v>
      </c>
      <c r="Q210" s="1" t="s">
        <v>59</v>
      </c>
      <c r="R210" s="1" t="s">
        <v>59</v>
      </c>
      <c r="S210">
        <v>1</v>
      </c>
      <c r="T210">
        <v>0</v>
      </c>
      <c r="U210">
        <v>0.03</v>
      </c>
      <c r="AV210" s="1" t="s">
        <v>49</v>
      </c>
      <c r="AW210" s="1" t="s">
        <v>601</v>
      </c>
      <c r="AX210" s="1" t="s">
        <v>49</v>
      </c>
      <c r="AY210" s="1" t="s">
        <v>49</v>
      </c>
    </row>
    <row r="211" spans="1:51" ht="29.95" customHeight="1">
      <c r="A211" s="4" t="s">
        <v>454</v>
      </c>
      <c r="B211" s="4" t="s">
        <v>49</v>
      </c>
      <c r="C211" s="4" t="s">
        <v>49</v>
      </c>
      <c r="D211" s="5"/>
      <c r="E211" s="6"/>
      <c r="F211" s="7">
        <f>TRUNC(SUMIF(N208:N210, N207, F208:F210),0)</f>
        <v>204</v>
      </c>
      <c r="G211" s="6"/>
      <c r="H211" s="7">
        <f>TRUNC(SUMIF(N208:N210, N207, H208:H210),0)</f>
        <v>6819</v>
      </c>
      <c r="I211" s="6"/>
      <c r="J211" s="7">
        <f>TRUNC(SUMIF(N208:N210, N207, J208:J210),0)</f>
        <v>0</v>
      </c>
      <c r="K211" s="6"/>
      <c r="L211" s="7">
        <f>F211+H211+J211</f>
        <v>7023</v>
      </c>
      <c r="M211" s="4" t="s">
        <v>49</v>
      </c>
      <c r="N211" s="1" t="s">
        <v>125</v>
      </c>
      <c r="O211" s="1" t="s">
        <v>125</v>
      </c>
      <c r="P211" s="1" t="s">
        <v>49</v>
      </c>
      <c r="Q211" s="1" t="s">
        <v>49</v>
      </c>
      <c r="R211" s="1" t="s">
        <v>49</v>
      </c>
      <c r="AV211" s="1" t="s">
        <v>49</v>
      </c>
      <c r="AW211" s="1" t="s">
        <v>49</v>
      </c>
      <c r="AX211" s="1" t="s">
        <v>49</v>
      </c>
      <c r="AY211" s="1" t="s">
        <v>49</v>
      </c>
    </row>
    <row r="212" spans="1:51" ht="29.95" customHeight="1">
      <c r="A212" s="5"/>
      <c r="B212" s="5"/>
      <c r="C212" s="5"/>
      <c r="D212" s="5"/>
      <c r="E212" s="6"/>
      <c r="F212" s="7"/>
      <c r="G212" s="6"/>
      <c r="H212" s="7"/>
      <c r="I212" s="6"/>
      <c r="J212" s="7"/>
      <c r="K212" s="6"/>
      <c r="L212" s="7"/>
      <c r="M212" s="5"/>
    </row>
    <row r="213" spans="1:51" ht="29.95" customHeight="1">
      <c r="A213" s="91" t="s">
        <v>602</v>
      </c>
      <c r="B213" s="91"/>
      <c r="C213" s="91"/>
      <c r="D213" s="91"/>
      <c r="E213" s="92"/>
      <c r="F213" s="93"/>
      <c r="G213" s="92"/>
      <c r="H213" s="93"/>
      <c r="I213" s="92"/>
      <c r="J213" s="93"/>
      <c r="K213" s="92"/>
      <c r="L213" s="93"/>
      <c r="M213" s="91"/>
      <c r="N213" s="1" t="s">
        <v>161</v>
      </c>
    </row>
    <row r="214" spans="1:51" ht="29.95" customHeight="1">
      <c r="A214" s="4" t="s">
        <v>597</v>
      </c>
      <c r="B214" s="4" t="s">
        <v>220</v>
      </c>
      <c r="C214" s="4" t="s">
        <v>221</v>
      </c>
      <c r="D214" s="5">
        <v>2.5999999999999999E-2</v>
      </c>
      <c r="E214" s="6">
        <f>단가대비표!O202</f>
        <v>0</v>
      </c>
      <c r="F214" s="7">
        <f>TRUNC(E214*D214,1)</f>
        <v>0</v>
      </c>
      <c r="G214" s="6">
        <f>단가대비표!P202</f>
        <v>194048</v>
      </c>
      <c r="H214" s="7">
        <f>TRUNC(G214*D214,1)</f>
        <v>5045.2</v>
      </c>
      <c r="I214" s="6">
        <f>단가대비표!V202</f>
        <v>0</v>
      </c>
      <c r="J214" s="7">
        <f>TRUNC(I214*D214,1)</f>
        <v>0</v>
      </c>
      <c r="K214" s="6">
        <f t="shared" ref="K214:L216" si="33">TRUNC(E214+G214+I214,1)</f>
        <v>194048</v>
      </c>
      <c r="L214" s="7">
        <f t="shared" si="33"/>
        <v>5045.2</v>
      </c>
      <c r="M214" s="4" t="s">
        <v>49</v>
      </c>
      <c r="N214" s="1" t="s">
        <v>161</v>
      </c>
      <c r="O214" s="1" t="s">
        <v>598</v>
      </c>
      <c r="P214" s="1" t="s">
        <v>59</v>
      </c>
      <c r="Q214" s="1" t="s">
        <v>59</v>
      </c>
      <c r="R214" s="1" t="s">
        <v>58</v>
      </c>
      <c r="V214">
        <v>1</v>
      </c>
      <c r="AV214" s="1" t="s">
        <v>49</v>
      </c>
      <c r="AW214" s="1" t="s">
        <v>603</v>
      </c>
      <c r="AX214" s="1" t="s">
        <v>49</v>
      </c>
      <c r="AY214" s="1" t="s">
        <v>49</v>
      </c>
    </row>
    <row r="215" spans="1:51" ht="29.95" customHeight="1">
      <c r="A215" s="4" t="s">
        <v>219</v>
      </c>
      <c r="B215" s="4" t="s">
        <v>220</v>
      </c>
      <c r="C215" s="4" t="s">
        <v>221</v>
      </c>
      <c r="D215" s="5">
        <v>1.7000000000000001E-2</v>
      </c>
      <c r="E215" s="6">
        <f>단가대비표!O188</f>
        <v>0</v>
      </c>
      <c r="F215" s="7">
        <f>TRUNC(E215*D215,1)</f>
        <v>0</v>
      </c>
      <c r="G215" s="6">
        <f>단가대비표!P188</f>
        <v>157068</v>
      </c>
      <c r="H215" s="7">
        <f>TRUNC(G215*D215,1)</f>
        <v>2670.1</v>
      </c>
      <c r="I215" s="6">
        <f>단가대비표!V188</f>
        <v>0</v>
      </c>
      <c r="J215" s="7">
        <f>TRUNC(I215*D215,1)</f>
        <v>0</v>
      </c>
      <c r="K215" s="6">
        <f t="shared" si="33"/>
        <v>157068</v>
      </c>
      <c r="L215" s="7">
        <f t="shared" si="33"/>
        <v>2670.1</v>
      </c>
      <c r="M215" s="4" t="s">
        <v>49</v>
      </c>
      <c r="N215" s="1" t="s">
        <v>161</v>
      </c>
      <c r="O215" s="1" t="s">
        <v>222</v>
      </c>
      <c r="P215" s="1" t="s">
        <v>59</v>
      </c>
      <c r="Q215" s="1" t="s">
        <v>59</v>
      </c>
      <c r="R215" s="1" t="s">
        <v>58</v>
      </c>
      <c r="V215">
        <v>1</v>
      </c>
      <c r="AV215" s="1" t="s">
        <v>49</v>
      </c>
      <c r="AW215" s="1" t="s">
        <v>604</v>
      </c>
      <c r="AX215" s="1" t="s">
        <v>49</v>
      </c>
      <c r="AY215" s="1" t="s">
        <v>49</v>
      </c>
    </row>
    <row r="216" spans="1:51" ht="29.95" customHeight="1">
      <c r="A216" s="4" t="s">
        <v>264</v>
      </c>
      <c r="B216" s="4" t="s">
        <v>265</v>
      </c>
      <c r="C216" s="4" t="s">
        <v>116</v>
      </c>
      <c r="D216" s="5">
        <v>1</v>
      </c>
      <c r="E216" s="6">
        <f>TRUNC(SUMIF(V214:V216, RIGHTB(O216, 1), H214:H216)*U216, 2)</f>
        <v>231.45</v>
      </c>
      <c r="F216" s="7">
        <f>TRUNC(E216*D216,1)</f>
        <v>231.4</v>
      </c>
      <c r="G216" s="6">
        <v>0</v>
      </c>
      <c r="H216" s="7">
        <f>TRUNC(G216*D216,1)</f>
        <v>0</v>
      </c>
      <c r="I216" s="6">
        <v>0</v>
      </c>
      <c r="J216" s="7">
        <f>TRUNC(I216*D216,1)</f>
        <v>0</v>
      </c>
      <c r="K216" s="6">
        <f t="shared" si="33"/>
        <v>231.4</v>
      </c>
      <c r="L216" s="7">
        <f t="shared" si="33"/>
        <v>231.4</v>
      </c>
      <c r="M216" s="4" t="s">
        <v>49</v>
      </c>
      <c r="N216" s="1" t="s">
        <v>161</v>
      </c>
      <c r="O216" s="1" t="s">
        <v>218</v>
      </c>
      <c r="P216" s="1" t="s">
        <v>59</v>
      </c>
      <c r="Q216" s="1" t="s">
        <v>59</v>
      </c>
      <c r="R216" s="1" t="s">
        <v>59</v>
      </c>
      <c r="S216">
        <v>1</v>
      </c>
      <c r="T216">
        <v>0</v>
      </c>
      <c r="U216">
        <v>0.03</v>
      </c>
      <c r="AV216" s="1" t="s">
        <v>49</v>
      </c>
      <c r="AW216" s="1" t="s">
        <v>605</v>
      </c>
      <c r="AX216" s="1" t="s">
        <v>49</v>
      </c>
      <c r="AY216" s="1" t="s">
        <v>49</v>
      </c>
    </row>
    <row r="217" spans="1:51" ht="29.95" customHeight="1">
      <c r="A217" s="4" t="s">
        <v>454</v>
      </c>
      <c r="B217" s="4" t="s">
        <v>49</v>
      </c>
      <c r="C217" s="4" t="s">
        <v>49</v>
      </c>
      <c r="D217" s="5"/>
      <c r="E217" s="6"/>
      <c r="F217" s="7">
        <f>TRUNC(SUMIF(N214:N216, N213, F214:F216),0)</f>
        <v>231</v>
      </c>
      <c r="G217" s="6"/>
      <c r="H217" s="7">
        <f>TRUNC(SUMIF(N214:N216, N213, H214:H216),0)</f>
        <v>7715</v>
      </c>
      <c r="I217" s="6"/>
      <c r="J217" s="7">
        <f>TRUNC(SUMIF(N214:N216, N213, J214:J216),0)</f>
        <v>0</v>
      </c>
      <c r="K217" s="6"/>
      <c r="L217" s="7">
        <f>F217+H217+J217</f>
        <v>7946</v>
      </c>
      <c r="M217" s="4" t="s">
        <v>49</v>
      </c>
      <c r="N217" s="1" t="s">
        <v>125</v>
      </c>
      <c r="O217" s="1" t="s">
        <v>125</v>
      </c>
      <c r="P217" s="1" t="s">
        <v>49</v>
      </c>
      <c r="Q217" s="1" t="s">
        <v>49</v>
      </c>
      <c r="R217" s="1" t="s">
        <v>49</v>
      </c>
      <c r="AV217" s="1" t="s">
        <v>49</v>
      </c>
      <c r="AW217" s="1" t="s">
        <v>49</v>
      </c>
      <c r="AX217" s="1" t="s">
        <v>49</v>
      </c>
      <c r="AY217" s="1" t="s">
        <v>49</v>
      </c>
    </row>
    <row r="218" spans="1:51" ht="29.95" customHeight="1">
      <c r="A218" s="5"/>
      <c r="B218" s="5"/>
      <c r="C218" s="5"/>
      <c r="D218" s="5"/>
      <c r="E218" s="6"/>
      <c r="F218" s="7"/>
      <c r="G218" s="6"/>
      <c r="H218" s="7"/>
      <c r="I218" s="6"/>
      <c r="J218" s="7"/>
      <c r="K218" s="6"/>
      <c r="L218" s="7"/>
      <c r="M218" s="5"/>
    </row>
    <row r="219" spans="1:51" ht="29.95" customHeight="1">
      <c r="A219" s="91" t="s">
        <v>606</v>
      </c>
      <c r="B219" s="91"/>
      <c r="C219" s="91"/>
      <c r="D219" s="91"/>
      <c r="E219" s="92"/>
      <c r="F219" s="93"/>
      <c r="G219" s="92"/>
      <c r="H219" s="93"/>
      <c r="I219" s="92"/>
      <c r="J219" s="93"/>
      <c r="K219" s="92"/>
      <c r="L219" s="93"/>
      <c r="M219" s="91"/>
      <c r="N219" s="1" t="s">
        <v>162</v>
      </c>
    </row>
    <row r="220" spans="1:51" ht="29.95" customHeight="1">
      <c r="A220" s="4" t="s">
        <v>597</v>
      </c>
      <c r="B220" s="4" t="s">
        <v>220</v>
      </c>
      <c r="C220" s="4" t="s">
        <v>221</v>
      </c>
      <c r="D220" s="5">
        <v>3.1E-2</v>
      </c>
      <c r="E220" s="6">
        <f>단가대비표!O202</f>
        <v>0</v>
      </c>
      <c r="F220" s="7">
        <f>TRUNC(E220*D220,1)</f>
        <v>0</v>
      </c>
      <c r="G220" s="6">
        <f>단가대비표!P202</f>
        <v>194048</v>
      </c>
      <c r="H220" s="7">
        <f>TRUNC(G220*D220,1)</f>
        <v>6015.4</v>
      </c>
      <c r="I220" s="6">
        <f>단가대비표!V202</f>
        <v>0</v>
      </c>
      <c r="J220" s="7">
        <f>TRUNC(I220*D220,1)</f>
        <v>0</v>
      </c>
      <c r="K220" s="6">
        <f t="shared" ref="K220:L222" si="34">TRUNC(E220+G220+I220,1)</f>
        <v>194048</v>
      </c>
      <c r="L220" s="7">
        <f t="shared" si="34"/>
        <v>6015.4</v>
      </c>
      <c r="M220" s="4" t="s">
        <v>49</v>
      </c>
      <c r="N220" s="1" t="s">
        <v>162</v>
      </c>
      <c r="O220" s="1" t="s">
        <v>598</v>
      </c>
      <c r="P220" s="1" t="s">
        <v>59</v>
      </c>
      <c r="Q220" s="1" t="s">
        <v>59</v>
      </c>
      <c r="R220" s="1" t="s">
        <v>58</v>
      </c>
      <c r="V220">
        <v>1</v>
      </c>
      <c r="AV220" s="1" t="s">
        <v>49</v>
      </c>
      <c r="AW220" s="1" t="s">
        <v>607</v>
      </c>
      <c r="AX220" s="1" t="s">
        <v>49</v>
      </c>
      <c r="AY220" s="1" t="s">
        <v>49</v>
      </c>
    </row>
    <row r="221" spans="1:51" ht="29.95" customHeight="1">
      <c r="A221" s="4" t="s">
        <v>219</v>
      </c>
      <c r="B221" s="4" t="s">
        <v>220</v>
      </c>
      <c r="C221" s="4" t="s">
        <v>221</v>
      </c>
      <c r="D221" s="5">
        <v>0.02</v>
      </c>
      <c r="E221" s="6">
        <f>단가대비표!O188</f>
        <v>0</v>
      </c>
      <c r="F221" s="7">
        <f>TRUNC(E221*D221,1)</f>
        <v>0</v>
      </c>
      <c r="G221" s="6">
        <f>단가대비표!P188</f>
        <v>157068</v>
      </c>
      <c r="H221" s="7">
        <f>TRUNC(G221*D221,1)</f>
        <v>3141.3</v>
      </c>
      <c r="I221" s="6">
        <f>단가대비표!V188</f>
        <v>0</v>
      </c>
      <c r="J221" s="7">
        <f>TRUNC(I221*D221,1)</f>
        <v>0</v>
      </c>
      <c r="K221" s="6">
        <f t="shared" si="34"/>
        <v>157068</v>
      </c>
      <c r="L221" s="7">
        <f t="shared" si="34"/>
        <v>3141.3</v>
      </c>
      <c r="M221" s="4" t="s">
        <v>49</v>
      </c>
      <c r="N221" s="1" t="s">
        <v>162</v>
      </c>
      <c r="O221" s="1" t="s">
        <v>222</v>
      </c>
      <c r="P221" s="1" t="s">
        <v>59</v>
      </c>
      <c r="Q221" s="1" t="s">
        <v>59</v>
      </c>
      <c r="R221" s="1" t="s">
        <v>58</v>
      </c>
      <c r="V221">
        <v>1</v>
      </c>
      <c r="AV221" s="1" t="s">
        <v>49</v>
      </c>
      <c r="AW221" s="1" t="s">
        <v>608</v>
      </c>
      <c r="AX221" s="1" t="s">
        <v>49</v>
      </c>
      <c r="AY221" s="1" t="s">
        <v>49</v>
      </c>
    </row>
    <row r="222" spans="1:51" ht="29.95" customHeight="1">
      <c r="A222" s="4" t="s">
        <v>264</v>
      </c>
      <c r="B222" s="4" t="s">
        <v>265</v>
      </c>
      <c r="C222" s="4" t="s">
        <v>116</v>
      </c>
      <c r="D222" s="5">
        <v>1</v>
      </c>
      <c r="E222" s="6">
        <f>TRUNC(SUMIF(V220:V222, RIGHTB(O222, 1), H220:H222)*U222, 2)</f>
        <v>274.7</v>
      </c>
      <c r="F222" s="7">
        <f>TRUNC(E222*D222,1)</f>
        <v>274.7</v>
      </c>
      <c r="G222" s="6">
        <v>0</v>
      </c>
      <c r="H222" s="7">
        <f>TRUNC(G222*D222,1)</f>
        <v>0</v>
      </c>
      <c r="I222" s="6">
        <v>0</v>
      </c>
      <c r="J222" s="7">
        <f>TRUNC(I222*D222,1)</f>
        <v>0</v>
      </c>
      <c r="K222" s="6">
        <f t="shared" si="34"/>
        <v>274.7</v>
      </c>
      <c r="L222" s="7">
        <f t="shared" si="34"/>
        <v>274.7</v>
      </c>
      <c r="M222" s="4" t="s">
        <v>49</v>
      </c>
      <c r="N222" s="1" t="s">
        <v>162</v>
      </c>
      <c r="O222" s="1" t="s">
        <v>218</v>
      </c>
      <c r="P222" s="1" t="s">
        <v>59</v>
      </c>
      <c r="Q222" s="1" t="s">
        <v>59</v>
      </c>
      <c r="R222" s="1" t="s">
        <v>59</v>
      </c>
      <c r="S222">
        <v>1</v>
      </c>
      <c r="T222">
        <v>0</v>
      </c>
      <c r="U222">
        <v>0.03</v>
      </c>
      <c r="AV222" s="1" t="s">
        <v>49</v>
      </c>
      <c r="AW222" s="1" t="s">
        <v>609</v>
      </c>
      <c r="AX222" s="1" t="s">
        <v>49</v>
      </c>
      <c r="AY222" s="1" t="s">
        <v>49</v>
      </c>
    </row>
    <row r="223" spans="1:51" ht="29.95" customHeight="1">
      <c r="A223" s="4" t="s">
        <v>454</v>
      </c>
      <c r="B223" s="4" t="s">
        <v>49</v>
      </c>
      <c r="C223" s="4" t="s">
        <v>49</v>
      </c>
      <c r="D223" s="5"/>
      <c r="E223" s="6"/>
      <c r="F223" s="7">
        <f>TRUNC(SUMIF(N220:N222, N219, F220:F222),0)</f>
        <v>274</v>
      </c>
      <c r="G223" s="6"/>
      <c r="H223" s="7">
        <f>TRUNC(SUMIF(N220:N222, N219, H220:H222),0)</f>
        <v>9156</v>
      </c>
      <c r="I223" s="6"/>
      <c r="J223" s="7">
        <f>TRUNC(SUMIF(N220:N222, N219, J220:J222),0)</f>
        <v>0</v>
      </c>
      <c r="K223" s="6"/>
      <c r="L223" s="7">
        <f>F223+H223+J223</f>
        <v>9430</v>
      </c>
      <c r="M223" s="4" t="s">
        <v>49</v>
      </c>
      <c r="N223" s="1" t="s">
        <v>125</v>
      </c>
      <c r="O223" s="1" t="s">
        <v>125</v>
      </c>
      <c r="P223" s="1" t="s">
        <v>49</v>
      </c>
      <c r="Q223" s="1" t="s">
        <v>49</v>
      </c>
      <c r="R223" s="1" t="s">
        <v>49</v>
      </c>
      <c r="AV223" s="1" t="s">
        <v>49</v>
      </c>
      <c r="AW223" s="1" t="s">
        <v>49</v>
      </c>
      <c r="AX223" s="1" t="s">
        <v>49</v>
      </c>
      <c r="AY223" s="1" t="s">
        <v>49</v>
      </c>
    </row>
    <row r="224" spans="1:51" ht="29.95" customHeight="1">
      <c r="A224" s="5"/>
      <c r="B224" s="5"/>
      <c r="C224" s="5"/>
      <c r="D224" s="5"/>
      <c r="E224" s="6"/>
      <c r="F224" s="7"/>
      <c r="G224" s="6"/>
      <c r="H224" s="7"/>
      <c r="I224" s="6"/>
      <c r="J224" s="7"/>
      <c r="K224" s="6"/>
      <c r="L224" s="7"/>
      <c r="M224" s="5"/>
    </row>
    <row r="225" spans="1:51" ht="29.95" customHeight="1">
      <c r="A225" s="91" t="s">
        <v>610</v>
      </c>
      <c r="B225" s="91"/>
      <c r="C225" s="91"/>
      <c r="D225" s="91"/>
      <c r="E225" s="92"/>
      <c r="F225" s="93"/>
      <c r="G225" s="92"/>
      <c r="H225" s="93"/>
      <c r="I225" s="92"/>
      <c r="J225" s="93"/>
      <c r="K225" s="92"/>
      <c r="L225" s="93"/>
      <c r="M225" s="91"/>
      <c r="N225" s="1" t="s">
        <v>163</v>
      </c>
    </row>
    <row r="226" spans="1:51" ht="29.95" customHeight="1">
      <c r="A226" s="4" t="s">
        <v>597</v>
      </c>
      <c r="B226" s="4" t="s">
        <v>220</v>
      </c>
      <c r="C226" s="4" t="s">
        <v>221</v>
      </c>
      <c r="D226" s="5">
        <v>3.3000000000000002E-2</v>
      </c>
      <c r="E226" s="6">
        <f>단가대비표!O202</f>
        <v>0</v>
      </c>
      <c r="F226" s="7">
        <f>TRUNC(E226*D226,1)</f>
        <v>0</v>
      </c>
      <c r="G226" s="6">
        <f>단가대비표!P202</f>
        <v>194048</v>
      </c>
      <c r="H226" s="7">
        <f>TRUNC(G226*D226,1)</f>
        <v>6403.5</v>
      </c>
      <c r="I226" s="6">
        <f>단가대비표!V202</f>
        <v>0</v>
      </c>
      <c r="J226" s="7">
        <f>TRUNC(I226*D226,1)</f>
        <v>0</v>
      </c>
      <c r="K226" s="6">
        <f t="shared" ref="K226:L228" si="35">TRUNC(E226+G226+I226,1)</f>
        <v>194048</v>
      </c>
      <c r="L226" s="7">
        <f t="shared" si="35"/>
        <v>6403.5</v>
      </c>
      <c r="M226" s="4" t="s">
        <v>49</v>
      </c>
      <c r="N226" s="1" t="s">
        <v>163</v>
      </c>
      <c r="O226" s="1" t="s">
        <v>598</v>
      </c>
      <c r="P226" s="1" t="s">
        <v>59</v>
      </c>
      <c r="Q226" s="1" t="s">
        <v>59</v>
      </c>
      <c r="R226" s="1" t="s">
        <v>58</v>
      </c>
      <c r="V226">
        <v>1</v>
      </c>
      <c r="AV226" s="1" t="s">
        <v>49</v>
      </c>
      <c r="AW226" s="1" t="s">
        <v>611</v>
      </c>
      <c r="AX226" s="1" t="s">
        <v>49</v>
      </c>
      <c r="AY226" s="1" t="s">
        <v>49</v>
      </c>
    </row>
    <row r="227" spans="1:51" ht="29.95" customHeight="1">
      <c r="A227" s="4" t="s">
        <v>219</v>
      </c>
      <c r="B227" s="4" t="s">
        <v>220</v>
      </c>
      <c r="C227" s="4" t="s">
        <v>221</v>
      </c>
      <c r="D227" s="5">
        <v>2.1999999999999999E-2</v>
      </c>
      <c r="E227" s="6">
        <f>단가대비표!O188</f>
        <v>0</v>
      </c>
      <c r="F227" s="7">
        <f>TRUNC(E227*D227,1)</f>
        <v>0</v>
      </c>
      <c r="G227" s="6">
        <f>단가대비표!P188</f>
        <v>157068</v>
      </c>
      <c r="H227" s="7">
        <f>TRUNC(G227*D227,1)</f>
        <v>3455.4</v>
      </c>
      <c r="I227" s="6">
        <f>단가대비표!V188</f>
        <v>0</v>
      </c>
      <c r="J227" s="7">
        <f>TRUNC(I227*D227,1)</f>
        <v>0</v>
      </c>
      <c r="K227" s="6">
        <f t="shared" si="35"/>
        <v>157068</v>
      </c>
      <c r="L227" s="7">
        <f t="shared" si="35"/>
        <v>3455.4</v>
      </c>
      <c r="M227" s="4" t="s">
        <v>49</v>
      </c>
      <c r="N227" s="1" t="s">
        <v>163</v>
      </c>
      <c r="O227" s="1" t="s">
        <v>222</v>
      </c>
      <c r="P227" s="1" t="s">
        <v>59</v>
      </c>
      <c r="Q227" s="1" t="s">
        <v>59</v>
      </c>
      <c r="R227" s="1" t="s">
        <v>58</v>
      </c>
      <c r="V227">
        <v>1</v>
      </c>
      <c r="AV227" s="1" t="s">
        <v>49</v>
      </c>
      <c r="AW227" s="1" t="s">
        <v>612</v>
      </c>
      <c r="AX227" s="1" t="s">
        <v>49</v>
      </c>
      <c r="AY227" s="1" t="s">
        <v>49</v>
      </c>
    </row>
    <row r="228" spans="1:51" ht="29.95" customHeight="1">
      <c r="A228" s="4" t="s">
        <v>264</v>
      </c>
      <c r="B228" s="4" t="s">
        <v>265</v>
      </c>
      <c r="C228" s="4" t="s">
        <v>116</v>
      </c>
      <c r="D228" s="5">
        <v>1</v>
      </c>
      <c r="E228" s="6">
        <f>TRUNC(SUMIF(V226:V228, RIGHTB(O228, 1), H226:H228)*U228, 2)</f>
        <v>295.76</v>
      </c>
      <c r="F228" s="7">
        <f>TRUNC(E228*D228,1)</f>
        <v>295.7</v>
      </c>
      <c r="G228" s="6">
        <v>0</v>
      </c>
      <c r="H228" s="7">
        <f>TRUNC(G228*D228,1)</f>
        <v>0</v>
      </c>
      <c r="I228" s="6">
        <v>0</v>
      </c>
      <c r="J228" s="7">
        <f>TRUNC(I228*D228,1)</f>
        <v>0</v>
      </c>
      <c r="K228" s="6">
        <f t="shared" si="35"/>
        <v>295.7</v>
      </c>
      <c r="L228" s="7">
        <f t="shared" si="35"/>
        <v>295.7</v>
      </c>
      <c r="M228" s="4" t="s">
        <v>49</v>
      </c>
      <c r="N228" s="1" t="s">
        <v>163</v>
      </c>
      <c r="O228" s="1" t="s">
        <v>218</v>
      </c>
      <c r="P228" s="1" t="s">
        <v>59</v>
      </c>
      <c r="Q228" s="1" t="s">
        <v>59</v>
      </c>
      <c r="R228" s="1" t="s">
        <v>59</v>
      </c>
      <c r="S228">
        <v>1</v>
      </c>
      <c r="T228">
        <v>0</v>
      </c>
      <c r="U228">
        <v>0.03</v>
      </c>
      <c r="AV228" s="1" t="s">
        <v>49</v>
      </c>
      <c r="AW228" s="1" t="s">
        <v>613</v>
      </c>
      <c r="AX228" s="1" t="s">
        <v>49</v>
      </c>
      <c r="AY228" s="1" t="s">
        <v>49</v>
      </c>
    </row>
    <row r="229" spans="1:51" ht="29.95" customHeight="1">
      <c r="A229" s="4" t="s">
        <v>454</v>
      </c>
      <c r="B229" s="4" t="s">
        <v>49</v>
      </c>
      <c r="C229" s="4" t="s">
        <v>49</v>
      </c>
      <c r="D229" s="5"/>
      <c r="E229" s="6"/>
      <c r="F229" s="7">
        <f>TRUNC(SUMIF(N226:N228, N225, F226:F228),0)</f>
        <v>295</v>
      </c>
      <c r="G229" s="6"/>
      <c r="H229" s="7">
        <f>TRUNC(SUMIF(N226:N228, N225, H226:H228),0)</f>
        <v>9858</v>
      </c>
      <c r="I229" s="6"/>
      <c r="J229" s="7">
        <f>TRUNC(SUMIF(N226:N228, N225, J226:J228),0)</f>
        <v>0</v>
      </c>
      <c r="K229" s="6"/>
      <c r="L229" s="7">
        <f>F229+H229+J229</f>
        <v>10153</v>
      </c>
      <c r="M229" s="4" t="s">
        <v>49</v>
      </c>
      <c r="N229" s="1" t="s">
        <v>125</v>
      </c>
      <c r="O229" s="1" t="s">
        <v>125</v>
      </c>
      <c r="P229" s="1" t="s">
        <v>49</v>
      </c>
      <c r="Q229" s="1" t="s">
        <v>49</v>
      </c>
      <c r="R229" s="1" t="s">
        <v>49</v>
      </c>
      <c r="AV229" s="1" t="s">
        <v>49</v>
      </c>
      <c r="AW229" s="1" t="s">
        <v>49</v>
      </c>
      <c r="AX229" s="1" t="s">
        <v>49</v>
      </c>
      <c r="AY229" s="1" t="s">
        <v>49</v>
      </c>
    </row>
    <row r="230" spans="1:51" ht="29.95" customHeight="1">
      <c r="A230" s="5"/>
      <c r="B230" s="5"/>
      <c r="C230" s="5"/>
      <c r="D230" s="5"/>
      <c r="E230" s="6"/>
      <c r="F230" s="7"/>
      <c r="G230" s="6"/>
      <c r="H230" s="7"/>
      <c r="I230" s="6"/>
      <c r="J230" s="7"/>
      <c r="K230" s="6"/>
      <c r="L230" s="7"/>
      <c r="M230" s="5"/>
    </row>
    <row r="231" spans="1:51" ht="29.95" customHeight="1">
      <c r="A231" s="91" t="s">
        <v>614</v>
      </c>
      <c r="B231" s="91"/>
      <c r="C231" s="91"/>
      <c r="D231" s="91"/>
      <c r="E231" s="92"/>
      <c r="F231" s="93"/>
      <c r="G231" s="92"/>
      <c r="H231" s="93"/>
      <c r="I231" s="92"/>
      <c r="J231" s="93"/>
      <c r="K231" s="92"/>
      <c r="L231" s="93"/>
      <c r="M231" s="91"/>
      <c r="N231" s="1" t="s">
        <v>164</v>
      </c>
    </row>
    <row r="232" spans="1:51" ht="29.95" customHeight="1">
      <c r="A232" s="4" t="s">
        <v>597</v>
      </c>
      <c r="B232" s="4" t="s">
        <v>220</v>
      </c>
      <c r="C232" s="4" t="s">
        <v>221</v>
      </c>
      <c r="D232" s="5">
        <v>3.7999999999999999E-2</v>
      </c>
      <c r="E232" s="6">
        <f>단가대비표!O202</f>
        <v>0</v>
      </c>
      <c r="F232" s="7">
        <f>TRUNC(E232*D232,1)</f>
        <v>0</v>
      </c>
      <c r="G232" s="6">
        <f>단가대비표!P202</f>
        <v>194048</v>
      </c>
      <c r="H232" s="7">
        <f>TRUNC(G232*D232,1)</f>
        <v>7373.8</v>
      </c>
      <c r="I232" s="6">
        <f>단가대비표!V202</f>
        <v>0</v>
      </c>
      <c r="J232" s="7">
        <f>TRUNC(I232*D232,1)</f>
        <v>0</v>
      </c>
      <c r="K232" s="6">
        <f t="shared" ref="K232:L234" si="36">TRUNC(E232+G232+I232,1)</f>
        <v>194048</v>
      </c>
      <c r="L232" s="7">
        <f t="shared" si="36"/>
        <v>7373.8</v>
      </c>
      <c r="M232" s="4" t="s">
        <v>49</v>
      </c>
      <c r="N232" s="1" t="s">
        <v>164</v>
      </c>
      <c r="O232" s="1" t="s">
        <v>598</v>
      </c>
      <c r="P232" s="1" t="s">
        <v>59</v>
      </c>
      <c r="Q232" s="1" t="s">
        <v>59</v>
      </c>
      <c r="R232" s="1" t="s">
        <v>58</v>
      </c>
      <c r="V232">
        <v>1</v>
      </c>
      <c r="AV232" s="1" t="s">
        <v>49</v>
      </c>
      <c r="AW232" s="1" t="s">
        <v>615</v>
      </c>
      <c r="AX232" s="1" t="s">
        <v>49</v>
      </c>
      <c r="AY232" s="1" t="s">
        <v>49</v>
      </c>
    </row>
    <row r="233" spans="1:51" ht="29.95" customHeight="1">
      <c r="A233" s="4" t="s">
        <v>219</v>
      </c>
      <c r="B233" s="4" t="s">
        <v>220</v>
      </c>
      <c r="C233" s="4" t="s">
        <v>221</v>
      </c>
      <c r="D233" s="5">
        <v>2.5000000000000001E-2</v>
      </c>
      <c r="E233" s="6">
        <f>단가대비표!O188</f>
        <v>0</v>
      </c>
      <c r="F233" s="7">
        <f>TRUNC(E233*D233,1)</f>
        <v>0</v>
      </c>
      <c r="G233" s="6">
        <f>단가대비표!P188</f>
        <v>157068</v>
      </c>
      <c r="H233" s="7">
        <f>TRUNC(G233*D233,1)</f>
        <v>3926.7</v>
      </c>
      <c r="I233" s="6">
        <f>단가대비표!V188</f>
        <v>0</v>
      </c>
      <c r="J233" s="7">
        <f>TRUNC(I233*D233,1)</f>
        <v>0</v>
      </c>
      <c r="K233" s="6">
        <f t="shared" si="36"/>
        <v>157068</v>
      </c>
      <c r="L233" s="7">
        <f t="shared" si="36"/>
        <v>3926.7</v>
      </c>
      <c r="M233" s="4" t="s">
        <v>49</v>
      </c>
      <c r="N233" s="1" t="s">
        <v>164</v>
      </c>
      <c r="O233" s="1" t="s">
        <v>222</v>
      </c>
      <c r="P233" s="1" t="s">
        <v>59</v>
      </c>
      <c r="Q233" s="1" t="s">
        <v>59</v>
      </c>
      <c r="R233" s="1" t="s">
        <v>58</v>
      </c>
      <c r="V233">
        <v>1</v>
      </c>
      <c r="AV233" s="1" t="s">
        <v>49</v>
      </c>
      <c r="AW233" s="1" t="s">
        <v>616</v>
      </c>
      <c r="AX233" s="1" t="s">
        <v>49</v>
      </c>
      <c r="AY233" s="1" t="s">
        <v>49</v>
      </c>
    </row>
    <row r="234" spans="1:51" ht="29.95" customHeight="1">
      <c r="A234" s="4" t="s">
        <v>264</v>
      </c>
      <c r="B234" s="4" t="s">
        <v>265</v>
      </c>
      <c r="C234" s="4" t="s">
        <v>116</v>
      </c>
      <c r="D234" s="5">
        <v>1</v>
      </c>
      <c r="E234" s="6">
        <f>TRUNC(SUMIF(V232:V234, RIGHTB(O234, 1), H232:H234)*U234, 2)</f>
        <v>339.01</v>
      </c>
      <c r="F234" s="7">
        <f>TRUNC(E234*D234,1)</f>
        <v>339</v>
      </c>
      <c r="G234" s="6">
        <v>0</v>
      </c>
      <c r="H234" s="7">
        <f>TRUNC(G234*D234,1)</f>
        <v>0</v>
      </c>
      <c r="I234" s="6">
        <v>0</v>
      </c>
      <c r="J234" s="7">
        <f>TRUNC(I234*D234,1)</f>
        <v>0</v>
      </c>
      <c r="K234" s="6">
        <f t="shared" si="36"/>
        <v>339</v>
      </c>
      <c r="L234" s="7">
        <f t="shared" si="36"/>
        <v>339</v>
      </c>
      <c r="M234" s="4" t="s">
        <v>49</v>
      </c>
      <c r="N234" s="1" t="s">
        <v>164</v>
      </c>
      <c r="O234" s="1" t="s">
        <v>218</v>
      </c>
      <c r="P234" s="1" t="s">
        <v>59</v>
      </c>
      <c r="Q234" s="1" t="s">
        <v>59</v>
      </c>
      <c r="R234" s="1" t="s">
        <v>59</v>
      </c>
      <c r="S234">
        <v>1</v>
      </c>
      <c r="T234">
        <v>0</v>
      </c>
      <c r="U234">
        <v>0.03</v>
      </c>
      <c r="AV234" s="1" t="s">
        <v>49</v>
      </c>
      <c r="AW234" s="1" t="s">
        <v>617</v>
      </c>
      <c r="AX234" s="1" t="s">
        <v>49</v>
      </c>
      <c r="AY234" s="1" t="s">
        <v>49</v>
      </c>
    </row>
    <row r="235" spans="1:51" ht="29.95" customHeight="1">
      <c r="A235" s="4" t="s">
        <v>454</v>
      </c>
      <c r="B235" s="4" t="s">
        <v>49</v>
      </c>
      <c r="C235" s="4" t="s">
        <v>49</v>
      </c>
      <c r="D235" s="5"/>
      <c r="E235" s="6"/>
      <c r="F235" s="7">
        <f>TRUNC(SUMIF(N232:N234, N231, F232:F234),0)</f>
        <v>339</v>
      </c>
      <c r="G235" s="6"/>
      <c r="H235" s="7">
        <f>TRUNC(SUMIF(N232:N234, N231, H232:H234),0)</f>
        <v>11300</v>
      </c>
      <c r="I235" s="6"/>
      <c r="J235" s="7">
        <f>TRUNC(SUMIF(N232:N234, N231, J232:J234),0)</f>
        <v>0</v>
      </c>
      <c r="K235" s="6"/>
      <c r="L235" s="7">
        <f>F235+H235+J235</f>
        <v>11639</v>
      </c>
      <c r="M235" s="4" t="s">
        <v>49</v>
      </c>
      <c r="N235" s="1" t="s">
        <v>125</v>
      </c>
      <c r="O235" s="1" t="s">
        <v>125</v>
      </c>
      <c r="P235" s="1" t="s">
        <v>49</v>
      </c>
      <c r="Q235" s="1" t="s">
        <v>49</v>
      </c>
      <c r="R235" s="1" t="s">
        <v>49</v>
      </c>
      <c r="AV235" s="1" t="s">
        <v>49</v>
      </c>
      <c r="AW235" s="1" t="s">
        <v>49</v>
      </c>
      <c r="AX235" s="1" t="s">
        <v>49</v>
      </c>
      <c r="AY235" s="1" t="s">
        <v>49</v>
      </c>
    </row>
    <row r="236" spans="1:51" ht="29.95" customHeight="1">
      <c r="A236" s="5"/>
      <c r="B236" s="5"/>
      <c r="C236" s="5"/>
      <c r="D236" s="5"/>
      <c r="E236" s="6"/>
      <c r="F236" s="7"/>
      <c r="G236" s="6"/>
      <c r="H236" s="7"/>
      <c r="I236" s="6"/>
      <c r="J236" s="7"/>
      <c r="K236" s="6"/>
      <c r="L236" s="7"/>
      <c r="M236" s="5"/>
    </row>
    <row r="237" spans="1:51" ht="29.95" customHeight="1">
      <c r="A237" s="91" t="s">
        <v>618</v>
      </c>
      <c r="B237" s="91"/>
      <c r="C237" s="91"/>
      <c r="D237" s="91"/>
      <c r="E237" s="92"/>
      <c r="F237" s="93"/>
      <c r="G237" s="92"/>
      <c r="H237" s="93"/>
      <c r="I237" s="92"/>
      <c r="J237" s="93"/>
      <c r="K237" s="92"/>
      <c r="L237" s="93"/>
      <c r="M237" s="91"/>
      <c r="N237" s="1" t="s">
        <v>165</v>
      </c>
    </row>
    <row r="238" spans="1:51" ht="29.95" customHeight="1">
      <c r="A238" s="4" t="s">
        <v>597</v>
      </c>
      <c r="B238" s="4" t="s">
        <v>220</v>
      </c>
      <c r="C238" s="4" t="s">
        <v>221</v>
      </c>
      <c r="D238" s="5">
        <v>4.2999999999999997E-2</v>
      </c>
      <c r="E238" s="6">
        <f>단가대비표!O202</f>
        <v>0</v>
      </c>
      <c r="F238" s="7">
        <f>TRUNC(E238*D238,1)</f>
        <v>0</v>
      </c>
      <c r="G238" s="6">
        <f>단가대비표!P202</f>
        <v>194048</v>
      </c>
      <c r="H238" s="7">
        <f>TRUNC(G238*D238,1)</f>
        <v>8344</v>
      </c>
      <c r="I238" s="6">
        <f>단가대비표!V202</f>
        <v>0</v>
      </c>
      <c r="J238" s="7">
        <f>TRUNC(I238*D238,1)</f>
        <v>0</v>
      </c>
      <c r="K238" s="6">
        <f t="shared" ref="K238:L240" si="37">TRUNC(E238+G238+I238,1)</f>
        <v>194048</v>
      </c>
      <c r="L238" s="7">
        <f t="shared" si="37"/>
        <v>8344</v>
      </c>
      <c r="M238" s="4" t="s">
        <v>49</v>
      </c>
      <c r="N238" s="1" t="s">
        <v>165</v>
      </c>
      <c r="O238" s="1" t="s">
        <v>598</v>
      </c>
      <c r="P238" s="1" t="s">
        <v>59</v>
      </c>
      <c r="Q238" s="1" t="s">
        <v>59</v>
      </c>
      <c r="R238" s="1" t="s">
        <v>58</v>
      </c>
      <c r="V238">
        <v>1</v>
      </c>
      <c r="AV238" s="1" t="s">
        <v>49</v>
      </c>
      <c r="AW238" s="1" t="s">
        <v>619</v>
      </c>
      <c r="AX238" s="1" t="s">
        <v>49</v>
      </c>
      <c r="AY238" s="1" t="s">
        <v>49</v>
      </c>
    </row>
    <row r="239" spans="1:51" ht="29.95" customHeight="1">
      <c r="A239" s="4" t="s">
        <v>219</v>
      </c>
      <c r="B239" s="4" t="s">
        <v>220</v>
      </c>
      <c r="C239" s="4" t="s">
        <v>221</v>
      </c>
      <c r="D239" s="5">
        <v>2.8000000000000001E-2</v>
      </c>
      <c r="E239" s="6">
        <f>단가대비표!O188</f>
        <v>0</v>
      </c>
      <c r="F239" s="7">
        <f>TRUNC(E239*D239,1)</f>
        <v>0</v>
      </c>
      <c r="G239" s="6">
        <f>단가대비표!P188</f>
        <v>157068</v>
      </c>
      <c r="H239" s="7">
        <f>TRUNC(G239*D239,1)</f>
        <v>4397.8999999999996</v>
      </c>
      <c r="I239" s="6">
        <f>단가대비표!V188</f>
        <v>0</v>
      </c>
      <c r="J239" s="7">
        <f>TRUNC(I239*D239,1)</f>
        <v>0</v>
      </c>
      <c r="K239" s="6">
        <f t="shared" si="37"/>
        <v>157068</v>
      </c>
      <c r="L239" s="7">
        <f t="shared" si="37"/>
        <v>4397.8999999999996</v>
      </c>
      <c r="M239" s="4" t="s">
        <v>49</v>
      </c>
      <c r="N239" s="1" t="s">
        <v>165</v>
      </c>
      <c r="O239" s="1" t="s">
        <v>222</v>
      </c>
      <c r="P239" s="1" t="s">
        <v>59</v>
      </c>
      <c r="Q239" s="1" t="s">
        <v>59</v>
      </c>
      <c r="R239" s="1" t="s">
        <v>58</v>
      </c>
      <c r="V239">
        <v>1</v>
      </c>
      <c r="AV239" s="1" t="s">
        <v>49</v>
      </c>
      <c r="AW239" s="1" t="s">
        <v>620</v>
      </c>
      <c r="AX239" s="1" t="s">
        <v>49</v>
      </c>
      <c r="AY239" s="1" t="s">
        <v>49</v>
      </c>
    </row>
    <row r="240" spans="1:51" ht="29.95" customHeight="1">
      <c r="A240" s="4" t="s">
        <v>264</v>
      </c>
      <c r="B240" s="4" t="s">
        <v>265</v>
      </c>
      <c r="C240" s="4" t="s">
        <v>116</v>
      </c>
      <c r="D240" s="5">
        <v>1</v>
      </c>
      <c r="E240" s="6">
        <f>TRUNC(SUMIF(V238:V240, RIGHTB(O240, 1), H238:H240)*U240, 2)</f>
        <v>382.25</v>
      </c>
      <c r="F240" s="7">
        <f>TRUNC(E240*D240,1)</f>
        <v>382.2</v>
      </c>
      <c r="G240" s="6">
        <v>0</v>
      </c>
      <c r="H240" s="7">
        <f>TRUNC(G240*D240,1)</f>
        <v>0</v>
      </c>
      <c r="I240" s="6">
        <v>0</v>
      </c>
      <c r="J240" s="7">
        <f>TRUNC(I240*D240,1)</f>
        <v>0</v>
      </c>
      <c r="K240" s="6">
        <f t="shared" si="37"/>
        <v>382.2</v>
      </c>
      <c r="L240" s="7">
        <f t="shared" si="37"/>
        <v>382.2</v>
      </c>
      <c r="M240" s="4" t="s">
        <v>49</v>
      </c>
      <c r="N240" s="1" t="s">
        <v>165</v>
      </c>
      <c r="O240" s="1" t="s">
        <v>218</v>
      </c>
      <c r="P240" s="1" t="s">
        <v>59</v>
      </c>
      <c r="Q240" s="1" t="s">
        <v>59</v>
      </c>
      <c r="R240" s="1" t="s">
        <v>59</v>
      </c>
      <c r="S240">
        <v>1</v>
      </c>
      <c r="T240">
        <v>0</v>
      </c>
      <c r="U240">
        <v>0.03</v>
      </c>
      <c r="AV240" s="1" t="s">
        <v>49</v>
      </c>
      <c r="AW240" s="1" t="s">
        <v>621</v>
      </c>
      <c r="AX240" s="1" t="s">
        <v>49</v>
      </c>
      <c r="AY240" s="1" t="s">
        <v>49</v>
      </c>
    </row>
    <row r="241" spans="1:51" ht="29.95" customHeight="1">
      <c r="A241" s="4" t="s">
        <v>454</v>
      </c>
      <c r="B241" s="4" t="s">
        <v>49</v>
      </c>
      <c r="C241" s="4" t="s">
        <v>49</v>
      </c>
      <c r="D241" s="5"/>
      <c r="E241" s="6"/>
      <c r="F241" s="7">
        <f>TRUNC(SUMIF(N238:N240, N237, F238:F240),0)</f>
        <v>382</v>
      </c>
      <c r="G241" s="6"/>
      <c r="H241" s="7">
        <f>TRUNC(SUMIF(N238:N240, N237, H238:H240),0)</f>
        <v>12741</v>
      </c>
      <c r="I241" s="6"/>
      <c r="J241" s="7">
        <f>TRUNC(SUMIF(N238:N240, N237, J238:J240),0)</f>
        <v>0</v>
      </c>
      <c r="K241" s="6"/>
      <c r="L241" s="7">
        <f>F241+H241+J241</f>
        <v>13123</v>
      </c>
      <c r="M241" s="4" t="s">
        <v>49</v>
      </c>
      <c r="N241" s="1" t="s">
        <v>125</v>
      </c>
      <c r="O241" s="1" t="s">
        <v>125</v>
      </c>
      <c r="P241" s="1" t="s">
        <v>49</v>
      </c>
      <c r="Q241" s="1" t="s">
        <v>49</v>
      </c>
      <c r="R241" s="1" t="s">
        <v>49</v>
      </c>
      <c r="AV241" s="1" t="s">
        <v>49</v>
      </c>
      <c r="AW241" s="1" t="s">
        <v>49</v>
      </c>
      <c r="AX241" s="1" t="s">
        <v>49</v>
      </c>
      <c r="AY241" s="1" t="s">
        <v>49</v>
      </c>
    </row>
    <row r="242" spans="1:51" ht="29.95" customHeight="1">
      <c r="A242" s="5"/>
      <c r="B242" s="5"/>
      <c r="C242" s="5"/>
      <c r="D242" s="5"/>
      <c r="E242" s="6"/>
      <c r="F242" s="7"/>
      <c r="G242" s="6"/>
      <c r="H242" s="7"/>
      <c r="I242" s="6"/>
      <c r="J242" s="7"/>
      <c r="K242" s="6"/>
      <c r="L242" s="7"/>
      <c r="M242" s="5"/>
    </row>
    <row r="243" spans="1:51" ht="29.95" customHeight="1">
      <c r="A243" s="91" t="s">
        <v>622</v>
      </c>
      <c r="B243" s="91"/>
      <c r="C243" s="91"/>
      <c r="D243" s="91"/>
      <c r="E243" s="92"/>
      <c r="F243" s="93"/>
      <c r="G243" s="92"/>
      <c r="H243" s="93"/>
      <c r="I243" s="92"/>
      <c r="J243" s="93"/>
      <c r="K243" s="92"/>
      <c r="L243" s="93"/>
      <c r="M243" s="91"/>
      <c r="N243" s="1" t="s">
        <v>166</v>
      </c>
    </row>
    <row r="244" spans="1:51" ht="29.95" customHeight="1">
      <c r="A244" s="4" t="s">
        <v>597</v>
      </c>
      <c r="B244" s="4" t="s">
        <v>220</v>
      </c>
      <c r="C244" s="4" t="s">
        <v>221</v>
      </c>
      <c r="D244" s="5">
        <v>5.0999999999999997E-2</v>
      </c>
      <c r="E244" s="6">
        <f>단가대비표!O202</f>
        <v>0</v>
      </c>
      <c r="F244" s="7">
        <f>TRUNC(E244*D244,1)</f>
        <v>0</v>
      </c>
      <c r="G244" s="6">
        <f>단가대비표!P202</f>
        <v>194048</v>
      </c>
      <c r="H244" s="7">
        <f>TRUNC(G244*D244,1)</f>
        <v>9896.4</v>
      </c>
      <c r="I244" s="6">
        <f>단가대비표!V202</f>
        <v>0</v>
      </c>
      <c r="J244" s="7">
        <f>TRUNC(I244*D244,1)</f>
        <v>0</v>
      </c>
      <c r="K244" s="6">
        <f t="shared" ref="K244:L246" si="38">TRUNC(E244+G244+I244,1)</f>
        <v>194048</v>
      </c>
      <c r="L244" s="7">
        <f t="shared" si="38"/>
        <v>9896.4</v>
      </c>
      <c r="M244" s="4" t="s">
        <v>49</v>
      </c>
      <c r="N244" s="1" t="s">
        <v>166</v>
      </c>
      <c r="O244" s="1" t="s">
        <v>598</v>
      </c>
      <c r="P244" s="1" t="s">
        <v>59</v>
      </c>
      <c r="Q244" s="1" t="s">
        <v>59</v>
      </c>
      <c r="R244" s="1" t="s">
        <v>58</v>
      </c>
      <c r="V244">
        <v>1</v>
      </c>
      <c r="AV244" s="1" t="s">
        <v>49</v>
      </c>
      <c r="AW244" s="1" t="s">
        <v>623</v>
      </c>
      <c r="AX244" s="1" t="s">
        <v>49</v>
      </c>
      <c r="AY244" s="1" t="s">
        <v>49</v>
      </c>
    </row>
    <row r="245" spans="1:51" ht="29.95" customHeight="1">
      <c r="A245" s="4" t="s">
        <v>219</v>
      </c>
      <c r="B245" s="4" t="s">
        <v>220</v>
      </c>
      <c r="C245" s="4" t="s">
        <v>221</v>
      </c>
      <c r="D245" s="5">
        <v>3.4000000000000002E-2</v>
      </c>
      <c r="E245" s="6">
        <f>단가대비표!O188</f>
        <v>0</v>
      </c>
      <c r="F245" s="7">
        <f>TRUNC(E245*D245,1)</f>
        <v>0</v>
      </c>
      <c r="G245" s="6">
        <f>단가대비표!P188</f>
        <v>157068</v>
      </c>
      <c r="H245" s="7">
        <f>TRUNC(G245*D245,1)</f>
        <v>5340.3</v>
      </c>
      <c r="I245" s="6">
        <f>단가대비표!V188</f>
        <v>0</v>
      </c>
      <c r="J245" s="7">
        <f>TRUNC(I245*D245,1)</f>
        <v>0</v>
      </c>
      <c r="K245" s="6">
        <f t="shared" si="38"/>
        <v>157068</v>
      </c>
      <c r="L245" s="7">
        <f t="shared" si="38"/>
        <v>5340.3</v>
      </c>
      <c r="M245" s="4" t="s">
        <v>49</v>
      </c>
      <c r="N245" s="1" t="s">
        <v>166</v>
      </c>
      <c r="O245" s="1" t="s">
        <v>222</v>
      </c>
      <c r="P245" s="1" t="s">
        <v>59</v>
      </c>
      <c r="Q245" s="1" t="s">
        <v>59</v>
      </c>
      <c r="R245" s="1" t="s">
        <v>58</v>
      </c>
      <c r="V245">
        <v>1</v>
      </c>
      <c r="AV245" s="1" t="s">
        <v>49</v>
      </c>
      <c r="AW245" s="1" t="s">
        <v>624</v>
      </c>
      <c r="AX245" s="1" t="s">
        <v>49</v>
      </c>
      <c r="AY245" s="1" t="s">
        <v>49</v>
      </c>
    </row>
    <row r="246" spans="1:51" ht="29.95" customHeight="1">
      <c r="A246" s="4" t="s">
        <v>264</v>
      </c>
      <c r="B246" s="4" t="s">
        <v>265</v>
      </c>
      <c r="C246" s="4" t="s">
        <v>116</v>
      </c>
      <c r="D246" s="5">
        <v>1</v>
      </c>
      <c r="E246" s="6">
        <f>TRUNC(SUMIF(V244:V246, RIGHTB(O246, 1), H244:H246)*U246, 2)</f>
        <v>457.1</v>
      </c>
      <c r="F246" s="7">
        <f>TRUNC(E246*D246,1)</f>
        <v>457.1</v>
      </c>
      <c r="G246" s="6">
        <v>0</v>
      </c>
      <c r="H246" s="7">
        <f>TRUNC(G246*D246,1)</f>
        <v>0</v>
      </c>
      <c r="I246" s="6">
        <v>0</v>
      </c>
      <c r="J246" s="7">
        <f>TRUNC(I246*D246,1)</f>
        <v>0</v>
      </c>
      <c r="K246" s="6">
        <f t="shared" si="38"/>
        <v>457.1</v>
      </c>
      <c r="L246" s="7">
        <f t="shared" si="38"/>
        <v>457.1</v>
      </c>
      <c r="M246" s="4" t="s">
        <v>49</v>
      </c>
      <c r="N246" s="1" t="s">
        <v>166</v>
      </c>
      <c r="O246" s="1" t="s">
        <v>218</v>
      </c>
      <c r="P246" s="1" t="s">
        <v>59</v>
      </c>
      <c r="Q246" s="1" t="s">
        <v>59</v>
      </c>
      <c r="R246" s="1" t="s">
        <v>59</v>
      </c>
      <c r="S246">
        <v>1</v>
      </c>
      <c r="T246">
        <v>0</v>
      </c>
      <c r="U246">
        <v>0.03</v>
      </c>
      <c r="AV246" s="1" t="s">
        <v>49</v>
      </c>
      <c r="AW246" s="1" t="s">
        <v>625</v>
      </c>
      <c r="AX246" s="1" t="s">
        <v>49</v>
      </c>
      <c r="AY246" s="1" t="s">
        <v>49</v>
      </c>
    </row>
    <row r="247" spans="1:51" ht="29.95" customHeight="1">
      <c r="A247" s="4" t="s">
        <v>454</v>
      </c>
      <c r="B247" s="4" t="s">
        <v>49</v>
      </c>
      <c r="C247" s="4" t="s">
        <v>49</v>
      </c>
      <c r="D247" s="5"/>
      <c r="E247" s="6"/>
      <c r="F247" s="7">
        <f>TRUNC(SUMIF(N244:N246, N243, F244:F246),0)</f>
        <v>457</v>
      </c>
      <c r="G247" s="6"/>
      <c r="H247" s="7">
        <f>TRUNC(SUMIF(N244:N246, N243, H244:H246),0)</f>
        <v>15236</v>
      </c>
      <c r="I247" s="6"/>
      <c r="J247" s="7">
        <f>TRUNC(SUMIF(N244:N246, N243, J244:J246),0)</f>
        <v>0</v>
      </c>
      <c r="K247" s="6"/>
      <c r="L247" s="7">
        <f>F247+H247+J247</f>
        <v>15693</v>
      </c>
      <c r="M247" s="4" t="s">
        <v>49</v>
      </c>
      <c r="N247" s="1" t="s">
        <v>125</v>
      </c>
      <c r="O247" s="1" t="s">
        <v>125</v>
      </c>
      <c r="P247" s="1" t="s">
        <v>49</v>
      </c>
      <c r="Q247" s="1" t="s">
        <v>49</v>
      </c>
      <c r="R247" s="1" t="s">
        <v>49</v>
      </c>
      <c r="AV247" s="1" t="s">
        <v>49</v>
      </c>
      <c r="AW247" s="1" t="s">
        <v>49</v>
      </c>
      <c r="AX247" s="1" t="s">
        <v>49</v>
      </c>
      <c r="AY247" s="1" t="s">
        <v>49</v>
      </c>
    </row>
    <row r="248" spans="1:51" ht="29.95" customHeight="1">
      <c r="A248" s="5"/>
      <c r="B248" s="5"/>
      <c r="C248" s="5"/>
      <c r="D248" s="5"/>
      <c r="E248" s="6"/>
      <c r="F248" s="7"/>
      <c r="G248" s="6"/>
      <c r="H248" s="7"/>
      <c r="I248" s="6"/>
      <c r="J248" s="7"/>
      <c r="K248" s="6"/>
      <c r="L248" s="7"/>
      <c r="M248" s="5"/>
    </row>
    <row r="249" spans="1:51" ht="29.95" customHeight="1">
      <c r="A249" s="91" t="s">
        <v>626</v>
      </c>
      <c r="B249" s="91"/>
      <c r="C249" s="91"/>
      <c r="D249" s="91"/>
      <c r="E249" s="92"/>
      <c r="F249" s="93"/>
      <c r="G249" s="92"/>
      <c r="H249" s="93"/>
      <c r="I249" s="92"/>
      <c r="J249" s="93"/>
      <c r="K249" s="92"/>
      <c r="L249" s="93"/>
      <c r="M249" s="91"/>
      <c r="N249" s="1" t="s">
        <v>167</v>
      </c>
    </row>
    <row r="250" spans="1:51" ht="29.95" customHeight="1">
      <c r="A250" s="4" t="s">
        <v>597</v>
      </c>
      <c r="B250" s="4" t="s">
        <v>220</v>
      </c>
      <c r="C250" s="4" t="s">
        <v>221</v>
      </c>
      <c r="D250" s="5">
        <v>7.1999999999999995E-2</v>
      </c>
      <c r="E250" s="6">
        <f>단가대비표!O202</f>
        <v>0</v>
      </c>
      <c r="F250" s="7">
        <f>TRUNC(E250*D250,1)</f>
        <v>0</v>
      </c>
      <c r="G250" s="6">
        <f>단가대비표!P202</f>
        <v>194048</v>
      </c>
      <c r="H250" s="7">
        <f>TRUNC(G250*D250,1)</f>
        <v>13971.4</v>
      </c>
      <c r="I250" s="6">
        <f>단가대비표!V202</f>
        <v>0</v>
      </c>
      <c r="J250" s="7">
        <f>TRUNC(I250*D250,1)</f>
        <v>0</v>
      </c>
      <c r="K250" s="6">
        <f t="shared" ref="K250:L252" si="39">TRUNC(E250+G250+I250,1)</f>
        <v>194048</v>
      </c>
      <c r="L250" s="7">
        <f t="shared" si="39"/>
        <v>13971.4</v>
      </c>
      <c r="M250" s="4" t="s">
        <v>49</v>
      </c>
      <c r="N250" s="1" t="s">
        <v>167</v>
      </c>
      <c r="O250" s="1" t="s">
        <v>598</v>
      </c>
      <c r="P250" s="1" t="s">
        <v>59</v>
      </c>
      <c r="Q250" s="1" t="s">
        <v>59</v>
      </c>
      <c r="R250" s="1" t="s">
        <v>58</v>
      </c>
      <c r="V250">
        <v>1</v>
      </c>
      <c r="AV250" s="1" t="s">
        <v>49</v>
      </c>
      <c r="AW250" s="1" t="s">
        <v>627</v>
      </c>
      <c r="AX250" s="1" t="s">
        <v>49</v>
      </c>
      <c r="AY250" s="1" t="s">
        <v>49</v>
      </c>
    </row>
    <row r="251" spans="1:51" ht="29.95" customHeight="1">
      <c r="A251" s="4" t="s">
        <v>219</v>
      </c>
      <c r="B251" s="4" t="s">
        <v>220</v>
      </c>
      <c r="C251" s="4" t="s">
        <v>221</v>
      </c>
      <c r="D251" s="5">
        <v>4.8000000000000001E-2</v>
      </c>
      <c r="E251" s="6">
        <f>단가대비표!O188</f>
        <v>0</v>
      </c>
      <c r="F251" s="7">
        <f>TRUNC(E251*D251,1)</f>
        <v>0</v>
      </c>
      <c r="G251" s="6">
        <f>단가대비표!P188</f>
        <v>157068</v>
      </c>
      <c r="H251" s="7">
        <f>TRUNC(G251*D251,1)</f>
        <v>7539.2</v>
      </c>
      <c r="I251" s="6">
        <f>단가대비표!V188</f>
        <v>0</v>
      </c>
      <c r="J251" s="7">
        <f>TRUNC(I251*D251,1)</f>
        <v>0</v>
      </c>
      <c r="K251" s="6">
        <f t="shared" si="39"/>
        <v>157068</v>
      </c>
      <c r="L251" s="7">
        <f t="shared" si="39"/>
        <v>7539.2</v>
      </c>
      <c r="M251" s="4" t="s">
        <v>49</v>
      </c>
      <c r="N251" s="1" t="s">
        <v>167</v>
      </c>
      <c r="O251" s="1" t="s">
        <v>222</v>
      </c>
      <c r="P251" s="1" t="s">
        <v>59</v>
      </c>
      <c r="Q251" s="1" t="s">
        <v>59</v>
      </c>
      <c r="R251" s="1" t="s">
        <v>58</v>
      </c>
      <c r="V251">
        <v>1</v>
      </c>
      <c r="AV251" s="1" t="s">
        <v>49</v>
      </c>
      <c r="AW251" s="1" t="s">
        <v>628</v>
      </c>
      <c r="AX251" s="1" t="s">
        <v>49</v>
      </c>
      <c r="AY251" s="1" t="s">
        <v>49</v>
      </c>
    </row>
    <row r="252" spans="1:51" ht="29.95" customHeight="1">
      <c r="A252" s="4" t="s">
        <v>264</v>
      </c>
      <c r="B252" s="4" t="s">
        <v>265</v>
      </c>
      <c r="C252" s="4" t="s">
        <v>116</v>
      </c>
      <c r="D252" s="5">
        <v>1</v>
      </c>
      <c r="E252" s="6">
        <f>TRUNC(SUMIF(V250:V252, RIGHTB(O252, 1), H250:H252)*U252, 2)</f>
        <v>645.30999999999995</v>
      </c>
      <c r="F252" s="7">
        <f>TRUNC(E252*D252,1)</f>
        <v>645.29999999999995</v>
      </c>
      <c r="G252" s="6">
        <v>0</v>
      </c>
      <c r="H252" s="7">
        <f>TRUNC(G252*D252,1)</f>
        <v>0</v>
      </c>
      <c r="I252" s="6">
        <v>0</v>
      </c>
      <c r="J252" s="7">
        <f>TRUNC(I252*D252,1)</f>
        <v>0</v>
      </c>
      <c r="K252" s="6">
        <f t="shared" si="39"/>
        <v>645.29999999999995</v>
      </c>
      <c r="L252" s="7">
        <f t="shared" si="39"/>
        <v>645.29999999999995</v>
      </c>
      <c r="M252" s="4" t="s">
        <v>49</v>
      </c>
      <c r="N252" s="1" t="s">
        <v>167</v>
      </c>
      <c r="O252" s="1" t="s">
        <v>218</v>
      </c>
      <c r="P252" s="1" t="s">
        <v>59</v>
      </c>
      <c r="Q252" s="1" t="s">
        <v>59</v>
      </c>
      <c r="R252" s="1" t="s">
        <v>59</v>
      </c>
      <c r="S252">
        <v>1</v>
      </c>
      <c r="T252">
        <v>0</v>
      </c>
      <c r="U252">
        <v>0.03</v>
      </c>
      <c r="AV252" s="1" t="s">
        <v>49</v>
      </c>
      <c r="AW252" s="1" t="s">
        <v>629</v>
      </c>
      <c r="AX252" s="1" t="s">
        <v>49</v>
      </c>
      <c r="AY252" s="1" t="s">
        <v>49</v>
      </c>
    </row>
    <row r="253" spans="1:51" ht="29.95" customHeight="1">
      <c r="A253" s="4" t="s">
        <v>454</v>
      </c>
      <c r="B253" s="4" t="s">
        <v>49</v>
      </c>
      <c r="C253" s="4" t="s">
        <v>49</v>
      </c>
      <c r="D253" s="5"/>
      <c r="E253" s="6"/>
      <c r="F253" s="7">
        <f>TRUNC(SUMIF(N250:N252, N249, F250:F252),0)</f>
        <v>645</v>
      </c>
      <c r="G253" s="6"/>
      <c r="H253" s="7">
        <f>TRUNC(SUMIF(N250:N252, N249, H250:H252),0)</f>
        <v>21510</v>
      </c>
      <c r="I253" s="6"/>
      <c r="J253" s="7">
        <f>TRUNC(SUMIF(N250:N252, N249, J250:J252),0)</f>
        <v>0</v>
      </c>
      <c r="K253" s="6"/>
      <c r="L253" s="7">
        <f>F253+H253+J253</f>
        <v>22155</v>
      </c>
      <c r="M253" s="4" t="s">
        <v>49</v>
      </c>
      <c r="N253" s="1" t="s">
        <v>125</v>
      </c>
      <c r="O253" s="1" t="s">
        <v>125</v>
      </c>
      <c r="P253" s="1" t="s">
        <v>49</v>
      </c>
      <c r="Q253" s="1" t="s">
        <v>49</v>
      </c>
      <c r="R253" s="1" t="s">
        <v>49</v>
      </c>
      <c r="AV253" s="1" t="s">
        <v>49</v>
      </c>
      <c r="AW253" s="1" t="s">
        <v>49</v>
      </c>
      <c r="AX253" s="1" t="s">
        <v>49</v>
      </c>
      <c r="AY253" s="1" t="s">
        <v>49</v>
      </c>
    </row>
    <row r="254" spans="1:51" ht="29.95" customHeight="1">
      <c r="A254" s="5"/>
      <c r="B254" s="5"/>
      <c r="C254" s="5"/>
      <c r="D254" s="5"/>
      <c r="E254" s="6"/>
      <c r="F254" s="7"/>
      <c r="G254" s="6"/>
      <c r="H254" s="7"/>
      <c r="I254" s="6"/>
      <c r="J254" s="7"/>
      <c r="K254" s="6"/>
      <c r="L254" s="7"/>
      <c r="M254" s="5"/>
    </row>
    <row r="255" spans="1:51" ht="29.95" customHeight="1">
      <c r="A255" s="91" t="s">
        <v>630</v>
      </c>
      <c r="B255" s="91"/>
      <c r="C255" s="91"/>
      <c r="D255" s="91"/>
      <c r="E255" s="92"/>
      <c r="F255" s="93"/>
      <c r="G255" s="92"/>
      <c r="H255" s="93"/>
      <c r="I255" s="92"/>
      <c r="J255" s="93"/>
      <c r="K255" s="92"/>
      <c r="L255" s="93"/>
      <c r="M255" s="91"/>
      <c r="N255" s="1" t="s">
        <v>168</v>
      </c>
    </row>
    <row r="256" spans="1:51" ht="29.95" customHeight="1">
      <c r="A256" s="4" t="s">
        <v>597</v>
      </c>
      <c r="B256" s="4" t="s">
        <v>220</v>
      </c>
      <c r="C256" s="4" t="s">
        <v>221</v>
      </c>
      <c r="D256" s="5">
        <v>9.2999999999999999E-2</v>
      </c>
      <c r="E256" s="6">
        <f>단가대비표!O202</f>
        <v>0</v>
      </c>
      <c r="F256" s="7">
        <f>TRUNC(E256*D256,1)</f>
        <v>0</v>
      </c>
      <c r="G256" s="6">
        <f>단가대비표!P202</f>
        <v>194048</v>
      </c>
      <c r="H256" s="7">
        <f>TRUNC(G256*D256,1)</f>
        <v>18046.400000000001</v>
      </c>
      <c r="I256" s="6">
        <f>단가대비표!V202</f>
        <v>0</v>
      </c>
      <c r="J256" s="7">
        <f>TRUNC(I256*D256,1)</f>
        <v>0</v>
      </c>
      <c r="K256" s="6">
        <f t="shared" ref="K256:L258" si="40">TRUNC(E256+G256+I256,1)</f>
        <v>194048</v>
      </c>
      <c r="L256" s="7">
        <f t="shared" si="40"/>
        <v>18046.400000000001</v>
      </c>
      <c r="M256" s="4" t="s">
        <v>49</v>
      </c>
      <c r="N256" s="1" t="s">
        <v>168</v>
      </c>
      <c r="O256" s="1" t="s">
        <v>598</v>
      </c>
      <c r="P256" s="1" t="s">
        <v>59</v>
      </c>
      <c r="Q256" s="1" t="s">
        <v>59</v>
      </c>
      <c r="R256" s="1" t="s">
        <v>58</v>
      </c>
      <c r="V256">
        <v>1</v>
      </c>
      <c r="AV256" s="1" t="s">
        <v>49</v>
      </c>
      <c r="AW256" s="1" t="s">
        <v>631</v>
      </c>
      <c r="AX256" s="1" t="s">
        <v>49</v>
      </c>
      <c r="AY256" s="1" t="s">
        <v>49</v>
      </c>
    </row>
    <row r="257" spans="1:51" ht="29.95" customHeight="1">
      <c r="A257" s="4" t="s">
        <v>219</v>
      </c>
      <c r="B257" s="4" t="s">
        <v>220</v>
      </c>
      <c r="C257" s="4" t="s">
        <v>221</v>
      </c>
      <c r="D257" s="5">
        <v>6.2E-2</v>
      </c>
      <c r="E257" s="6">
        <f>단가대비표!O188</f>
        <v>0</v>
      </c>
      <c r="F257" s="7">
        <f>TRUNC(E257*D257,1)</f>
        <v>0</v>
      </c>
      <c r="G257" s="6">
        <f>단가대비표!P188</f>
        <v>157068</v>
      </c>
      <c r="H257" s="7">
        <f>TRUNC(G257*D257,1)</f>
        <v>9738.2000000000007</v>
      </c>
      <c r="I257" s="6">
        <f>단가대비표!V188</f>
        <v>0</v>
      </c>
      <c r="J257" s="7">
        <f>TRUNC(I257*D257,1)</f>
        <v>0</v>
      </c>
      <c r="K257" s="6">
        <f t="shared" si="40"/>
        <v>157068</v>
      </c>
      <c r="L257" s="7">
        <f t="shared" si="40"/>
        <v>9738.2000000000007</v>
      </c>
      <c r="M257" s="4" t="s">
        <v>49</v>
      </c>
      <c r="N257" s="1" t="s">
        <v>168</v>
      </c>
      <c r="O257" s="1" t="s">
        <v>222</v>
      </c>
      <c r="P257" s="1" t="s">
        <v>59</v>
      </c>
      <c r="Q257" s="1" t="s">
        <v>59</v>
      </c>
      <c r="R257" s="1" t="s">
        <v>58</v>
      </c>
      <c r="V257">
        <v>1</v>
      </c>
      <c r="AV257" s="1" t="s">
        <v>49</v>
      </c>
      <c r="AW257" s="1" t="s">
        <v>632</v>
      </c>
      <c r="AX257" s="1" t="s">
        <v>49</v>
      </c>
      <c r="AY257" s="1" t="s">
        <v>49</v>
      </c>
    </row>
    <row r="258" spans="1:51" ht="29.95" customHeight="1">
      <c r="A258" s="4" t="s">
        <v>264</v>
      </c>
      <c r="B258" s="4" t="s">
        <v>265</v>
      </c>
      <c r="C258" s="4" t="s">
        <v>116</v>
      </c>
      <c r="D258" s="5">
        <v>1</v>
      </c>
      <c r="E258" s="6">
        <f>TRUNC(SUMIF(V256:V258, RIGHTB(O258, 1), H256:H258)*U258, 2)</f>
        <v>833.53</v>
      </c>
      <c r="F258" s="7">
        <f>TRUNC(E258*D258,1)</f>
        <v>833.5</v>
      </c>
      <c r="G258" s="6">
        <v>0</v>
      </c>
      <c r="H258" s="7">
        <f>TRUNC(G258*D258,1)</f>
        <v>0</v>
      </c>
      <c r="I258" s="6">
        <v>0</v>
      </c>
      <c r="J258" s="7">
        <f>TRUNC(I258*D258,1)</f>
        <v>0</v>
      </c>
      <c r="K258" s="6">
        <f t="shared" si="40"/>
        <v>833.5</v>
      </c>
      <c r="L258" s="7">
        <f t="shared" si="40"/>
        <v>833.5</v>
      </c>
      <c r="M258" s="4" t="s">
        <v>49</v>
      </c>
      <c r="N258" s="1" t="s">
        <v>168</v>
      </c>
      <c r="O258" s="1" t="s">
        <v>218</v>
      </c>
      <c r="P258" s="1" t="s">
        <v>59</v>
      </c>
      <c r="Q258" s="1" t="s">
        <v>59</v>
      </c>
      <c r="R258" s="1" t="s">
        <v>59</v>
      </c>
      <c r="S258">
        <v>1</v>
      </c>
      <c r="T258">
        <v>0</v>
      </c>
      <c r="U258">
        <v>0.03</v>
      </c>
      <c r="AV258" s="1" t="s">
        <v>49</v>
      </c>
      <c r="AW258" s="1" t="s">
        <v>633</v>
      </c>
      <c r="AX258" s="1" t="s">
        <v>49</v>
      </c>
      <c r="AY258" s="1" t="s">
        <v>49</v>
      </c>
    </row>
    <row r="259" spans="1:51" ht="29.95" customHeight="1">
      <c r="A259" s="4" t="s">
        <v>454</v>
      </c>
      <c r="B259" s="4" t="s">
        <v>49</v>
      </c>
      <c r="C259" s="4" t="s">
        <v>49</v>
      </c>
      <c r="D259" s="5"/>
      <c r="E259" s="6"/>
      <c r="F259" s="7">
        <f>TRUNC(SUMIF(N256:N258, N255, F256:F258),0)</f>
        <v>833</v>
      </c>
      <c r="G259" s="6"/>
      <c r="H259" s="7">
        <f>TRUNC(SUMIF(N256:N258, N255, H256:H258),0)</f>
        <v>27784</v>
      </c>
      <c r="I259" s="6"/>
      <c r="J259" s="7">
        <f>TRUNC(SUMIF(N256:N258, N255, J256:J258),0)</f>
        <v>0</v>
      </c>
      <c r="K259" s="6"/>
      <c r="L259" s="7">
        <f>F259+H259+J259</f>
        <v>28617</v>
      </c>
      <c r="M259" s="4" t="s">
        <v>49</v>
      </c>
      <c r="N259" s="1" t="s">
        <v>125</v>
      </c>
      <c r="O259" s="1" t="s">
        <v>125</v>
      </c>
      <c r="P259" s="1" t="s">
        <v>49</v>
      </c>
      <c r="Q259" s="1" t="s">
        <v>49</v>
      </c>
      <c r="R259" s="1" t="s">
        <v>49</v>
      </c>
      <c r="AV259" s="1" t="s">
        <v>49</v>
      </c>
      <c r="AW259" s="1" t="s">
        <v>49</v>
      </c>
      <c r="AX259" s="1" t="s">
        <v>49</v>
      </c>
      <c r="AY259" s="1" t="s">
        <v>49</v>
      </c>
    </row>
    <row r="260" spans="1:51" ht="29.95" customHeight="1">
      <c r="A260" s="5"/>
      <c r="B260" s="5"/>
      <c r="C260" s="5"/>
      <c r="D260" s="5"/>
      <c r="E260" s="6"/>
      <c r="F260" s="7"/>
      <c r="G260" s="6"/>
      <c r="H260" s="7"/>
      <c r="I260" s="6"/>
      <c r="J260" s="7"/>
      <c r="K260" s="6"/>
      <c r="L260" s="7"/>
      <c r="M260" s="5"/>
    </row>
    <row r="261" spans="1:51" ht="29.95" customHeight="1">
      <c r="A261" s="91" t="s">
        <v>634</v>
      </c>
      <c r="B261" s="91"/>
      <c r="C261" s="91"/>
      <c r="D261" s="91"/>
      <c r="E261" s="92"/>
      <c r="F261" s="93"/>
      <c r="G261" s="92"/>
      <c r="H261" s="93"/>
      <c r="I261" s="92"/>
      <c r="J261" s="93"/>
      <c r="K261" s="92"/>
      <c r="L261" s="93"/>
      <c r="M261" s="91"/>
      <c r="N261" s="1" t="s">
        <v>170</v>
      </c>
    </row>
    <row r="262" spans="1:51" ht="29.95" customHeight="1">
      <c r="A262" s="4" t="s">
        <v>635</v>
      </c>
      <c r="B262" s="4" t="s">
        <v>636</v>
      </c>
      <c r="C262" s="4" t="s">
        <v>187</v>
      </c>
      <c r="D262" s="5">
        <v>1</v>
      </c>
      <c r="E262" s="6">
        <f>단가대비표!O172</f>
        <v>32030</v>
      </c>
      <c r="F262" s="7">
        <f>TRUNC(E262*D262,1)</f>
        <v>32030</v>
      </c>
      <c r="G262" s="6">
        <f>단가대비표!P172</f>
        <v>0</v>
      </c>
      <c r="H262" s="7">
        <f>TRUNC(G262*D262,1)</f>
        <v>0</v>
      </c>
      <c r="I262" s="6">
        <f>단가대비표!V172</f>
        <v>0</v>
      </c>
      <c r="J262" s="7">
        <f>TRUNC(I262*D262,1)</f>
        <v>0</v>
      </c>
      <c r="K262" s="6">
        <f t="shared" ref="K262:L266" si="41">TRUNC(E262+G262+I262,1)</f>
        <v>32030</v>
      </c>
      <c r="L262" s="7">
        <f t="shared" si="41"/>
        <v>32030</v>
      </c>
      <c r="M262" s="4" t="s">
        <v>49</v>
      </c>
      <c r="N262" s="1" t="s">
        <v>170</v>
      </c>
      <c r="O262" s="1" t="s">
        <v>637</v>
      </c>
      <c r="P262" s="1" t="s">
        <v>59</v>
      </c>
      <c r="Q262" s="1" t="s">
        <v>59</v>
      </c>
      <c r="R262" s="1" t="s">
        <v>58</v>
      </c>
      <c r="AV262" s="1" t="s">
        <v>49</v>
      </c>
      <c r="AW262" s="1" t="s">
        <v>638</v>
      </c>
      <c r="AX262" s="1" t="s">
        <v>49</v>
      </c>
      <c r="AY262" s="1" t="s">
        <v>49</v>
      </c>
    </row>
    <row r="263" spans="1:51" ht="29.95" customHeight="1">
      <c r="A263" s="4" t="s">
        <v>639</v>
      </c>
      <c r="B263" s="4" t="s">
        <v>640</v>
      </c>
      <c r="C263" s="4" t="s">
        <v>337</v>
      </c>
      <c r="D263" s="5">
        <v>16</v>
      </c>
      <c r="E263" s="6">
        <f>단가대비표!O49</f>
        <v>869.2</v>
      </c>
      <c r="F263" s="7">
        <f>TRUNC(E263*D263,1)</f>
        <v>13907.2</v>
      </c>
      <c r="G263" s="6">
        <f>단가대비표!P49</f>
        <v>0</v>
      </c>
      <c r="H263" s="7">
        <f>TRUNC(G263*D263,1)</f>
        <v>0</v>
      </c>
      <c r="I263" s="6">
        <f>단가대비표!V49</f>
        <v>0</v>
      </c>
      <c r="J263" s="7">
        <f>TRUNC(I263*D263,1)</f>
        <v>0</v>
      </c>
      <c r="K263" s="6">
        <f t="shared" si="41"/>
        <v>869.2</v>
      </c>
      <c r="L263" s="7">
        <f t="shared" si="41"/>
        <v>13907.2</v>
      </c>
      <c r="M263" s="4" t="s">
        <v>49</v>
      </c>
      <c r="N263" s="1" t="s">
        <v>170</v>
      </c>
      <c r="O263" s="1" t="s">
        <v>641</v>
      </c>
      <c r="P263" s="1" t="s">
        <v>59</v>
      </c>
      <c r="Q263" s="1" t="s">
        <v>59</v>
      </c>
      <c r="R263" s="1" t="s">
        <v>58</v>
      </c>
      <c r="AV263" s="1" t="s">
        <v>49</v>
      </c>
      <c r="AW263" s="1" t="s">
        <v>642</v>
      </c>
      <c r="AX263" s="1" t="s">
        <v>49</v>
      </c>
      <c r="AY263" s="1" t="s">
        <v>49</v>
      </c>
    </row>
    <row r="264" spans="1:51" ht="29.95" customHeight="1">
      <c r="A264" s="4" t="s">
        <v>643</v>
      </c>
      <c r="B264" s="4" t="s">
        <v>644</v>
      </c>
      <c r="C264" s="4" t="s">
        <v>187</v>
      </c>
      <c r="D264" s="5">
        <v>32</v>
      </c>
      <c r="E264" s="6">
        <f>단가대비표!O46</f>
        <v>62.5</v>
      </c>
      <c r="F264" s="7">
        <f>TRUNC(E264*D264,1)</f>
        <v>2000</v>
      </c>
      <c r="G264" s="6">
        <f>단가대비표!P46</f>
        <v>0</v>
      </c>
      <c r="H264" s="7">
        <f>TRUNC(G264*D264,1)</f>
        <v>0</v>
      </c>
      <c r="I264" s="6">
        <f>단가대비표!V46</f>
        <v>0</v>
      </c>
      <c r="J264" s="7">
        <f>TRUNC(I264*D264,1)</f>
        <v>0</v>
      </c>
      <c r="K264" s="6">
        <f t="shared" si="41"/>
        <v>62.5</v>
      </c>
      <c r="L264" s="7">
        <f t="shared" si="41"/>
        <v>2000</v>
      </c>
      <c r="M264" s="4" t="s">
        <v>49</v>
      </c>
      <c r="N264" s="1" t="s">
        <v>170</v>
      </c>
      <c r="O264" s="1" t="s">
        <v>645</v>
      </c>
      <c r="P264" s="1" t="s">
        <v>59</v>
      </c>
      <c r="Q264" s="1" t="s">
        <v>59</v>
      </c>
      <c r="R264" s="1" t="s">
        <v>58</v>
      </c>
      <c r="AV264" s="1" t="s">
        <v>49</v>
      </c>
      <c r="AW264" s="1" t="s">
        <v>646</v>
      </c>
      <c r="AX264" s="1" t="s">
        <v>49</v>
      </c>
      <c r="AY264" s="1" t="s">
        <v>49</v>
      </c>
    </row>
    <row r="265" spans="1:51" ht="29.95" customHeight="1">
      <c r="A265" s="4" t="s">
        <v>647</v>
      </c>
      <c r="B265" s="4" t="s">
        <v>648</v>
      </c>
      <c r="C265" s="4" t="s">
        <v>187</v>
      </c>
      <c r="D265" s="5">
        <v>1</v>
      </c>
      <c r="E265" s="6">
        <f>단가대비표!O103</f>
        <v>6416</v>
      </c>
      <c r="F265" s="7">
        <f>TRUNC(E265*D265,1)</f>
        <v>6416</v>
      </c>
      <c r="G265" s="6">
        <f>단가대비표!P103</f>
        <v>0</v>
      </c>
      <c r="H265" s="7">
        <f>TRUNC(G265*D265,1)</f>
        <v>0</v>
      </c>
      <c r="I265" s="6">
        <f>단가대비표!V103</f>
        <v>0</v>
      </c>
      <c r="J265" s="7">
        <f>TRUNC(I265*D265,1)</f>
        <v>0</v>
      </c>
      <c r="K265" s="6">
        <f t="shared" si="41"/>
        <v>6416</v>
      </c>
      <c r="L265" s="7">
        <f t="shared" si="41"/>
        <v>6416</v>
      </c>
      <c r="M265" s="4" t="s">
        <v>49</v>
      </c>
      <c r="N265" s="1" t="s">
        <v>170</v>
      </c>
      <c r="O265" s="1" t="s">
        <v>649</v>
      </c>
      <c r="P265" s="1" t="s">
        <v>59</v>
      </c>
      <c r="Q265" s="1" t="s">
        <v>59</v>
      </c>
      <c r="R265" s="1" t="s">
        <v>58</v>
      </c>
      <c r="AV265" s="1" t="s">
        <v>49</v>
      </c>
      <c r="AW265" s="1" t="s">
        <v>650</v>
      </c>
      <c r="AX265" s="1" t="s">
        <v>49</v>
      </c>
      <c r="AY265" s="1" t="s">
        <v>49</v>
      </c>
    </row>
    <row r="266" spans="1:51" ht="29.95" customHeight="1">
      <c r="A266" s="4" t="s">
        <v>323</v>
      </c>
      <c r="B266" s="4" t="s">
        <v>151</v>
      </c>
      <c r="C266" s="4" t="s">
        <v>169</v>
      </c>
      <c r="D266" s="5">
        <v>2</v>
      </c>
      <c r="E266" s="6" t="e">
        <f>#REF!</f>
        <v>#REF!</v>
      </c>
      <c r="F266" s="7" t="e">
        <f>TRUNC(E266*D266,1)</f>
        <v>#REF!</v>
      </c>
      <c r="G266" s="6" t="e">
        <f>#REF!</f>
        <v>#REF!</v>
      </c>
      <c r="H266" s="7" t="e">
        <f>TRUNC(G266*D266,1)</f>
        <v>#REF!</v>
      </c>
      <c r="I266" s="6" t="e">
        <f>#REF!</f>
        <v>#REF!</v>
      </c>
      <c r="J266" s="7" t="e">
        <f>TRUNC(I266*D266,1)</f>
        <v>#REF!</v>
      </c>
      <c r="K266" s="6" t="e">
        <f t="shared" si="41"/>
        <v>#REF!</v>
      </c>
      <c r="L266" s="7" t="e">
        <f t="shared" si="41"/>
        <v>#REF!</v>
      </c>
      <c r="M266" s="4" t="s">
        <v>651</v>
      </c>
      <c r="N266" s="1" t="s">
        <v>170</v>
      </c>
      <c r="O266" s="1" t="s">
        <v>652</v>
      </c>
      <c r="P266" s="1" t="s">
        <v>58</v>
      </c>
      <c r="Q266" s="1" t="s">
        <v>59</v>
      </c>
      <c r="R266" s="1" t="s">
        <v>59</v>
      </c>
      <c r="AV266" s="1" t="s">
        <v>49</v>
      </c>
      <c r="AW266" s="1" t="s">
        <v>653</v>
      </c>
      <c r="AX266" s="1" t="s">
        <v>49</v>
      </c>
      <c r="AY266" s="1" t="s">
        <v>49</v>
      </c>
    </row>
    <row r="267" spans="1:51" ht="29.95" customHeight="1">
      <c r="A267" s="4" t="s">
        <v>454</v>
      </c>
      <c r="B267" s="4" t="s">
        <v>49</v>
      </c>
      <c r="C267" s="4" t="s">
        <v>49</v>
      </c>
      <c r="D267" s="5"/>
      <c r="E267" s="6"/>
      <c r="F267" s="7" t="e">
        <f>TRUNC(SUMIF(N262:N266, N261, F262:F266),0)</f>
        <v>#REF!</v>
      </c>
      <c r="G267" s="6"/>
      <c r="H267" s="7" t="e">
        <f>TRUNC(SUMIF(N262:N266, N261, H262:H266),0)</f>
        <v>#REF!</v>
      </c>
      <c r="I267" s="6"/>
      <c r="J267" s="7" t="e">
        <f>TRUNC(SUMIF(N262:N266, N261, J262:J266),0)</f>
        <v>#REF!</v>
      </c>
      <c r="K267" s="6"/>
      <c r="L267" s="7" t="e">
        <f>F267+H267+J267</f>
        <v>#REF!</v>
      </c>
      <c r="M267" s="4" t="s">
        <v>49</v>
      </c>
      <c r="N267" s="1" t="s">
        <v>125</v>
      </c>
      <c r="O267" s="1" t="s">
        <v>125</v>
      </c>
      <c r="P267" s="1" t="s">
        <v>49</v>
      </c>
      <c r="Q267" s="1" t="s">
        <v>49</v>
      </c>
      <c r="R267" s="1" t="s">
        <v>49</v>
      </c>
      <c r="AV267" s="1" t="s">
        <v>49</v>
      </c>
      <c r="AW267" s="1" t="s">
        <v>49</v>
      </c>
      <c r="AX267" s="1" t="s">
        <v>49</v>
      </c>
      <c r="AY267" s="1" t="s">
        <v>49</v>
      </c>
    </row>
    <row r="268" spans="1:51" ht="29.95" customHeight="1">
      <c r="A268" s="5"/>
      <c r="B268" s="5"/>
      <c r="C268" s="5"/>
      <c r="D268" s="5"/>
      <c r="E268" s="6"/>
      <c r="F268" s="7"/>
      <c r="G268" s="6"/>
      <c r="H268" s="7"/>
      <c r="I268" s="6"/>
      <c r="J268" s="7"/>
      <c r="K268" s="6"/>
      <c r="L268" s="7"/>
      <c r="M268" s="5"/>
    </row>
    <row r="269" spans="1:51" ht="29.95" customHeight="1">
      <c r="A269" s="91" t="s">
        <v>654</v>
      </c>
      <c r="B269" s="91"/>
      <c r="C269" s="91"/>
      <c r="D269" s="91"/>
      <c r="E269" s="92"/>
      <c r="F269" s="93"/>
      <c r="G269" s="92"/>
      <c r="H269" s="93"/>
      <c r="I269" s="92"/>
      <c r="J269" s="93"/>
      <c r="K269" s="92"/>
      <c r="L269" s="93"/>
      <c r="M269" s="91"/>
      <c r="N269" s="1" t="s">
        <v>171</v>
      </c>
    </row>
    <row r="270" spans="1:51" ht="29.95" customHeight="1">
      <c r="A270" s="4" t="s">
        <v>635</v>
      </c>
      <c r="B270" s="4" t="s">
        <v>655</v>
      </c>
      <c r="C270" s="4" t="s">
        <v>187</v>
      </c>
      <c r="D270" s="5">
        <v>1</v>
      </c>
      <c r="E270" s="6">
        <f>단가대비표!O169</f>
        <v>4800</v>
      </c>
      <c r="F270" s="7">
        <f>TRUNC(E270*D270,1)</f>
        <v>4800</v>
      </c>
      <c r="G270" s="6">
        <f>단가대비표!P169</f>
        <v>0</v>
      </c>
      <c r="H270" s="7">
        <f>TRUNC(G270*D270,1)</f>
        <v>0</v>
      </c>
      <c r="I270" s="6">
        <f>단가대비표!V169</f>
        <v>0</v>
      </c>
      <c r="J270" s="7">
        <f>TRUNC(I270*D270,1)</f>
        <v>0</v>
      </c>
      <c r="K270" s="6">
        <f t="shared" ref="K270:L274" si="42">TRUNC(E270+G270+I270,1)</f>
        <v>4800</v>
      </c>
      <c r="L270" s="7">
        <f t="shared" si="42"/>
        <v>4800</v>
      </c>
      <c r="M270" s="4" t="s">
        <v>49</v>
      </c>
      <c r="N270" s="1" t="s">
        <v>171</v>
      </c>
      <c r="O270" s="1" t="s">
        <v>656</v>
      </c>
      <c r="P270" s="1" t="s">
        <v>59</v>
      </c>
      <c r="Q270" s="1" t="s">
        <v>59</v>
      </c>
      <c r="R270" s="1" t="s">
        <v>58</v>
      </c>
      <c r="AV270" s="1" t="s">
        <v>49</v>
      </c>
      <c r="AW270" s="1" t="s">
        <v>657</v>
      </c>
      <c r="AX270" s="1" t="s">
        <v>49</v>
      </c>
      <c r="AY270" s="1" t="s">
        <v>49</v>
      </c>
    </row>
    <row r="271" spans="1:51" ht="29.95" customHeight="1">
      <c r="A271" s="4" t="s">
        <v>639</v>
      </c>
      <c r="B271" s="4" t="s">
        <v>658</v>
      </c>
      <c r="C271" s="4" t="s">
        <v>337</v>
      </c>
      <c r="D271" s="5">
        <v>4</v>
      </c>
      <c r="E271" s="6">
        <f>단가대비표!O47</f>
        <v>307.8</v>
      </c>
      <c r="F271" s="7">
        <f>TRUNC(E271*D271,1)</f>
        <v>1231.2</v>
      </c>
      <c r="G271" s="6">
        <f>단가대비표!P47</f>
        <v>0</v>
      </c>
      <c r="H271" s="7">
        <f>TRUNC(G271*D271,1)</f>
        <v>0</v>
      </c>
      <c r="I271" s="6">
        <f>단가대비표!V47</f>
        <v>0</v>
      </c>
      <c r="J271" s="7">
        <f>TRUNC(I271*D271,1)</f>
        <v>0</v>
      </c>
      <c r="K271" s="6">
        <f t="shared" si="42"/>
        <v>307.8</v>
      </c>
      <c r="L271" s="7">
        <f t="shared" si="42"/>
        <v>1231.2</v>
      </c>
      <c r="M271" s="4" t="s">
        <v>49</v>
      </c>
      <c r="N271" s="1" t="s">
        <v>171</v>
      </c>
      <c r="O271" s="1" t="s">
        <v>659</v>
      </c>
      <c r="P271" s="1" t="s">
        <v>59</v>
      </c>
      <c r="Q271" s="1" t="s">
        <v>59</v>
      </c>
      <c r="R271" s="1" t="s">
        <v>58</v>
      </c>
      <c r="AV271" s="1" t="s">
        <v>49</v>
      </c>
      <c r="AW271" s="1" t="s">
        <v>660</v>
      </c>
      <c r="AX271" s="1" t="s">
        <v>49</v>
      </c>
      <c r="AY271" s="1" t="s">
        <v>49</v>
      </c>
    </row>
    <row r="272" spans="1:51" ht="29.95" customHeight="1">
      <c r="A272" s="4" t="s">
        <v>643</v>
      </c>
      <c r="B272" s="4" t="s">
        <v>661</v>
      </c>
      <c r="C272" s="4" t="s">
        <v>187</v>
      </c>
      <c r="D272" s="5">
        <v>8</v>
      </c>
      <c r="E272" s="6">
        <f>단가대비표!O44</f>
        <v>41.6</v>
      </c>
      <c r="F272" s="7">
        <f>TRUNC(E272*D272,1)</f>
        <v>332.8</v>
      </c>
      <c r="G272" s="6">
        <f>단가대비표!P44</f>
        <v>0</v>
      </c>
      <c r="H272" s="7">
        <f>TRUNC(G272*D272,1)</f>
        <v>0</v>
      </c>
      <c r="I272" s="6">
        <f>단가대비표!V44</f>
        <v>0</v>
      </c>
      <c r="J272" s="7">
        <f>TRUNC(I272*D272,1)</f>
        <v>0</v>
      </c>
      <c r="K272" s="6">
        <f t="shared" si="42"/>
        <v>41.6</v>
      </c>
      <c r="L272" s="7">
        <f t="shared" si="42"/>
        <v>332.8</v>
      </c>
      <c r="M272" s="4" t="s">
        <v>49</v>
      </c>
      <c r="N272" s="1" t="s">
        <v>171</v>
      </c>
      <c r="O272" s="1" t="s">
        <v>662</v>
      </c>
      <c r="P272" s="1" t="s">
        <v>59</v>
      </c>
      <c r="Q272" s="1" t="s">
        <v>59</v>
      </c>
      <c r="R272" s="1" t="s">
        <v>58</v>
      </c>
      <c r="AV272" s="1" t="s">
        <v>49</v>
      </c>
      <c r="AW272" s="1" t="s">
        <v>663</v>
      </c>
      <c r="AX272" s="1" t="s">
        <v>49</v>
      </c>
      <c r="AY272" s="1" t="s">
        <v>49</v>
      </c>
    </row>
    <row r="273" spans="1:51" ht="29.95" customHeight="1">
      <c r="A273" s="4" t="s">
        <v>647</v>
      </c>
      <c r="B273" s="4" t="s">
        <v>664</v>
      </c>
      <c r="C273" s="4" t="s">
        <v>187</v>
      </c>
      <c r="D273" s="5">
        <v>1</v>
      </c>
      <c r="E273" s="6">
        <f>단가대비표!O96</f>
        <v>624</v>
      </c>
      <c r="F273" s="7">
        <f>TRUNC(E273*D273,1)</f>
        <v>624</v>
      </c>
      <c r="G273" s="6">
        <f>단가대비표!P96</f>
        <v>0</v>
      </c>
      <c r="H273" s="7">
        <f>TRUNC(G273*D273,1)</f>
        <v>0</v>
      </c>
      <c r="I273" s="6">
        <f>단가대비표!V96</f>
        <v>0</v>
      </c>
      <c r="J273" s="7">
        <f>TRUNC(I273*D273,1)</f>
        <v>0</v>
      </c>
      <c r="K273" s="6">
        <f t="shared" si="42"/>
        <v>624</v>
      </c>
      <c r="L273" s="7">
        <f t="shared" si="42"/>
        <v>624</v>
      </c>
      <c r="M273" s="4" t="s">
        <v>49</v>
      </c>
      <c r="N273" s="1" t="s">
        <v>171</v>
      </c>
      <c r="O273" s="1" t="s">
        <v>665</v>
      </c>
      <c r="P273" s="1" t="s">
        <v>59</v>
      </c>
      <c r="Q273" s="1" t="s">
        <v>59</v>
      </c>
      <c r="R273" s="1" t="s">
        <v>58</v>
      </c>
      <c r="AV273" s="1" t="s">
        <v>49</v>
      </c>
      <c r="AW273" s="1" t="s">
        <v>666</v>
      </c>
      <c r="AX273" s="1" t="s">
        <v>49</v>
      </c>
      <c r="AY273" s="1" t="s">
        <v>49</v>
      </c>
    </row>
    <row r="274" spans="1:51" ht="29.95" customHeight="1">
      <c r="A274" s="4" t="s">
        <v>323</v>
      </c>
      <c r="B274" s="4" t="s">
        <v>146</v>
      </c>
      <c r="C274" s="4" t="s">
        <v>169</v>
      </c>
      <c r="D274" s="5">
        <v>1</v>
      </c>
      <c r="E274" s="6" t="e">
        <f>#REF!</f>
        <v>#REF!</v>
      </c>
      <c r="F274" s="7" t="e">
        <f>TRUNC(E274*D274,1)</f>
        <v>#REF!</v>
      </c>
      <c r="G274" s="6" t="e">
        <f>#REF!</f>
        <v>#REF!</v>
      </c>
      <c r="H274" s="7" t="e">
        <f>TRUNC(G274*D274,1)</f>
        <v>#REF!</v>
      </c>
      <c r="I274" s="6" t="e">
        <f>#REF!</f>
        <v>#REF!</v>
      </c>
      <c r="J274" s="7" t="e">
        <f>TRUNC(I274*D274,1)</f>
        <v>#REF!</v>
      </c>
      <c r="K274" s="6" t="e">
        <f t="shared" si="42"/>
        <v>#REF!</v>
      </c>
      <c r="L274" s="7" t="e">
        <f t="shared" si="42"/>
        <v>#REF!</v>
      </c>
      <c r="M274" s="4" t="s">
        <v>667</v>
      </c>
      <c r="N274" s="1" t="s">
        <v>171</v>
      </c>
      <c r="O274" s="1" t="s">
        <v>668</v>
      </c>
      <c r="P274" s="1" t="s">
        <v>58</v>
      </c>
      <c r="Q274" s="1" t="s">
        <v>59</v>
      </c>
      <c r="R274" s="1" t="s">
        <v>59</v>
      </c>
      <c r="AV274" s="1" t="s">
        <v>49</v>
      </c>
      <c r="AW274" s="1" t="s">
        <v>669</v>
      </c>
      <c r="AX274" s="1" t="s">
        <v>49</v>
      </c>
      <c r="AY274" s="1" t="s">
        <v>49</v>
      </c>
    </row>
    <row r="275" spans="1:51" ht="29.95" customHeight="1">
      <c r="A275" s="4" t="s">
        <v>454</v>
      </c>
      <c r="B275" s="4" t="s">
        <v>49</v>
      </c>
      <c r="C275" s="4" t="s">
        <v>49</v>
      </c>
      <c r="D275" s="5"/>
      <c r="E275" s="6"/>
      <c r="F275" s="7" t="e">
        <f>TRUNC(SUMIF(N270:N274, N269, F270:F274),0)</f>
        <v>#REF!</v>
      </c>
      <c r="G275" s="6"/>
      <c r="H275" s="7" t="e">
        <f>TRUNC(SUMIF(N270:N274, N269, H270:H274),0)</f>
        <v>#REF!</v>
      </c>
      <c r="I275" s="6"/>
      <c r="J275" s="7" t="e">
        <f>TRUNC(SUMIF(N270:N274, N269, J270:J274),0)</f>
        <v>#REF!</v>
      </c>
      <c r="K275" s="6"/>
      <c r="L275" s="7" t="e">
        <f>F275+H275+J275</f>
        <v>#REF!</v>
      </c>
      <c r="M275" s="4" t="s">
        <v>49</v>
      </c>
      <c r="N275" s="1" t="s">
        <v>125</v>
      </c>
      <c r="O275" s="1" t="s">
        <v>125</v>
      </c>
      <c r="P275" s="1" t="s">
        <v>49</v>
      </c>
      <c r="Q275" s="1" t="s">
        <v>49</v>
      </c>
      <c r="R275" s="1" t="s">
        <v>49</v>
      </c>
      <c r="AV275" s="1" t="s">
        <v>49</v>
      </c>
      <c r="AW275" s="1" t="s">
        <v>49</v>
      </c>
      <c r="AX275" s="1" t="s">
        <v>49</v>
      </c>
      <c r="AY275" s="1" t="s">
        <v>49</v>
      </c>
    </row>
    <row r="276" spans="1:51" ht="29.95" customHeight="1">
      <c r="A276" s="5"/>
      <c r="B276" s="5"/>
      <c r="C276" s="5"/>
      <c r="D276" s="5"/>
      <c r="E276" s="6"/>
      <c r="F276" s="7"/>
      <c r="G276" s="6"/>
      <c r="H276" s="7"/>
      <c r="I276" s="6"/>
      <c r="J276" s="7"/>
      <c r="K276" s="6"/>
      <c r="L276" s="7"/>
      <c r="M276" s="5"/>
    </row>
    <row r="277" spans="1:51" ht="29.95" customHeight="1">
      <c r="A277" s="91" t="s">
        <v>670</v>
      </c>
      <c r="B277" s="91"/>
      <c r="C277" s="91"/>
      <c r="D277" s="91"/>
      <c r="E277" s="92"/>
      <c r="F277" s="93"/>
      <c r="G277" s="92"/>
      <c r="H277" s="93"/>
      <c r="I277" s="92"/>
      <c r="J277" s="93"/>
      <c r="K277" s="92"/>
      <c r="L277" s="93"/>
      <c r="M277" s="91"/>
      <c r="N277" s="1" t="s">
        <v>172</v>
      </c>
    </row>
    <row r="278" spans="1:51" ht="29.95" customHeight="1">
      <c r="A278" s="4" t="s">
        <v>635</v>
      </c>
      <c r="B278" s="4" t="s">
        <v>671</v>
      </c>
      <c r="C278" s="4" t="s">
        <v>187</v>
      </c>
      <c r="D278" s="5">
        <v>1</v>
      </c>
      <c r="E278" s="6">
        <f>단가대비표!O168</f>
        <v>4510</v>
      </c>
      <c r="F278" s="7">
        <f>TRUNC(E278*D278,1)</f>
        <v>4510</v>
      </c>
      <c r="G278" s="6">
        <f>단가대비표!P168</f>
        <v>0</v>
      </c>
      <c r="H278" s="7">
        <f>TRUNC(G278*D278,1)</f>
        <v>0</v>
      </c>
      <c r="I278" s="6">
        <f>단가대비표!V168</f>
        <v>0</v>
      </c>
      <c r="J278" s="7">
        <f>TRUNC(I278*D278,1)</f>
        <v>0</v>
      </c>
      <c r="K278" s="6">
        <f t="shared" ref="K278:L282" si="43">TRUNC(E278+G278+I278,1)</f>
        <v>4510</v>
      </c>
      <c r="L278" s="7">
        <f t="shared" si="43"/>
        <v>4510</v>
      </c>
      <c r="M278" s="4" t="s">
        <v>49</v>
      </c>
      <c r="N278" s="1" t="s">
        <v>172</v>
      </c>
      <c r="O278" s="1" t="s">
        <v>672</v>
      </c>
      <c r="P278" s="1" t="s">
        <v>59</v>
      </c>
      <c r="Q278" s="1" t="s">
        <v>59</v>
      </c>
      <c r="R278" s="1" t="s">
        <v>58</v>
      </c>
      <c r="AV278" s="1" t="s">
        <v>49</v>
      </c>
      <c r="AW278" s="1" t="s">
        <v>673</v>
      </c>
      <c r="AX278" s="1" t="s">
        <v>49</v>
      </c>
      <c r="AY278" s="1" t="s">
        <v>49</v>
      </c>
    </row>
    <row r="279" spans="1:51" ht="29.95" customHeight="1">
      <c r="A279" s="4" t="s">
        <v>639</v>
      </c>
      <c r="B279" s="4" t="s">
        <v>658</v>
      </c>
      <c r="C279" s="4" t="s">
        <v>337</v>
      </c>
      <c r="D279" s="5">
        <v>4</v>
      </c>
      <c r="E279" s="6">
        <f>단가대비표!O47</f>
        <v>307.8</v>
      </c>
      <c r="F279" s="7">
        <f>TRUNC(E279*D279,1)</f>
        <v>1231.2</v>
      </c>
      <c r="G279" s="6">
        <f>단가대비표!P47</f>
        <v>0</v>
      </c>
      <c r="H279" s="7">
        <f>TRUNC(G279*D279,1)</f>
        <v>0</v>
      </c>
      <c r="I279" s="6">
        <f>단가대비표!V47</f>
        <v>0</v>
      </c>
      <c r="J279" s="7">
        <f>TRUNC(I279*D279,1)</f>
        <v>0</v>
      </c>
      <c r="K279" s="6">
        <f t="shared" si="43"/>
        <v>307.8</v>
      </c>
      <c r="L279" s="7">
        <f t="shared" si="43"/>
        <v>1231.2</v>
      </c>
      <c r="M279" s="4" t="s">
        <v>49</v>
      </c>
      <c r="N279" s="1" t="s">
        <v>172</v>
      </c>
      <c r="O279" s="1" t="s">
        <v>659</v>
      </c>
      <c r="P279" s="1" t="s">
        <v>59</v>
      </c>
      <c r="Q279" s="1" t="s">
        <v>59</v>
      </c>
      <c r="R279" s="1" t="s">
        <v>58</v>
      </c>
      <c r="AV279" s="1" t="s">
        <v>49</v>
      </c>
      <c r="AW279" s="1" t="s">
        <v>674</v>
      </c>
      <c r="AX279" s="1" t="s">
        <v>49</v>
      </c>
      <c r="AY279" s="1" t="s">
        <v>49</v>
      </c>
    </row>
    <row r="280" spans="1:51" ht="29.95" customHeight="1">
      <c r="A280" s="4" t="s">
        <v>643</v>
      </c>
      <c r="B280" s="4" t="s">
        <v>661</v>
      </c>
      <c r="C280" s="4" t="s">
        <v>187</v>
      </c>
      <c r="D280" s="5">
        <v>8</v>
      </c>
      <c r="E280" s="6">
        <f>단가대비표!O44</f>
        <v>41.6</v>
      </c>
      <c r="F280" s="7">
        <f>TRUNC(E280*D280,1)</f>
        <v>332.8</v>
      </c>
      <c r="G280" s="6">
        <f>단가대비표!P44</f>
        <v>0</v>
      </c>
      <c r="H280" s="7">
        <f>TRUNC(G280*D280,1)</f>
        <v>0</v>
      </c>
      <c r="I280" s="6">
        <f>단가대비표!V44</f>
        <v>0</v>
      </c>
      <c r="J280" s="7">
        <f>TRUNC(I280*D280,1)</f>
        <v>0</v>
      </c>
      <c r="K280" s="6">
        <f t="shared" si="43"/>
        <v>41.6</v>
      </c>
      <c r="L280" s="7">
        <f t="shared" si="43"/>
        <v>332.8</v>
      </c>
      <c r="M280" s="4" t="s">
        <v>49</v>
      </c>
      <c r="N280" s="1" t="s">
        <v>172</v>
      </c>
      <c r="O280" s="1" t="s">
        <v>662</v>
      </c>
      <c r="P280" s="1" t="s">
        <v>59</v>
      </c>
      <c r="Q280" s="1" t="s">
        <v>59</v>
      </c>
      <c r="R280" s="1" t="s">
        <v>58</v>
      </c>
      <c r="AV280" s="1" t="s">
        <v>49</v>
      </c>
      <c r="AW280" s="1" t="s">
        <v>675</v>
      </c>
      <c r="AX280" s="1" t="s">
        <v>49</v>
      </c>
      <c r="AY280" s="1" t="s">
        <v>49</v>
      </c>
    </row>
    <row r="281" spans="1:51" ht="29.95" customHeight="1">
      <c r="A281" s="4" t="s">
        <v>647</v>
      </c>
      <c r="B281" s="4" t="s">
        <v>676</v>
      </c>
      <c r="C281" s="4" t="s">
        <v>187</v>
      </c>
      <c r="D281" s="5">
        <v>1</v>
      </c>
      <c r="E281" s="6">
        <f>단가대비표!O95</f>
        <v>459</v>
      </c>
      <c r="F281" s="7">
        <f>TRUNC(E281*D281,1)</f>
        <v>459</v>
      </c>
      <c r="G281" s="6">
        <f>단가대비표!P95</f>
        <v>0</v>
      </c>
      <c r="H281" s="7">
        <f>TRUNC(G281*D281,1)</f>
        <v>0</v>
      </c>
      <c r="I281" s="6">
        <f>단가대비표!V95</f>
        <v>0</v>
      </c>
      <c r="J281" s="7">
        <f>TRUNC(I281*D281,1)</f>
        <v>0</v>
      </c>
      <c r="K281" s="6">
        <f t="shared" si="43"/>
        <v>459</v>
      </c>
      <c r="L281" s="7">
        <f t="shared" si="43"/>
        <v>459</v>
      </c>
      <c r="M281" s="4" t="s">
        <v>49</v>
      </c>
      <c r="N281" s="1" t="s">
        <v>172</v>
      </c>
      <c r="O281" s="1" t="s">
        <v>677</v>
      </c>
      <c r="P281" s="1" t="s">
        <v>59</v>
      </c>
      <c r="Q281" s="1" t="s">
        <v>59</v>
      </c>
      <c r="R281" s="1" t="s">
        <v>58</v>
      </c>
      <c r="AV281" s="1" t="s">
        <v>49</v>
      </c>
      <c r="AW281" s="1" t="s">
        <v>678</v>
      </c>
      <c r="AX281" s="1" t="s">
        <v>49</v>
      </c>
      <c r="AY281" s="1" t="s">
        <v>49</v>
      </c>
    </row>
    <row r="282" spans="1:51" ht="29.95" customHeight="1">
      <c r="A282" s="4" t="s">
        <v>323</v>
      </c>
      <c r="B282" s="4" t="s">
        <v>144</v>
      </c>
      <c r="C282" s="4" t="s">
        <v>169</v>
      </c>
      <c r="D282" s="5">
        <v>1</v>
      </c>
      <c r="E282" s="6" t="e">
        <f>#REF!</f>
        <v>#REF!</v>
      </c>
      <c r="F282" s="7" t="e">
        <f>TRUNC(E282*D282,1)</f>
        <v>#REF!</v>
      </c>
      <c r="G282" s="6" t="e">
        <f>#REF!</f>
        <v>#REF!</v>
      </c>
      <c r="H282" s="7" t="e">
        <f>TRUNC(G282*D282,1)</f>
        <v>#REF!</v>
      </c>
      <c r="I282" s="6" t="e">
        <f>#REF!</f>
        <v>#REF!</v>
      </c>
      <c r="J282" s="7" t="e">
        <f>TRUNC(I282*D282,1)</f>
        <v>#REF!</v>
      </c>
      <c r="K282" s="6" t="e">
        <f t="shared" si="43"/>
        <v>#REF!</v>
      </c>
      <c r="L282" s="7" t="e">
        <f t="shared" si="43"/>
        <v>#REF!</v>
      </c>
      <c r="M282" s="4" t="s">
        <v>679</v>
      </c>
      <c r="N282" s="1" t="s">
        <v>172</v>
      </c>
      <c r="O282" s="1" t="s">
        <v>680</v>
      </c>
      <c r="P282" s="1" t="s">
        <v>58</v>
      </c>
      <c r="Q282" s="1" t="s">
        <v>59</v>
      </c>
      <c r="R282" s="1" t="s">
        <v>59</v>
      </c>
      <c r="AV282" s="1" t="s">
        <v>49</v>
      </c>
      <c r="AW282" s="1" t="s">
        <v>681</v>
      </c>
      <c r="AX282" s="1" t="s">
        <v>49</v>
      </c>
      <c r="AY282" s="1" t="s">
        <v>49</v>
      </c>
    </row>
    <row r="283" spans="1:51" ht="29.95" customHeight="1">
      <c r="A283" s="4" t="s">
        <v>454</v>
      </c>
      <c r="B283" s="4" t="s">
        <v>49</v>
      </c>
      <c r="C283" s="4" t="s">
        <v>49</v>
      </c>
      <c r="D283" s="5"/>
      <c r="E283" s="6"/>
      <c r="F283" s="7" t="e">
        <f>TRUNC(SUMIF(N278:N282, N277, F278:F282),0)</f>
        <v>#REF!</v>
      </c>
      <c r="G283" s="6"/>
      <c r="H283" s="7" t="e">
        <f>TRUNC(SUMIF(N278:N282, N277, H278:H282),0)</f>
        <v>#REF!</v>
      </c>
      <c r="I283" s="6"/>
      <c r="J283" s="7" t="e">
        <f>TRUNC(SUMIF(N278:N282, N277, J278:J282),0)</f>
        <v>#REF!</v>
      </c>
      <c r="K283" s="6"/>
      <c r="L283" s="7" t="e">
        <f>F283+H283+J283</f>
        <v>#REF!</v>
      </c>
      <c r="M283" s="4" t="s">
        <v>49</v>
      </c>
      <c r="N283" s="1" t="s">
        <v>125</v>
      </c>
      <c r="O283" s="1" t="s">
        <v>125</v>
      </c>
      <c r="P283" s="1" t="s">
        <v>49</v>
      </c>
      <c r="Q283" s="1" t="s">
        <v>49</v>
      </c>
      <c r="R283" s="1" t="s">
        <v>49</v>
      </c>
      <c r="AV283" s="1" t="s">
        <v>49</v>
      </c>
      <c r="AW283" s="1" t="s">
        <v>49</v>
      </c>
      <c r="AX283" s="1" t="s">
        <v>49</v>
      </c>
      <c r="AY283" s="1" t="s">
        <v>49</v>
      </c>
    </row>
    <row r="284" spans="1:51" ht="29.95" customHeight="1">
      <c r="A284" s="5"/>
      <c r="B284" s="5"/>
      <c r="C284" s="5"/>
      <c r="D284" s="5"/>
      <c r="E284" s="6"/>
      <c r="F284" s="7"/>
      <c r="G284" s="6"/>
      <c r="H284" s="7"/>
      <c r="I284" s="6"/>
      <c r="J284" s="7"/>
      <c r="K284" s="6"/>
      <c r="L284" s="7"/>
      <c r="M284" s="5"/>
    </row>
    <row r="285" spans="1:51" ht="29.95" customHeight="1">
      <c r="A285" s="91" t="s">
        <v>682</v>
      </c>
      <c r="B285" s="91"/>
      <c r="C285" s="91"/>
      <c r="D285" s="91"/>
      <c r="E285" s="92"/>
      <c r="F285" s="93"/>
      <c r="G285" s="92"/>
      <c r="H285" s="93"/>
      <c r="I285" s="92"/>
      <c r="J285" s="93"/>
      <c r="K285" s="92"/>
      <c r="L285" s="93"/>
      <c r="M285" s="91"/>
      <c r="N285" s="1" t="s">
        <v>173</v>
      </c>
    </row>
    <row r="286" spans="1:51" ht="29.95" customHeight="1">
      <c r="A286" s="4" t="s">
        <v>635</v>
      </c>
      <c r="B286" s="4" t="s">
        <v>683</v>
      </c>
      <c r="C286" s="4" t="s">
        <v>187</v>
      </c>
      <c r="D286" s="5">
        <v>1</v>
      </c>
      <c r="E286" s="6">
        <f>단가대비표!O167</f>
        <v>4330</v>
      </c>
      <c r="F286" s="7">
        <f>TRUNC(E286*D286,1)</f>
        <v>4330</v>
      </c>
      <c r="G286" s="6">
        <f>단가대비표!P167</f>
        <v>0</v>
      </c>
      <c r="H286" s="7">
        <f>TRUNC(G286*D286,1)</f>
        <v>0</v>
      </c>
      <c r="I286" s="6">
        <f>단가대비표!V167</f>
        <v>0</v>
      </c>
      <c r="J286" s="7">
        <f>TRUNC(I286*D286,1)</f>
        <v>0</v>
      </c>
      <c r="K286" s="6">
        <f t="shared" ref="K286:L290" si="44">TRUNC(E286+G286+I286,1)</f>
        <v>4330</v>
      </c>
      <c r="L286" s="7">
        <f t="shared" si="44"/>
        <v>4330</v>
      </c>
      <c r="M286" s="4" t="s">
        <v>49</v>
      </c>
      <c r="N286" s="1" t="s">
        <v>173</v>
      </c>
      <c r="O286" s="1" t="s">
        <v>684</v>
      </c>
      <c r="P286" s="1" t="s">
        <v>59</v>
      </c>
      <c r="Q286" s="1" t="s">
        <v>59</v>
      </c>
      <c r="R286" s="1" t="s">
        <v>58</v>
      </c>
      <c r="AV286" s="1" t="s">
        <v>49</v>
      </c>
      <c r="AW286" s="1" t="s">
        <v>685</v>
      </c>
      <c r="AX286" s="1" t="s">
        <v>49</v>
      </c>
      <c r="AY286" s="1" t="s">
        <v>49</v>
      </c>
    </row>
    <row r="287" spans="1:51" ht="29.95" customHeight="1">
      <c r="A287" s="4" t="s">
        <v>639</v>
      </c>
      <c r="B287" s="4" t="s">
        <v>658</v>
      </c>
      <c r="C287" s="4" t="s">
        <v>337</v>
      </c>
      <c r="D287" s="5">
        <v>4</v>
      </c>
      <c r="E287" s="6">
        <f>단가대비표!O47</f>
        <v>307.8</v>
      </c>
      <c r="F287" s="7">
        <f>TRUNC(E287*D287,1)</f>
        <v>1231.2</v>
      </c>
      <c r="G287" s="6">
        <f>단가대비표!P47</f>
        <v>0</v>
      </c>
      <c r="H287" s="7">
        <f>TRUNC(G287*D287,1)</f>
        <v>0</v>
      </c>
      <c r="I287" s="6">
        <f>단가대비표!V47</f>
        <v>0</v>
      </c>
      <c r="J287" s="7">
        <f>TRUNC(I287*D287,1)</f>
        <v>0</v>
      </c>
      <c r="K287" s="6">
        <f t="shared" si="44"/>
        <v>307.8</v>
      </c>
      <c r="L287" s="7">
        <f t="shared" si="44"/>
        <v>1231.2</v>
      </c>
      <c r="M287" s="4" t="s">
        <v>49</v>
      </c>
      <c r="N287" s="1" t="s">
        <v>173</v>
      </c>
      <c r="O287" s="1" t="s">
        <v>659</v>
      </c>
      <c r="P287" s="1" t="s">
        <v>59</v>
      </c>
      <c r="Q287" s="1" t="s">
        <v>59</v>
      </c>
      <c r="R287" s="1" t="s">
        <v>58</v>
      </c>
      <c r="AV287" s="1" t="s">
        <v>49</v>
      </c>
      <c r="AW287" s="1" t="s">
        <v>686</v>
      </c>
      <c r="AX287" s="1" t="s">
        <v>49</v>
      </c>
      <c r="AY287" s="1" t="s">
        <v>49</v>
      </c>
    </row>
    <row r="288" spans="1:51" ht="29.95" customHeight="1">
      <c r="A288" s="4" t="s">
        <v>643</v>
      </c>
      <c r="B288" s="4" t="s">
        <v>661</v>
      </c>
      <c r="C288" s="4" t="s">
        <v>187</v>
      </c>
      <c r="D288" s="5">
        <v>8</v>
      </c>
      <c r="E288" s="6">
        <f>단가대비표!O44</f>
        <v>41.6</v>
      </c>
      <c r="F288" s="7">
        <f>TRUNC(E288*D288,1)</f>
        <v>332.8</v>
      </c>
      <c r="G288" s="6">
        <f>단가대비표!P44</f>
        <v>0</v>
      </c>
      <c r="H288" s="7">
        <f>TRUNC(G288*D288,1)</f>
        <v>0</v>
      </c>
      <c r="I288" s="6">
        <f>단가대비표!V44</f>
        <v>0</v>
      </c>
      <c r="J288" s="7">
        <f>TRUNC(I288*D288,1)</f>
        <v>0</v>
      </c>
      <c r="K288" s="6">
        <f t="shared" si="44"/>
        <v>41.6</v>
      </c>
      <c r="L288" s="7">
        <f t="shared" si="44"/>
        <v>332.8</v>
      </c>
      <c r="M288" s="4" t="s">
        <v>49</v>
      </c>
      <c r="N288" s="1" t="s">
        <v>173</v>
      </c>
      <c r="O288" s="1" t="s">
        <v>662</v>
      </c>
      <c r="P288" s="1" t="s">
        <v>59</v>
      </c>
      <c r="Q288" s="1" t="s">
        <v>59</v>
      </c>
      <c r="R288" s="1" t="s">
        <v>58</v>
      </c>
      <c r="AV288" s="1" t="s">
        <v>49</v>
      </c>
      <c r="AW288" s="1" t="s">
        <v>687</v>
      </c>
      <c r="AX288" s="1" t="s">
        <v>49</v>
      </c>
      <c r="AY288" s="1" t="s">
        <v>49</v>
      </c>
    </row>
    <row r="289" spans="1:51" ht="29.95" customHeight="1">
      <c r="A289" s="4" t="s">
        <v>647</v>
      </c>
      <c r="B289" s="4" t="s">
        <v>688</v>
      </c>
      <c r="C289" s="4" t="s">
        <v>187</v>
      </c>
      <c r="D289" s="5">
        <v>1</v>
      </c>
      <c r="E289" s="6">
        <f>단가대비표!O94</f>
        <v>399</v>
      </c>
      <c r="F289" s="7">
        <f>TRUNC(E289*D289,1)</f>
        <v>399</v>
      </c>
      <c r="G289" s="6">
        <f>단가대비표!P94</f>
        <v>0</v>
      </c>
      <c r="H289" s="7">
        <f>TRUNC(G289*D289,1)</f>
        <v>0</v>
      </c>
      <c r="I289" s="6">
        <f>단가대비표!V94</f>
        <v>0</v>
      </c>
      <c r="J289" s="7">
        <f>TRUNC(I289*D289,1)</f>
        <v>0</v>
      </c>
      <c r="K289" s="6">
        <f t="shared" si="44"/>
        <v>399</v>
      </c>
      <c r="L289" s="7">
        <f t="shared" si="44"/>
        <v>399</v>
      </c>
      <c r="M289" s="4" t="s">
        <v>49</v>
      </c>
      <c r="N289" s="1" t="s">
        <v>173</v>
      </c>
      <c r="O289" s="1" t="s">
        <v>689</v>
      </c>
      <c r="P289" s="1" t="s">
        <v>59</v>
      </c>
      <c r="Q289" s="1" t="s">
        <v>59</v>
      </c>
      <c r="R289" s="1" t="s">
        <v>58</v>
      </c>
      <c r="AV289" s="1" t="s">
        <v>49</v>
      </c>
      <c r="AW289" s="1" t="s">
        <v>690</v>
      </c>
      <c r="AX289" s="1" t="s">
        <v>49</v>
      </c>
      <c r="AY289" s="1" t="s">
        <v>49</v>
      </c>
    </row>
    <row r="290" spans="1:51" ht="29.95" customHeight="1">
      <c r="A290" s="4" t="s">
        <v>323</v>
      </c>
      <c r="B290" s="4" t="s">
        <v>141</v>
      </c>
      <c r="C290" s="4" t="s">
        <v>169</v>
      </c>
      <c r="D290" s="5">
        <v>1</v>
      </c>
      <c r="E290" s="6" t="e">
        <f>#REF!</f>
        <v>#REF!</v>
      </c>
      <c r="F290" s="7" t="e">
        <f>TRUNC(E290*D290,1)</f>
        <v>#REF!</v>
      </c>
      <c r="G290" s="6" t="e">
        <f>#REF!</f>
        <v>#REF!</v>
      </c>
      <c r="H290" s="7" t="e">
        <f>TRUNC(G290*D290,1)</f>
        <v>#REF!</v>
      </c>
      <c r="I290" s="6" t="e">
        <f>#REF!</f>
        <v>#REF!</v>
      </c>
      <c r="J290" s="7" t="e">
        <f>TRUNC(I290*D290,1)</f>
        <v>#REF!</v>
      </c>
      <c r="K290" s="6" t="e">
        <f t="shared" si="44"/>
        <v>#REF!</v>
      </c>
      <c r="L290" s="7" t="e">
        <f t="shared" si="44"/>
        <v>#REF!</v>
      </c>
      <c r="M290" s="4" t="s">
        <v>691</v>
      </c>
      <c r="N290" s="1" t="s">
        <v>173</v>
      </c>
      <c r="O290" s="1" t="s">
        <v>692</v>
      </c>
      <c r="P290" s="1" t="s">
        <v>58</v>
      </c>
      <c r="Q290" s="1" t="s">
        <v>59</v>
      </c>
      <c r="R290" s="1" t="s">
        <v>59</v>
      </c>
      <c r="AV290" s="1" t="s">
        <v>49</v>
      </c>
      <c r="AW290" s="1" t="s">
        <v>693</v>
      </c>
      <c r="AX290" s="1" t="s">
        <v>49</v>
      </c>
      <c r="AY290" s="1" t="s">
        <v>49</v>
      </c>
    </row>
    <row r="291" spans="1:51" ht="29.95" customHeight="1">
      <c r="A291" s="4" t="s">
        <v>454</v>
      </c>
      <c r="B291" s="4" t="s">
        <v>49</v>
      </c>
      <c r="C291" s="4" t="s">
        <v>49</v>
      </c>
      <c r="D291" s="5"/>
      <c r="E291" s="6"/>
      <c r="F291" s="7" t="e">
        <f>TRUNC(SUMIF(N286:N290, N285, F286:F290),0)</f>
        <v>#REF!</v>
      </c>
      <c r="G291" s="6"/>
      <c r="H291" s="7" t="e">
        <f>TRUNC(SUMIF(N286:N290, N285, H286:H290),0)</f>
        <v>#REF!</v>
      </c>
      <c r="I291" s="6"/>
      <c r="J291" s="7" t="e">
        <f>TRUNC(SUMIF(N286:N290, N285, J286:J290),0)</f>
        <v>#REF!</v>
      </c>
      <c r="K291" s="6"/>
      <c r="L291" s="7" t="e">
        <f>F291+H291+J291</f>
        <v>#REF!</v>
      </c>
      <c r="M291" s="4" t="s">
        <v>49</v>
      </c>
      <c r="N291" s="1" t="s">
        <v>125</v>
      </c>
      <c r="O291" s="1" t="s">
        <v>125</v>
      </c>
      <c r="P291" s="1" t="s">
        <v>49</v>
      </c>
      <c r="Q291" s="1" t="s">
        <v>49</v>
      </c>
      <c r="R291" s="1" t="s">
        <v>49</v>
      </c>
      <c r="AV291" s="1" t="s">
        <v>49</v>
      </c>
      <c r="AW291" s="1" t="s">
        <v>49</v>
      </c>
      <c r="AX291" s="1" t="s">
        <v>49</v>
      </c>
      <c r="AY291" s="1" t="s">
        <v>49</v>
      </c>
    </row>
    <row r="292" spans="1:51" ht="29.95" customHeight="1">
      <c r="A292" s="5"/>
      <c r="B292" s="5"/>
      <c r="C292" s="5"/>
      <c r="D292" s="5"/>
      <c r="E292" s="6"/>
      <c r="F292" s="7"/>
      <c r="G292" s="6"/>
      <c r="H292" s="7"/>
      <c r="I292" s="6"/>
      <c r="J292" s="7"/>
      <c r="K292" s="6"/>
      <c r="L292" s="7"/>
      <c r="M292" s="5"/>
    </row>
    <row r="293" spans="1:51" ht="29.95" customHeight="1">
      <c r="A293" s="91" t="s">
        <v>694</v>
      </c>
      <c r="B293" s="91"/>
      <c r="C293" s="91"/>
      <c r="D293" s="91"/>
      <c r="E293" s="92"/>
      <c r="F293" s="93"/>
      <c r="G293" s="92"/>
      <c r="H293" s="93"/>
      <c r="I293" s="92"/>
      <c r="J293" s="93"/>
      <c r="K293" s="92"/>
      <c r="L293" s="93"/>
      <c r="M293" s="91"/>
      <c r="N293" s="1" t="s">
        <v>174</v>
      </c>
    </row>
    <row r="294" spans="1:51" ht="29.95" customHeight="1">
      <c r="A294" s="4" t="s">
        <v>635</v>
      </c>
      <c r="B294" s="4" t="s">
        <v>695</v>
      </c>
      <c r="C294" s="4" t="s">
        <v>187</v>
      </c>
      <c r="D294" s="5">
        <v>1</v>
      </c>
      <c r="E294" s="6">
        <f>단가대비표!O173</f>
        <v>21670</v>
      </c>
      <c r="F294" s="7">
        <f>TRUNC(E294*D294,1)</f>
        <v>21670</v>
      </c>
      <c r="G294" s="6">
        <f>단가대비표!P173</f>
        <v>0</v>
      </c>
      <c r="H294" s="7">
        <f>TRUNC(G294*D294,1)</f>
        <v>0</v>
      </c>
      <c r="I294" s="6">
        <f>단가대비표!V173</f>
        <v>0</v>
      </c>
      <c r="J294" s="7">
        <f>TRUNC(I294*D294,1)</f>
        <v>0</v>
      </c>
      <c r="K294" s="6">
        <f t="shared" ref="K294:L298" si="45">TRUNC(E294+G294+I294,1)</f>
        <v>21670</v>
      </c>
      <c r="L294" s="7">
        <f t="shared" si="45"/>
        <v>21670</v>
      </c>
      <c r="M294" s="4" t="s">
        <v>49</v>
      </c>
      <c r="N294" s="1" t="s">
        <v>174</v>
      </c>
      <c r="O294" s="1" t="s">
        <v>696</v>
      </c>
      <c r="P294" s="1" t="s">
        <v>59</v>
      </c>
      <c r="Q294" s="1" t="s">
        <v>59</v>
      </c>
      <c r="R294" s="1" t="s">
        <v>58</v>
      </c>
      <c r="AV294" s="1" t="s">
        <v>49</v>
      </c>
      <c r="AW294" s="1" t="s">
        <v>697</v>
      </c>
      <c r="AX294" s="1" t="s">
        <v>49</v>
      </c>
      <c r="AY294" s="1" t="s">
        <v>49</v>
      </c>
    </row>
    <row r="295" spans="1:51" ht="29.95" customHeight="1">
      <c r="A295" s="4" t="s">
        <v>698</v>
      </c>
      <c r="B295" s="4" t="s">
        <v>699</v>
      </c>
      <c r="C295" s="4" t="s">
        <v>337</v>
      </c>
      <c r="D295" s="5">
        <v>4</v>
      </c>
      <c r="E295" s="6">
        <f>단가대비표!O50</f>
        <v>1021.8</v>
      </c>
      <c r="F295" s="7">
        <f>TRUNC(E295*D295,1)</f>
        <v>4087.2</v>
      </c>
      <c r="G295" s="6">
        <f>단가대비표!P50</f>
        <v>0</v>
      </c>
      <c r="H295" s="7">
        <f>TRUNC(G295*D295,1)</f>
        <v>0</v>
      </c>
      <c r="I295" s="6">
        <f>단가대비표!V50</f>
        <v>0</v>
      </c>
      <c r="J295" s="7">
        <f>TRUNC(I295*D295,1)</f>
        <v>0</v>
      </c>
      <c r="K295" s="6">
        <f t="shared" si="45"/>
        <v>1021.8</v>
      </c>
      <c r="L295" s="7">
        <f t="shared" si="45"/>
        <v>4087.2</v>
      </c>
      <c r="M295" s="4" t="s">
        <v>49</v>
      </c>
      <c r="N295" s="1" t="s">
        <v>174</v>
      </c>
      <c r="O295" s="1" t="s">
        <v>700</v>
      </c>
      <c r="P295" s="1" t="s">
        <v>59</v>
      </c>
      <c r="Q295" s="1" t="s">
        <v>59</v>
      </c>
      <c r="R295" s="1" t="s">
        <v>58</v>
      </c>
      <c r="AV295" s="1" t="s">
        <v>49</v>
      </c>
      <c r="AW295" s="1" t="s">
        <v>701</v>
      </c>
      <c r="AX295" s="1" t="s">
        <v>49</v>
      </c>
      <c r="AY295" s="1" t="s">
        <v>49</v>
      </c>
    </row>
    <row r="296" spans="1:51" ht="29.95" customHeight="1">
      <c r="A296" s="4" t="s">
        <v>643</v>
      </c>
      <c r="B296" s="4" t="s">
        <v>661</v>
      </c>
      <c r="C296" s="4" t="s">
        <v>187</v>
      </c>
      <c r="D296" s="5">
        <v>8</v>
      </c>
      <c r="E296" s="6">
        <f>단가대비표!O44</f>
        <v>41.6</v>
      </c>
      <c r="F296" s="7">
        <f>TRUNC(E296*D296,1)</f>
        <v>332.8</v>
      </c>
      <c r="G296" s="6">
        <f>단가대비표!P44</f>
        <v>0</v>
      </c>
      <c r="H296" s="7">
        <f>TRUNC(G296*D296,1)</f>
        <v>0</v>
      </c>
      <c r="I296" s="6">
        <f>단가대비표!V44</f>
        <v>0</v>
      </c>
      <c r="J296" s="7">
        <f>TRUNC(I296*D296,1)</f>
        <v>0</v>
      </c>
      <c r="K296" s="6">
        <f t="shared" si="45"/>
        <v>41.6</v>
      </c>
      <c r="L296" s="7">
        <f t="shared" si="45"/>
        <v>332.8</v>
      </c>
      <c r="M296" s="4" t="s">
        <v>49</v>
      </c>
      <c r="N296" s="1" t="s">
        <v>174</v>
      </c>
      <c r="O296" s="1" t="s">
        <v>662</v>
      </c>
      <c r="P296" s="1" t="s">
        <v>59</v>
      </c>
      <c r="Q296" s="1" t="s">
        <v>59</v>
      </c>
      <c r="R296" s="1" t="s">
        <v>58</v>
      </c>
      <c r="AV296" s="1" t="s">
        <v>49</v>
      </c>
      <c r="AW296" s="1" t="s">
        <v>702</v>
      </c>
      <c r="AX296" s="1" t="s">
        <v>49</v>
      </c>
      <c r="AY296" s="1" t="s">
        <v>49</v>
      </c>
    </row>
    <row r="297" spans="1:51" ht="29.95" customHeight="1">
      <c r="A297" s="4" t="s">
        <v>647</v>
      </c>
      <c r="B297" s="4" t="s">
        <v>703</v>
      </c>
      <c r="C297" s="4" t="s">
        <v>187</v>
      </c>
      <c r="D297" s="5">
        <v>1</v>
      </c>
      <c r="E297" s="6">
        <f>단가대비표!O97</f>
        <v>900</v>
      </c>
      <c r="F297" s="7">
        <f>TRUNC(E297*D297,1)</f>
        <v>900</v>
      </c>
      <c r="G297" s="6">
        <f>단가대비표!P97</f>
        <v>0</v>
      </c>
      <c r="H297" s="7">
        <f>TRUNC(G297*D297,1)</f>
        <v>0</v>
      </c>
      <c r="I297" s="6">
        <f>단가대비표!V97</f>
        <v>0</v>
      </c>
      <c r="J297" s="7">
        <f>TRUNC(I297*D297,1)</f>
        <v>0</v>
      </c>
      <c r="K297" s="6">
        <f t="shared" si="45"/>
        <v>900</v>
      </c>
      <c r="L297" s="7">
        <f t="shared" si="45"/>
        <v>900</v>
      </c>
      <c r="M297" s="4" t="s">
        <v>49</v>
      </c>
      <c r="N297" s="1" t="s">
        <v>174</v>
      </c>
      <c r="O297" s="1" t="s">
        <v>704</v>
      </c>
      <c r="P297" s="1" t="s">
        <v>59</v>
      </c>
      <c r="Q297" s="1" t="s">
        <v>59</v>
      </c>
      <c r="R297" s="1" t="s">
        <v>58</v>
      </c>
      <c r="AV297" s="1" t="s">
        <v>49</v>
      </c>
      <c r="AW297" s="1" t="s">
        <v>705</v>
      </c>
      <c r="AX297" s="1" t="s">
        <v>49</v>
      </c>
      <c r="AY297" s="1" t="s">
        <v>49</v>
      </c>
    </row>
    <row r="298" spans="1:51" ht="29.95" customHeight="1">
      <c r="A298" s="4" t="s">
        <v>189</v>
      </c>
      <c r="B298" s="4" t="s">
        <v>153</v>
      </c>
      <c r="C298" s="4" t="s">
        <v>169</v>
      </c>
      <c r="D298" s="5">
        <v>1</v>
      </c>
      <c r="E298" s="6" t="e">
        <f>#REF!</f>
        <v>#REF!</v>
      </c>
      <c r="F298" s="7" t="e">
        <f>TRUNC(E298*D298,1)</f>
        <v>#REF!</v>
      </c>
      <c r="G298" s="6" t="e">
        <f>#REF!</f>
        <v>#REF!</v>
      </c>
      <c r="H298" s="7" t="e">
        <f>TRUNC(G298*D298,1)</f>
        <v>#REF!</v>
      </c>
      <c r="I298" s="6" t="e">
        <f>#REF!</f>
        <v>#REF!</v>
      </c>
      <c r="J298" s="7" t="e">
        <f>TRUNC(I298*D298,1)</f>
        <v>#REF!</v>
      </c>
      <c r="K298" s="6" t="e">
        <f t="shared" si="45"/>
        <v>#REF!</v>
      </c>
      <c r="L298" s="7" t="e">
        <f t="shared" si="45"/>
        <v>#REF!</v>
      </c>
      <c r="M298" s="4" t="s">
        <v>706</v>
      </c>
      <c r="N298" s="1" t="s">
        <v>174</v>
      </c>
      <c r="O298" s="1" t="s">
        <v>707</v>
      </c>
      <c r="P298" s="1" t="s">
        <v>58</v>
      </c>
      <c r="Q298" s="1" t="s">
        <v>59</v>
      </c>
      <c r="R298" s="1" t="s">
        <v>59</v>
      </c>
      <c r="AV298" s="1" t="s">
        <v>49</v>
      </c>
      <c r="AW298" s="1" t="s">
        <v>708</v>
      </c>
      <c r="AX298" s="1" t="s">
        <v>49</v>
      </c>
      <c r="AY298" s="1" t="s">
        <v>49</v>
      </c>
    </row>
    <row r="299" spans="1:51" ht="29.95" customHeight="1">
      <c r="A299" s="4" t="s">
        <v>454</v>
      </c>
      <c r="B299" s="4" t="s">
        <v>49</v>
      </c>
      <c r="C299" s="4" t="s">
        <v>49</v>
      </c>
      <c r="D299" s="5"/>
      <c r="E299" s="6"/>
      <c r="F299" s="7" t="e">
        <f>TRUNC(SUMIF(N294:N298, N293, F294:F298),0)</f>
        <v>#REF!</v>
      </c>
      <c r="G299" s="6"/>
      <c r="H299" s="7" t="e">
        <f>TRUNC(SUMIF(N294:N298, N293, H294:H298),0)</f>
        <v>#REF!</v>
      </c>
      <c r="I299" s="6"/>
      <c r="J299" s="7" t="e">
        <f>TRUNC(SUMIF(N294:N298, N293, J294:J298),0)</f>
        <v>#REF!</v>
      </c>
      <c r="K299" s="6"/>
      <c r="L299" s="7" t="e">
        <f>F299+H299+J299</f>
        <v>#REF!</v>
      </c>
      <c r="M299" s="4" t="s">
        <v>49</v>
      </c>
      <c r="N299" s="1" t="s">
        <v>125</v>
      </c>
      <c r="O299" s="1" t="s">
        <v>125</v>
      </c>
      <c r="P299" s="1" t="s">
        <v>49</v>
      </c>
      <c r="Q299" s="1" t="s">
        <v>49</v>
      </c>
      <c r="R299" s="1" t="s">
        <v>49</v>
      </c>
      <c r="AV299" s="1" t="s">
        <v>49</v>
      </c>
      <c r="AW299" s="1" t="s">
        <v>49</v>
      </c>
      <c r="AX299" s="1" t="s">
        <v>49</v>
      </c>
      <c r="AY299" s="1" t="s">
        <v>49</v>
      </c>
    </row>
    <row r="300" spans="1:51" ht="29.95" customHeight="1">
      <c r="A300" s="5"/>
      <c r="B300" s="5"/>
      <c r="C300" s="5"/>
      <c r="D300" s="5"/>
      <c r="E300" s="6"/>
      <c r="F300" s="7"/>
      <c r="G300" s="6"/>
      <c r="H300" s="7"/>
      <c r="I300" s="6"/>
      <c r="J300" s="7"/>
      <c r="K300" s="6"/>
      <c r="L300" s="7"/>
      <c r="M300" s="5"/>
    </row>
    <row r="301" spans="1:51" ht="29.95" customHeight="1">
      <c r="A301" s="91" t="s">
        <v>709</v>
      </c>
      <c r="B301" s="91"/>
      <c r="C301" s="91"/>
      <c r="D301" s="91"/>
      <c r="E301" s="92"/>
      <c r="F301" s="93"/>
      <c r="G301" s="92"/>
      <c r="H301" s="93"/>
      <c r="I301" s="92"/>
      <c r="J301" s="93"/>
      <c r="K301" s="92"/>
      <c r="L301" s="93"/>
      <c r="M301" s="91"/>
      <c r="N301" s="1" t="s">
        <v>175</v>
      </c>
    </row>
    <row r="302" spans="1:51" ht="29.95" customHeight="1">
      <c r="A302" s="4" t="s">
        <v>635</v>
      </c>
      <c r="B302" s="4" t="s">
        <v>710</v>
      </c>
      <c r="C302" s="4" t="s">
        <v>187</v>
      </c>
      <c r="D302" s="5">
        <v>1</v>
      </c>
      <c r="E302" s="6">
        <f>단가대비표!O174</f>
        <v>24690</v>
      </c>
      <c r="F302" s="7">
        <f>TRUNC(E302*D302,1)</f>
        <v>24690</v>
      </c>
      <c r="G302" s="6">
        <f>단가대비표!P174</f>
        <v>0</v>
      </c>
      <c r="H302" s="7">
        <f>TRUNC(G302*D302,1)</f>
        <v>0</v>
      </c>
      <c r="I302" s="6">
        <f>단가대비표!V174</f>
        <v>0</v>
      </c>
      <c r="J302" s="7">
        <f>TRUNC(I302*D302,1)</f>
        <v>0</v>
      </c>
      <c r="K302" s="6">
        <f t="shared" ref="K302:L306" si="46">TRUNC(E302+G302+I302,1)</f>
        <v>24690</v>
      </c>
      <c r="L302" s="7">
        <f t="shared" si="46"/>
        <v>24690</v>
      </c>
      <c r="M302" s="4" t="s">
        <v>49</v>
      </c>
      <c r="N302" s="1" t="s">
        <v>175</v>
      </c>
      <c r="O302" s="1" t="s">
        <v>711</v>
      </c>
      <c r="P302" s="1" t="s">
        <v>59</v>
      </c>
      <c r="Q302" s="1" t="s">
        <v>59</v>
      </c>
      <c r="R302" s="1" t="s">
        <v>58</v>
      </c>
      <c r="AV302" s="1" t="s">
        <v>49</v>
      </c>
      <c r="AW302" s="1" t="s">
        <v>712</v>
      </c>
      <c r="AX302" s="1" t="s">
        <v>49</v>
      </c>
      <c r="AY302" s="1" t="s">
        <v>49</v>
      </c>
    </row>
    <row r="303" spans="1:51" ht="29.95" customHeight="1">
      <c r="A303" s="4" t="s">
        <v>698</v>
      </c>
      <c r="B303" s="4" t="s">
        <v>699</v>
      </c>
      <c r="C303" s="4" t="s">
        <v>337</v>
      </c>
      <c r="D303" s="5">
        <v>8</v>
      </c>
      <c r="E303" s="6">
        <f>단가대비표!O50</f>
        <v>1021.8</v>
      </c>
      <c r="F303" s="7">
        <f>TRUNC(E303*D303,1)</f>
        <v>8174.4</v>
      </c>
      <c r="G303" s="6">
        <f>단가대비표!P50</f>
        <v>0</v>
      </c>
      <c r="H303" s="7">
        <f>TRUNC(G303*D303,1)</f>
        <v>0</v>
      </c>
      <c r="I303" s="6">
        <f>단가대비표!V50</f>
        <v>0</v>
      </c>
      <c r="J303" s="7">
        <f>TRUNC(I303*D303,1)</f>
        <v>0</v>
      </c>
      <c r="K303" s="6">
        <f t="shared" si="46"/>
        <v>1021.8</v>
      </c>
      <c r="L303" s="7">
        <f t="shared" si="46"/>
        <v>8174.4</v>
      </c>
      <c r="M303" s="4" t="s">
        <v>49</v>
      </c>
      <c r="N303" s="1" t="s">
        <v>175</v>
      </c>
      <c r="O303" s="1" t="s">
        <v>700</v>
      </c>
      <c r="P303" s="1" t="s">
        <v>59</v>
      </c>
      <c r="Q303" s="1" t="s">
        <v>59</v>
      </c>
      <c r="R303" s="1" t="s">
        <v>58</v>
      </c>
      <c r="AV303" s="1" t="s">
        <v>49</v>
      </c>
      <c r="AW303" s="1" t="s">
        <v>713</v>
      </c>
      <c r="AX303" s="1" t="s">
        <v>49</v>
      </c>
      <c r="AY303" s="1" t="s">
        <v>49</v>
      </c>
    </row>
    <row r="304" spans="1:51" ht="29.95" customHeight="1">
      <c r="A304" s="4" t="s">
        <v>643</v>
      </c>
      <c r="B304" s="4" t="s">
        <v>661</v>
      </c>
      <c r="C304" s="4" t="s">
        <v>187</v>
      </c>
      <c r="D304" s="5">
        <v>16</v>
      </c>
      <c r="E304" s="6">
        <f>단가대비표!O44</f>
        <v>41.6</v>
      </c>
      <c r="F304" s="7">
        <f>TRUNC(E304*D304,1)</f>
        <v>665.6</v>
      </c>
      <c r="G304" s="6">
        <f>단가대비표!P44</f>
        <v>0</v>
      </c>
      <c r="H304" s="7">
        <f>TRUNC(G304*D304,1)</f>
        <v>0</v>
      </c>
      <c r="I304" s="6">
        <f>단가대비표!V44</f>
        <v>0</v>
      </c>
      <c r="J304" s="7">
        <f>TRUNC(I304*D304,1)</f>
        <v>0</v>
      </c>
      <c r="K304" s="6">
        <f t="shared" si="46"/>
        <v>41.6</v>
      </c>
      <c r="L304" s="7">
        <f t="shared" si="46"/>
        <v>665.6</v>
      </c>
      <c r="M304" s="4" t="s">
        <v>49</v>
      </c>
      <c r="N304" s="1" t="s">
        <v>175</v>
      </c>
      <c r="O304" s="1" t="s">
        <v>662</v>
      </c>
      <c r="P304" s="1" t="s">
        <v>59</v>
      </c>
      <c r="Q304" s="1" t="s">
        <v>59</v>
      </c>
      <c r="R304" s="1" t="s">
        <v>58</v>
      </c>
      <c r="AV304" s="1" t="s">
        <v>49</v>
      </c>
      <c r="AW304" s="1" t="s">
        <v>714</v>
      </c>
      <c r="AX304" s="1" t="s">
        <v>49</v>
      </c>
      <c r="AY304" s="1" t="s">
        <v>49</v>
      </c>
    </row>
    <row r="305" spans="1:51" ht="29.95" customHeight="1">
      <c r="A305" s="4" t="s">
        <v>647</v>
      </c>
      <c r="B305" s="4" t="s">
        <v>715</v>
      </c>
      <c r="C305" s="4" t="s">
        <v>187</v>
      </c>
      <c r="D305" s="5">
        <v>1</v>
      </c>
      <c r="E305" s="6">
        <f>단가대비표!O98</f>
        <v>1290</v>
      </c>
      <c r="F305" s="7">
        <f>TRUNC(E305*D305,1)</f>
        <v>1290</v>
      </c>
      <c r="G305" s="6">
        <f>단가대비표!P98</f>
        <v>0</v>
      </c>
      <c r="H305" s="7">
        <f>TRUNC(G305*D305,1)</f>
        <v>0</v>
      </c>
      <c r="I305" s="6">
        <f>단가대비표!V98</f>
        <v>0</v>
      </c>
      <c r="J305" s="7">
        <f>TRUNC(I305*D305,1)</f>
        <v>0</v>
      </c>
      <c r="K305" s="6">
        <f t="shared" si="46"/>
        <v>1290</v>
      </c>
      <c r="L305" s="7">
        <f t="shared" si="46"/>
        <v>1290</v>
      </c>
      <c r="M305" s="4" t="s">
        <v>49</v>
      </c>
      <c r="N305" s="1" t="s">
        <v>175</v>
      </c>
      <c r="O305" s="1" t="s">
        <v>716</v>
      </c>
      <c r="P305" s="1" t="s">
        <v>59</v>
      </c>
      <c r="Q305" s="1" t="s">
        <v>59</v>
      </c>
      <c r="R305" s="1" t="s">
        <v>58</v>
      </c>
      <c r="AV305" s="1" t="s">
        <v>49</v>
      </c>
      <c r="AW305" s="1" t="s">
        <v>717</v>
      </c>
      <c r="AX305" s="1" t="s">
        <v>49</v>
      </c>
      <c r="AY305" s="1" t="s">
        <v>49</v>
      </c>
    </row>
    <row r="306" spans="1:51" ht="29.95" customHeight="1">
      <c r="A306" s="4" t="s">
        <v>189</v>
      </c>
      <c r="B306" s="4" t="s">
        <v>155</v>
      </c>
      <c r="C306" s="4" t="s">
        <v>169</v>
      </c>
      <c r="D306" s="5">
        <v>2</v>
      </c>
      <c r="E306" s="6" t="e">
        <f>#REF!</f>
        <v>#REF!</v>
      </c>
      <c r="F306" s="7" t="e">
        <f>TRUNC(E306*D306,1)</f>
        <v>#REF!</v>
      </c>
      <c r="G306" s="6" t="e">
        <f>#REF!</f>
        <v>#REF!</v>
      </c>
      <c r="H306" s="7" t="e">
        <f>TRUNC(G306*D306,1)</f>
        <v>#REF!</v>
      </c>
      <c r="I306" s="6" t="e">
        <f>#REF!</f>
        <v>#REF!</v>
      </c>
      <c r="J306" s="7" t="e">
        <f>TRUNC(I306*D306,1)</f>
        <v>#REF!</v>
      </c>
      <c r="K306" s="6" t="e">
        <f t="shared" si="46"/>
        <v>#REF!</v>
      </c>
      <c r="L306" s="7" t="e">
        <f t="shared" si="46"/>
        <v>#REF!</v>
      </c>
      <c r="M306" s="4" t="s">
        <v>718</v>
      </c>
      <c r="N306" s="1" t="s">
        <v>175</v>
      </c>
      <c r="O306" s="1" t="s">
        <v>719</v>
      </c>
      <c r="P306" s="1" t="s">
        <v>58</v>
      </c>
      <c r="Q306" s="1" t="s">
        <v>59</v>
      </c>
      <c r="R306" s="1" t="s">
        <v>59</v>
      </c>
      <c r="AV306" s="1" t="s">
        <v>49</v>
      </c>
      <c r="AW306" s="1" t="s">
        <v>720</v>
      </c>
      <c r="AX306" s="1" t="s">
        <v>49</v>
      </c>
      <c r="AY306" s="1" t="s">
        <v>49</v>
      </c>
    </row>
    <row r="307" spans="1:51" ht="29.95" customHeight="1">
      <c r="A307" s="4" t="s">
        <v>454</v>
      </c>
      <c r="B307" s="4" t="s">
        <v>49</v>
      </c>
      <c r="C307" s="4" t="s">
        <v>49</v>
      </c>
      <c r="D307" s="5"/>
      <c r="E307" s="6"/>
      <c r="F307" s="7" t="e">
        <f>TRUNC(SUMIF(N302:N306, N301, F302:F306),0)</f>
        <v>#REF!</v>
      </c>
      <c r="G307" s="6"/>
      <c r="H307" s="7" t="e">
        <f>TRUNC(SUMIF(N302:N306, N301, H302:H306),0)</f>
        <v>#REF!</v>
      </c>
      <c r="I307" s="6"/>
      <c r="J307" s="7" t="e">
        <f>TRUNC(SUMIF(N302:N306, N301, J302:J306),0)</f>
        <v>#REF!</v>
      </c>
      <c r="K307" s="6"/>
      <c r="L307" s="7" t="e">
        <f>F307+H307+J307</f>
        <v>#REF!</v>
      </c>
      <c r="M307" s="4" t="s">
        <v>49</v>
      </c>
      <c r="N307" s="1" t="s">
        <v>125</v>
      </c>
      <c r="O307" s="1" t="s">
        <v>125</v>
      </c>
      <c r="P307" s="1" t="s">
        <v>49</v>
      </c>
      <c r="Q307" s="1" t="s">
        <v>49</v>
      </c>
      <c r="R307" s="1" t="s">
        <v>49</v>
      </c>
      <c r="AV307" s="1" t="s">
        <v>49</v>
      </c>
      <c r="AW307" s="1" t="s">
        <v>49</v>
      </c>
      <c r="AX307" s="1" t="s">
        <v>49</v>
      </c>
      <c r="AY307" s="1" t="s">
        <v>49</v>
      </c>
    </row>
    <row r="308" spans="1:51" ht="29.95" customHeight="1">
      <c r="A308" s="5"/>
      <c r="B308" s="5"/>
      <c r="C308" s="5"/>
      <c r="D308" s="5"/>
      <c r="E308" s="6"/>
      <c r="F308" s="7"/>
      <c r="G308" s="6"/>
      <c r="H308" s="7"/>
      <c r="I308" s="6"/>
      <c r="J308" s="7"/>
      <c r="K308" s="6"/>
      <c r="L308" s="7"/>
      <c r="M308" s="5"/>
    </row>
    <row r="309" spans="1:51" ht="29.95" customHeight="1">
      <c r="A309" s="91" t="s">
        <v>721</v>
      </c>
      <c r="B309" s="91"/>
      <c r="C309" s="91"/>
      <c r="D309" s="91"/>
      <c r="E309" s="92"/>
      <c r="F309" s="93"/>
      <c r="G309" s="92"/>
      <c r="H309" s="93"/>
      <c r="I309" s="92"/>
      <c r="J309" s="93"/>
      <c r="K309" s="92"/>
      <c r="L309" s="93"/>
      <c r="M309" s="91"/>
      <c r="N309" s="1" t="s">
        <v>176</v>
      </c>
    </row>
    <row r="310" spans="1:51" ht="29.95" customHeight="1">
      <c r="A310" s="4" t="s">
        <v>635</v>
      </c>
      <c r="B310" s="4" t="s">
        <v>722</v>
      </c>
      <c r="C310" s="4" t="s">
        <v>187</v>
      </c>
      <c r="D310" s="5">
        <v>1</v>
      </c>
      <c r="E310" s="6">
        <f>단가대비표!O175</f>
        <v>36120</v>
      </c>
      <c r="F310" s="7">
        <f>TRUNC(E310*D310,1)</f>
        <v>36120</v>
      </c>
      <c r="G310" s="6">
        <f>단가대비표!P175</f>
        <v>0</v>
      </c>
      <c r="H310" s="7">
        <f>TRUNC(G310*D310,1)</f>
        <v>0</v>
      </c>
      <c r="I310" s="6">
        <f>단가대비표!V175</f>
        <v>0</v>
      </c>
      <c r="J310" s="7">
        <f>TRUNC(I310*D310,1)</f>
        <v>0</v>
      </c>
      <c r="K310" s="6">
        <f t="shared" ref="K310:L314" si="47">TRUNC(E310+G310+I310,1)</f>
        <v>36120</v>
      </c>
      <c r="L310" s="7">
        <f t="shared" si="47"/>
        <v>36120</v>
      </c>
      <c r="M310" s="4" t="s">
        <v>49</v>
      </c>
      <c r="N310" s="1" t="s">
        <v>176</v>
      </c>
      <c r="O310" s="1" t="s">
        <v>723</v>
      </c>
      <c r="P310" s="1" t="s">
        <v>59</v>
      </c>
      <c r="Q310" s="1" t="s">
        <v>59</v>
      </c>
      <c r="R310" s="1" t="s">
        <v>58</v>
      </c>
      <c r="AV310" s="1" t="s">
        <v>49</v>
      </c>
      <c r="AW310" s="1" t="s">
        <v>724</v>
      </c>
      <c r="AX310" s="1" t="s">
        <v>49</v>
      </c>
      <c r="AY310" s="1" t="s">
        <v>49</v>
      </c>
    </row>
    <row r="311" spans="1:51" ht="29.95" customHeight="1">
      <c r="A311" s="4" t="s">
        <v>698</v>
      </c>
      <c r="B311" s="4" t="s">
        <v>699</v>
      </c>
      <c r="C311" s="4" t="s">
        <v>337</v>
      </c>
      <c r="D311" s="5">
        <v>8</v>
      </c>
      <c r="E311" s="6">
        <f>단가대비표!O50</f>
        <v>1021.8</v>
      </c>
      <c r="F311" s="7">
        <f>TRUNC(E311*D311,1)</f>
        <v>8174.4</v>
      </c>
      <c r="G311" s="6">
        <f>단가대비표!P50</f>
        <v>0</v>
      </c>
      <c r="H311" s="7">
        <f>TRUNC(G311*D311,1)</f>
        <v>0</v>
      </c>
      <c r="I311" s="6">
        <f>단가대비표!V50</f>
        <v>0</v>
      </c>
      <c r="J311" s="7">
        <f>TRUNC(I311*D311,1)</f>
        <v>0</v>
      </c>
      <c r="K311" s="6">
        <f t="shared" si="47"/>
        <v>1021.8</v>
      </c>
      <c r="L311" s="7">
        <f t="shared" si="47"/>
        <v>8174.4</v>
      </c>
      <c r="M311" s="4" t="s">
        <v>49</v>
      </c>
      <c r="N311" s="1" t="s">
        <v>176</v>
      </c>
      <c r="O311" s="1" t="s">
        <v>700</v>
      </c>
      <c r="P311" s="1" t="s">
        <v>59</v>
      </c>
      <c r="Q311" s="1" t="s">
        <v>59</v>
      </c>
      <c r="R311" s="1" t="s">
        <v>58</v>
      </c>
      <c r="AV311" s="1" t="s">
        <v>49</v>
      </c>
      <c r="AW311" s="1" t="s">
        <v>725</v>
      </c>
      <c r="AX311" s="1" t="s">
        <v>49</v>
      </c>
      <c r="AY311" s="1" t="s">
        <v>49</v>
      </c>
    </row>
    <row r="312" spans="1:51" ht="29.95" customHeight="1">
      <c r="A312" s="4" t="s">
        <v>643</v>
      </c>
      <c r="B312" s="4" t="s">
        <v>661</v>
      </c>
      <c r="C312" s="4" t="s">
        <v>187</v>
      </c>
      <c r="D312" s="5">
        <v>16</v>
      </c>
      <c r="E312" s="6">
        <f>단가대비표!O44</f>
        <v>41.6</v>
      </c>
      <c r="F312" s="7">
        <f>TRUNC(E312*D312,1)</f>
        <v>665.6</v>
      </c>
      <c r="G312" s="6">
        <f>단가대비표!P44</f>
        <v>0</v>
      </c>
      <c r="H312" s="7">
        <f>TRUNC(G312*D312,1)</f>
        <v>0</v>
      </c>
      <c r="I312" s="6">
        <f>단가대비표!V44</f>
        <v>0</v>
      </c>
      <c r="J312" s="7">
        <f>TRUNC(I312*D312,1)</f>
        <v>0</v>
      </c>
      <c r="K312" s="6">
        <f t="shared" si="47"/>
        <v>41.6</v>
      </c>
      <c r="L312" s="7">
        <f t="shared" si="47"/>
        <v>665.6</v>
      </c>
      <c r="M312" s="4" t="s">
        <v>49</v>
      </c>
      <c r="N312" s="1" t="s">
        <v>176</v>
      </c>
      <c r="O312" s="1" t="s">
        <v>662</v>
      </c>
      <c r="P312" s="1" t="s">
        <v>59</v>
      </c>
      <c r="Q312" s="1" t="s">
        <v>59</v>
      </c>
      <c r="R312" s="1" t="s">
        <v>58</v>
      </c>
      <c r="AV312" s="1" t="s">
        <v>49</v>
      </c>
      <c r="AW312" s="1" t="s">
        <v>726</v>
      </c>
      <c r="AX312" s="1" t="s">
        <v>49</v>
      </c>
      <c r="AY312" s="1" t="s">
        <v>49</v>
      </c>
    </row>
    <row r="313" spans="1:51" ht="29.95" customHeight="1">
      <c r="A313" s="4" t="s">
        <v>647</v>
      </c>
      <c r="B313" s="4" t="s">
        <v>727</v>
      </c>
      <c r="C313" s="4" t="s">
        <v>187</v>
      </c>
      <c r="D313" s="5">
        <v>1</v>
      </c>
      <c r="E313" s="6">
        <f>단가대비표!O99</f>
        <v>2130</v>
      </c>
      <c r="F313" s="7">
        <f>TRUNC(E313*D313,1)</f>
        <v>2130</v>
      </c>
      <c r="G313" s="6">
        <f>단가대비표!P99</f>
        <v>0</v>
      </c>
      <c r="H313" s="7">
        <f>TRUNC(G313*D313,1)</f>
        <v>0</v>
      </c>
      <c r="I313" s="6">
        <f>단가대비표!V99</f>
        <v>0</v>
      </c>
      <c r="J313" s="7">
        <f>TRUNC(I313*D313,1)</f>
        <v>0</v>
      </c>
      <c r="K313" s="6">
        <f t="shared" si="47"/>
        <v>2130</v>
      </c>
      <c r="L313" s="7">
        <f t="shared" si="47"/>
        <v>2130</v>
      </c>
      <c r="M313" s="4" t="s">
        <v>49</v>
      </c>
      <c r="N313" s="1" t="s">
        <v>176</v>
      </c>
      <c r="O313" s="1" t="s">
        <v>728</v>
      </c>
      <c r="P313" s="1" t="s">
        <v>59</v>
      </c>
      <c r="Q313" s="1" t="s">
        <v>59</v>
      </c>
      <c r="R313" s="1" t="s">
        <v>58</v>
      </c>
      <c r="AV313" s="1" t="s">
        <v>49</v>
      </c>
      <c r="AW313" s="1" t="s">
        <v>729</v>
      </c>
      <c r="AX313" s="1" t="s">
        <v>49</v>
      </c>
      <c r="AY313" s="1" t="s">
        <v>49</v>
      </c>
    </row>
    <row r="314" spans="1:51" ht="29.95" customHeight="1">
      <c r="A314" s="4" t="s">
        <v>189</v>
      </c>
      <c r="B314" s="4" t="s">
        <v>148</v>
      </c>
      <c r="C314" s="4" t="s">
        <v>169</v>
      </c>
      <c r="D314" s="5">
        <v>2</v>
      </c>
      <c r="E314" s="6" t="e">
        <f>#REF!</f>
        <v>#REF!</v>
      </c>
      <c r="F314" s="7" t="e">
        <f>TRUNC(E314*D314,1)</f>
        <v>#REF!</v>
      </c>
      <c r="G314" s="6" t="e">
        <f>#REF!</f>
        <v>#REF!</v>
      </c>
      <c r="H314" s="7" t="e">
        <f>TRUNC(G314*D314,1)</f>
        <v>#REF!</v>
      </c>
      <c r="I314" s="6" t="e">
        <f>#REF!</f>
        <v>#REF!</v>
      </c>
      <c r="J314" s="7" t="e">
        <f>TRUNC(I314*D314,1)</f>
        <v>#REF!</v>
      </c>
      <c r="K314" s="6" t="e">
        <f t="shared" si="47"/>
        <v>#REF!</v>
      </c>
      <c r="L314" s="7" t="e">
        <f t="shared" si="47"/>
        <v>#REF!</v>
      </c>
      <c r="M314" s="4" t="s">
        <v>730</v>
      </c>
      <c r="N314" s="1" t="s">
        <v>176</v>
      </c>
      <c r="O314" s="1" t="s">
        <v>731</v>
      </c>
      <c r="P314" s="1" t="s">
        <v>58</v>
      </c>
      <c r="Q314" s="1" t="s">
        <v>59</v>
      </c>
      <c r="R314" s="1" t="s">
        <v>59</v>
      </c>
      <c r="AV314" s="1" t="s">
        <v>49</v>
      </c>
      <c r="AW314" s="1" t="s">
        <v>732</v>
      </c>
      <c r="AX314" s="1" t="s">
        <v>49</v>
      </c>
      <c r="AY314" s="1" t="s">
        <v>49</v>
      </c>
    </row>
    <row r="315" spans="1:51" ht="29.95" customHeight="1">
      <c r="A315" s="4" t="s">
        <v>454</v>
      </c>
      <c r="B315" s="4" t="s">
        <v>49</v>
      </c>
      <c r="C315" s="4" t="s">
        <v>49</v>
      </c>
      <c r="D315" s="5"/>
      <c r="E315" s="6"/>
      <c r="F315" s="7" t="e">
        <f>TRUNC(SUMIF(N310:N314, N309, F310:F314),0)</f>
        <v>#REF!</v>
      </c>
      <c r="G315" s="6"/>
      <c r="H315" s="7" t="e">
        <f>TRUNC(SUMIF(N310:N314, N309, H310:H314),0)</f>
        <v>#REF!</v>
      </c>
      <c r="I315" s="6"/>
      <c r="J315" s="7" t="e">
        <f>TRUNC(SUMIF(N310:N314, N309, J310:J314),0)</f>
        <v>#REF!</v>
      </c>
      <c r="K315" s="6"/>
      <c r="L315" s="7" t="e">
        <f>F315+H315+J315</f>
        <v>#REF!</v>
      </c>
      <c r="M315" s="4" t="s">
        <v>49</v>
      </c>
      <c r="N315" s="1" t="s">
        <v>125</v>
      </c>
      <c r="O315" s="1" t="s">
        <v>125</v>
      </c>
      <c r="P315" s="1" t="s">
        <v>49</v>
      </c>
      <c r="Q315" s="1" t="s">
        <v>49</v>
      </c>
      <c r="R315" s="1" t="s">
        <v>49</v>
      </c>
      <c r="AV315" s="1" t="s">
        <v>49</v>
      </c>
      <c r="AW315" s="1" t="s">
        <v>49</v>
      </c>
      <c r="AX315" s="1" t="s">
        <v>49</v>
      </c>
      <c r="AY315" s="1" t="s">
        <v>49</v>
      </c>
    </row>
    <row r="316" spans="1:51" ht="29.95" customHeight="1">
      <c r="A316" s="5"/>
      <c r="B316" s="5"/>
      <c r="C316" s="5"/>
      <c r="D316" s="5"/>
      <c r="E316" s="6"/>
      <c r="F316" s="7"/>
      <c r="G316" s="6"/>
      <c r="H316" s="7"/>
      <c r="I316" s="6"/>
      <c r="J316" s="7"/>
      <c r="K316" s="6"/>
      <c r="L316" s="7"/>
      <c r="M316" s="5"/>
    </row>
    <row r="317" spans="1:51" ht="29.95" customHeight="1">
      <c r="A317" s="91" t="s">
        <v>733</v>
      </c>
      <c r="B317" s="91"/>
      <c r="C317" s="91"/>
      <c r="D317" s="91"/>
      <c r="E317" s="92"/>
      <c r="F317" s="93"/>
      <c r="G317" s="92"/>
      <c r="H317" s="93"/>
      <c r="I317" s="92"/>
      <c r="J317" s="93"/>
      <c r="K317" s="92"/>
      <c r="L317" s="93"/>
      <c r="M317" s="91"/>
      <c r="N317" s="1" t="s">
        <v>177</v>
      </c>
    </row>
    <row r="318" spans="1:51" ht="29.95" customHeight="1">
      <c r="A318" s="4" t="s">
        <v>635</v>
      </c>
      <c r="B318" s="4" t="s">
        <v>734</v>
      </c>
      <c r="C318" s="4" t="s">
        <v>187</v>
      </c>
      <c r="D318" s="5">
        <v>1</v>
      </c>
      <c r="E318" s="6">
        <f>단가대비표!O176</f>
        <v>45150</v>
      </c>
      <c r="F318" s="7">
        <f>TRUNC(E318*D318,1)</f>
        <v>45150</v>
      </c>
      <c r="G318" s="6">
        <f>단가대비표!P176</f>
        <v>0</v>
      </c>
      <c r="H318" s="7">
        <f>TRUNC(G318*D318,1)</f>
        <v>0</v>
      </c>
      <c r="I318" s="6">
        <f>단가대비표!V176</f>
        <v>0</v>
      </c>
      <c r="J318" s="7">
        <f>TRUNC(I318*D318,1)</f>
        <v>0</v>
      </c>
      <c r="K318" s="6">
        <f t="shared" ref="K318:L322" si="48">TRUNC(E318+G318+I318,1)</f>
        <v>45150</v>
      </c>
      <c r="L318" s="7">
        <f t="shared" si="48"/>
        <v>45150</v>
      </c>
      <c r="M318" s="4" t="s">
        <v>49</v>
      </c>
      <c r="N318" s="1" t="s">
        <v>177</v>
      </c>
      <c r="O318" s="1" t="s">
        <v>735</v>
      </c>
      <c r="P318" s="1" t="s">
        <v>59</v>
      </c>
      <c r="Q318" s="1" t="s">
        <v>59</v>
      </c>
      <c r="R318" s="1" t="s">
        <v>58</v>
      </c>
      <c r="AV318" s="1" t="s">
        <v>49</v>
      </c>
      <c r="AW318" s="1" t="s">
        <v>736</v>
      </c>
      <c r="AX318" s="1" t="s">
        <v>49</v>
      </c>
      <c r="AY318" s="1" t="s">
        <v>49</v>
      </c>
    </row>
    <row r="319" spans="1:51" ht="29.95" customHeight="1">
      <c r="A319" s="4" t="s">
        <v>698</v>
      </c>
      <c r="B319" s="4" t="s">
        <v>737</v>
      </c>
      <c r="C319" s="4" t="s">
        <v>337</v>
      </c>
      <c r="D319" s="5">
        <v>8</v>
      </c>
      <c r="E319" s="6">
        <f>단가대비표!O51</f>
        <v>1777</v>
      </c>
      <c r="F319" s="7">
        <f>TRUNC(E319*D319,1)</f>
        <v>14216</v>
      </c>
      <c r="G319" s="6">
        <f>단가대비표!P51</f>
        <v>0</v>
      </c>
      <c r="H319" s="7">
        <f>TRUNC(G319*D319,1)</f>
        <v>0</v>
      </c>
      <c r="I319" s="6">
        <f>단가대비표!V51</f>
        <v>0</v>
      </c>
      <c r="J319" s="7">
        <f>TRUNC(I319*D319,1)</f>
        <v>0</v>
      </c>
      <c r="K319" s="6">
        <f t="shared" si="48"/>
        <v>1777</v>
      </c>
      <c r="L319" s="7">
        <f t="shared" si="48"/>
        <v>14216</v>
      </c>
      <c r="M319" s="4" t="s">
        <v>49</v>
      </c>
      <c r="N319" s="1" t="s">
        <v>177</v>
      </c>
      <c r="O319" s="1" t="s">
        <v>738</v>
      </c>
      <c r="P319" s="1" t="s">
        <v>59</v>
      </c>
      <c r="Q319" s="1" t="s">
        <v>59</v>
      </c>
      <c r="R319" s="1" t="s">
        <v>58</v>
      </c>
      <c r="AV319" s="1" t="s">
        <v>49</v>
      </c>
      <c r="AW319" s="1" t="s">
        <v>739</v>
      </c>
      <c r="AX319" s="1" t="s">
        <v>49</v>
      </c>
      <c r="AY319" s="1" t="s">
        <v>49</v>
      </c>
    </row>
    <row r="320" spans="1:51" ht="29.95" customHeight="1">
      <c r="A320" s="4" t="s">
        <v>643</v>
      </c>
      <c r="B320" s="4" t="s">
        <v>740</v>
      </c>
      <c r="C320" s="4" t="s">
        <v>187</v>
      </c>
      <c r="D320" s="5">
        <v>16</v>
      </c>
      <c r="E320" s="6">
        <f>단가대비표!O45</f>
        <v>60.1</v>
      </c>
      <c r="F320" s="7">
        <f>TRUNC(E320*D320,1)</f>
        <v>961.6</v>
      </c>
      <c r="G320" s="6">
        <f>단가대비표!P45</f>
        <v>0</v>
      </c>
      <c r="H320" s="7">
        <f>TRUNC(G320*D320,1)</f>
        <v>0</v>
      </c>
      <c r="I320" s="6">
        <f>단가대비표!V45</f>
        <v>0</v>
      </c>
      <c r="J320" s="7">
        <f>TRUNC(I320*D320,1)</f>
        <v>0</v>
      </c>
      <c r="K320" s="6">
        <f t="shared" si="48"/>
        <v>60.1</v>
      </c>
      <c r="L320" s="7">
        <f t="shared" si="48"/>
        <v>961.6</v>
      </c>
      <c r="M320" s="4" t="s">
        <v>49</v>
      </c>
      <c r="N320" s="1" t="s">
        <v>177</v>
      </c>
      <c r="O320" s="1" t="s">
        <v>741</v>
      </c>
      <c r="P320" s="1" t="s">
        <v>59</v>
      </c>
      <c r="Q320" s="1" t="s">
        <v>59</v>
      </c>
      <c r="R320" s="1" t="s">
        <v>58</v>
      </c>
      <c r="AV320" s="1" t="s">
        <v>49</v>
      </c>
      <c r="AW320" s="1" t="s">
        <v>742</v>
      </c>
      <c r="AX320" s="1" t="s">
        <v>49</v>
      </c>
      <c r="AY320" s="1" t="s">
        <v>49</v>
      </c>
    </row>
    <row r="321" spans="1:51" ht="29.95" customHeight="1">
      <c r="A321" s="4" t="s">
        <v>647</v>
      </c>
      <c r="B321" s="4" t="s">
        <v>743</v>
      </c>
      <c r="C321" s="4" t="s">
        <v>187</v>
      </c>
      <c r="D321" s="5">
        <v>1</v>
      </c>
      <c r="E321" s="6">
        <f>단가대비표!O100</f>
        <v>2850</v>
      </c>
      <c r="F321" s="7">
        <f>TRUNC(E321*D321,1)</f>
        <v>2850</v>
      </c>
      <c r="G321" s="6">
        <f>단가대비표!P100</f>
        <v>0</v>
      </c>
      <c r="H321" s="7">
        <f>TRUNC(G321*D321,1)</f>
        <v>0</v>
      </c>
      <c r="I321" s="6">
        <f>단가대비표!V100</f>
        <v>0</v>
      </c>
      <c r="J321" s="7">
        <f>TRUNC(I321*D321,1)</f>
        <v>0</v>
      </c>
      <c r="K321" s="6">
        <f t="shared" si="48"/>
        <v>2850</v>
      </c>
      <c r="L321" s="7">
        <f t="shared" si="48"/>
        <v>2850</v>
      </c>
      <c r="M321" s="4" t="s">
        <v>49</v>
      </c>
      <c r="N321" s="1" t="s">
        <v>177</v>
      </c>
      <c r="O321" s="1" t="s">
        <v>744</v>
      </c>
      <c r="P321" s="1" t="s">
        <v>59</v>
      </c>
      <c r="Q321" s="1" t="s">
        <v>59</v>
      </c>
      <c r="R321" s="1" t="s">
        <v>58</v>
      </c>
      <c r="AV321" s="1" t="s">
        <v>49</v>
      </c>
      <c r="AW321" s="1" t="s">
        <v>745</v>
      </c>
      <c r="AX321" s="1" t="s">
        <v>49</v>
      </c>
      <c r="AY321" s="1" t="s">
        <v>49</v>
      </c>
    </row>
    <row r="322" spans="1:51" ht="29.95" customHeight="1">
      <c r="A322" s="4" t="s">
        <v>189</v>
      </c>
      <c r="B322" s="4" t="s">
        <v>158</v>
      </c>
      <c r="C322" s="4" t="s">
        <v>169</v>
      </c>
      <c r="D322" s="5">
        <v>2</v>
      </c>
      <c r="E322" s="6" t="e">
        <f>#REF!</f>
        <v>#REF!</v>
      </c>
      <c r="F322" s="7" t="e">
        <f>TRUNC(E322*D322,1)</f>
        <v>#REF!</v>
      </c>
      <c r="G322" s="6" t="e">
        <f>#REF!</f>
        <v>#REF!</v>
      </c>
      <c r="H322" s="7" t="e">
        <f>TRUNC(G322*D322,1)</f>
        <v>#REF!</v>
      </c>
      <c r="I322" s="6" t="e">
        <f>#REF!</f>
        <v>#REF!</v>
      </c>
      <c r="J322" s="7" t="e">
        <f>TRUNC(I322*D322,1)</f>
        <v>#REF!</v>
      </c>
      <c r="K322" s="6" t="e">
        <f t="shared" si="48"/>
        <v>#REF!</v>
      </c>
      <c r="L322" s="7" t="e">
        <f t="shared" si="48"/>
        <v>#REF!</v>
      </c>
      <c r="M322" s="4" t="s">
        <v>746</v>
      </c>
      <c r="N322" s="1" t="s">
        <v>177</v>
      </c>
      <c r="O322" s="1" t="s">
        <v>747</v>
      </c>
      <c r="P322" s="1" t="s">
        <v>58</v>
      </c>
      <c r="Q322" s="1" t="s">
        <v>59</v>
      </c>
      <c r="R322" s="1" t="s">
        <v>59</v>
      </c>
      <c r="AV322" s="1" t="s">
        <v>49</v>
      </c>
      <c r="AW322" s="1" t="s">
        <v>748</v>
      </c>
      <c r="AX322" s="1" t="s">
        <v>49</v>
      </c>
      <c r="AY322" s="1" t="s">
        <v>49</v>
      </c>
    </row>
    <row r="323" spans="1:51" ht="29.95" customHeight="1">
      <c r="A323" s="4" t="s">
        <v>454</v>
      </c>
      <c r="B323" s="4" t="s">
        <v>49</v>
      </c>
      <c r="C323" s="4" t="s">
        <v>49</v>
      </c>
      <c r="D323" s="5"/>
      <c r="E323" s="6"/>
      <c r="F323" s="7" t="e">
        <f>TRUNC(SUMIF(N318:N322, N317, F318:F322),0)</f>
        <v>#REF!</v>
      </c>
      <c r="G323" s="6"/>
      <c r="H323" s="7" t="e">
        <f>TRUNC(SUMIF(N318:N322, N317, H318:H322),0)</f>
        <v>#REF!</v>
      </c>
      <c r="I323" s="6"/>
      <c r="J323" s="7" t="e">
        <f>TRUNC(SUMIF(N318:N322, N317, J318:J322),0)</f>
        <v>#REF!</v>
      </c>
      <c r="K323" s="6"/>
      <c r="L323" s="7" t="e">
        <f>F323+H323+J323</f>
        <v>#REF!</v>
      </c>
      <c r="M323" s="4" t="s">
        <v>49</v>
      </c>
      <c r="N323" s="1" t="s">
        <v>125</v>
      </c>
      <c r="O323" s="1" t="s">
        <v>125</v>
      </c>
      <c r="P323" s="1" t="s">
        <v>49</v>
      </c>
      <c r="Q323" s="1" t="s">
        <v>49</v>
      </c>
      <c r="R323" s="1" t="s">
        <v>49</v>
      </c>
      <c r="AV323" s="1" t="s">
        <v>49</v>
      </c>
      <c r="AW323" s="1" t="s">
        <v>49</v>
      </c>
      <c r="AX323" s="1" t="s">
        <v>49</v>
      </c>
      <c r="AY323" s="1" t="s">
        <v>49</v>
      </c>
    </row>
    <row r="324" spans="1:51" ht="29.95" customHeight="1">
      <c r="A324" s="5"/>
      <c r="B324" s="5"/>
      <c r="C324" s="5"/>
      <c r="D324" s="5"/>
      <c r="E324" s="6"/>
      <c r="F324" s="7"/>
      <c r="G324" s="6"/>
      <c r="H324" s="7"/>
      <c r="I324" s="6"/>
      <c r="J324" s="7"/>
      <c r="K324" s="6"/>
      <c r="L324" s="7"/>
      <c r="M324" s="5"/>
    </row>
    <row r="325" spans="1:51" ht="29.95" customHeight="1">
      <c r="A325" s="91" t="s">
        <v>749</v>
      </c>
      <c r="B325" s="91"/>
      <c r="C325" s="91"/>
      <c r="D325" s="91"/>
      <c r="E325" s="92"/>
      <c r="F325" s="93"/>
      <c r="G325" s="92"/>
      <c r="H325" s="93"/>
      <c r="I325" s="92"/>
      <c r="J325" s="93"/>
      <c r="K325" s="92"/>
      <c r="L325" s="93"/>
      <c r="M325" s="91"/>
      <c r="N325" s="1" t="s">
        <v>182</v>
      </c>
    </row>
    <row r="326" spans="1:51" ht="29.95" customHeight="1">
      <c r="A326" s="4" t="s">
        <v>223</v>
      </c>
      <c r="B326" s="4" t="s">
        <v>220</v>
      </c>
      <c r="C326" s="4" t="s">
        <v>221</v>
      </c>
      <c r="D326" s="5">
        <v>1.2E-2</v>
      </c>
      <c r="E326" s="6">
        <f>단가대비표!O199</f>
        <v>0</v>
      </c>
      <c r="F326" s="7">
        <f>TRUNC(E326*D326,1)</f>
        <v>0</v>
      </c>
      <c r="G326" s="6">
        <f>단가대비표!P199</f>
        <v>214118</v>
      </c>
      <c r="H326" s="7">
        <f>TRUNC(G326*D326,1)</f>
        <v>2569.4</v>
      </c>
      <c r="I326" s="6">
        <f>단가대비표!V199</f>
        <v>0</v>
      </c>
      <c r="J326" s="7">
        <f>TRUNC(I326*D326,1)</f>
        <v>0</v>
      </c>
      <c r="K326" s="6">
        <f t="shared" ref="K326:L328" si="49">TRUNC(E326+G326+I326,1)</f>
        <v>214118</v>
      </c>
      <c r="L326" s="7">
        <f t="shared" si="49"/>
        <v>2569.4</v>
      </c>
      <c r="M326" s="4" t="s">
        <v>49</v>
      </c>
      <c r="N326" s="1" t="s">
        <v>182</v>
      </c>
      <c r="O326" s="1" t="s">
        <v>224</v>
      </c>
      <c r="P326" s="1" t="s">
        <v>59</v>
      </c>
      <c r="Q326" s="1" t="s">
        <v>59</v>
      </c>
      <c r="R326" s="1" t="s">
        <v>58</v>
      </c>
      <c r="V326">
        <v>1</v>
      </c>
      <c r="AV326" s="1" t="s">
        <v>49</v>
      </c>
      <c r="AW326" s="1" t="s">
        <v>750</v>
      </c>
      <c r="AX326" s="1" t="s">
        <v>49</v>
      </c>
      <c r="AY326" s="1" t="s">
        <v>49</v>
      </c>
    </row>
    <row r="327" spans="1:51" ht="29.95" customHeight="1">
      <c r="A327" s="4" t="s">
        <v>219</v>
      </c>
      <c r="B327" s="4" t="s">
        <v>220</v>
      </c>
      <c r="C327" s="4" t="s">
        <v>221</v>
      </c>
      <c r="D327" s="5">
        <v>8.0000000000000002E-3</v>
      </c>
      <c r="E327" s="6">
        <f>단가대비표!O188</f>
        <v>0</v>
      </c>
      <c r="F327" s="7">
        <f>TRUNC(E327*D327,1)</f>
        <v>0</v>
      </c>
      <c r="G327" s="6">
        <f>단가대비표!P188</f>
        <v>157068</v>
      </c>
      <c r="H327" s="7">
        <f>TRUNC(G327*D327,1)</f>
        <v>1256.5</v>
      </c>
      <c r="I327" s="6">
        <f>단가대비표!V188</f>
        <v>0</v>
      </c>
      <c r="J327" s="7">
        <f>TRUNC(I327*D327,1)</f>
        <v>0</v>
      </c>
      <c r="K327" s="6">
        <f t="shared" si="49"/>
        <v>157068</v>
      </c>
      <c r="L327" s="7">
        <f t="shared" si="49"/>
        <v>1256.5</v>
      </c>
      <c r="M327" s="4" t="s">
        <v>49</v>
      </c>
      <c r="N327" s="1" t="s">
        <v>182</v>
      </c>
      <c r="O327" s="1" t="s">
        <v>222</v>
      </c>
      <c r="P327" s="1" t="s">
        <v>59</v>
      </c>
      <c r="Q327" s="1" t="s">
        <v>59</v>
      </c>
      <c r="R327" s="1" t="s">
        <v>58</v>
      </c>
      <c r="V327">
        <v>1</v>
      </c>
      <c r="AV327" s="1" t="s">
        <v>49</v>
      </c>
      <c r="AW327" s="1" t="s">
        <v>751</v>
      </c>
      <c r="AX327" s="1" t="s">
        <v>49</v>
      </c>
      <c r="AY327" s="1" t="s">
        <v>49</v>
      </c>
    </row>
    <row r="328" spans="1:51" ht="29.95" customHeight="1">
      <c r="A328" s="4" t="s">
        <v>264</v>
      </c>
      <c r="B328" s="4" t="s">
        <v>558</v>
      </c>
      <c r="C328" s="4" t="s">
        <v>116</v>
      </c>
      <c r="D328" s="5">
        <v>1</v>
      </c>
      <c r="E328" s="6">
        <f>TRUNC(SUMIF(V326:V328, RIGHTB(O328, 1), H326:H328)*U328, 2)</f>
        <v>76.510000000000005</v>
      </c>
      <c r="F328" s="7">
        <f>TRUNC(E328*D328,1)</f>
        <v>76.5</v>
      </c>
      <c r="G328" s="6">
        <v>0</v>
      </c>
      <c r="H328" s="7">
        <f>TRUNC(G328*D328,1)</f>
        <v>0</v>
      </c>
      <c r="I328" s="6">
        <v>0</v>
      </c>
      <c r="J328" s="7">
        <f>TRUNC(I328*D328,1)</f>
        <v>0</v>
      </c>
      <c r="K328" s="6">
        <f t="shared" si="49"/>
        <v>76.5</v>
      </c>
      <c r="L328" s="7">
        <f t="shared" si="49"/>
        <v>76.5</v>
      </c>
      <c r="M328" s="4" t="s">
        <v>49</v>
      </c>
      <c r="N328" s="1" t="s">
        <v>182</v>
      </c>
      <c r="O328" s="1" t="s">
        <v>218</v>
      </c>
      <c r="P328" s="1" t="s">
        <v>59</v>
      </c>
      <c r="Q328" s="1" t="s">
        <v>59</v>
      </c>
      <c r="R328" s="1" t="s">
        <v>59</v>
      </c>
      <c r="S328">
        <v>1</v>
      </c>
      <c r="T328">
        <v>0</v>
      </c>
      <c r="U328">
        <v>0.02</v>
      </c>
      <c r="AV328" s="1" t="s">
        <v>49</v>
      </c>
      <c r="AW328" s="1" t="s">
        <v>752</v>
      </c>
      <c r="AX328" s="1" t="s">
        <v>49</v>
      </c>
      <c r="AY328" s="1" t="s">
        <v>49</v>
      </c>
    </row>
    <row r="329" spans="1:51" ht="29.95" customHeight="1">
      <c r="A329" s="4" t="s">
        <v>454</v>
      </c>
      <c r="B329" s="4" t="s">
        <v>49</v>
      </c>
      <c r="C329" s="4" t="s">
        <v>49</v>
      </c>
      <c r="D329" s="5"/>
      <c r="E329" s="6"/>
      <c r="F329" s="7">
        <f>TRUNC(SUMIF(N326:N328, N325, F326:F328),0)</f>
        <v>76</v>
      </c>
      <c r="G329" s="6"/>
      <c r="H329" s="7">
        <f>TRUNC(SUMIF(N326:N328, N325, H326:H328),0)</f>
        <v>3825</v>
      </c>
      <c r="I329" s="6"/>
      <c r="J329" s="7">
        <f>TRUNC(SUMIF(N326:N328, N325, J326:J328),0)</f>
        <v>0</v>
      </c>
      <c r="K329" s="6"/>
      <c r="L329" s="7">
        <f>F329+H329+J329</f>
        <v>3901</v>
      </c>
      <c r="M329" s="4" t="s">
        <v>49</v>
      </c>
      <c r="N329" s="1" t="s">
        <v>125</v>
      </c>
      <c r="O329" s="1" t="s">
        <v>125</v>
      </c>
      <c r="P329" s="1" t="s">
        <v>49</v>
      </c>
      <c r="Q329" s="1" t="s">
        <v>49</v>
      </c>
      <c r="R329" s="1" t="s">
        <v>49</v>
      </c>
      <c r="AV329" s="1" t="s">
        <v>49</v>
      </c>
      <c r="AW329" s="1" t="s">
        <v>49</v>
      </c>
      <c r="AX329" s="1" t="s">
        <v>49</v>
      </c>
      <c r="AY329" s="1" t="s">
        <v>49</v>
      </c>
    </row>
    <row r="330" spans="1:51" ht="29.95" customHeight="1">
      <c r="A330" s="5"/>
      <c r="B330" s="5"/>
      <c r="C330" s="5"/>
      <c r="D330" s="5"/>
      <c r="E330" s="6"/>
      <c r="F330" s="7"/>
      <c r="G330" s="6"/>
      <c r="H330" s="7"/>
      <c r="I330" s="6"/>
      <c r="J330" s="7"/>
      <c r="K330" s="6"/>
      <c r="L330" s="7"/>
      <c r="M330" s="5"/>
    </row>
    <row r="331" spans="1:51" ht="29.95" customHeight="1">
      <c r="A331" s="91" t="s">
        <v>753</v>
      </c>
      <c r="B331" s="91"/>
      <c r="C331" s="91"/>
      <c r="D331" s="91"/>
      <c r="E331" s="92"/>
      <c r="F331" s="93"/>
      <c r="G331" s="92"/>
      <c r="H331" s="93"/>
      <c r="I331" s="92"/>
      <c r="J331" s="93"/>
      <c r="K331" s="92"/>
      <c r="L331" s="93"/>
      <c r="M331" s="91"/>
      <c r="N331" s="1" t="s">
        <v>183</v>
      </c>
    </row>
    <row r="332" spans="1:51" ht="29.95" customHeight="1">
      <c r="A332" s="4" t="s">
        <v>223</v>
      </c>
      <c r="B332" s="4" t="s">
        <v>220</v>
      </c>
      <c r="C332" s="4" t="s">
        <v>221</v>
      </c>
      <c r="D332" s="5">
        <v>1.7999999999999999E-2</v>
      </c>
      <c r="E332" s="6">
        <f>단가대비표!O199</f>
        <v>0</v>
      </c>
      <c r="F332" s="7">
        <f>TRUNC(E332*D332,1)</f>
        <v>0</v>
      </c>
      <c r="G332" s="6">
        <f>단가대비표!P199</f>
        <v>214118</v>
      </c>
      <c r="H332" s="7">
        <f>TRUNC(G332*D332,1)</f>
        <v>3854.1</v>
      </c>
      <c r="I332" s="6">
        <f>단가대비표!V199</f>
        <v>0</v>
      </c>
      <c r="J332" s="7">
        <f>TRUNC(I332*D332,1)</f>
        <v>0</v>
      </c>
      <c r="K332" s="6">
        <f t="shared" ref="K332:L334" si="50">TRUNC(E332+G332+I332,1)</f>
        <v>214118</v>
      </c>
      <c r="L332" s="7">
        <f t="shared" si="50"/>
        <v>3854.1</v>
      </c>
      <c r="M332" s="4" t="s">
        <v>49</v>
      </c>
      <c r="N332" s="1" t="s">
        <v>183</v>
      </c>
      <c r="O332" s="1" t="s">
        <v>224</v>
      </c>
      <c r="P332" s="1" t="s">
        <v>59</v>
      </c>
      <c r="Q332" s="1" t="s">
        <v>59</v>
      </c>
      <c r="R332" s="1" t="s">
        <v>58</v>
      </c>
      <c r="V332">
        <v>1</v>
      </c>
      <c r="AV332" s="1" t="s">
        <v>49</v>
      </c>
      <c r="AW332" s="1" t="s">
        <v>754</v>
      </c>
      <c r="AX332" s="1" t="s">
        <v>49</v>
      </c>
      <c r="AY332" s="1" t="s">
        <v>49</v>
      </c>
    </row>
    <row r="333" spans="1:51" ht="29.95" customHeight="1">
      <c r="A333" s="4" t="s">
        <v>219</v>
      </c>
      <c r="B333" s="4" t="s">
        <v>220</v>
      </c>
      <c r="C333" s="4" t="s">
        <v>221</v>
      </c>
      <c r="D333" s="5">
        <v>1.2E-2</v>
      </c>
      <c r="E333" s="6">
        <f>단가대비표!O188</f>
        <v>0</v>
      </c>
      <c r="F333" s="7">
        <f>TRUNC(E333*D333,1)</f>
        <v>0</v>
      </c>
      <c r="G333" s="6">
        <f>단가대비표!P188</f>
        <v>157068</v>
      </c>
      <c r="H333" s="7">
        <f>TRUNC(G333*D333,1)</f>
        <v>1884.8</v>
      </c>
      <c r="I333" s="6">
        <f>단가대비표!V188</f>
        <v>0</v>
      </c>
      <c r="J333" s="7">
        <f>TRUNC(I333*D333,1)</f>
        <v>0</v>
      </c>
      <c r="K333" s="6">
        <f t="shared" si="50"/>
        <v>157068</v>
      </c>
      <c r="L333" s="7">
        <f t="shared" si="50"/>
        <v>1884.8</v>
      </c>
      <c r="M333" s="4" t="s">
        <v>49</v>
      </c>
      <c r="N333" s="1" t="s">
        <v>183</v>
      </c>
      <c r="O333" s="1" t="s">
        <v>222</v>
      </c>
      <c r="P333" s="1" t="s">
        <v>59</v>
      </c>
      <c r="Q333" s="1" t="s">
        <v>59</v>
      </c>
      <c r="R333" s="1" t="s">
        <v>58</v>
      </c>
      <c r="V333">
        <v>1</v>
      </c>
      <c r="AV333" s="1" t="s">
        <v>49</v>
      </c>
      <c r="AW333" s="1" t="s">
        <v>755</v>
      </c>
      <c r="AX333" s="1" t="s">
        <v>49</v>
      </c>
      <c r="AY333" s="1" t="s">
        <v>49</v>
      </c>
    </row>
    <row r="334" spans="1:51" ht="29.95" customHeight="1">
      <c r="A334" s="4" t="s">
        <v>264</v>
      </c>
      <c r="B334" s="4" t="s">
        <v>558</v>
      </c>
      <c r="C334" s="4" t="s">
        <v>116</v>
      </c>
      <c r="D334" s="5">
        <v>1</v>
      </c>
      <c r="E334" s="6">
        <f>TRUNC(SUMIF(V332:V334, RIGHTB(O334, 1), H332:H334)*U334, 2)</f>
        <v>114.77</v>
      </c>
      <c r="F334" s="7">
        <f>TRUNC(E334*D334,1)</f>
        <v>114.7</v>
      </c>
      <c r="G334" s="6">
        <v>0</v>
      </c>
      <c r="H334" s="7">
        <f>TRUNC(G334*D334,1)</f>
        <v>0</v>
      </c>
      <c r="I334" s="6">
        <v>0</v>
      </c>
      <c r="J334" s="7">
        <f>TRUNC(I334*D334,1)</f>
        <v>0</v>
      </c>
      <c r="K334" s="6">
        <f t="shared" si="50"/>
        <v>114.7</v>
      </c>
      <c r="L334" s="7">
        <f t="shared" si="50"/>
        <v>114.7</v>
      </c>
      <c r="M334" s="4" t="s">
        <v>49</v>
      </c>
      <c r="N334" s="1" t="s">
        <v>183</v>
      </c>
      <c r="O334" s="1" t="s">
        <v>218</v>
      </c>
      <c r="P334" s="1" t="s">
        <v>59</v>
      </c>
      <c r="Q334" s="1" t="s">
        <v>59</v>
      </c>
      <c r="R334" s="1" t="s">
        <v>59</v>
      </c>
      <c r="S334">
        <v>1</v>
      </c>
      <c r="T334">
        <v>0</v>
      </c>
      <c r="U334">
        <v>0.02</v>
      </c>
      <c r="AV334" s="1" t="s">
        <v>49</v>
      </c>
      <c r="AW334" s="1" t="s">
        <v>756</v>
      </c>
      <c r="AX334" s="1" t="s">
        <v>49</v>
      </c>
      <c r="AY334" s="1" t="s">
        <v>49</v>
      </c>
    </row>
    <row r="335" spans="1:51" ht="29.95" customHeight="1">
      <c r="A335" s="4" t="s">
        <v>454</v>
      </c>
      <c r="B335" s="4" t="s">
        <v>49</v>
      </c>
      <c r="C335" s="4" t="s">
        <v>49</v>
      </c>
      <c r="D335" s="5"/>
      <c r="E335" s="6"/>
      <c r="F335" s="7">
        <f>TRUNC(SUMIF(N332:N334, N331, F332:F334),0)</f>
        <v>114</v>
      </c>
      <c r="G335" s="6"/>
      <c r="H335" s="7">
        <f>TRUNC(SUMIF(N332:N334, N331, H332:H334),0)</f>
        <v>5738</v>
      </c>
      <c r="I335" s="6"/>
      <c r="J335" s="7">
        <f>TRUNC(SUMIF(N332:N334, N331, J332:J334),0)</f>
        <v>0</v>
      </c>
      <c r="K335" s="6"/>
      <c r="L335" s="7">
        <f>F335+H335+J335</f>
        <v>5852</v>
      </c>
      <c r="M335" s="4" t="s">
        <v>49</v>
      </c>
      <c r="N335" s="1" t="s">
        <v>125</v>
      </c>
      <c r="O335" s="1" t="s">
        <v>125</v>
      </c>
      <c r="P335" s="1" t="s">
        <v>49</v>
      </c>
      <c r="Q335" s="1" t="s">
        <v>49</v>
      </c>
      <c r="R335" s="1" t="s">
        <v>49</v>
      </c>
      <c r="AV335" s="1" t="s">
        <v>49</v>
      </c>
      <c r="AW335" s="1" t="s">
        <v>49</v>
      </c>
      <c r="AX335" s="1" t="s">
        <v>49</v>
      </c>
      <c r="AY335" s="1" t="s">
        <v>49</v>
      </c>
    </row>
    <row r="336" spans="1:51" ht="29.95" customHeight="1">
      <c r="A336" s="5"/>
      <c r="B336" s="5"/>
      <c r="C336" s="5"/>
      <c r="D336" s="5"/>
      <c r="E336" s="6"/>
      <c r="F336" s="7"/>
      <c r="G336" s="6"/>
      <c r="H336" s="7"/>
      <c r="I336" s="6"/>
      <c r="J336" s="7"/>
      <c r="K336" s="6"/>
      <c r="L336" s="7"/>
      <c r="M336" s="5"/>
    </row>
    <row r="337" spans="1:51" ht="29.95" customHeight="1">
      <c r="A337" s="91" t="s">
        <v>757</v>
      </c>
      <c r="B337" s="91"/>
      <c r="C337" s="91"/>
      <c r="D337" s="91"/>
      <c r="E337" s="92"/>
      <c r="F337" s="93"/>
      <c r="G337" s="92"/>
      <c r="H337" s="93"/>
      <c r="I337" s="92"/>
      <c r="J337" s="93"/>
      <c r="K337" s="92"/>
      <c r="L337" s="93"/>
      <c r="M337" s="91"/>
      <c r="N337" s="1" t="s">
        <v>184</v>
      </c>
    </row>
    <row r="338" spans="1:51" ht="29.95" customHeight="1">
      <c r="A338" s="4" t="s">
        <v>597</v>
      </c>
      <c r="B338" s="4" t="s">
        <v>220</v>
      </c>
      <c r="C338" s="4" t="s">
        <v>221</v>
      </c>
      <c r="D338" s="5">
        <v>1.7999999999999999E-2</v>
      </c>
      <c r="E338" s="6">
        <f>단가대비표!O202</f>
        <v>0</v>
      </c>
      <c r="F338" s="7">
        <f>TRUNC(E338*D338,1)</f>
        <v>0</v>
      </c>
      <c r="G338" s="6">
        <f>단가대비표!P202</f>
        <v>194048</v>
      </c>
      <c r="H338" s="7">
        <f>TRUNC(G338*D338,1)</f>
        <v>3492.8</v>
      </c>
      <c r="I338" s="6">
        <f>단가대비표!V202</f>
        <v>0</v>
      </c>
      <c r="J338" s="7">
        <f>TRUNC(I338*D338,1)</f>
        <v>0</v>
      </c>
      <c r="K338" s="6">
        <f t="shared" ref="K338:L340" si="51">TRUNC(E338+G338+I338,1)</f>
        <v>194048</v>
      </c>
      <c r="L338" s="7">
        <f t="shared" si="51"/>
        <v>3492.8</v>
      </c>
      <c r="M338" s="4" t="s">
        <v>49</v>
      </c>
      <c r="N338" s="1" t="s">
        <v>184</v>
      </c>
      <c r="O338" s="1" t="s">
        <v>598</v>
      </c>
      <c r="P338" s="1" t="s">
        <v>59</v>
      </c>
      <c r="Q338" s="1" t="s">
        <v>59</v>
      </c>
      <c r="R338" s="1" t="s">
        <v>58</v>
      </c>
      <c r="V338">
        <v>1</v>
      </c>
      <c r="AV338" s="1" t="s">
        <v>49</v>
      </c>
      <c r="AW338" s="1" t="s">
        <v>758</v>
      </c>
      <c r="AX338" s="1" t="s">
        <v>49</v>
      </c>
      <c r="AY338" s="1" t="s">
        <v>49</v>
      </c>
    </row>
    <row r="339" spans="1:51" ht="29.95" customHeight="1">
      <c r="A339" s="4" t="s">
        <v>219</v>
      </c>
      <c r="B339" s="4" t="s">
        <v>220</v>
      </c>
      <c r="C339" s="4" t="s">
        <v>221</v>
      </c>
      <c r="D339" s="5">
        <v>1.2E-2</v>
      </c>
      <c r="E339" s="6">
        <f>단가대비표!O188</f>
        <v>0</v>
      </c>
      <c r="F339" s="7">
        <f>TRUNC(E339*D339,1)</f>
        <v>0</v>
      </c>
      <c r="G339" s="6">
        <f>단가대비표!P188</f>
        <v>157068</v>
      </c>
      <c r="H339" s="7">
        <f>TRUNC(G339*D339,1)</f>
        <v>1884.8</v>
      </c>
      <c r="I339" s="6">
        <f>단가대비표!V188</f>
        <v>0</v>
      </c>
      <c r="J339" s="7">
        <f>TRUNC(I339*D339,1)</f>
        <v>0</v>
      </c>
      <c r="K339" s="6">
        <f t="shared" si="51"/>
        <v>157068</v>
      </c>
      <c r="L339" s="7">
        <f t="shared" si="51"/>
        <v>1884.8</v>
      </c>
      <c r="M339" s="4" t="s">
        <v>49</v>
      </c>
      <c r="N339" s="1" t="s">
        <v>184</v>
      </c>
      <c r="O339" s="1" t="s">
        <v>222</v>
      </c>
      <c r="P339" s="1" t="s">
        <v>59</v>
      </c>
      <c r="Q339" s="1" t="s">
        <v>59</v>
      </c>
      <c r="R339" s="1" t="s">
        <v>58</v>
      </c>
      <c r="V339">
        <v>1</v>
      </c>
      <c r="AV339" s="1" t="s">
        <v>49</v>
      </c>
      <c r="AW339" s="1" t="s">
        <v>759</v>
      </c>
      <c r="AX339" s="1" t="s">
        <v>49</v>
      </c>
      <c r="AY339" s="1" t="s">
        <v>49</v>
      </c>
    </row>
    <row r="340" spans="1:51" ht="29.95" customHeight="1">
      <c r="A340" s="4" t="s">
        <v>264</v>
      </c>
      <c r="B340" s="4" t="s">
        <v>265</v>
      </c>
      <c r="C340" s="4" t="s">
        <v>116</v>
      </c>
      <c r="D340" s="5">
        <v>1</v>
      </c>
      <c r="E340" s="6">
        <f>TRUNC(SUMIF(V338:V340, RIGHTB(O340, 1), H338:H340)*U340, 2)</f>
        <v>161.32</v>
      </c>
      <c r="F340" s="7">
        <f>TRUNC(E340*D340,1)</f>
        <v>161.30000000000001</v>
      </c>
      <c r="G340" s="6">
        <v>0</v>
      </c>
      <c r="H340" s="7">
        <f>TRUNC(G340*D340,1)</f>
        <v>0</v>
      </c>
      <c r="I340" s="6">
        <v>0</v>
      </c>
      <c r="J340" s="7">
        <f>TRUNC(I340*D340,1)</f>
        <v>0</v>
      </c>
      <c r="K340" s="6">
        <f t="shared" si="51"/>
        <v>161.30000000000001</v>
      </c>
      <c r="L340" s="7">
        <f t="shared" si="51"/>
        <v>161.30000000000001</v>
      </c>
      <c r="M340" s="4" t="s">
        <v>49</v>
      </c>
      <c r="N340" s="1" t="s">
        <v>184</v>
      </c>
      <c r="O340" s="1" t="s">
        <v>218</v>
      </c>
      <c r="P340" s="1" t="s">
        <v>59</v>
      </c>
      <c r="Q340" s="1" t="s">
        <v>59</v>
      </c>
      <c r="R340" s="1" t="s">
        <v>59</v>
      </c>
      <c r="S340">
        <v>1</v>
      </c>
      <c r="T340">
        <v>0</v>
      </c>
      <c r="U340">
        <v>0.03</v>
      </c>
      <c r="AV340" s="1" t="s">
        <v>49</v>
      </c>
      <c r="AW340" s="1" t="s">
        <v>760</v>
      </c>
      <c r="AX340" s="1" t="s">
        <v>49</v>
      </c>
      <c r="AY340" s="1" t="s">
        <v>49</v>
      </c>
    </row>
    <row r="341" spans="1:51" ht="29.95" customHeight="1">
      <c r="A341" s="4" t="s">
        <v>454</v>
      </c>
      <c r="B341" s="4" t="s">
        <v>49</v>
      </c>
      <c r="C341" s="4" t="s">
        <v>49</v>
      </c>
      <c r="D341" s="5"/>
      <c r="E341" s="6"/>
      <c r="F341" s="7">
        <f>TRUNC(SUMIF(N338:N340, N337, F338:F340),0)</f>
        <v>161</v>
      </c>
      <c r="G341" s="6"/>
      <c r="H341" s="7">
        <f>TRUNC(SUMIF(N338:N340, N337, H338:H340),0)</f>
        <v>5377</v>
      </c>
      <c r="I341" s="6"/>
      <c r="J341" s="7">
        <f>TRUNC(SUMIF(N338:N340, N337, J338:J340),0)</f>
        <v>0</v>
      </c>
      <c r="K341" s="6"/>
      <c r="L341" s="7">
        <f>F341+H341+J341</f>
        <v>5538</v>
      </c>
      <c r="M341" s="4" t="s">
        <v>49</v>
      </c>
      <c r="N341" s="1" t="s">
        <v>125</v>
      </c>
      <c r="O341" s="1" t="s">
        <v>125</v>
      </c>
      <c r="P341" s="1" t="s">
        <v>49</v>
      </c>
      <c r="Q341" s="1" t="s">
        <v>49</v>
      </c>
      <c r="R341" s="1" t="s">
        <v>49</v>
      </c>
      <c r="AV341" s="1" t="s">
        <v>49</v>
      </c>
      <c r="AW341" s="1" t="s">
        <v>49</v>
      </c>
      <c r="AX341" s="1" t="s">
        <v>49</v>
      </c>
      <c r="AY341" s="1" t="s">
        <v>49</v>
      </c>
    </row>
    <row r="342" spans="1:51" ht="29.95" customHeight="1">
      <c r="A342" s="5"/>
      <c r="B342" s="5"/>
      <c r="C342" s="5"/>
      <c r="D342" s="5"/>
      <c r="E342" s="6"/>
      <c r="F342" s="7"/>
      <c r="G342" s="6"/>
      <c r="H342" s="7"/>
      <c r="I342" s="6"/>
      <c r="J342" s="7"/>
      <c r="K342" s="6"/>
      <c r="L342" s="7"/>
      <c r="M342" s="5"/>
    </row>
    <row r="343" spans="1:51" ht="29.95" customHeight="1">
      <c r="A343" s="91" t="s">
        <v>761</v>
      </c>
      <c r="B343" s="91"/>
      <c r="C343" s="91"/>
      <c r="D343" s="91"/>
      <c r="E343" s="92"/>
      <c r="F343" s="93"/>
      <c r="G343" s="92"/>
      <c r="H343" s="93"/>
      <c r="I343" s="92"/>
      <c r="J343" s="93"/>
      <c r="K343" s="92"/>
      <c r="L343" s="93"/>
      <c r="M343" s="91"/>
      <c r="N343" s="1" t="s">
        <v>190</v>
      </c>
    </row>
    <row r="344" spans="1:51" ht="29.95" customHeight="1">
      <c r="A344" s="4" t="s">
        <v>762</v>
      </c>
      <c r="B344" s="4" t="s">
        <v>763</v>
      </c>
      <c r="C344" s="4" t="s">
        <v>764</v>
      </c>
      <c r="D344" s="5">
        <v>5.2</v>
      </c>
      <c r="E344" s="6">
        <f>단가대비표!O22</f>
        <v>72.38</v>
      </c>
      <c r="F344" s="7">
        <f t="shared" ref="F344:F349" si="52">TRUNC(E344*D344,1)</f>
        <v>376.3</v>
      </c>
      <c r="G344" s="6">
        <f>단가대비표!P22</f>
        <v>0</v>
      </c>
      <c r="H344" s="7">
        <f t="shared" ref="H344:H349" si="53">TRUNC(G344*D344,1)</f>
        <v>0</v>
      </c>
      <c r="I344" s="6">
        <f>단가대비표!V22</f>
        <v>0</v>
      </c>
      <c r="J344" s="7">
        <f t="shared" ref="J344:J349" si="54">TRUNC(I344*D344,1)</f>
        <v>0</v>
      </c>
      <c r="K344" s="6">
        <f t="shared" ref="K344:L349" si="55">TRUNC(E344+G344+I344,1)</f>
        <v>72.3</v>
      </c>
      <c r="L344" s="7">
        <f t="shared" si="55"/>
        <v>376.3</v>
      </c>
      <c r="M344" s="4" t="s">
        <v>49</v>
      </c>
      <c r="N344" s="1" t="s">
        <v>190</v>
      </c>
      <c r="O344" s="1" t="s">
        <v>765</v>
      </c>
      <c r="P344" s="1" t="s">
        <v>59</v>
      </c>
      <c r="Q344" s="1" t="s">
        <v>59</v>
      </c>
      <c r="R344" s="1" t="s">
        <v>58</v>
      </c>
      <c r="AV344" s="1" t="s">
        <v>49</v>
      </c>
      <c r="AW344" s="1" t="s">
        <v>766</v>
      </c>
      <c r="AX344" s="1" t="s">
        <v>49</v>
      </c>
      <c r="AY344" s="1" t="s">
        <v>49</v>
      </c>
    </row>
    <row r="345" spans="1:51" ht="29.95" customHeight="1">
      <c r="A345" s="4" t="s">
        <v>767</v>
      </c>
      <c r="B345" s="4" t="s">
        <v>768</v>
      </c>
      <c r="C345" s="4" t="s">
        <v>764</v>
      </c>
      <c r="D345" s="5">
        <v>0.65</v>
      </c>
      <c r="E345" s="6">
        <f>단가대비표!O18</f>
        <v>10.5</v>
      </c>
      <c r="F345" s="7">
        <f t="shared" si="52"/>
        <v>6.8</v>
      </c>
      <c r="G345" s="6">
        <f>단가대비표!P18</f>
        <v>0</v>
      </c>
      <c r="H345" s="7">
        <f t="shared" si="53"/>
        <v>0</v>
      </c>
      <c r="I345" s="6">
        <f>단가대비표!V18</f>
        <v>0</v>
      </c>
      <c r="J345" s="7">
        <f t="shared" si="54"/>
        <v>0</v>
      </c>
      <c r="K345" s="6">
        <f t="shared" si="55"/>
        <v>10.5</v>
      </c>
      <c r="L345" s="7">
        <f t="shared" si="55"/>
        <v>6.8</v>
      </c>
      <c r="M345" s="4" t="s">
        <v>49</v>
      </c>
      <c r="N345" s="1" t="s">
        <v>190</v>
      </c>
      <c r="O345" s="1" t="s">
        <v>769</v>
      </c>
      <c r="P345" s="1" t="s">
        <v>59</v>
      </c>
      <c r="Q345" s="1" t="s">
        <v>59</v>
      </c>
      <c r="R345" s="1" t="s">
        <v>58</v>
      </c>
      <c r="AV345" s="1" t="s">
        <v>49</v>
      </c>
      <c r="AW345" s="1" t="s">
        <v>770</v>
      </c>
      <c r="AX345" s="1" t="s">
        <v>49</v>
      </c>
      <c r="AY345" s="1" t="s">
        <v>49</v>
      </c>
    </row>
    <row r="346" spans="1:51" ht="29.95" customHeight="1">
      <c r="A346" s="4" t="s">
        <v>771</v>
      </c>
      <c r="B346" s="4" t="s">
        <v>772</v>
      </c>
      <c r="C346" s="4" t="s">
        <v>445</v>
      </c>
      <c r="D346" s="5">
        <v>27.2</v>
      </c>
      <c r="E346" s="6">
        <f>단가대비표!O12</f>
        <v>2</v>
      </c>
      <c r="F346" s="7">
        <f t="shared" si="52"/>
        <v>54.4</v>
      </c>
      <c r="G346" s="6">
        <f>단가대비표!P12</f>
        <v>0</v>
      </c>
      <c r="H346" s="7">
        <f t="shared" si="53"/>
        <v>0</v>
      </c>
      <c r="I346" s="6">
        <f>단가대비표!V12</f>
        <v>0</v>
      </c>
      <c r="J346" s="7">
        <f t="shared" si="54"/>
        <v>0</v>
      </c>
      <c r="K346" s="6">
        <f t="shared" si="55"/>
        <v>2</v>
      </c>
      <c r="L346" s="7">
        <f t="shared" si="55"/>
        <v>54.4</v>
      </c>
      <c r="M346" s="4" t="s">
        <v>773</v>
      </c>
      <c r="N346" s="1" t="s">
        <v>190</v>
      </c>
      <c r="O346" s="1" t="s">
        <v>774</v>
      </c>
      <c r="P346" s="1" t="s">
        <v>59</v>
      </c>
      <c r="Q346" s="1" t="s">
        <v>59</v>
      </c>
      <c r="R346" s="1" t="s">
        <v>58</v>
      </c>
      <c r="AV346" s="1" t="s">
        <v>49</v>
      </c>
      <c r="AW346" s="1" t="s">
        <v>775</v>
      </c>
      <c r="AX346" s="1" t="s">
        <v>49</v>
      </c>
      <c r="AY346" s="1" t="s">
        <v>49</v>
      </c>
    </row>
    <row r="347" spans="1:51" ht="29.95" customHeight="1">
      <c r="A347" s="4" t="s">
        <v>776</v>
      </c>
      <c r="B347" s="4" t="s">
        <v>777</v>
      </c>
      <c r="C347" s="4" t="s">
        <v>764</v>
      </c>
      <c r="D347" s="5">
        <v>28.6</v>
      </c>
      <c r="E347" s="6">
        <f>단가대비표!O17</f>
        <v>23.7</v>
      </c>
      <c r="F347" s="7">
        <f t="shared" si="52"/>
        <v>677.8</v>
      </c>
      <c r="G347" s="6">
        <f>단가대비표!P17</f>
        <v>0</v>
      </c>
      <c r="H347" s="7">
        <f t="shared" si="53"/>
        <v>0</v>
      </c>
      <c r="I347" s="6">
        <f>단가대비표!V17</f>
        <v>0</v>
      </c>
      <c r="J347" s="7">
        <f t="shared" si="54"/>
        <v>0</v>
      </c>
      <c r="K347" s="6">
        <f t="shared" si="55"/>
        <v>23.7</v>
      </c>
      <c r="L347" s="7">
        <f t="shared" si="55"/>
        <v>677.8</v>
      </c>
      <c r="M347" s="4" t="s">
        <v>49</v>
      </c>
      <c r="N347" s="1" t="s">
        <v>190</v>
      </c>
      <c r="O347" s="1" t="s">
        <v>778</v>
      </c>
      <c r="P347" s="1" t="s">
        <v>59</v>
      </c>
      <c r="Q347" s="1" t="s">
        <v>59</v>
      </c>
      <c r="R347" s="1" t="s">
        <v>58</v>
      </c>
      <c r="AV347" s="1" t="s">
        <v>49</v>
      </c>
      <c r="AW347" s="1" t="s">
        <v>779</v>
      </c>
      <c r="AX347" s="1" t="s">
        <v>49</v>
      </c>
      <c r="AY347" s="1" t="s">
        <v>49</v>
      </c>
    </row>
    <row r="348" spans="1:51" ht="29.95" customHeight="1">
      <c r="A348" s="4" t="s">
        <v>780</v>
      </c>
      <c r="B348" s="4" t="s">
        <v>220</v>
      </c>
      <c r="C348" s="4" t="s">
        <v>221</v>
      </c>
      <c r="D348" s="5">
        <v>4.4999999999999998E-2</v>
      </c>
      <c r="E348" s="6">
        <f>단가대비표!O194</f>
        <v>0</v>
      </c>
      <c r="F348" s="7">
        <f t="shared" si="52"/>
        <v>0</v>
      </c>
      <c r="G348" s="6">
        <f>단가대비표!P194</f>
        <v>249748</v>
      </c>
      <c r="H348" s="7">
        <f t="shared" si="53"/>
        <v>11238.6</v>
      </c>
      <c r="I348" s="6">
        <f>단가대비표!V194</f>
        <v>0</v>
      </c>
      <c r="J348" s="7">
        <f t="shared" si="54"/>
        <v>0</v>
      </c>
      <c r="K348" s="6">
        <f t="shared" si="55"/>
        <v>249748</v>
      </c>
      <c r="L348" s="7">
        <f t="shared" si="55"/>
        <v>11238.6</v>
      </c>
      <c r="M348" s="4" t="s">
        <v>49</v>
      </c>
      <c r="N348" s="1" t="s">
        <v>190</v>
      </c>
      <c r="O348" s="1" t="s">
        <v>781</v>
      </c>
      <c r="P348" s="1" t="s">
        <v>59</v>
      </c>
      <c r="Q348" s="1" t="s">
        <v>59</v>
      </c>
      <c r="R348" s="1" t="s">
        <v>58</v>
      </c>
      <c r="V348">
        <v>1</v>
      </c>
      <c r="AV348" s="1" t="s">
        <v>49</v>
      </c>
      <c r="AW348" s="1" t="s">
        <v>782</v>
      </c>
      <c r="AX348" s="1" t="s">
        <v>49</v>
      </c>
      <c r="AY348" s="1" t="s">
        <v>49</v>
      </c>
    </row>
    <row r="349" spans="1:51" ht="29.95" customHeight="1">
      <c r="A349" s="4" t="s">
        <v>264</v>
      </c>
      <c r="B349" s="4" t="s">
        <v>265</v>
      </c>
      <c r="C349" s="4" t="s">
        <v>116</v>
      </c>
      <c r="D349" s="5">
        <v>1</v>
      </c>
      <c r="E349" s="6">
        <f>TRUNC(SUMIF(V344:V349, RIGHTB(O349, 1), H344:H349)*U349, 2)</f>
        <v>337.15</v>
      </c>
      <c r="F349" s="7">
        <f t="shared" si="52"/>
        <v>337.1</v>
      </c>
      <c r="G349" s="6">
        <v>0</v>
      </c>
      <c r="H349" s="7">
        <f t="shared" si="53"/>
        <v>0</v>
      </c>
      <c r="I349" s="6">
        <v>0</v>
      </c>
      <c r="J349" s="7">
        <f t="shared" si="54"/>
        <v>0</v>
      </c>
      <c r="K349" s="6">
        <f t="shared" si="55"/>
        <v>337.1</v>
      </c>
      <c r="L349" s="7">
        <f t="shared" si="55"/>
        <v>337.1</v>
      </c>
      <c r="M349" s="4" t="s">
        <v>49</v>
      </c>
      <c r="N349" s="1" t="s">
        <v>190</v>
      </c>
      <c r="O349" s="1" t="s">
        <v>218</v>
      </c>
      <c r="P349" s="1" t="s">
        <v>59</v>
      </c>
      <c r="Q349" s="1" t="s">
        <v>59</v>
      </c>
      <c r="R349" s="1" t="s">
        <v>59</v>
      </c>
      <c r="S349">
        <v>1</v>
      </c>
      <c r="T349">
        <v>0</v>
      </c>
      <c r="U349">
        <v>0.03</v>
      </c>
      <c r="AV349" s="1" t="s">
        <v>49</v>
      </c>
      <c r="AW349" s="1" t="s">
        <v>783</v>
      </c>
      <c r="AX349" s="1" t="s">
        <v>49</v>
      </c>
      <c r="AY349" s="1" t="s">
        <v>49</v>
      </c>
    </row>
    <row r="350" spans="1:51" ht="29.95" customHeight="1">
      <c r="A350" s="4" t="s">
        <v>454</v>
      </c>
      <c r="B350" s="4" t="s">
        <v>49</v>
      </c>
      <c r="C350" s="4" t="s">
        <v>49</v>
      </c>
      <c r="D350" s="5"/>
      <c r="E350" s="6"/>
      <c r="F350" s="7">
        <f>TRUNC(SUMIF(N344:N349, N343, F344:F349),0)</f>
        <v>1452</v>
      </c>
      <c r="G350" s="6"/>
      <c r="H350" s="7">
        <f>TRUNC(SUMIF(N344:N349, N343, H344:H349),0)</f>
        <v>11238</v>
      </c>
      <c r="I350" s="6"/>
      <c r="J350" s="7">
        <f>TRUNC(SUMIF(N344:N349, N343, J344:J349),0)</f>
        <v>0</v>
      </c>
      <c r="K350" s="6"/>
      <c r="L350" s="7">
        <f>F350+H350+J350</f>
        <v>12690</v>
      </c>
      <c r="M350" s="4" t="s">
        <v>49</v>
      </c>
      <c r="N350" s="1" t="s">
        <v>125</v>
      </c>
      <c r="O350" s="1" t="s">
        <v>125</v>
      </c>
      <c r="P350" s="1" t="s">
        <v>49</v>
      </c>
      <c r="Q350" s="1" t="s">
        <v>49</v>
      </c>
      <c r="R350" s="1" t="s">
        <v>49</v>
      </c>
      <c r="AV350" s="1" t="s">
        <v>49</v>
      </c>
      <c r="AW350" s="1" t="s">
        <v>49</v>
      </c>
      <c r="AX350" s="1" t="s">
        <v>49</v>
      </c>
      <c r="AY350" s="1" t="s">
        <v>49</v>
      </c>
    </row>
    <row r="351" spans="1:51" ht="29.95" customHeight="1">
      <c r="A351" s="5"/>
      <c r="B351" s="5"/>
      <c r="C351" s="5"/>
      <c r="D351" s="5"/>
      <c r="E351" s="6"/>
      <c r="F351" s="7"/>
      <c r="G351" s="6"/>
      <c r="H351" s="7"/>
      <c r="I351" s="6"/>
      <c r="J351" s="7"/>
      <c r="K351" s="6"/>
      <c r="L351" s="7"/>
      <c r="M351" s="5"/>
    </row>
    <row r="352" spans="1:51" ht="29.95" customHeight="1">
      <c r="A352" s="91" t="s">
        <v>784</v>
      </c>
      <c r="B352" s="91"/>
      <c r="C352" s="91"/>
      <c r="D352" s="91"/>
      <c r="E352" s="92"/>
      <c r="F352" s="93"/>
      <c r="G352" s="92"/>
      <c r="H352" s="93"/>
      <c r="I352" s="92"/>
      <c r="J352" s="93"/>
      <c r="K352" s="92"/>
      <c r="L352" s="93"/>
      <c r="M352" s="91"/>
      <c r="N352" s="1" t="s">
        <v>195</v>
      </c>
    </row>
    <row r="353" spans="1:51" ht="29.95" customHeight="1">
      <c r="A353" s="4" t="s">
        <v>223</v>
      </c>
      <c r="B353" s="4" t="s">
        <v>220</v>
      </c>
      <c r="C353" s="4" t="s">
        <v>221</v>
      </c>
      <c r="D353" s="5">
        <v>0.161</v>
      </c>
      <c r="E353" s="6">
        <f>단가대비표!O199</f>
        <v>0</v>
      </c>
      <c r="F353" s="7">
        <f>TRUNC(E353*D353,1)</f>
        <v>0</v>
      </c>
      <c r="G353" s="6">
        <f>단가대비표!P199</f>
        <v>214118</v>
      </c>
      <c r="H353" s="7">
        <f>TRUNC(G353*D353,1)</f>
        <v>34472.9</v>
      </c>
      <c r="I353" s="6">
        <f>단가대비표!V199</f>
        <v>0</v>
      </c>
      <c r="J353" s="7">
        <f>TRUNC(I353*D353,1)</f>
        <v>0</v>
      </c>
      <c r="K353" s="6">
        <f t="shared" ref="K353:L355" si="56">TRUNC(E353+G353+I353,1)</f>
        <v>214118</v>
      </c>
      <c r="L353" s="7">
        <f t="shared" si="56"/>
        <v>34472.9</v>
      </c>
      <c r="M353" s="4" t="s">
        <v>49</v>
      </c>
      <c r="N353" s="1" t="s">
        <v>195</v>
      </c>
      <c r="O353" s="1" t="s">
        <v>224</v>
      </c>
      <c r="P353" s="1" t="s">
        <v>59</v>
      </c>
      <c r="Q353" s="1" t="s">
        <v>59</v>
      </c>
      <c r="R353" s="1" t="s">
        <v>58</v>
      </c>
      <c r="V353">
        <v>1</v>
      </c>
      <c r="AV353" s="1" t="s">
        <v>49</v>
      </c>
      <c r="AW353" s="1" t="s">
        <v>785</v>
      </c>
      <c r="AX353" s="1" t="s">
        <v>49</v>
      </c>
      <c r="AY353" s="1" t="s">
        <v>49</v>
      </c>
    </row>
    <row r="354" spans="1:51" ht="29.95" customHeight="1">
      <c r="A354" s="4" t="s">
        <v>219</v>
      </c>
      <c r="B354" s="4" t="s">
        <v>220</v>
      </c>
      <c r="C354" s="4" t="s">
        <v>221</v>
      </c>
      <c r="D354" s="5">
        <v>0.107</v>
      </c>
      <c r="E354" s="6">
        <f>단가대비표!O188</f>
        <v>0</v>
      </c>
      <c r="F354" s="7">
        <f>TRUNC(E354*D354,1)</f>
        <v>0</v>
      </c>
      <c r="G354" s="6">
        <f>단가대비표!P188</f>
        <v>157068</v>
      </c>
      <c r="H354" s="7">
        <f>TRUNC(G354*D354,1)</f>
        <v>16806.2</v>
      </c>
      <c r="I354" s="6">
        <f>단가대비표!V188</f>
        <v>0</v>
      </c>
      <c r="J354" s="7">
        <f>TRUNC(I354*D354,1)</f>
        <v>0</v>
      </c>
      <c r="K354" s="6">
        <f t="shared" si="56"/>
        <v>157068</v>
      </c>
      <c r="L354" s="7">
        <f t="shared" si="56"/>
        <v>16806.2</v>
      </c>
      <c r="M354" s="4" t="s">
        <v>49</v>
      </c>
      <c r="N354" s="1" t="s">
        <v>195</v>
      </c>
      <c r="O354" s="1" t="s">
        <v>222</v>
      </c>
      <c r="P354" s="1" t="s">
        <v>59</v>
      </c>
      <c r="Q354" s="1" t="s">
        <v>59</v>
      </c>
      <c r="R354" s="1" t="s">
        <v>58</v>
      </c>
      <c r="V354">
        <v>1</v>
      </c>
      <c r="AV354" s="1" t="s">
        <v>49</v>
      </c>
      <c r="AW354" s="1" t="s">
        <v>786</v>
      </c>
      <c r="AX354" s="1" t="s">
        <v>49</v>
      </c>
      <c r="AY354" s="1" t="s">
        <v>49</v>
      </c>
    </row>
    <row r="355" spans="1:51" ht="29.95" customHeight="1">
      <c r="A355" s="4" t="s">
        <v>264</v>
      </c>
      <c r="B355" s="4" t="s">
        <v>558</v>
      </c>
      <c r="C355" s="4" t="s">
        <v>116</v>
      </c>
      <c r="D355" s="5">
        <v>1</v>
      </c>
      <c r="E355" s="6">
        <f>TRUNC(SUMIF(V353:V355, RIGHTB(O355, 1), H353:H355)*U355, 2)</f>
        <v>1025.58</v>
      </c>
      <c r="F355" s="7">
        <f>TRUNC(E355*D355,1)</f>
        <v>1025.5</v>
      </c>
      <c r="G355" s="6">
        <v>0</v>
      </c>
      <c r="H355" s="7">
        <f>TRUNC(G355*D355,1)</f>
        <v>0</v>
      </c>
      <c r="I355" s="6">
        <v>0</v>
      </c>
      <c r="J355" s="7">
        <f>TRUNC(I355*D355,1)</f>
        <v>0</v>
      </c>
      <c r="K355" s="6">
        <f t="shared" si="56"/>
        <v>1025.5</v>
      </c>
      <c r="L355" s="7">
        <f t="shared" si="56"/>
        <v>1025.5</v>
      </c>
      <c r="M355" s="4" t="s">
        <v>49</v>
      </c>
      <c r="N355" s="1" t="s">
        <v>195</v>
      </c>
      <c r="O355" s="1" t="s">
        <v>218</v>
      </c>
      <c r="P355" s="1" t="s">
        <v>59</v>
      </c>
      <c r="Q355" s="1" t="s">
        <v>59</v>
      </c>
      <c r="R355" s="1" t="s">
        <v>59</v>
      </c>
      <c r="S355">
        <v>1</v>
      </c>
      <c r="T355">
        <v>0</v>
      </c>
      <c r="U355">
        <v>0.02</v>
      </c>
      <c r="AV355" s="1" t="s">
        <v>49</v>
      </c>
      <c r="AW355" s="1" t="s">
        <v>787</v>
      </c>
      <c r="AX355" s="1" t="s">
        <v>49</v>
      </c>
      <c r="AY355" s="1" t="s">
        <v>49</v>
      </c>
    </row>
    <row r="356" spans="1:51" ht="29.95" customHeight="1">
      <c r="A356" s="4" t="s">
        <v>454</v>
      </c>
      <c r="B356" s="4" t="s">
        <v>49</v>
      </c>
      <c r="C356" s="4" t="s">
        <v>49</v>
      </c>
      <c r="D356" s="5"/>
      <c r="E356" s="6"/>
      <c r="F356" s="7">
        <f>TRUNC(SUMIF(N353:N355, N352, F353:F355),0)</f>
        <v>1025</v>
      </c>
      <c r="G356" s="6"/>
      <c r="H356" s="7">
        <f>TRUNC(SUMIF(N353:N355, N352, H353:H355),0)</f>
        <v>51279</v>
      </c>
      <c r="I356" s="6"/>
      <c r="J356" s="7">
        <f>TRUNC(SUMIF(N353:N355, N352, J353:J355),0)</f>
        <v>0</v>
      </c>
      <c r="K356" s="6"/>
      <c r="L356" s="7">
        <f>F356+H356+J356</f>
        <v>52304</v>
      </c>
      <c r="M356" s="4" t="s">
        <v>49</v>
      </c>
      <c r="N356" s="1" t="s">
        <v>125</v>
      </c>
      <c r="O356" s="1" t="s">
        <v>125</v>
      </c>
      <c r="P356" s="1" t="s">
        <v>49</v>
      </c>
      <c r="Q356" s="1" t="s">
        <v>49</v>
      </c>
      <c r="R356" s="1" t="s">
        <v>49</v>
      </c>
      <c r="AV356" s="1" t="s">
        <v>49</v>
      </c>
      <c r="AW356" s="1" t="s">
        <v>49</v>
      </c>
      <c r="AX356" s="1" t="s">
        <v>49</v>
      </c>
      <c r="AY356" s="1" t="s">
        <v>49</v>
      </c>
    </row>
    <row r="357" spans="1:51" ht="29.95" customHeight="1">
      <c r="A357" s="5"/>
      <c r="B357" s="5"/>
      <c r="C357" s="5"/>
      <c r="D357" s="5"/>
      <c r="E357" s="6"/>
      <c r="F357" s="7"/>
      <c r="G357" s="6"/>
      <c r="H357" s="7"/>
      <c r="I357" s="6"/>
      <c r="J357" s="7"/>
      <c r="K357" s="6"/>
      <c r="L357" s="7"/>
      <c r="M357" s="5"/>
    </row>
    <row r="358" spans="1:51" ht="29.95" customHeight="1">
      <c r="A358" s="91" t="s">
        <v>788</v>
      </c>
      <c r="B358" s="91"/>
      <c r="C358" s="91"/>
      <c r="D358" s="91"/>
      <c r="E358" s="92"/>
      <c r="F358" s="93"/>
      <c r="G358" s="92"/>
      <c r="H358" s="93"/>
      <c r="I358" s="92"/>
      <c r="J358" s="93"/>
      <c r="K358" s="92"/>
      <c r="L358" s="93"/>
      <c r="M358" s="91"/>
      <c r="N358" s="1" t="s">
        <v>196</v>
      </c>
    </row>
    <row r="359" spans="1:51" ht="29.95" customHeight="1">
      <c r="A359" s="4" t="s">
        <v>635</v>
      </c>
      <c r="B359" s="4" t="s">
        <v>789</v>
      </c>
      <c r="C359" s="4" t="s">
        <v>187</v>
      </c>
      <c r="D359" s="5">
        <v>1</v>
      </c>
      <c r="E359" s="6">
        <f>단가대비표!O171</f>
        <v>29990</v>
      </c>
      <c r="F359" s="7">
        <f>TRUNC(E359*D359,1)</f>
        <v>29990</v>
      </c>
      <c r="G359" s="6">
        <f>단가대비표!P171</f>
        <v>0</v>
      </c>
      <c r="H359" s="7">
        <f>TRUNC(G359*D359,1)</f>
        <v>0</v>
      </c>
      <c r="I359" s="6">
        <f>단가대비표!V171</f>
        <v>0</v>
      </c>
      <c r="J359" s="7">
        <f>TRUNC(I359*D359,1)</f>
        <v>0</v>
      </c>
      <c r="K359" s="6">
        <f t="shared" ref="K359:L363" si="57">TRUNC(E359+G359+I359,1)</f>
        <v>29990</v>
      </c>
      <c r="L359" s="7">
        <f t="shared" si="57"/>
        <v>29990</v>
      </c>
      <c r="M359" s="4" t="s">
        <v>49</v>
      </c>
      <c r="N359" s="1" t="s">
        <v>196</v>
      </c>
      <c r="O359" s="1" t="s">
        <v>790</v>
      </c>
      <c r="P359" s="1" t="s">
        <v>59</v>
      </c>
      <c r="Q359" s="1" t="s">
        <v>59</v>
      </c>
      <c r="R359" s="1" t="s">
        <v>58</v>
      </c>
      <c r="AV359" s="1" t="s">
        <v>49</v>
      </c>
      <c r="AW359" s="1" t="s">
        <v>791</v>
      </c>
      <c r="AX359" s="1" t="s">
        <v>49</v>
      </c>
      <c r="AY359" s="1" t="s">
        <v>49</v>
      </c>
    </row>
    <row r="360" spans="1:51" ht="29.95" customHeight="1">
      <c r="A360" s="4" t="s">
        <v>639</v>
      </c>
      <c r="B360" s="4" t="s">
        <v>640</v>
      </c>
      <c r="C360" s="4" t="s">
        <v>337</v>
      </c>
      <c r="D360" s="5">
        <v>12</v>
      </c>
      <c r="E360" s="6">
        <f>단가대비표!O49</f>
        <v>869.2</v>
      </c>
      <c r="F360" s="7">
        <f>TRUNC(E360*D360,1)</f>
        <v>10430.4</v>
      </c>
      <c r="G360" s="6">
        <f>단가대비표!P49</f>
        <v>0</v>
      </c>
      <c r="H360" s="7">
        <f>TRUNC(G360*D360,1)</f>
        <v>0</v>
      </c>
      <c r="I360" s="6">
        <f>단가대비표!V49</f>
        <v>0</v>
      </c>
      <c r="J360" s="7">
        <f>TRUNC(I360*D360,1)</f>
        <v>0</v>
      </c>
      <c r="K360" s="6">
        <f t="shared" si="57"/>
        <v>869.2</v>
      </c>
      <c r="L360" s="7">
        <f t="shared" si="57"/>
        <v>10430.4</v>
      </c>
      <c r="M360" s="4" t="s">
        <v>49</v>
      </c>
      <c r="N360" s="1" t="s">
        <v>196</v>
      </c>
      <c r="O360" s="1" t="s">
        <v>641</v>
      </c>
      <c r="P360" s="1" t="s">
        <v>59</v>
      </c>
      <c r="Q360" s="1" t="s">
        <v>59</v>
      </c>
      <c r="R360" s="1" t="s">
        <v>58</v>
      </c>
      <c r="AV360" s="1" t="s">
        <v>49</v>
      </c>
      <c r="AW360" s="1" t="s">
        <v>792</v>
      </c>
      <c r="AX360" s="1" t="s">
        <v>49</v>
      </c>
      <c r="AY360" s="1" t="s">
        <v>49</v>
      </c>
    </row>
    <row r="361" spans="1:51" ht="29.95" customHeight="1">
      <c r="A361" s="4" t="s">
        <v>643</v>
      </c>
      <c r="B361" s="4" t="s">
        <v>644</v>
      </c>
      <c r="C361" s="4" t="s">
        <v>187</v>
      </c>
      <c r="D361" s="5">
        <v>24</v>
      </c>
      <c r="E361" s="6">
        <f>단가대비표!O46</f>
        <v>62.5</v>
      </c>
      <c r="F361" s="7">
        <f>TRUNC(E361*D361,1)</f>
        <v>1500</v>
      </c>
      <c r="G361" s="6">
        <f>단가대비표!P46</f>
        <v>0</v>
      </c>
      <c r="H361" s="7">
        <f>TRUNC(G361*D361,1)</f>
        <v>0</v>
      </c>
      <c r="I361" s="6">
        <f>단가대비표!V46</f>
        <v>0</v>
      </c>
      <c r="J361" s="7">
        <f>TRUNC(I361*D361,1)</f>
        <v>0</v>
      </c>
      <c r="K361" s="6">
        <f t="shared" si="57"/>
        <v>62.5</v>
      </c>
      <c r="L361" s="7">
        <f t="shared" si="57"/>
        <v>1500</v>
      </c>
      <c r="M361" s="4" t="s">
        <v>49</v>
      </c>
      <c r="N361" s="1" t="s">
        <v>196</v>
      </c>
      <c r="O361" s="1" t="s">
        <v>645</v>
      </c>
      <c r="P361" s="1" t="s">
        <v>59</v>
      </c>
      <c r="Q361" s="1" t="s">
        <v>59</v>
      </c>
      <c r="R361" s="1" t="s">
        <v>58</v>
      </c>
      <c r="AV361" s="1" t="s">
        <v>49</v>
      </c>
      <c r="AW361" s="1" t="s">
        <v>793</v>
      </c>
      <c r="AX361" s="1" t="s">
        <v>49</v>
      </c>
      <c r="AY361" s="1" t="s">
        <v>49</v>
      </c>
    </row>
    <row r="362" spans="1:51" ht="29.95" customHeight="1">
      <c r="A362" s="4" t="s">
        <v>647</v>
      </c>
      <c r="B362" s="4" t="s">
        <v>794</v>
      </c>
      <c r="C362" s="4" t="s">
        <v>187</v>
      </c>
      <c r="D362" s="5">
        <v>1</v>
      </c>
      <c r="E362" s="6">
        <f>단가대비표!O102</f>
        <v>5748</v>
      </c>
      <c r="F362" s="7">
        <f>TRUNC(E362*D362,1)</f>
        <v>5748</v>
      </c>
      <c r="G362" s="6">
        <f>단가대비표!P102</f>
        <v>0</v>
      </c>
      <c r="H362" s="7">
        <f>TRUNC(G362*D362,1)</f>
        <v>0</v>
      </c>
      <c r="I362" s="6">
        <f>단가대비표!V102</f>
        <v>0</v>
      </c>
      <c r="J362" s="7">
        <f>TRUNC(I362*D362,1)</f>
        <v>0</v>
      </c>
      <c r="K362" s="6">
        <f t="shared" si="57"/>
        <v>5748</v>
      </c>
      <c r="L362" s="7">
        <f t="shared" si="57"/>
        <v>5748</v>
      </c>
      <c r="M362" s="4" t="s">
        <v>49</v>
      </c>
      <c r="N362" s="1" t="s">
        <v>196</v>
      </c>
      <c r="O362" s="1" t="s">
        <v>795</v>
      </c>
      <c r="P362" s="1" t="s">
        <v>59</v>
      </c>
      <c r="Q362" s="1" t="s">
        <v>59</v>
      </c>
      <c r="R362" s="1" t="s">
        <v>58</v>
      </c>
      <c r="AV362" s="1" t="s">
        <v>49</v>
      </c>
      <c r="AW362" s="1" t="s">
        <v>796</v>
      </c>
      <c r="AX362" s="1" t="s">
        <v>49</v>
      </c>
      <c r="AY362" s="1" t="s">
        <v>49</v>
      </c>
    </row>
    <row r="363" spans="1:51" ht="29.95" customHeight="1">
      <c r="A363" s="4" t="s">
        <v>323</v>
      </c>
      <c r="B363" s="4" t="s">
        <v>194</v>
      </c>
      <c r="C363" s="4" t="s">
        <v>169</v>
      </c>
      <c r="D363" s="5">
        <v>2</v>
      </c>
      <c r="E363" s="6" t="e">
        <f>#REF!</f>
        <v>#REF!</v>
      </c>
      <c r="F363" s="7" t="e">
        <f>TRUNC(E363*D363,1)</f>
        <v>#REF!</v>
      </c>
      <c r="G363" s="6" t="e">
        <f>#REF!</f>
        <v>#REF!</v>
      </c>
      <c r="H363" s="7" t="e">
        <f>TRUNC(G363*D363,1)</f>
        <v>#REF!</v>
      </c>
      <c r="I363" s="6" t="e">
        <f>#REF!</f>
        <v>#REF!</v>
      </c>
      <c r="J363" s="7" t="e">
        <f>TRUNC(I363*D363,1)</f>
        <v>#REF!</v>
      </c>
      <c r="K363" s="6" t="e">
        <f t="shared" si="57"/>
        <v>#REF!</v>
      </c>
      <c r="L363" s="7" t="e">
        <f t="shared" si="57"/>
        <v>#REF!</v>
      </c>
      <c r="M363" s="4" t="s">
        <v>797</v>
      </c>
      <c r="N363" s="1" t="s">
        <v>196</v>
      </c>
      <c r="O363" s="1" t="s">
        <v>798</v>
      </c>
      <c r="P363" s="1" t="s">
        <v>58</v>
      </c>
      <c r="Q363" s="1" t="s">
        <v>59</v>
      </c>
      <c r="R363" s="1" t="s">
        <v>59</v>
      </c>
      <c r="AV363" s="1" t="s">
        <v>49</v>
      </c>
      <c r="AW363" s="1" t="s">
        <v>799</v>
      </c>
      <c r="AX363" s="1" t="s">
        <v>49</v>
      </c>
      <c r="AY363" s="1" t="s">
        <v>49</v>
      </c>
    </row>
    <row r="364" spans="1:51" ht="29.95" customHeight="1">
      <c r="A364" s="4" t="s">
        <v>454</v>
      </c>
      <c r="B364" s="4" t="s">
        <v>49</v>
      </c>
      <c r="C364" s="4" t="s">
        <v>49</v>
      </c>
      <c r="D364" s="5"/>
      <c r="E364" s="6"/>
      <c r="F364" s="7" t="e">
        <f>TRUNC(SUMIF(N359:N363, N358, F359:F363),0)</f>
        <v>#REF!</v>
      </c>
      <c r="G364" s="6"/>
      <c r="H364" s="7" t="e">
        <f>TRUNC(SUMIF(N359:N363, N358, H359:H363),0)</f>
        <v>#REF!</v>
      </c>
      <c r="I364" s="6"/>
      <c r="J364" s="7" t="e">
        <f>TRUNC(SUMIF(N359:N363, N358, J359:J363),0)</f>
        <v>#REF!</v>
      </c>
      <c r="K364" s="6"/>
      <c r="L364" s="7" t="e">
        <f>F364+H364+J364</f>
        <v>#REF!</v>
      </c>
      <c r="M364" s="4" t="s">
        <v>49</v>
      </c>
      <c r="N364" s="1" t="s">
        <v>125</v>
      </c>
      <c r="O364" s="1" t="s">
        <v>125</v>
      </c>
      <c r="P364" s="1" t="s">
        <v>49</v>
      </c>
      <c r="Q364" s="1" t="s">
        <v>49</v>
      </c>
      <c r="R364" s="1" t="s">
        <v>49</v>
      </c>
      <c r="AV364" s="1" t="s">
        <v>49</v>
      </c>
      <c r="AW364" s="1" t="s">
        <v>49</v>
      </c>
      <c r="AX364" s="1" t="s">
        <v>49</v>
      </c>
      <c r="AY364" s="1" t="s">
        <v>49</v>
      </c>
    </row>
    <row r="365" spans="1:51" ht="29.95" customHeight="1">
      <c r="A365" s="5"/>
      <c r="B365" s="5"/>
      <c r="C365" s="5"/>
      <c r="D365" s="5"/>
      <c r="E365" s="6"/>
      <c r="F365" s="7"/>
      <c r="G365" s="6"/>
      <c r="H365" s="7"/>
      <c r="I365" s="6"/>
      <c r="J365" s="7"/>
      <c r="K365" s="6"/>
      <c r="L365" s="7"/>
      <c r="M365" s="5"/>
    </row>
    <row r="366" spans="1:51" ht="29.95" customHeight="1">
      <c r="A366" s="91" t="s">
        <v>800</v>
      </c>
      <c r="B366" s="91"/>
      <c r="C366" s="91"/>
      <c r="D366" s="91"/>
      <c r="E366" s="92"/>
      <c r="F366" s="93"/>
      <c r="G366" s="92"/>
      <c r="H366" s="93"/>
      <c r="I366" s="92"/>
      <c r="J366" s="93"/>
      <c r="K366" s="92"/>
      <c r="L366" s="93"/>
      <c r="M366" s="91"/>
      <c r="N366" s="1" t="s">
        <v>203</v>
      </c>
    </row>
    <row r="367" spans="1:51" ht="29.95" customHeight="1">
      <c r="A367" s="4" t="s">
        <v>780</v>
      </c>
      <c r="B367" s="4" t="s">
        <v>220</v>
      </c>
      <c r="C367" s="4" t="s">
        <v>221</v>
      </c>
      <c r="D367" s="5">
        <v>8.5000000000000006E-2</v>
      </c>
      <c r="E367" s="6">
        <f>단가대비표!O194</f>
        <v>0</v>
      </c>
      <c r="F367" s="7">
        <f>TRUNC(E367*D367,1)</f>
        <v>0</v>
      </c>
      <c r="G367" s="6">
        <f>단가대비표!P194</f>
        <v>249748</v>
      </c>
      <c r="H367" s="7">
        <f>TRUNC(G367*D367,1)</f>
        <v>21228.5</v>
      </c>
      <c r="I367" s="6">
        <f>단가대비표!V194</f>
        <v>0</v>
      </c>
      <c r="J367" s="7">
        <f>TRUNC(I367*D367,1)</f>
        <v>0</v>
      </c>
      <c r="K367" s="6">
        <f>TRUNC(E367+G367+I367,1)</f>
        <v>249748</v>
      </c>
      <c r="L367" s="7">
        <f>TRUNC(F367+H367+J367,1)</f>
        <v>21228.5</v>
      </c>
      <c r="M367" s="4" t="s">
        <v>49</v>
      </c>
      <c r="N367" s="1" t="s">
        <v>203</v>
      </c>
      <c r="O367" s="1" t="s">
        <v>781</v>
      </c>
      <c r="P367" s="1" t="s">
        <v>59</v>
      </c>
      <c r="Q367" s="1" t="s">
        <v>59</v>
      </c>
      <c r="R367" s="1" t="s">
        <v>58</v>
      </c>
      <c r="V367">
        <v>1</v>
      </c>
      <c r="AV367" s="1" t="s">
        <v>49</v>
      </c>
      <c r="AW367" s="1" t="s">
        <v>801</v>
      </c>
      <c r="AX367" s="1" t="s">
        <v>49</v>
      </c>
      <c r="AY367" s="1" t="s">
        <v>49</v>
      </c>
    </row>
    <row r="368" spans="1:51" ht="29.95" customHeight="1">
      <c r="A368" s="4" t="s">
        <v>264</v>
      </c>
      <c r="B368" s="4" t="s">
        <v>265</v>
      </c>
      <c r="C368" s="4" t="s">
        <v>116</v>
      </c>
      <c r="D368" s="5">
        <v>1</v>
      </c>
      <c r="E368" s="6">
        <f>TRUNC(SUMIF(V367:V368, RIGHTB(O368, 1), H367:H368)*U368, 2)</f>
        <v>636.85</v>
      </c>
      <c r="F368" s="7">
        <f>TRUNC(E368*D368,1)</f>
        <v>636.79999999999995</v>
      </c>
      <c r="G368" s="6">
        <v>0</v>
      </c>
      <c r="H368" s="7">
        <f>TRUNC(G368*D368,1)</f>
        <v>0</v>
      </c>
      <c r="I368" s="6">
        <v>0</v>
      </c>
      <c r="J368" s="7">
        <f>TRUNC(I368*D368,1)</f>
        <v>0</v>
      </c>
      <c r="K368" s="6">
        <f>TRUNC(E368+G368+I368,1)</f>
        <v>636.79999999999995</v>
      </c>
      <c r="L368" s="7">
        <f>TRUNC(F368+H368+J368,1)</f>
        <v>636.79999999999995</v>
      </c>
      <c r="M368" s="4" t="s">
        <v>49</v>
      </c>
      <c r="N368" s="1" t="s">
        <v>203</v>
      </c>
      <c r="O368" s="1" t="s">
        <v>218</v>
      </c>
      <c r="P368" s="1" t="s">
        <v>59</v>
      </c>
      <c r="Q368" s="1" t="s">
        <v>59</v>
      </c>
      <c r="R368" s="1" t="s">
        <v>59</v>
      </c>
      <c r="S368">
        <v>1</v>
      </c>
      <c r="T368">
        <v>0</v>
      </c>
      <c r="U368">
        <v>0.03</v>
      </c>
      <c r="AV368" s="1" t="s">
        <v>49</v>
      </c>
      <c r="AW368" s="1" t="s">
        <v>802</v>
      </c>
      <c r="AX368" s="1" t="s">
        <v>49</v>
      </c>
      <c r="AY368" s="1" t="s">
        <v>49</v>
      </c>
    </row>
    <row r="369" spans="1:51" ht="29.95" customHeight="1">
      <c r="A369" s="4" t="s">
        <v>454</v>
      </c>
      <c r="B369" s="4" t="s">
        <v>49</v>
      </c>
      <c r="C369" s="4" t="s">
        <v>49</v>
      </c>
      <c r="D369" s="5"/>
      <c r="E369" s="6"/>
      <c r="F369" s="7">
        <f>TRUNC(SUMIF(N367:N368, N366, F367:F368),0)</f>
        <v>636</v>
      </c>
      <c r="G369" s="6"/>
      <c r="H369" s="7">
        <f>TRUNC(SUMIF(N367:N368, N366, H367:H368),0)</f>
        <v>21228</v>
      </c>
      <c r="I369" s="6"/>
      <c r="J369" s="7">
        <f>TRUNC(SUMIF(N367:N368, N366, J367:J368),0)</f>
        <v>0</v>
      </c>
      <c r="K369" s="6"/>
      <c r="L369" s="7">
        <f>F369+H369+J369</f>
        <v>21864</v>
      </c>
      <c r="M369" s="4" t="s">
        <v>49</v>
      </c>
      <c r="N369" s="1" t="s">
        <v>125</v>
      </c>
      <c r="O369" s="1" t="s">
        <v>125</v>
      </c>
      <c r="P369" s="1" t="s">
        <v>49</v>
      </c>
      <c r="Q369" s="1" t="s">
        <v>49</v>
      </c>
      <c r="R369" s="1" t="s">
        <v>49</v>
      </c>
      <c r="AV369" s="1" t="s">
        <v>49</v>
      </c>
      <c r="AW369" s="1" t="s">
        <v>49</v>
      </c>
      <c r="AX369" s="1" t="s">
        <v>49</v>
      </c>
      <c r="AY369" s="1" t="s">
        <v>49</v>
      </c>
    </row>
    <row r="370" spans="1:51" ht="29.95" customHeight="1">
      <c r="A370" s="5"/>
      <c r="B370" s="5"/>
      <c r="C370" s="5"/>
      <c r="D370" s="5"/>
      <c r="E370" s="6"/>
      <c r="F370" s="7"/>
      <c r="G370" s="6"/>
      <c r="H370" s="7"/>
      <c r="I370" s="6"/>
      <c r="J370" s="7"/>
      <c r="K370" s="6"/>
      <c r="L370" s="7"/>
      <c r="M370" s="5"/>
    </row>
    <row r="371" spans="1:51" ht="29.95" customHeight="1">
      <c r="A371" s="91" t="s">
        <v>803</v>
      </c>
      <c r="B371" s="91"/>
      <c r="C371" s="91"/>
      <c r="D371" s="91"/>
      <c r="E371" s="92"/>
      <c r="F371" s="93"/>
      <c r="G371" s="92"/>
      <c r="H371" s="93"/>
      <c r="I371" s="92"/>
      <c r="J371" s="93"/>
      <c r="K371" s="92"/>
      <c r="L371" s="93"/>
      <c r="M371" s="91"/>
      <c r="N371" s="1" t="s">
        <v>206</v>
      </c>
    </row>
    <row r="372" spans="1:51" ht="29.95" customHeight="1">
      <c r="A372" s="4" t="s">
        <v>223</v>
      </c>
      <c r="B372" s="4" t="s">
        <v>220</v>
      </c>
      <c r="C372" s="4" t="s">
        <v>221</v>
      </c>
      <c r="D372" s="5">
        <v>1.7000000000000001E-2</v>
      </c>
      <c r="E372" s="6">
        <f>단가대비표!O199</f>
        <v>0</v>
      </c>
      <c r="F372" s="7">
        <f>TRUNC(E372*D372,1)</f>
        <v>0</v>
      </c>
      <c r="G372" s="6">
        <f>단가대비표!P199</f>
        <v>214118</v>
      </c>
      <c r="H372" s="7">
        <f>TRUNC(G372*D372,1)</f>
        <v>3640</v>
      </c>
      <c r="I372" s="6">
        <f>단가대비표!V199</f>
        <v>0</v>
      </c>
      <c r="J372" s="7">
        <f>TRUNC(I372*D372,1)</f>
        <v>0</v>
      </c>
      <c r="K372" s="6">
        <f t="shared" ref="K372:L374" si="58">TRUNC(E372+G372+I372,1)</f>
        <v>214118</v>
      </c>
      <c r="L372" s="7">
        <f t="shared" si="58"/>
        <v>3640</v>
      </c>
      <c r="M372" s="4" t="s">
        <v>49</v>
      </c>
      <c r="N372" s="1" t="s">
        <v>206</v>
      </c>
      <c r="O372" s="1" t="s">
        <v>224</v>
      </c>
      <c r="P372" s="1" t="s">
        <v>59</v>
      </c>
      <c r="Q372" s="1" t="s">
        <v>59</v>
      </c>
      <c r="R372" s="1" t="s">
        <v>58</v>
      </c>
      <c r="V372">
        <v>1</v>
      </c>
      <c r="AV372" s="1" t="s">
        <v>49</v>
      </c>
      <c r="AW372" s="1" t="s">
        <v>804</v>
      </c>
      <c r="AX372" s="1" t="s">
        <v>49</v>
      </c>
      <c r="AY372" s="1" t="s">
        <v>49</v>
      </c>
    </row>
    <row r="373" spans="1:51" ht="29.95" customHeight="1">
      <c r="A373" s="4" t="s">
        <v>219</v>
      </c>
      <c r="B373" s="4" t="s">
        <v>220</v>
      </c>
      <c r="C373" s="4" t="s">
        <v>221</v>
      </c>
      <c r="D373" s="5">
        <v>1.0999999999999999E-2</v>
      </c>
      <c r="E373" s="6">
        <f>단가대비표!O188</f>
        <v>0</v>
      </c>
      <c r="F373" s="7">
        <f>TRUNC(E373*D373,1)</f>
        <v>0</v>
      </c>
      <c r="G373" s="6">
        <f>단가대비표!P188</f>
        <v>157068</v>
      </c>
      <c r="H373" s="7">
        <f>TRUNC(G373*D373,1)</f>
        <v>1727.7</v>
      </c>
      <c r="I373" s="6">
        <f>단가대비표!V188</f>
        <v>0</v>
      </c>
      <c r="J373" s="7">
        <f>TRUNC(I373*D373,1)</f>
        <v>0</v>
      </c>
      <c r="K373" s="6">
        <f t="shared" si="58"/>
        <v>157068</v>
      </c>
      <c r="L373" s="7">
        <f t="shared" si="58"/>
        <v>1727.7</v>
      </c>
      <c r="M373" s="4" t="s">
        <v>49</v>
      </c>
      <c r="N373" s="1" t="s">
        <v>206</v>
      </c>
      <c r="O373" s="1" t="s">
        <v>222</v>
      </c>
      <c r="P373" s="1" t="s">
        <v>59</v>
      </c>
      <c r="Q373" s="1" t="s">
        <v>59</v>
      </c>
      <c r="R373" s="1" t="s">
        <v>58</v>
      </c>
      <c r="V373">
        <v>1</v>
      </c>
      <c r="AV373" s="1" t="s">
        <v>49</v>
      </c>
      <c r="AW373" s="1" t="s">
        <v>805</v>
      </c>
      <c r="AX373" s="1" t="s">
        <v>49</v>
      </c>
      <c r="AY373" s="1" t="s">
        <v>49</v>
      </c>
    </row>
    <row r="374" spans="1:51" ht="29.95" customHeight="1">
      <c r="A374" s="4" t="s">
        <v>264</v>
      </c>
      <c r="B374" s="4" t="s">
        <v>558</v>
      </c>
      <c r="C374" s="4" t="s">
        <v>116</v>
      </c>
      <c r="D374" s="5">
        <v>1</v>
      </c>
      <c r="E374" s="6">
        <f>TRUNC(SUMIF(V372:V374, RIGHTB(O374, 1), H372:H374)*U374, 2)</f>
        <v>107.35</v>
      </c>
      <c r="F374" s="7">
        <f>TRUNC(E374*D374,1)</f>
        <v>107.3</v>
      </c>
      <c r="G374" s="6">
        <v>0</v>
      </c>
      <c r="H374" s="7">
        <f>TRUNC(G374*D374,1)</f>
        <v>0</v>
      </c>
      <c r="I374" s="6">
        <v>0</v>
      </c>
      <c r="J374" s="7">
        <f>TRUNC(I374*D374,1)</f>
        <v>0</v>
      </c>
      <c r="K374" s="6">
        <f t="shared" si="58"/>
        <v>107.3</v>
      </c>
      <c r="L374" s="7">
        <f t="shared" si="58"/>
        <v>107.3</v>
      </c>
      <c r="M374" s="4" t="s">
        <v>49</v>
      </c>
      <c r="N374" s="1" t="s">
        <v>206</v>
      </c>
      <c r="O374" s="1" t="s">
        <v>218</v>
      </c>
      <c r="P374" s="1" t="s">
        <v>59</v>
      </c>
      <c r="Q374" s="1" t="s">
        <v>59</v>
      </c>
      <c r="R374" s="1" t="s">
        <v>59</v>
      </c>
      <c r="S374">
        <v>1</v>
      </c>
      <c r="T374">
        <v>0</v>
      </c>
      <c r="U374">
        <v>0.02</v>
      </c>
      <c r="AV374" s="1" t="s">
        <v>49</v>
      </c>
      <c r="AW374" s="1" t="s">
        <v>806</v>
      </c>
      <c r="AX374" s="1" t="s">
        <v>49</v>
      </c>
      <c r="AY374" s="1" t="s">
        <v>49</v>
      </c>
    </row>
    <row r="375" spans="1:51" ht="29.95" customHeight="1">
      <c r="A375" s="4" t="s">
        <v>454</v>
      </c>
      <c r="B375" s="4" t="s">
        <v>49</v>
      </c>
      <c r="C375" s="4" t="s">
        <v>49</v>
      </c>
      <c r="D375" s="5"/>
      <c r="E375" s="6"/>
      <c r="F375" s="7">
        <f>TRUNC(SUMIF(N372:N374, N371, F372:F374),0)</f>
        <v>107</v>
      </c>
      <c r="G375" s="6"/>
      <c r="H375" s="7">
        <f>TRUNC(SUMIF(N372:N374, N371, H372:H374),0)</f>
        <v>5367</v>
      </c>
      <c r="I375" s="6"/>
      <c r="J375" s="7">
        <f>TRUNC(SUMIF(N372:N374, N371, J372:J374),0)</f>
        <v>0</v>
      </c>
      <c r="K375" s="6"/>
      <c r="L375" s="7">
        <f>F375+H375+J375</f>
        <v>5474</v>
      </c>
      <c r="M375" s="4" t="s">
        <v>49</v>
      </c>
      <c r="N375" s="1" t="s">
        <v>125</v>
      </c>
      <c r="O375" s="1" t="s">
        <v>125</v>
      </c>
      <c r="P375" s="1" t="s">
        <v>49</v>
      </c>
      <c r="Q375" s="1" t="s">
        <v>49</v>
      </c>
      <c r="R375" s="1" t="s">
        <v>49</v>
      </c>
      <c r="AV375" s="1" t="s">
        <v>49</v>
      </c>
      <c r="AW375" s="1" t="s">
        <v>49</v>
      </c>
      <c r="AX375" s="1" t="s">
        <v>49</v>
      </c>
      <c r="AY375" s="1" t="s">
        <v>49</v>
      </c>
    </row>
    <row r="376" spans="1:51" ht="29.95" customHeight="1">
      <c r="A376" s="5"/>
      <c r="B376" s="5"/>
      <c r="C376" s="5"/>
      <c r="D376" s="5"/>
      <c r="E376" s="6"/>
      <c r="F376" s="7"/>
      <c r="G376" s="6"/>
      <c r="H376" s="7"/>
      <c r="I376" s="6"/>
      <c r="J376" s="7"/>
      <c r="K376" s="6"/>
      <c r="L376" s="7"/>
      <c r="M376" s="5"/>
    </row>
    <row r="377" spans="1:51" ht="29.95" customHeight="1">
      <c r="A377" s="91" t="s">
        <v>807</v>
      </c>
      <c r="B377" s="91"/>
      <c r="C377" s="91"/>
      <c r="D377" s="91"/>
      <c r="E377" s="92"/>
      <c r="F377" s="93"/>
      <c r="G377" s="92"/>
      <c r="H377" s="93"/>
      <c r="I377" s="92"/>
      <c r="J377" s="93"/>
      <c r="K377" s="92"/>
      <c r="L377" s="93"/>
      <c r="M377" s="91"/>
      <c r="N377" s="1" t="s">
        <v>207</v>
      </c>
    </row>
    <row r="378" spans="1:51" ht="29.95" customHeight="1">
      <c r="A378" s="4" t="s">
        <v>597</v>
      </c>
      <c r="B378" s="4" t="s">
        <v>220</v>
      </c>
      <c r="C378" s="4" t="s">
        <v>221</v>
      </c>
      <c r="D378" s="5">
        <v>1.9E-2</v>
      </c>
      <c r="E378" s="6">
        <f>단가대비표!O202</f>
        <v>0</v>
      </c>
      <c r="F378" s="7">
        <f>TRUNC(E378*D378,1)</f>
        <v>0</v>
      </c>
      <c r="G378" s="6">
        <f>단가대비표!P202</f>
        <v>194048</v>
      </c>
      <c r="H378" s="7">
        <f>TRUNC(G378*D378,1)</f>
        <v>3686.9</v>
      </c>
      <c r="I378" s="6">
        <f>단가대비표!V202</f>
        <v>0</v>
      </c>
      <c r="J378" s="7">
        <f>TRUNC(I378*D378,1)</f>
        <v>0</v>
      </c>
      <c r="K378" s="6">
        <f t="shared" ref="K378:L380" si="59">TRUNC(E378+G378+I378,1)</f>
        <v>194048</v>
      </c>
      <c r="L378" s="7">
        <f t="shared" si="59"/>
        <v>3686.9</v>
      </c>
      <c r="M378" s="4" t="s">
        <v>49</v>
      </c>
      <c r="N378" s="1" t="s">
        <v>207</v>
      </c>
      <c r="O378" s="1" t="s">
        <v>598</v>
      </c>
      <c r="P378" s="1" t="s">
        <v>59</v>
      </c>
      <c r="Q378" s="1" t="s">
        <v>59</v>
      </c>
      <c r="R378" s="1" t="s">
        <v>58</v>
      </c>
      <c r="V378">
        <v>1</v>
      </c>
      <c r="AV378" s="1" t="s">
        <v>49</v>
      </c>
      <c r="AW378" s="1" t="s">
        <v>808</v>
      </c>
      <c r="AX378" s="1" t="s">
        <v>49</v>
      </c>
      <c r="AY378" s="1" t="s">
        <v>49</v>
      </c>
    </row>
    <row r="379" spans="1:51" ht="29.95" customHeight="1">
      <c r="A379" s="4" t="s">
        <v>219</v>
      </c>
      <c r="B379" s="4" t="s">
        <v>220</v>
      </c>
      <c r="C379" s="4" t="s">
        <v>221</v>
      </c>
      <c r="D379" s="5">
        <v>1.2999999999999999E-2</v>
      </c>
      <c r="E379" s="6">
        <f>단가대비표!O188</f>
        <v>0</v>
      </c>
      <c r="F379" s="7">
        <f>TRUNC(E379*D379,1)</f>
        <v>0</v>
      </c>
      <c r="G379" s="6">
        <f>단가대비표!P188</f>
        <v>157068</v>
      </c>
      <c r="H379" s="7">
        <f>TRUNC(G379*D379,1)</f>
        <v>2041.8</v>
      </c>
      <c r="I379" s="6">
        <f>단가대비표!V188</f>
        <v>0</v>
      </c>
      <c r="J379" s="7">
        <f>TRUNC(I379*D379,1)</f>
        <v>0</v>
      </c>
      <c r="K379" s="6">
        <f t="shared" si="59"/>
        <v>157068</v>
      </c>
      <c r="L379" s="7">
        <f t="shared" si="59"/>
        <v>2041.8</v>
      </c>
      <c r="M379" s="4" t="s">
        <v>49</v>
      </c>
      <c r="N379" s="1" t="s">
        <v>207</v>
      </c>
      <c r="O379" s="1" t="s">
        <v>222</v>
      </c>
      <c r="P379" s="1" t="s">
        <v>59</v>
      </c>
      <c r="Q379" s="1" t="s">
        <v>59</v>
      </c>
      <c r="R379" s="1" t="s">
        <v>58</v>
      </c>
      <c r="V379">
        <v>1</v>
      </c>
      <c r="AV379" s="1" t="s">
        <v>49</v>
      </c>
      <c r="AW379" s="1" t="s">
        <v>809</v>
      </c>
      <c r="AX379" s="1" t="s">
        <v>49</v>
      </c>
      <c r="AY379" s="1" t="s">
        <v>49</v>
      </c>
    </row>
    <row r="380" spans="1:51" ht="29.95" customHeight="1">
      <c r="A380" s="4" t="s">
        <v>264</v>
      </c>
      <c r="B380" s="4" t="s">
        <v>265</v>
      </c>
      <c r="C380" s="4" t="s">
        <v>116</v>
      </c>
      <c r="D380" s="5">
        <v>1</v>
      </c>
      <c r="E380" s="6">
        <f>TRUNC(SUMIF(V378:V380, RIGHTB(O380, 1), H378:H380)*U380, 2)</f>
        <v>171.86</v>
      </c>
      <c r="F380" s="7">
        <f>TRUNC(E380*D380,1)</f>
        <v>171.8</v>
      </c>
      <c r="G380" s="6">
        <v>0</v>
      </c>
      <c r="H380" s="7">
        <f>TRUNC(G380*D380,1)</f>
        <v>0</v>
      </c>
      <c r="I380" s="6">
        <v>0</v>
      </c>
      <c r="J380" s="7">
        <f>TRUNC(I380*D380,1)</f>
        <v>0</v>
      </c>
      <c r="K380" s="6">
        <f t="shared" si="59"/>
        <v>171.8</v>
      </c>
      <c r="L380" s="7">
        <f t="shared" si="59"/>
        <v>171.8</v>
      </c>
      <c r="M380" s="4" t="s">
        <v>49</v>
      </c>
      <c r="N380" s="1" t="s">
        <v>207</v>
      </c>
      <c r="O380" s="1" t="s">
        <v>218</v>
      </c>
      <c r="P380" s="1" t="s">
        <v>59</v>
      </c>
      <c r="Q380" s="1" t="s">
        <v>59</v>
      </c>
      <c r="R380" s="1" t="s">
        <v>59</v>
      </c>
      <c r="S380">
        <v>1</v>
      </c>
      <c r="T380">
        <v>0</v>
      </c>
      <c r="U380">
        <v>0.03</v>
      </c>
      <c r="AV380" s="1" t="s">
        <v>49</v>
      </c>
      <c r="AW380" s="1" t="s">
        <v>810</v>
      </c>
      <c r="AX380" s="1" t="s">
        <v>49</v>
      </c>
      <c r="AY380" s="1" t="s">
        <v>49</v>
      </c>
    </row>
    <row r="381" spans="1:51" ht="29.95" customHeight="1">
      <c r="A381" s="4" t="s">
        <v>454</v>
      </c>
      <c r="B381" s="4" t="s">
        <v>49</v>
      </c>
      <c r="C381" s="4" t="s">
        <v>49</v>
      </c>
      <c r="D381" s="5"/>
      <c r="E381" s="6"/>
      <c r="F381" s="7">
        <f>TRUNC(SUMIF(N378:N380, N377, F378:F380),0)</f>
        <v>171</v>
      </c>
      <c r="G381" s="6"/>
      <c r="H381" s="7">
        <f>TRUNC(SUMIF(N378:N380, N377, H378:H380),0)</f>
        <v>5728</v>
      </c>
      <c r="I381" s="6"/>
      <c r="J381" s="7">
        <f>TRUNC(SUMIF(N378:N380, N377, J378:J380),0)</f>
        <v>0</v>
      </c>
      <c r="K381" s="6"/>
      <c r="L381" s="7">
        <f>F381+H381+J381</f>
        <v>5899</v>
      </c>
      <c r="M381" s="4" t="s">
        <v>49</v>
      </c>
      <c r="N381" s="1" t="s">
        <v>125</v>
      </c>
      <c r="O381" s="1" t="s">
        <v>125</v>
      </c>
      <c r="P381" s="1" t="s">
        <v>49</v>
      </c>
      <c r="Q381" s="1" t="s">
        <v>49</v>
      </c>
      <c r="R381" s="1" t="s">
        <v>49</v>
      </c>
      <c r="AV381" s="1" t="s">
        <v>49</v>
      </c>
      <c r="AW381" s="1" t="s">
        <v>49</v>
      </c>
      <c r="AX381" s="1" t="s">
        <v>49</v>
      </c>
      <c r="AY381" s="1" t="s">
        <v>49</v>
      </c>
    </row>
    <row r="382" spans="1:51" ht="29.95" customHeight="1">
      <c r="A382" s="5"/>
      <c r="B382" s="5"/>
      <c r="C382" s="5"/>
      <c r="D382" s="5"/>
      <c r="E382" s="6"/>
      <c r="F382" s="7"/>
      <c r="G382" s="6"/>
      <c r="H382" s="7"/>
      <c r="I382" s="6"/>
      <c r="J382" s="7"/>
      <c r="K382" s="6"/>
      <c r="L382" s="7"/>
      <c r="M382" s="5"/>
    </row>
    <row r="383" spans="1:51" ht="29.95" customHeight="1">
      <c r="A383" s="91" t="s">
        <v>811</v>
      </c>
      <c r="B383" s="91"/>
      <c r="C383" s="91"/>
      <c r="D383" s="91"/>
      <c r="E383" s="92"/>
      <c r="F383" s="93"/>
      <c r="G383" s="92"/>
      <c r="H383" s="93"/>
      <c r="I383" s="92"/>
      <c r="J383" s="93"/>
      <c r="K383" s="92"/>
      <c r="L383" s="93"/>
      <c r="M383" s="91"/>
      <c r="N383" s="1" t="s">
        <v>210</v>
      </c>
    </row>
    <row r="384" spans="1:51" ht="29.95" customHeight="1">
      <c r="A384" s="4" t="s">
        <v>780</v>
      </c>
      <c r="B384" s="4" t="s">
        <v>220</v>
      </c>
      <c r="C384" s="4" t="s">
        <v>221</v>
      </c>
      <c r="D384" s="5">
        <v>5.1999999999999998E-2</v>
      </c>
      <c r="E384" s="6">
        <f>단가대비표!O194</f>
        <v>0</v>
      </c>
      <c r="F384" s="7">
        <f>TRUNC(E384*D384,1)</f>
        <v>0</v>
      </c>
      <c r="G384" s="6">
        <f>단가대비표!P194</f>
        <v>249748</v>
      </c>
      <c r="H384" s="7">
        <f>TRUNC(G384*D384,1)</f>
        <v>12986.8</v>
      </c>
      <c r="I384" s="6">
        <f>단가대비표!V194</f>
        <v>0</v>
      </c>
      <c r="J384" s="7">
        <f>TRUNC(I384*D384,1)</f>
        <v>0</v>
      </c>
      <c r="K384" s="6">
        <f>TRUNC(E384+G384+I384,1)</f>
        <v>249748</v>
      </c>
      <c r="L384" s="7">
        <f>TRUNC(F384+H384+J384,1)</f>
        <v>12986.8</v>
      </c>
      <c r="M384" s="4" t="s">
        <v>49</v>
      </c>
      <c r="N384" s="1" t="s">
        <v>210</v>
      </c>
      <c r="O384" s="1" t="s">
        <v>781</v>
      </c>
      <c r="P384" s="1" t="s">
        <v>59</v>
      </c>
      <c r="Q384" s="1" t="s">
        <v>59</v>
      </c>
      <c r="R384" s="1" t="s">
        <v>58</v>
      </c>
      <c r="V384">
        <v>1</v>
      </c>
      <c r="AV384" s="1" t="s">
        <v>49</v>
      </c>
      <c r="AW384" s="1" t="s">
        <v>812</v>
      </c>
      <c r="AX384" s="1" t="s">
        <v>49</v>
      </c>
      <c r="AY384" s="1" t="s">
        <v>49</v>
      </c>
    </row>
    <row r="385" spans="1:51" ht="29.95" customHeight="1">
      <c r="A385" s="4" t="s">
        <v>264</v>
      </c>
      <c r="B385" s="4" t="s">
        <v>265</v>
      </c>
      <c r="C385" s="4" t="s">
        <v>116</v>
      </c>
      <c r="D385" s="5">
        <v>1</v>
      </c>
      <c r="E385" s="6">
        <f>TRUNC(SUMIF(V384:V385, RIGHTB(O385, 1), H384:H385)*U385, 2)</f>
        <v>389.6</v>
      </c>
      <c r="F385" s="7">
        <f>TRUNC(E385*D385,1)</f>
        <v>389.6</v>
      </c>
      <c r="G385" s="6">
        <v>0</v>
      </c>
      <c r="H385" s="7">
        <f>TRUNC(G385*D385,1)</f>
        <v>0</v>
      </c>
      <c r="I385" s="6">
        <v>0</v>
      </c>
      <c r="J385" s="7">
        <f>TRUNC(I385*D385,1)</f>
        <v>0</v>
      </c>
      <c r="K385" s="6">
        <f>TRUNC(E385+G385+I385,1)</f>
        <v>389.6</v>
      </c>
      <c r="L385" s="7">
        <f>TRUNC(F385+H385+J385,1)</f>
        <v>389.6</v>
      </c>
      <c r="M385" s="4" t="s">
        <v>49</v>
      </c>
      <c r="N385" s="1" t="s">
        <v>210</v>
      </c>
      <c r="O385" s="1" t="s">
        <v>218</v>
      </c>
      <c r="P385" s="1" t="s">
        <v>59</v>
      </c>
      <c r="Q385" s="1" t="s">
        <v>59</v>
      </c>
      <c r="R385" s="1" t="s">
        <v>59</v>
      </c>
      <c r="S385">
        <v>1</v>
      </c>
      <c r="T385">
        <v>0</v>
      </c>
      <c r="U385">
        <v>0.03</v>
      </c>
      <c r="AV385" s="1" t="s">
        <v>49</v>
      </c>
      <c r="AW385" s="1" t="s">
        <v>813</v>
      </c>
      <c r="AX385" s="1" t="s">
        <v>49</v>
      </c>
      <c r="AY385" s="1" t="s">
        <v>49</v>
      </c>
    </row>
    <row r="386" spans="1:51" ht="29.95" customHeight="1">
      <c r="A386" s="4" t="s">
        <v>454</v>
      </c>
      <c r="B386" s="4" t="s">
        <v>49</v>
      </c>
      <c r="C386" s="4" t="s">
        <v>49</v>
      </c>
      <c r="D386" s="5"/>
      <c r="E386" s="6"/>
      <c r="F386" s="7">
        <f>TRUNC(SUMIF(N384:N385, N383, F384:F385),0)</f>
        <v>389</v>
      </c>
      <c r="G386" s="6"/>
      <c r="H386" s="7">
        <f>TRUNC(SUMIF(N384:N385, N383, H384:H385),0)</f>
        <v>12986</v>
      </c>
      <c r="I386" s="6"/>
      <c r="J386" s="7">
        <f>TRUNC(SUMIF(N384:N385, N383, J384:J385),0)</f>
        <v>0</v>
      </c>
      <c r="K386" s="6"/>
      <c r="L386" s="7">
        <f>F386+H386+J386</f>
        <v>13375</v>
      </c>
      <c r="M386" s="4" t="s">
        <v>49</v>
      </c>
      <c r="N386" s="1" t="s">
        <v>125</v>
      </c>
      <c r="O386" s="1" t="s">
        <v>125</v>
      </c>
      <c r="P386" s="1" t="s">
        <v>49</v>
      </c>
      <c r="Q386" s="1" t="s">
        <v>49</v>
      </c>
      <c r="R386" s="1" t="s">
        <v>49</v>
      </c>
      <c r="AV386" s="1" t="s">
        <v>49</v>
      </c>
      <c r="AW386" s="1" t="s">
        <v>49</v>
      </c>
      <c r="AX386" s="1" t="s">
        <v>49</v>
      </c>
      <c r="AY386" s="1" t="s">
        <v>49</v>
      </c>
    </row>
    <row r="387" spans="1:51" ht="29.95" customHeight="1">
      <c r="A387" s="5"/>
      <c r="B387" s="5"/>
      <c r="C387" s="5"/>
      <c r="D387" s="5"/>
      <c r="E387" s="6"/>
      <c r="F387" s="7"/>
      <c r="G387" s="6"/>
      <c r="H387" s="7"/>
      <c r="I387" s="6"/>
      <c r="J387" s="7"/>
      <c r="K387" s="6"/>
      <c r="L387" s="7"/>
      <c r="M387" s="5"/>
    </row>
    <row r="388" spans="1:51" ht="29.95" customHeight="1">
      <c r="A388" s="91" t="s">
        <v>814</v>
      </c>
      <c r="B388" s="91"/>
      <c r="C388" s="91"/>
      <c r="D388" s="91"/>
      <c r="E388" s="92"/>
      <c r="F388" s="93"/>
      <c r="G388" s="92"/>
      <c r="H388" s="93"/>
      <c r="I388" s="92"/>
      <c r="J388" s="93"/>
      <c r="K388" s="92"/>
      <c r="L388" s="93"/>
      <c r="M388" s="91"/>
      <c r="N388" s="1" t="s">
        <v>227</v>
      </c>
    </row>
    <row r="389" spans="1:51" ht="29.95" customHeight="1">
      <c r="A389" s="4" t="s">
        <v>597</v>
      </c>
      <c r="B389" s="4" t="s">
        <v>220</v>
      </c>
      <c r="C389" s="4" t="s">
        <v>221</v>
      </c>
      <c r="D389" s="5">
        <v>2.5999999999999999E-2</v>
      </c>
      <c r="E389" s="6">
        <f>단가대비표!O202</f>
        <v>0</v>
      </c>
      <c r="F389" s="7">
        <f>TRUNC(E389*D389,1)</f>
        <v>0</v>
      </c>
      <c r="G389" s="6">
        <f>단가대비표!P202</f>
        <v>194048</v>
      </c>
      <c r="H389" s="7">
        <f>TRUNC(G389*D389,1)</f>
        <v>5045.2</v>
      </c>
      <c r="I389" s="6">
        <f>단가대비표!V202</f>
        <v>0</v>
      </c>
      <c r="J389" s="7">
        <f>TRUNC(I389*D389,1)</f>
        <v>0</v>
      </c>
      <c r="K389" s="6">
        <f t="shared" ref="K389:L391" si="60">TRUNC(E389+G389+I389,1)</f>
        <v>194048</v>
      </c>
      <c r="L389" s="7">
        <f t="shared" si="60"/>
        <v>5045.2</v>
      </c>
      <c r="M389" s="4" t="s">
        <v>49</v>
      </c>
      <c r="N389" s="1" t="s">
        <v>227</v>
      </c>
      <c r="O389" s="1" t="s">
        <v>598</v>
      </c>
      <c r="P389" s="1" t="s">
        <v>59</v>
      </c>
      <c r="Q389" s="1" t="s">
        <v>59</v>
      </c>
      <c r="R389" s="1" t="s">
        <v>58</v>
      </c>
      <c r="V389">
        <v>1</v>
      </c>
      <c r="AV389" s="1" t="s">
        <v>49</v>
      </c>
      <c r="AW389" s="1" t="s">
        <v>815</v>
      </c>
      <c r="AX389" s="1" t="s">
        <v>49</v>
      </c>
      <c r="AY389" s="1" t="s">
        <v>49</v>
      </c>
    </row>
    <row r="390" spans="1:51" ht="29.95" customHeight="1">
      <c r="A390" s="4" t="s">
        <v>219</v>
      </c>
      <c r="B390" s="4" t="s">
        <v>220</v>
      </c>
      <c r="C390" s="4" t="s">
        <v>221</v>
      </c>
      <c r="D390" s="5">
        <v>1.7000000000000001E-2</v>
      </c>
      <c r="E390" s="6">
        <f>단가대비표!O188</f>
        <v>0</v>
      </c>
      <c r="F390" s="7">
        <f>TRUNC(E390*D390,1)</f>
        <v>0</v>
      </c>
      <c r="G390" s="6">
        <f>단가대비표!P188</f>
        <v>157068</v>
      </c>
      <c r="H390" s="7">
        <f>TRUNC(G390*D390,1)</f>
        <v>2670.1</v>
      </c>
      <c r="I390" s="6">
        <f>단가대비표!V188</f>
        <v>0</v>
      </c>
      <c r="J390" s="7">
        <f>TRUNC(I390*D390,1)</f>
        <v>0</v>
      </c>
      <c r="K390" s="6">
        <f t="shared" si="60"/>
        <v>157068</v>
      </c>
      <c r="L390" s="7">
        <f t="shared" si="60"/>
        <v>2670.1</v>
      </c>
      <c r="M390" s="4" t="s">
        <v>49</v>
      </c>
      <c r="N390" s="1" t="s">
        <v>227</v>
      </c>
      <c r="O390" s="1" t="s">
        <v>222</v>
      </c>
      <c r="P390" s="1" t="s">
        <v>59</v>
      </c>
      <c r="Q390" s="1" t="s">
        <v>59</v>
      </c>
      <c r="R390" s="1" t="s">
        <v>58</v>
      </c>
      <c r="V390">
        <v>1</v>
      </c>
      <c r="AV390" s="1" t="s">
        <v>49</v>
      </c>
      <c r="AW390" s="1" t="s">
        <v>816</v>
      </c>
      <c r="AX390" s="1" t="s">
        <v>49</v>
      </c>
      <c r="AY390" s="1" t="s">
        <v>49</v>
      </c>
    </row>
    <row r="391" spans="1:51" ht="29.95" customHeight="1">
      <c r="A391" s="4" t="s">
        <v>264</v>
      </c>
      <c r="B391" s="4" t="s">
        <v>265</v>
      </c>
      <c r="C391" s="4" t="s">
        <v>116</v>
      </c>
      <c r="D391" s="5">
        <v>1</v>
      </c>
      <c r="E391" s="6">
        <f>TRUNC(SUMIF(V389:V391, RIGHTB(O391, 1), H389:H391)*U391, 2)</f>
        <v>231.45</v>
      </c>
      <c r="F391" s="7">
        <f>TRUNC(E391*D391,1)</f>
        <v>231.4</v>
      </c>
      <c r="G391" s="6">
        <v>0</v>
      </c>
      <c r="H391" s="7">
        <f>TRUNC(G391*D391,1)</f>
        <v>0</v>
      </c>
      <c r="I391" s="6">
        <v>0</v>
      </c>
      <c r="J391" s="7">
        <f>TRUNC(I391*D391,1)</f>
        <v>0</v>
      </c>
      <c r="K391" s="6">
        <f t="shared" si="60"/>
        <v>231.4</v>
      </c>
      <c r="L391" s="7">
        <f t="shared" si="60"/>
        <v>231.4</v>
      </c>
      <c r="M391" s="4" t="s">
        <v>49</v>
      </c>
      <c r="N391" s="1" t="s">
        <v>227</v>
      </c>
      <c r="O391" s="1" t="s">
        <v>218</v>
      </c>
      <c r="P391" s="1" t="s">
        <v>59</v>
      </c>
      <c r="Q391" s="1" t="s">
        <v>59</v>
      </c>
      <c r="R391" s="1" t="s">
        <v>59</v>
      </c>
      <c r="S391">
        <v>1</v>
      </c>
      <c r="T391">
        <v>0</v>
      </c>
      <c r="U391">
        <v>0.03</v>
      </c>
      <c r="AV391" s="1" t="s">
        <v>49</v>
      </c>
      <c r="AW391" s="1" t="s">
        <v>817</v>
      </c>
      <c r="AX391" s="1" t="s">
        <v>49</v>
      </c>
      <c r="AY391" s="1" t="s">
        <v>49</v>
      </c>
    </row>
    <row r="392" spans="1:51" ht="29.95" customHeight="1">
      <c r="A392" s="4" t="s">
        <v>454</v>
      </c>
      <c r="B392" s="4" t="s">
        <v>49</v>
      </c>
      <c r="C392" s="4" t="s">
        <v>49</v>
      </c>
      <c r="D392" s="5"/>
      <c r="E392" s="6"/>
      <c r="F392" s="7">
        <f>TRUNC(SUMIF(N389:N391, N388, F389:F391),0)</f>
        <v>231</v>
      </c>
      <c r="G392" s="6"/>
      <c r="H392" s="7">
        <f>TRUNC(SUMIF(N389:N391, N388, H389:H391),0)</f>
        <v>7715</v>
      </c>
      <c r="I392" s="6"/>
      <c r="J392" s="7">
        <f>TRUNC(SUMIF(N389:N391, N388, J389:J391),0)</f>
        <v>0</v>
      </c>
      <c r="K392" s="6"/>
      <c r="L392" s="7">
        <f>F392+H392+J392</f>
        <v>7946</v>
      </c>
      <c r="M392" s="4" t="s">
        <v>49</v>
      </c>
      <c r="N392" s="1" t="s">
        <v>125</v>
      </c>
      <c r="O392" s="1" t="s">
        <v>125</v>
      </c>
      <c r="P392" s="1" t="s">
        <v>49</v>
      </c>
      <c r="Q392" s="1" t="s">
        <v>49</v>
      </c>
      <c r="R392" s="1" t="s">
        <v>49</v>
      </c>
      <c r="AV392" s="1" t="s">
        <v>49</v>
      </c>
      <c r="AW392" s="1" t="s">
        <v>49</v>
      </c>
      <c r="AX392" s="1" t="s">
        <v>49</v>
      </c>
      <c r="AY392" s="1" t="s">
        <v>49</v>
      </c>
    </row>
    <row r="393" spans="1:51" ht="29.95" customHeight="1">
      <c r="A393" s="5"/>
      <c r="B393" s="5"/>
      <c r="C393" s="5"/>
      <c r="D393" s="5"/>
      <c r="E393" s="6"/>
      <c r="F393" s="7"/>
      <c r="G393" s="6"/>
      <c r="H393" s="7"/>
      <c r="I393" s="6"/>
      <c r="J393" s="7"/>
      <c r="K393" s="6"/>
      <c r="L393" s="7"/>
      <c r="M393" s="5"/>
    </row>
    <row r="394" spans="1:51" ht="29.95" customHeight="1">
      <c r="A394" s="91" t="s">
        <v>818</v>
      </c>
      <c r="B394" s="91"/>
      <c r="C394" s="91"/>
      <c r="D394" s="91"/>
      <c r="E394" s="92"/>
      <c r="F394" s="93"/>
      <c r="G394" s="92"/>
      <c r="H394" s="93"/>
      <c r="I394" s="92"/>
      <c r="J394" s="93"/>
      <c r="K394" s="92"/>
      <c r="L394" s="93"/>
      <c r="M394" s="91"/>
      <c r="N394" s="1" t="s">
        <v>229</v>
      </c>
    </row>
    <row r="395" spans="1:51" ht="29.95" customHeight="1">
      <c r="A395" s="4" t="s">
        <v>213</v>
      </c>
      <c r="B395" s="4" t="s">
        <v>274</v>
      </c>
      <c r="C395" s="4" t="s">
        <v>142</v>
      </c>
      <c r="D395" s="5">
        <v>1</v>
      </c>
      <c r="E395" s="6">
        <f>단가대비표!O135</f>
        <v>0</v>
      </c>
      <c r="F395" s="7">
        <f>TRUNC(E395*D395,1)</f>
        <v>0</v>
      </c>
      <c r="G395" s="6">
        <f>단가대비표!P135</f>
        <v>0</v>
      </c>
      <c r="H395" s="7">
        <f>TRUNC(G395*D395,1)</f>
        <v>0</v>
      </c>
      <c r="I395" s="6">
        <f>단가대비표!V135</f>
        <v>0</v>
      </c>
      <c r="J395" s="7">
        <f>TRUNC(I395*D395,1)</f>
        <v>0</v>
      </c>
      <c r="K395" s="6">
        <f t="shared" ref="K395:L398" si="61">TRUNC(E395+G395+I395,1)</f>
        <v>0</v>
      </c>
      <c r="L395" s="7">
        <f t="shared" si="61"/>
        <v>0</v>
      </c>
      <c r="M395" s="4" t="s">
        <v>49</v>
      </c>
      <c r="N395" s="1" t="s">
        <v>229</v>
      </c>
      <c r="O395" s="1" t="s">
        <v>819</v>
      </c>
      <c r="P395" s="1" t="s">
        <v>59</v>
      </c>
      <c r="Q395" s="1" t="s">
        <v>59</v>
      </c>
      <c r="R395" s="1" t="s">
        <v>58</v>
      </c>
      <c r="AV395" s="1" t="s">
        <v>49</v>
      </c>
      <c r="AW395" s="1" t="s">
        <v>820</v>
      </c>
      <c r="AX395" s="1" t="s">
        <v>49</v>
      </c>
      <c r="AY395" s="1" t="s">
        <v>49</v>
      </c>
    </row>
    <row r="396" spans="1:51" ht="29.95" customHeight="1">
      <c r="A396" s="4" t="s">
        <v>219</v>
      </c>
      <c r="B396" s="4" t="s">
        <v>220</v>
      </c>
      <c r="C396" s="4" t="s">
        <v>221</v>
      </c>
      <c r="D396" s="5" t="e">
        <f>#REF!</f>
        <v>#REF!</v>
      </c>
      <c r="E396" s="6">
        <f>단가대비표!O188</f>
        <v>0</v>
      </c>
      <c r="F396" s="7" t="e">
        <f>TRUNC(E396*D396,1)</f>
        <v>#REF!</v>
      </c>
      <c r="G396" s="6">
        <f>단가대비표!P188</f>
        <v>157068</v>
      </c>
      <c r="H396" s="7" t="e">
        <f>TRUNC(G396*D396,1)</f>
        <v>#REF!</v>
      </c>
      <c r="I396" s="6">
        <f>단가대비표!V188</f>
        <v>0</v>
      </c>
      <c r="J396" s="7" t="e">
        <f>TRUNC(I396*D396,1)</f>
        <v>#REF!</v>
      </c>
      <c r="K396" s="6">
        <f t="shared" si="61"/>
        <v>157068</v>
      </c>
      <c r="L396" s="7" t="e">
        <f t="shared" si="61"/>
        <v>#REF!</v>
      </c>
      <c r="M396" s="4" t="s">
        <v>49</v>
      </c>
      <c r="N396" s="1" t="s">
        <v>229</v>
      </c>
      <c r="O396" s="1" t="s">
        <v>222</v>
      </c>
      <c r="P396" s="1" t="s">
        <v>59</v>
      </c>
      <c r="Q396" s="1" t="s">
        <v>59</v>
      </c>
      <c r="R396" s="1" t="s">
        <v>58</v>
      </c>
      <c r="V396">
        <v>1</v>
      </c>
      <c r="AV396" s="1" t="s">
        <v>49</v>
      </c>
      <c r="AW396" s="1" t="s">
        <v>821</v>
      </c>
      <c r="AX396" s="1" t="s">
        <v>49</v>
      </c>
      <c r="AY396" s="1" t="s">
        <v>49</v>
      </c>
    </row>
    <row r="397" spans="1:51" ht="29.95" customHeight="1">
      <c r="A397" s="4" t="s">
        <v>223</v>
      </c>
      <c r="B397" s="4" t="s">
        <v>220</v>
      </c>
      <c r="C397" s="4" t="s">
        <v>221</v>
      </c>
      <c r="D397" s="5" t="e">
        <f>#REF!</f>
        <v>#REF!</v>
      </c>
      <c r="E397" s="6">
        <f>단가대비표!O199</f>
        <v>0</v>
      </c>
      <c r="F397" s="7" t="e">
        <f>TRUNC(E397*D397,1)</f>
        <v>#REF!</v>
      </c>
      <c r="G397" s="6">
        <f>단가대비표!P199</f>
        <v>214118</v>
      </c>
      <c r="H397" s="7" t="e">
        <f>TRUNC(G397*D397,1)</f>
        <v>#REF!</v>
      </c>
      <c r="I397" s="6">
        <f>단가대비표!V199</f>
        <v>0</v>
      </c>
      <c r="J397" s="7" t="e">
        <f>TRUNC(I397*D397,1)</f>
        <v>#REF!</v>
      </c>
      <c r="K397" s="6">
        <f t="shared" si="61"/>
        <v>214118</v>
      </c>
      <c r="L397" s="7" t="e">
        <f t="shared" si="61"/>
        <v>#REF!</v>
      </c>
      <c r="M397" s="4" t="s">
        <v>49</v>
      </c>
      <c r="N397" s="1" t="s">
        <v>229</v>
      </c>
      <c r="O397" s="1" t="s">
        <v>224</v>
      </c>
      <c r="P397" s="1" t="s">
        <v>59</v>
      </c>
      <c r="Q397" s="1" t="s">
        <v>59</v>
      </c>
      <c r="R397" s="1" t="s">
        <v>58</v>
      </c>
      <c r="V397">
        <v>1</v>
      </c>
      <c r="AV397" s="1" t="s">
        <v>49</v>
      </c>
      <c r="AW397" s="1" t="s">
        <v>822</v>
      </c>
      <c r="AX397" s="1" t="s">
        <v>49</v>
      </c>
      <c r="AY397" s="1" t="s">
        <v>49</v>
      </c>
    </row>
    <row r="398" spans="1:51" ht="29.95" customHeight="1">
      <c r="A398" s="4" t="s">
        <v>264</v>
      </c>
      <c r="B398" s="4" t="s">
        <v>265</v>
      </c>
      <c r="C398" s="4" t="s">
        <v>116</v>
      </c>
      <c r="D398" s="5">
        <v>1</v>
      </c>
      <c r="E398" s="6" t="e">
        <f>TRUNC(SUMIF(V395:V398, RIGHTB(O398, 1), H395:H398)*U398, 2)</f>
        <v>#REF!</v>
      </c>
      <c r="F398" s="7" t="e">
        <f>TRUNC(E398*D398,1)</f>
        <v>#REF!</v>
      </c>
      <c r="G398" s="6">
        <v>0</v>
      </c>
      <c r="H398" s="7">
        <f>TRUNC(G398*D398,1)</f>
        <v>0</v>
      </c>
      <c r="I398" s="6">
        <v>0</v>
      </c>
      <c r="J398" s="7">
        <f>TRUNC(I398*D398,1)</f>
        <v>0</v>
      </c>
      <c r="K398" s="6" t="e">
        <f t="shared" si="61"/>
        <v>#REF!</v>
      </c>
      <c r="L398" s="7" t="e">
        <f t="shared" si="61"/>
        <v>#REF!</v>
      </c>
      <c r="M398" s="4" t="s">
        <v>49</v>
      </c>
      <c r="N398" s="1" t="s">
        <v>229</v>
      </c>
      <c r="O398" s="1" t="s">
        <v>218</v>
      </c>
      <c r="P398" s="1" t="s">
        <v>59</v>
      </c>
      <c r="Q398" s="1" t="s">
        <v>59</v>
      </c>
      <c r="R398" s="1" t="s">
        <v>59</v>
      </c>
      <c r="S398">
        <v>1</v>
      </c>
      <c r="T398">
        <v>0</v>
      </c>
      <c r="U398">
        <v>0.03</v>
      </c>
      <c r="AV398" s="1" t="s">
        <v>49</v>
      </c>
      <c r="AW398" s="1" t="s">
        <v>823</v>
      </c>
      <c r="AX398" s="1" t="s">
        <v>49</v>
      </c>
      <c r="AY398" s="1" t="s">
        <v>49</v>
      </c>
    </row>
    <row r="399" spans="1:51" ht="29.95" customHeight="1">
      <c r="A399" s="4" t="s">
        <v>454</v>
      </c>
      <c r="B399" s="4" t="s">
        <v>49</v>
      </c>
      <c r="C399" s="4" t="s">
        <v>49</v>
      </c>
      <c r="D399" s="5"/>
      <c r="E399" s="6"/>
      <c r="F399" s="7" t="e">
        <f>TRUNC(SUMIF(N395:N398, N394, F395:F398),0)</f>
        <v>#REF!</v>
      </c>
      <c r="G399" s="6"/>
      <c r="H399" s="7" t="e">
        <f>TRUNC(SUMIF(N395:N398, N394, H395:H398),0)</f>
        <v>#REF!</v>
      </c>
      <c r="I399" s="6"/>
      <c r="J399" s="7" t="e">
        <f>TRUNC(SUMIF(N395:N398, N394, J395:J398),0)</f>
        <v>#REF!</v>
      </c>
      <c r="K399" s="6"/>
      <c r="L399" s="7" t="e">
        <f>F399+H399+J399</f>
        <v>#REF!</v>
      </c>
      <c r="M399" s="4" t="s">
        <v>49</v>
      </c>
      <c r="N399" s="1" t="s">
        <v>125</v>
      </c>
      <c r="O399" s="1" t="s">
        <v>125</v>
      </c>
      <c r="P399" s="1" t="s">
        <v>49</v>
      </c>
      <c r="Q399" s="1" t="s">
        <v>49</v>
      </c>
      <c r="R399" s="1" t="s">
        <v>49</v>
      </c>
      <c r="AV399" s="1" t="s">
        <v>49</v>
      </c>
      <c r="AW399" s="1" t="s">
        <v>49</v>
      </c>
      <c r="AX399" s="1" t="s">
        <v>49</v>
      </c>
      <c r="AY399" s="1" t="s">
        <v>49</v>
      </c>
    </row>
    <row r="400" spans="1:51" ht="29.95" customHeight="1">
      <c r="A400" s="5"/>
      <c r="B400" s="5"/>
      <c r="C400" s="5"/>
      <c r="D400" s="5"/>
      <c r="E400" s="6"/>
      <c r="F400" s="7"/>
      <c r="G400" s="6"/>
      <c r="H400" s="7"/>
      <c r="I400" s="6"/>
      <c r="J400" s="7"/>
      <c r="K400" s="6"/>
      <c r="L400" s="7"/>
      <c r="M400" s="5"/>
    </row>
    <row r="401" spans="1:51" ht="29.95" customHeight="1">
      <c r="A401" s="91" t="s">
        <v>824</v>
      </c>
      <c r="B401" s="91"/>
      <c r="C401" s="91"/>
      <c r="D401" s="91"/>
      <c r="E401" s="92"/>
      <c r="F401" s="93"/>
      <c r="G401" s="92"/>
      <c r="H401" s="93"/>
      <c r="I401" s="92"/>
      <c r="J401" s="93"/>
      <c r="K401" s="92"/>
      <c r="L401" s="93"/>
      <c r="M401" s="91"/>
      <c r="N401" s="1" t="s">
        <v>230</v>
      </c>
    </row>
    <row r="402" spans="1:51" ht="29.95" customHeight="1">
      <c r="A402" s="4" t="s">
        <v>213</v>
      </c>
      <c r="B402" s="4" t="s">
        <v>244</v>
      </c>
      <c r="C402" s="4" t="s">
        <v>142</v>
      </c>
      <c r="D402" s="5">
        <v>1</v>
      </c>
      <c r="E402" s="6">
        <f>단가대비표!O136</f>
        <v>0</v>
      </c>
      <c r="F402" s="7">
        <f>TRUNC(E402*D402,1)</f>
        <v>0</v>
      </c>
      <c r="G402" s="6">
        <f>단가대비표!P136</f>
        <v>0</v>
      </c>
      <c r="H402" s="7">
        <f>TRUNC(G402*D402,1)</f>
        <v>0</v>
      </c>
      <c r="I402" s="6">
        <f>단가대비표!V136</f>
        <v>0</v>
      </c>
      <c r="J402" s="7">
        <f>TRUNC(I402*D402,1)</f>
        <v>0</v>
      </c>
      <c r="K402" s="6">
        <f t="shared" ref="K402:L405" si="62">TRUNC(E402+G402+I402,1)</f>
        <v>0</v>
      </c>
      <c r="L402" s="7">
        <f t="shared" si="62"/>
        <v>0</v>
      </c>
      <c r="M402" s="4" t="s">
        <v>49</v>
      </c>
      <c r="N402" s="1" t="s">
        <v>230</v>
      </c>
      <c r="O402" s="1" t="s">
        <v>825</v>
      </c>
      <c r="P402" s="1" t="s">
        <v>59</v>
      </c>
      <c r="Q402" s="1" t="s">
        <v>59</v>
      </c>
      <c r="R402" s="1" t="s">
        <v>58</v>
      </c>
      <c r="AV402" s="1" t="s">
        <v>49</v>
      </c>
      <c r="AW402" s="1" t="s">
        <v>826</v>
      </c>
      <c r="AX402" s="1" t="s">
        <v>49</v>
      </c>
      <c r="AY402" s="1" t="s">
        <v>49</v>
      </c>
    </row>
    <row r="403" spans="1:51" ht="29.95" customHeight="1">
      <c r="A403" s="4" t="s">
        <v>219</v>
      </c>
      <c r="B403" s="4" t="s">
        <v>220</v>
      </c>
      <c r="C403" s="4" t="s">
        <v>221</v>
      </c>
      <c r="D403" s="5" t="e">
        <f>#REF!</f>
        <v>#REF!</v>
      </c>
      <c r="E403" s="6">
        <f>단가대비표!O188</f>
        <v>0</v>
      </c>
      <c r="F403" s="7" t="e">
        <f>TRUNC(E403*D403,1)</f>
        <v>#REF!</v>
      </c>
      <c r="G403" s="6">
        <f>단가대비표!P188</f>
        <v>157068</v>
      </c>
      <c r="H403" s="7" t="e">
        <f>TRUNC(G403*D403,1)</f>
        <v>#REF!</v>
      </c>
      <c r="I403" s="6">
        <f>단가대비표!V188</f>
        <v>0</v>
      </c>
      <c r="J403" s="7" t="e">
        <f>TRUNC(I403*D403,1)</f>
        <v>#REF!</v>
      </c>
      <c r="K403" s="6">
        <f t="shared" si="62"/>
        <v>157068</v>
      </c>
      <c r="L403" s="7" t="e">
        <f t="shared" si="62"/>
        <v>#REF!</v>
      </c>
      <c r="M403" s="4" t="s">
        <v>49</v>
      </c>
      <c r="N403" s="1" t="s">
        <v>230</v>
      </c>
      <c r="O403" s="1" t="s">
        <v>222</v>
      </c>
      <c r="P403" s="1" t="s">
        <v>59</v>
      </c>
      <c r="Q403" s="1" t="s">
        <v>59</v>
      </c>
      <c r="R403" s="1" t="s">
        <v>58</v>
      </c>
      <c r="V403">
        <v>1</v>
      </c>
      <c r="AV403" s="1" t="s">
        <v>49</v>
      </c>
      <c r="AW403" s="1" t="s">
        <v>827</v>
      </c>
      <c r="AX403" s="1" t="s">
        <v>49</v>
      </c>
      <c r="AY403" s="1" t="s">
        <v>49</v>
      </c>
    </row>
    <row r="404" spans="1:51" ht="29.95" customHeight="1">
      <c r="A404" s="4" t="s">
        <v>223</v>
      </c>
      <c r="B404" s="4" t="s">
        <v>220</v>
      </c>
      <c r="C404" s="4" t="s">
        <v>221</v>
      </c>
      <c r="D404" s="5" t="e">
        <f>#REF!</f>
        <v>#REF!</v>
      </c>
      <c r="E404" s="6">
        <f>단가대비표!O199</f>
        <v>0</v>
      </c>
      <c r="F404" s="7" t="e">
        <f>TRUNC(E404*D404,1)</f>
        <v>#REF!</v>
      </c>
      <c r="G404" s="6">
        <f>단가대비표!P199</f>
        <v>214118</v>
      </c>
      <c r="H404" s="7" t="e">
        <f>TRUNC(G404*D404,1)</f>
        <v>#REF!</v>
      </c>
      <c r="I404" s="6">
        <f>단가대비표!V199</f>
        <v>0</v>
      </c>
      <c r="J404" s="7" t="e">
        <f>TRUNC(I404*D404,1)</f>
        <v>#REF!</v>
      </c>
      <c r="K404" s="6">
        <f t="shared" si="62"/>
        <v>214118</v>
      </c>
      <c r="L404" s="7" t="e">
        <f t="shared" si="62"/>
        <v>#REF!</v>
      </c>
      <c r="M404" s="4" t="s">
        <v>49</v>
      </c>
      <c r="N404" s="1" t="s">
        <v>230</v>
      </c>
      <c r="O404" s="1" t="s">
        <v>224</v>
      </c>
      <c r="P404" s="1" t="s">
        <v>59</v>
      </c>
      <c r="Q404" s="1" t="s">
        <v>59</v>
      </c>
      <c r="R404" s="1" t="s">
        <v>58</v>
      </c>
      <c r="V404">
        <v>1</v>
      </c>
      <c r="AV404" s="1" t="s">
        <v>49</v>
      </c>
      <c r="AW404" s="1" t="s">
        <v>828</v>
      </c>
      <c r="AX404" s="1" t="s">
        <v>49</v>
      </c>
      <c r="AY404" s="1" t="s">
        <v>49</v>
      </c>
    </row>
    <row r="405" spans="1:51" ht="29.95" customHeight="1">
      <c r="A405" s="4" t="s">
        <v>264</v>
      </c>
      <c r="B405" s="4" t="s">
        <v>265</v>
      </c>
      <c r="C405" s="4" t="s">
        <v>116</v>
      </c>
      <c r="D405" s="5">
        <v>1</v>
      </c>
      <c r="E405" s="6" t="e">
        <f>TRUNC(SUMIF(V402:V405, RIGHTB(O405, 1), H402:H405)*U405, 2)</f>
        <v>#REF!</v>
      </c>
      <c r="F405" s="7" t="e">
        <f>TRUNC(E405*D405,1)</f>
        <v>#REF!</v>
      </c>
      <c r="G405" s="6">
        <v>0</v>
      </c>
      <c r="H405" s="7">
        <f>TRUNC(G405*D405,1)</f>
        <v>0</v>
      </c>
      <c r="I405" s="6">
        <v>0</v>
      </c>
      <c r="J405" s="7">
        <f>TRUNC(I405*D405,1)</f>
        <v>0</v>
      </c>
      <c r="K405" s="6" t="e">
        <f t="shared" si="62"/>
        <v>#REF!</v>
      </c>
      <c r="L405" s="7" t="e">
        <f t="shared" si="62"/>
        <v>#REF!</v>
      </c>
      <c r="M405" s="4" t="s">
        <v>49</v>
      </c>
      <c r="N405" s="1" t="s">
        <v>230</v>
      </c>
      <c r="O405" s="1" t="s">
        <v>218</v>
      </c>
      <c r="P405" s="1" t="s">
        <v>59</v>
      </c>
      <c r="Q405" s="1" t="s">
        <v>59</v>
      </c>
      <c r="R405" s="1" t="s">
        <v>59</v>
      </c>
      <c r="S405">
        <v>1</v>
      </c>
      <c r="T405">
        <v>0</v>
      </c>
      <c r="U405">
        <v>0.03</v>
      </c>
      <c r="AV405" s="1" t="s">
        <v>49</v>
      </c>
      <c r="AW405" s="1" t="s">
        <v>829</v>
      </c>
      <c r="AX405" s="1" t="s">
        <v>49</v>
      </c>
      <c r="AY405" s="1" t="s">
        <v>49</v>
      </c>
    </row>
    <row r="406" spans="1:51" ht="29.95" customHeight="1">
      <c r="A406" s="4" t="s">
        <v>454</v>
      </c>
      <c r="B406" s="4" t="s">
        <v>49</v>
      </c>
      <c r="C406" s="4" t="s">
        <v>49</v>
      </c>
      <c r="D406" s="5"/>
      <c r="E406" s="6"/>
      <c r="F406" s="7" t="e">
        <f>TRUNC(SUMIF(N402:N405, N401, F402:F405),0)</f>
        <v>#REF!</v>
      </c>
      <c r="G406" s="6"/>
      <c r="H406" s="7" t="e">
        <f>TRUNC(SUMIF(N402:N405, N401, H402:H405),0)</f>
        <v>#REF!</v>
      </c>
      <c r="I406" s="6"/>
      <c r="J406" s="7" t="e">
        <f>TRUNC(SUMIF(N402:N405, N401, J402:J405),0)</f>
        <v>#REF!</v>
      </c>
      <c r="K406" s="6"/>
      <c r="L406" s="7" t="e">
        <f>F406+H406+J406</f>
        <v>#REF!</v>
      </c>
      <c r="M406" s="4" t="s">
        <v>49</v>
      </c>
      <c r="N406" s="1" t="s">
        <v>125</v>
      </c>
      <c r="O406" s="1" t="s">
        <v>125</v>
      </c>
      <c r="P406" s="1" t="s">
        <v>49</v>
      </c>
      <c r="Q406" s="1" t="s">
        <v>49</v>
      </c>
      <c r="R406" s="1" t="s">
        <v>49</v>
      </c>
      <c r="AV406" s="1" t="s">
        <v>49</v>
      </c>
      <c r="AW406" s="1" t="s">
        <v>49</v>
      </c>
      <c r="AX406" s="1" t="s">
        <v>49</v>
      </c>
      <c r="AY406" s="1" t="s">
        <v>49</v>
      </c>
    </row>
    <row r="407" spans="1:51" ht="29.95" customHeight="1">
      <c r="A407" s="5"/>
      <c r="B407" s="5"/>
      <c r="C407" s="5"/>
      <c r="D407" s="5"/>
      <c r="E407" s="6"/>
      <c r="F407" s="7"/>
      <c r="G407" s="6"/>
      <c r="H407" s="7"/>
      <c r="I407" s="6"/>
      <c r="J407" s="7"/>
      <c r="K407" s="6"/>
      <c r="L407" s="7"/>
      <c r="M407" s="5"/>
    </row>
    <row r="408" spans="1:51" ht="29.95" customHeight="1">
      <c r="A408" s="91" t="s">
        <v>830</v>
      </c>
      <c r="B408" s="91"/>
      <c r="C408" s="91"/>
      <c r="D408" s="91"/>
      <c r="E408" s="92"/>
      <c r="F408" s="93"/>
      <c r="G408" s="92"/>
      <c r="H408" s="93"/>
      <c r="I408" s="92"/>
      <c r="J408" s="93"/>
      <c r="K408" s="92"/>
      <c r="L408" s="93"/>
      <c r="M408" s="91"/>
      <c r="N408" s="1" t="s">
        <v>231</v>
      </c>
    </row>
    <row r="409" spans="1:51" ht="29.95" customHeight="1">
      <c r="A409" s="4" t="s">
        <v>223</v>
      </c>
      <c r="B409" s="4" t="s">
        <v>220</v>
      </c>
      <c r="C409" s="4" t="s">
        <v>221</v>
      </c>
      <c r="D409" s="5">
        <v>6.7000000000000004E-2</v>
      </c>
      <c r="E409" s="6">
        <f>단가대비표!O199</f>
        <v>0</v>
      </c>
      <c r="F409" s="7">
        <f>TRUNC(E409*D409,1)</f>
        <v>0</v>
      </c>
      <c r="G409" s="6">
        <f>단가대비표!P199</f>
        <v>214118</v>
      </c>
      <c r="H409" s="7">
        <f>TRUNC(G409*D409,1)</f>
        <v>14345.9</v>
      </c>
      <c r="I409" s="6">
        <f>단가대비표!V199</f>
        <v>0</v>
      </c>
      <c r="J409" s="7">
        <f>TRUNC(I409*D409,1)</f>
        <v>0</v>
      </c>
      <c r="K409" s="6">
        <f t="shared" ref="K409:L411" si="63">TRUNC(E409+G409+I409,1)</f>
        <v>214118</v>
      </c>
      <c r="L409" s="7">
        <f t="shared" si="63"/>
        <v>14345.9</v>
      </c>
      <c r="M409" s="4" t="s">
        <v>49</v>
      </c>
      <c r="N409" s="1" t="s">
        <v>231</v>
      </c>
      <c r="O409" s="1" t="s">
        <v>224</v>
      </c>
      <c r="P409" s="1" t="s">
        <v>59</v>
      </c>
      <c r="Q409" s="1" t="s">
        <v>59</v>
      </c>
      <c r="R409" s="1" t="s">
        <v>58</v>
      </c>
      <c r="V409">
        <v>1</v>
      </c>
      <c r="AV409" s="1" t="s">
        <v>49</v>
      </c>
      <c r="AW409" s="1" t="s">
        <v>831</v>
      </c>
      <c r="AX409" s="1" t="s">
        <v>49</v>
      </c>
      <c r="AY409" s="1" t="s">
        <v>49</v>
      </c>
    </row>
    <row r="410" spans="1:51" ht="29.95" customHeight="1">
      <c r="A410" s="4" t="s">
        <v>219</v>
      </c>
      <c r="B410" s="4" t="s">
        <v>220</v>
      </c>
      <c r="C410" s="4" t="s">
        <v>221</v>
      </c>
      <c r="D410" s="5">
        <v>4.4999999999999998E-2</v>
      </c>
      <c r="E410" s="6">
        <f>단가대비표!O188</f>
        <v>0</v>
      </c>
      <c r="F410" s="7">
        <f>TRUNC(E410*D410,1)</f>
        <v>0</v>
      </c>
      <c r="G410" s="6">
        <f>단가대비표!P188</f>
        <v>157068</v>
      </c>
      <c r="H410" s="7">
        <f>TRUNC(G410*D410,1)</f>
        <v>7068</v>
      </c>
      <c r="I410" s="6">
        <f>단가대비표!V188</f>
        <v>0</v>
      </c>
      <c r="J410" s="7">
        <f>TRUNC(I410*D410,1)</f>
        <v>0</v>
      </c>
      <c r="K410" s="6">
        <f t="shared" si="63"/>
        <v>157068</v>
      </c>
      <c r="L410" s="7">
        <f t="shared" si="63"/>
        <v>7068</v>
      </c>
      <c r="M410" s="4" t="s">
        <v>49</v>
      </c>
      <c r="N410" s="1" t="s">
        <v>231</v>
      </c>
      <c r="O410" s="1" t="s">
        <v>222</v>
      </c>
      <c r="P410" s="1" t="s">
        <v>59</v>
      </c>
      <c r="Q410" s="1" t="s">
        <v>59</v>
      </c>
      <c r="R410" s="1" t="s">
        <v>58</v>
      </c>
      <c r="V410">
        <v>1</v>
      </c>
      <c r="AV410" s="1" t="s">
        <v>49</v>
      </c>
      <c r="AW410" s="1" t="s">
        <v>832</v>
      </c>
      <c r="AX410" s="1" t="s">
        <v>49</v>
      </c>
      <c r="AY410" s="1" t="s">
        <v>49</v>
      </c>
    </row>
    <row r="411" spans="1:51" ht="29.95" customHeight="1">
      <c r="A411" s="4" t="s">
        <v>264</v>
      </c>
      <c r="B411" s="4" t="s">
        <v>558</v>
      </c>
      <c r="C411" s="4" t="s">
        <v>116</v>
      </c>
      <c r="D411" s="5">
        <v>1</v>
      </c>
      <c r="E411" s="6">
        <f>TRUNC(SUMIF(V409:V411, RIGHTB(O411, 1), H409:H411)*U411, 2)</f>
        <v>428.27</v>
      </c>
      <c r="F411" s="7">
        <f>TRUNC(E411*D411,1)</f>
        <v>428.2</v>
      </c>
      <c r="G411" s="6">
        <v>0</v>
      </c>
      <c r="H411" s="7">
        <f>TRUNC(G411*D411,1)</f>
        <v>0</v>
      </c>
      <c r="I411" s="6">
        <v>0</v>
      </c>
      <c r="J411" s="7">
        <f>TRUNC(I411*D411,1)</f>
        <v>0</v>
      </c>
      <c r="K411" s="6">
        <f t="shared" si="63"/>
        <v>428.2</v>
      </c>
      <c r="L411" s="7">
        <f t="shared" si="63"/>
        <v>428.2</v>
      </c>
      <c r="M411" s="4" t="s">
        <v>49</v>
      </c>
      <c r="N411" s="1" t="s">
        <v>231</v>
      </c>
      <c r="O411" s="1" t="s">
        <v>218</v>
      </c>
      <c r="P411" s="1" t="s">
        <v>59</v>
      </c>
      <c r="Q411" s="1" t="s">
        <v>59</v>
      </c>
      <c r="R411" s="1" t="s">
        <v>59</v>
      </c>
      <c r="S411">
        <v>1</v>
      </c>
      <c r="T411">
        <v>0</v>
      </c>
      <c r="U411">
        <v>0.02</v>
      </c>
      <c r="AV411" s="1" t="s">
        <v>49</v>
      </c>
      <c r="AW411" s="1" t="s">
        <v>833</v>
      </c>
      <c r="AX411" s="1" t="s">
        <v>49</v>
      </c>
      <c r="AY411" s="1" t="s">
        <v>49</v>
      </c>
    </row>
    <row r="412" spans="1:51" ht="29.95" customHeight="1">
      <c r="A412" s="4" t="s">
        <v>454</v>
      </c>
      <c r="B412" s="4" t="s">
        <v>49</v>
      </c>
      <c r="C412" s="4" t="s">
        <v>49</v>
      </c>
      <c r="D412" s="5"/>
      <c r="E412" s="6"/>
      <c r="F412" s="7">
        <f>TRUNC(SUMIF(N409:N411, N408, F409:F411),0)</f>
        <v>428</v>
      </c>
      <c r="G412" s="6"/>
      <c r="H412" s="7">
        <f>TRUNC(SUMIF(N409:N411, N408, H409:H411),0)</f>
        <v>21413</v>
      </c>
      <c r="I412" s="6"/>
      <c r="J412" s="7">
        <f>TRUNC(SUMIF(N409:N411, N408, J409:J411),0)</f>
        <v>0</v>
      </c>
      <c r="K412" s="6"/>
      <c r="L412" s="7">
        <f>F412+H412+J412</f>
        <v>21841</v>
      </c>
      <c r="M412" s="4" t="s">
        <v>49</v>
      </c>
      <c r="N412" s="1" t="s">
        <v>125</v>
      </c>
      <c r="O412" s="1" t="s">
        <v>125</v>
      </c>
      <c r="P412" s="1" t="s">
        <v>49</v>
      </c>
      <c r="Q412" s="1" t="s">
        <v>49</v>
      </c>
      <c r="R412" s="1" t="s">
        <v>49</v>
      </c>
      <c r="AV412" s="1" t="s">
        <v>49</v>
      </c>
      <c r="AW412" s="1" t="s">
        <v>49</v>
      </c>
      <c r="AX412" s="1" t="s">
        <v>49</v>
      </c>
      <c r="AY412" s="1" t="s">
        <v>49</v>
      </c>
    </row>
    <row r="413" spans="1:51" ht="29.95" customHeight="1">
      <c r="A413" s="5"/>
      <c r="B413" s="5"/>
      <c r="C413" s="5"/>
      <c r="D413" s="5"/>
      <c r="E413" s="6"/>
      <c r="F413" s="7"/>
      <c r="G413" s="6"/>
      <c r="H413" s="7"/>
      <c r="I413" s="6"/>
      <c r="J413" s="7"/>
      <c r="K413" s="6"/>
      <c r="L413" s="7"/>
      <c r="M413" s="5"/>
    </row>
    <row r="414" spans="1:51" ht="29.95" customHeight="1">
      <c r="A414" s="91" t="s">
        <v>834</v>
      </c>
      <c r="B414" s="91"/>
      <c r="C414" s="91"/>
      <c r="D414" s="91"/>
      <c r="E414" s="92"/>
      <c r="F414" s="93"/>
      <c r="G414" s="92"/>
      <c r="H414" s="93"/>
      <c r="I414" s="92"/>
      <c r="J414" s="93"/>
      <c r="K414" s="92"/>
      <c r="L414" s="93"/>
      <c r="M414" s="91"/>
      <c r="N414" s="1" t="s">
        <v>233</v>
      </c>
    </row>
    <row r="415" spans="1:51" ht="29.95" customHeight="1">
      <c r="A415" s="4" t="s">
        <v>223</v>
      </c>
      <c r="B415" s="4" t="s">
        <v>220</v>
      </c>
      <c r="C415" s="4" t="s">
        <v>221</v>
      </c>
      <c r="D415" s="5">
        <v>7.9000000000000001E-2</v>
      </c>
      <c r="E415" s="6">
        <f>단가대비표!O199</f>
        <v>0</v>
      </c>
      <c r="F415" s="7">
        <f>TRUNC(E415*D415,1)</f>
        <v>0</v>
      </c>
      <c r="G415" s="6">
        <f>단가대비표!P199</f>
        <v>214118</v>
      </c>
      <c r="H415" s="7">
        <f>TRUNC(G415*D415,1)</f>
        <v>16915.3</v>
      </c>
      <c r="I415" s="6">
        <f>단가대비표!V199</f>
        <v>0</v>
      </c>
      <c r="J415" s="7">
        <f>TRUNC(I415*D415,1)</f>
        <v>0</v>
      </c>
      <c r="K415" s="6">
        <f t="shared" ref="K415:L417" si="64">TRUNC(E415+G415+I415,1)</f>
        <v>214118</v>
      </c>
      <c r="L415" s="7">
        <f t="shared" si="64"/>
        <v>16915.3</v>
      </c>
      <c r="M415" s="4" t="s">
        <v>49</v>
      </c>
      <c r="N415" s="1" t="s">
        <v>233</v>
      </c>
      <c r="O415" s="1" t="s">
        <v>224</v>
      </c>
      <c r="P415" s="1" t="s">
        <v>59</v>
      </c>
      <c r="Q415" s="1" t="s">
        <v>59</v>
      </c>
      <c r="R415" s="1" t="s">
        <v>58</v>
      </c>
      <c r="V415">
        <v>1</v>
      </c>
      <c r="AV415" s="1" t="s">
        <v>49</v>
      </c>
      <c r="AW415" s="1" t="s">
        <v>835</v>
      </c>
      <c r="AX415" s="1" t="s">
        <v>49</v>
      </c>
      <c r="AY415" s="1" t="s">
        <v>49</v>
      </c>
    </row>
    <row r="416" spans="1:51" ht="29.95" customHeight="1">
      <c r="A416" s="4" t="s">
        <v>219</v>
      </c>
      <c r="B416" s="4" t="s">
        <v>220</v>
      </c>
      <c r="C416" s="4" t="s">
        <v>221</v>
      </c>
      <c r="D416" s="5">
        <v>5.2999999999999999E-2</v>
      </c>
      <c r="E416" s="6">
        <f>단가대비표!O188</f>
        <v>0</v>
      </c>
      <c r="F416" s="7">
        <f>TRUNC(E416*D416,1)</f>
        <v>0</v>
      </c>
      <c r="G416" s="6">
        <f>단가대비표!P188</f>
        <v>157068</v>
      </c>
      <c r="H416" s="7">
        <f>TRUNC(G416*D416,1)</f>
        <v>8324.6</v>
      </c>
      <c r="I416" s="6">
        <f>단가대비표!V188</f>
        <v>0</v>
      </c>
      <c r="J416" s="7">
        <f>TRUNC(I416*D416,1)</f>
        <v>0</v>
      </c>
      <c r="K416" s="6">
        <f t="shared" si="64"/>
        <v>157068</v>
      </c>
      <c r="L416" s="7">
        <f t="shared" si="64"/>
        <v>8324.6</v>
      </c>
      <c r="M416" s="4" t="s">
        <v>49</v>
      </c>
      <c r="N416" s="1" t="s">
        <v>233</v>
      </c>
      <c r="O416" s="1" t="s">
        <v>222</v>
      </c>
      <c r="P416" s="1" t="s">
        <v>59</v>
      </c>
      <c r="Q416" s="1" t="s">
        <v>59</v>
      </c>
      <c r="R416" s="1" t="s">
        <v>58</v>
      </c>
      <c r="V416">
        <v>1</v>
      </c>
      <c r="AV416" s="1" t="s">
        <v>49</v>
      </c>
      <c r="AW416" s="1" t="s">
        <v>836</v>
      </c>
      <c r="AX416" s="1" t="s">
        <v>49</v>
      </c>
      <c r="AY416" s="1" t="s">
        <v>49</v>
      </c>
    </row>
    <row r="417" spans="1:51" ht="29.95" customHeight="1">
      <c r="A417" s="4" t="s">
        <v>264</v>
      </c>
      <c r="B417" s="4" t="s">
        <v>558</v>
      </c>
      <c r="C417" s="4" t="s">
        <v>116</v>
      </c>
      <c r="D417" s="5">
        <v>1</v>
      </c>
      <c r="E417" s="6">
        <f>TRUNC(SUMIF(V415:V417, RIGHTB(O417, 1), H415:H417)*U417, 2)</f>
        <v>504.79</v>
      </c>
      <c r="F417" s="7">
        <f>TRUNC(E417*D417,1)</f>
        <v>504.7</v>
      </c>
      <c r="G417" s="6">
        <v>0</v>
      </c>
      <c r="H417" s="7">
        <f>TRUNC(G417*D417,1)</f>
        <v>0</v>
      </c>
      <c r="I417" s="6">
        <v>0</v>
      </c>
      <c r="J417" s="7">
        <f>TRUNC(I417*D417,1)</f>
        <v>0</v>
      </c>
      <c r="K417" s="6">
        <f t="shared" si="64"/>
        <v>504.7</v>
      </c>
      <c r="L417" s="7">
        <f t="shared" si="64"/>
        <v>504.7</v>
      </c>
      <c r="M417" s="4" t="s">
        <v>49</v>
      </c>
      <c r="N417" s="1" t="s">
        <v>233</v>
      </c>
      <c r="O417" s="1" t="s">
        <v>218</v>
      </c>
      <c r="P417" s="1" t="s">
        <v>59</v>
      </c>
      <c r="Q417" s="1" t="s">
        <v>59</v>
      </c>
      <c r="R417" s="1" t="s">
        <v>59</v>
      </c>
      <c r="S417">
        <v>1</v>
      </c>
      <c r="T417">
        <v>0</v>
      </c>
      <c r="U417">
        <v>0.02</v>
      </c>
      <c r="AV417" s="1" t="s">
        <v>49</v>
      </c>
      <c r="AW417" s="1" t="s">
        <v>837</v>
      </c>
      <c r="AX417" s="1" t="s">
        <v>49</v>
      </c>
      <c r="AY417" s="1" t="s">
        <v>49</v>
      </c>
    </row>
    <row r="418" spans="1:51" ht="29.95" customHeight="1">
      <c r="A418" s="4" t="s">
        <v>454</v>
      </c>
      <c r="B418" s="4" t="s">
        <v>49</v>
      </c>
      <c r="C418" s="4" t="s">
        <v>49</v>
      </c>
      <c r="D418" s="5"/>
      <c r="E418" s="6"/>
      <c r="F418" s="7">
        <f>TRUNC(SUMIF(N415:N417, N414, F415:F417),0)</f>
        <v>504</v>
      </c>
      <c r="G418" s="6"/>
      <c r="H418" s="7">
        <f>TRUNC(SUMIF(N415:N417, N414, H415:H417),0)</f>
        <v>25239</v>
      </c>
      <c r="I418" s="6"/>
      <c r="J418" s="7">
        <f>TRUNC(SUMIF(N415:N417, N414, J415:J417),0)</f>
        <v>0</v>
      </c>
      <c r="K418" s="6"/>
      <c r="L418" s="7">
        <f>F418+H418+J418</f>
        <v>25743</v>
      </c>
      <c r="M418" s="4" t="s">
        <v>49</v>
      </c>
      <c r="N418" s="1" t="s">
        <v>125</v>
      </c>
      <c r="O418" s="1" t="s">
        <v>125</v>
      </c>
      <c r="P418" s="1" t="s">
        <v>49</v>
      </c>
      <c r="Q418" s="1" t="s">
        <v>49</v>
      </c>
      <c r="R418" s="1" t="s">
        <v>49</v>
      </c>
      <c r="AV418" s="1" t="s">
        <v>49</v>
      </c>
      <c r="AW418" s="1" t="s">
        <v>49</v>
      </c>
      <c r="AX418" s="1" t="s">
        <v>49</v>
      </c>
      <c r="AY418" s="1" t="s">
        <v>49</v>
      </c>
    </row>
    <row r="419" spans="1:51" ht="29.95" customHeight="1">
      <c r="A419" s="5"/>
      <c r="B419" s="5"/>
      <c r="C419" s="5"/>
      <c r="D419" s="5"/>
      <c r="E419" s="6"/>
      <c r="F419" s="7"/>
      <c r="G419" s="6"/>
      <c r="H419" s="7"/>
      <c r="I419" s="6"/>
      <c r="J419" s="7"/>
      <c r="K419" s="6"/>
      <c r="L419" s="7"/>
      <c r="M419" s="5"/>
    </row>
    <row r="420" spans="1:51" ht="29.95" customHeight="1">
      <c r="A420" s="91" t="s">
        <v>838</v>
      </c>
      <c r="B420" s="91"/>
      <c r="C420" s="91"/>
      <c r="D420" s="91"/>
      <c r="E420" s="92"/>
      <c r="F420" s="93"/>
      <c r="G420" s="92"/>
      <c r="H420" s="93"/>
      <c r="I420" s="92"/>
      <c r="J420" s="93"/>
      <c r="K420" s="92"/>
      <c r="L420" s="93"/>
      <c r="M420" s="91"/>
      <c r="N420" s="1" t="s">
        <v>234</v>
      </c>
    </row>
    <row r="421" spans="1:51" ht="29.95" customHeight="1">
      <c r="A421" s="4" t="s">
        <v>213</v>
      </c>
      <c r="B421" s="4" t="s">
        <v>272</v>
      </c>
      <c r="C421" s="4" t="s">
        <v>142</v>
      </c>
      <c r="D421" s="5">
        <v>1</v>
      </c>
      <c r="E421" s="6">
        <f>단가대비표!O137</f>
        <v>0</v>
      </c>
      <c r="F421" s="7">
        <f>TRUNC(E421*D421,1)</f>
        <v>0</v>
      </c>
      <c r="G421" s="6">
        <f>단가대비표!P137</f>
        <v>0</v>
      </c>
      <c r="H421" s="7">
        <f>TRUNC(G421*D421,1)</f>
        <v>0</v>
      </c>
      <c r="I421" s="6">
        <f>단가대비표!V137</f>
        <v>0</v>
      </c>
      <c r="J421" s="7">
        <f>TRUNC(I421*D421,1)</f>
        <v>0</v>
      </c>
      <c r="K421" s="6">
        <f t="shared" ref="K421:L424" si="65">TRUNC(E421+G421+I421,1)</f>
        <v>0</v>
      </c>
      <c r="L421" s="7">
        <f t="shared" si="65"/>
        <v>0</v>
      </c>
      <c r="M421" s="4" t="s">
        <v>49</v>
      </c>
      <c r="N421" s="1" t="s">
        <v>234</v>
      </c>
      <c r="O421" s="1" t="s">
        <v>839</v>
      </c>
      <c r="P421" s="1" t="s">
        <v>59</v>
      </c>
      <c r="Q421" s="1" t="s">
        <v>59</v>
      </c>
      <c r="R421" s="1" t="s">
        <v>58</v>
      </c>
      <c r="AV421" s="1" t="s">
        <v>49</v>
      </c>
      <c r="AW421" s="1" t="s">
        <v>840</v>
      </c>
      <c r="AX421" s="1" t="s">
        <v>49</v>
      </c>
      <c r="AY421" s="1" t="s">
        <v>49</v>
      </c>
    </row>
    <row r="422" spans="1:51" ht="29.95" customHeight="1">
      <c r="A422" s="4" t="s">
        <v>219</v>
      </c>
      <c r="B422" s="4" t="s">
        <v>220</v>
      </c>
      <c r="C422" s="4" t="s">
        <v>221</v>
      </c>
      <c r="D422" s="5" t="e">
        <f>#REF!</f>
        <v>#REF!</v>
      </c>
      <c r="E422" s="6">
        <f>단가대비표!O188</f>
        <v>0</v>
      </c>
      <c r="F422" s="7" t="e">
        <f>TRUNC(E422*D422,1)</f>
        <v>#REF!</v>
      </c>
      <c r="G422" s="6">
        <f>단가대비표!P188</f>
        <v>157068</v>
      </c>
      <c r="H422" s="7" t="e">
        <f>TRUNC(G422*D422,1)</f>
        <v>#REF!</v>
      </c>
      <c r="I422" s="6">
        <f>단가대비표!V188</f>
        <v>0</v>
      </c>
      <c r="J422" s="7" t="e">
        <f>TRUNC(I422*D422,1)</f>
        <v>#REF!</v>
      </c>
      <c r="K422" s="6">
        <f t="shared" si="65"/>
        <v>157068</v>
      </c>
      <c r="L422" s="7" t="e">
        <f t="shared" si="65"/>
        <v>#REF!</v>
      </c>
      <c r="M422" s="4" t="s">
        <v>49</v>
      </c>
      <c r="N422" s="1" t="s">
        <v>234</v>
      </c>
      <c r="O422" s="1" t="s">
        <v>222</v>
      </c>
      <c r="P422" s="1" t="s">
        <v>59</v>
      </c>
      <c r="Q422" s="1" t="s">
        <v>59</v>
      </c>
      <c r="R422" s="1" t="s">
        <v>58</v>
      </c>
      <c r="V422">
        <v>1</v>
      </c>
      <c r="AV422" s="1" t="s">
        <v>49</v>
      </c>
      <c r="AW422" s="1" t="s">
        <v>841</v>
      </c>
      <c r="AX422" s="1" t="s">
        <v>49</v>
      </c>
      <c r="AY422" s="1" t="s">
        <v>49</v>
      </c>
    </row>
    <row r="423" spans="1:51" ht="29.95" customHeight="1">
      <c r="A423" s="4" t="s">
        <v>223</v>
      </c>
      <c r="B423" s="4" t="s">
        <v>220</v>
      </c>
      <c r="C423" s="4" t="s">
        <v>221</v>
      </c>
      <c r="D423" s="5" t="e">
        <f>#REF!</f>
        <v>#REF!</v>
      </c>
      <c r="E423" s="6">
        <f>단가대비표!O199</f>
        <v>0</v>
      </c>
      <c r="F423" s="7" t="e">
        <f>TRUNC(E423*D423,1)</f>
        <v>#REF!</v>
      </c>
      <c r="G423" s="6">
        <f>단가대비표!P199</f>
        <v>214118</v>
      </c>
      <c r="H423" s="7" t="e">
        <f>TRUNC(G423*D423,1)</f>
        <v>#REF!</v>
      </c>
      <c r="I423" s="6">
        <f>단가대비표!V199</f>
        <v>0</v>
      </c>
      <c r="J423" s="7" t="e">
        <f>TRUNC(I423*D423,1)</f>
        <v>#REF!</v>
      </c>
      <c r="K423" s="6">
        <f t="shared" si="65"/>
        <v>214118</v>
      </c>
      <c r="L423" s="7" t="e">
        <f t="shared" si="65"/>
        <v>#REF!</v>
      </c>
      <c r="M423" s="4" t="s">
        <v>49</v>
      </c>
      <c r="N423" s="1" t="s">
        <v>234</v>
      </c>
      <c r="O423" s="1" t="s">
        <v>224</v>
      </c>
      <c r="P423" s="1" t="s">
        <v>59</v>
      </c>
      <c r="Q423" s="1" t="s">
        <v>59</v>
      </c>
      <c r="R423" s="1" t="s">
        <v>58</v>
      </c>
      <c r="V423">
        <v>1</v>
      </c>
      <c r="AV423" s="1" t="s">
        <v>49</v>
      </c>
      <c r="AW423" s="1" t="s">
        <v>842</v>
      </c>
      <c r="AX423" s="1" t="s">
        <v>49</v>
      </c>
      <c r="AY423" s="1" t="s">
        <v>49</v>
      </c>
    </row>
    <row r="424" spans="1:51" ht="29.95" customHeight="1">
      <c r="A424" s="4" t="s">
        <v>264</v>
      </c>
      <c r="B424" s="4" t="s">
        <v>265</v>
      </c>
      <c r="C424" s="4" t="s">
        <v>116</v>
      </c>
      <c r="D424" s="5">
        <v>1</v>
      </c>
      <c r="E424" s="6" t="e">
        <f>TRUNC(SUMIF(V421:V424, RIGHTB(O424, 1), H421:H424)*U424, 2)</f>
        <v>#REF!</v>
      </c>
      <c r="F424" s="7" t="e">
        <f>TRUNC(E424*D424,1)</f>
        <v>#REF!</v>
      </c>
      <c r="G424" s="6">
        <v>0</v>
      </c>
      <c r="H424" s="7">
        <f>TRUNC(G424*D424,1)</f>
        <v>0</v>
      </c>
      <c r="I424" s="6">
        <v>0</v>
      </c>
      <c r="J424" s="7">
        <f>TRUNC(I424*D424,1)</f>
        <v>0</v>
      </c>
      <c r="K424" s="6" t="e">
        <f t="shared" si="65"/>
        <v>#REF!</v>
      </c>
      <c r="L424" s="7" t="e">
        <f t="shared" si="65"/>
        <v>#REF!</v>
      </c>
      <c r="M424" s="4" t="s">
        <v>49</v>
      </c>
      <c r="N424" s="1" t="s">
        <v>234</v>
      </c>
      <c r="O424" s="1" t="s">
        <v>218</v>
      </c>
      <c r="P424" s="1" t="s">
        <v>59</v>
      </c>
      <c r="Q424" s="1" t="s">
        <v>59</v>
      </c>
      <c r="R424" s="1" t="s">
        <v>59</v>
      </c>
      <c r="S424">
        <v>1</v>
      </c>
      <c r="T424">
        <v>0</v>
      </c>
      <c r="U424">
        <v>0.03</v>
      </c>
      <c r="AV424" s="1" t="s">
        <v>49</v>
      </c>
      <c r="AW424" s="1" t="s">
        <v>843</v>
      </c>
      <c r="AX424" s="1" t="s">
        <v>49</v>
      </c>
      <c r="AY424" s="1" t="s">
        <v>49</v>
      </c>
    </row>
    <row r="425" spans="1:51" ht="29.95" customHeight="1">
      <c r="A425" s="4" t="s">
        <v>454</v>
      </c>
      <c r="B425" s="4" t="s">
        <v>49</v>
      </c>
      <c r="C425" s="4" t="s">
        <v>49</v>
      </c>
      <c r="D425" s="5"/>
      <c r="E425" s="6"/>
      <c r="F425" s="7" t="e">
        <f>TRUNC(SUMIF(N421:N424, N420, F421:F424),0)</f>
        <v>#REF!</v>
      </c>
      <c r="G425" s="6"/>
      <c r="H425" s="7" t="e">
        <f>TRUNC(SUMIF(N421:N424, N420, H421:H424),0)</f>
        <v>#REF!</v>
      </c>
      <c r="I425" s="6"/>
      <c r="J425" s="7" t="e">
        <f>TRUNC(SUMIF(N421:N424, N420, J421:J424),0)</f>
        <v>#REF!</v>
      </c>
      <c r="K425" s="6"/>
      <c r="L425" s="7" t="e">
        <f>F425+H425+J425</f>
        <v>#REF!</v>
      </c>
      <c r="M425" s="4" t="s">
        <v>49</v>
      </c>
      <c r="N425" s="1" t="s">
        <v>125</v>
      </c>
      <c r="O425" s="1" t="s">
        <v>125</v>
      </c>
      <c r="P425" s="1" t="s">
        <v>49</v>
      </c>
      <c r="Q425" s="1" t="s">
        <v>49</v>
      </c>
      <c r="R425" s="1" t="s">
        <v>49</v>
      </c>
      <c r="AV425" s="1" t="s">
        <v>49</v>
      </c>
      <c r="AW425" s="1" t="s">
        <v>49</v>
      </c>
      <c r="AX425" s="1" t="s">
        <v>49</v>
      </c>
      <c r="AY425" s="1" t="s">
        <v>49</v>
      </c>
    </row>
    <row r="426" spans="1:51" ht="29.95" customHeight="1">
      <c r="A426" s="5"/>
      <c r="B426" s="5"/>
      <c r="C426" s="5"/>
      <c r="D426" s="5"/>
      <c r="E426" s="6"/>
      <c r="F426" s="7"/>
      <c r="G426" s="6"/>
      <c r="H426" s="7"/>
      <c r="I426" s="6"/>
      <c r="J426" s="7"/>
      <c r="K426" s="6"/>
      <c r="L426" s="7"/>
      <c r="M426" s="5"/>
    </row>
    <row r="427" spans="1:51" ht="29.95" customHeight="1">
      <c r="A427" s="91" t="s">
        <v>844</v>
      </c>
      <c r="B427" s="91"/>
      <c r="C427" s="91"/>
      <c r="D427" s="91"/>
      <c r="E427" s="92"/>
      <c r="F427" s="93"/>
      <c r="G427" s="92"/>
      <c r="H427" s="93"/>
      <c r="I427" s="92"/>
      <c r="J427" s="93"/>
      <c r="K427" s="92"/>
      <c r="L427" s="93"/>
      <c r="M427" s="91"/>
      <c r="N427" s="1" t="s">
        <v>235</v>
      </c>
    </row>
    <row r="428" spans="1:51" ht="29.95" customHeight="1">
      <c r="A428" s="4" t="s">
        <v>213</v>
      </c>
      <c r="B428" s="4" t="s">
        <v>214</v>
      </c>
      <c r="C428" s="4" t="s">
        <v>142</v>
      </c>
      <c r="D428" s="5">
        <v>1</v>
      </c>
      <c r="E428" s="6">
        <f>단가대비표!O138</f>
        <v>0</v>
      </c>
      <c r="F428" s="7">
        <f>TRUNC(E428*D428,1)</f>
        <v>0</v>
      </c>
      <c r="G428" s="6">
        <f>단가대비표!P138</f>
        <v>0</v>
      </c>
      <c r="H428" s="7">
        <f>TRUNC(G428*D428,1)</f>
        <v>0</v>
      </c>
      <c r="I428" s="6">
        <f>단가대비표!V138</f>
        <v>0</v>
      </c>
      <c r="J428" s="7">
        <f>TRUNC(I428*D428,1)</f>
        <v>0</v>
      </c>
      <c r="K428" s="6">
        <f t="shared" ref="K428:L431" si="66">TRUNC(E428+G428+I428,1)</f>
        <v>0</v>
      </c>
      <c r="L428" s="7">
        <f t="shared" si="66"/>
        <v>0</v>
      </c>
      <c r="M428" s="4" t="s">
        <v>49</v>
      </c>
      <c r="N428" s="1" t="s">
        <v>235</v>
      </c>
      <c r="O428" s="1" t="s">
        <v>845</v>
      </c>
      <c r="P428" s="1" t="s">
        <v>59</v>
      </c>
      <c r="Q428" s="1" t="s">
        <v>59</v>
      </c>
      <c r="R428" s="1" t="s">
        <v>58</v>
      </c>
      <c r="AV428" s="1" t="s">
        <v>49</v>
      </c>
      <c r="AW428" s="1" t="s">
        <v>846</v>
      </c>
      <c r="AX428" s="1" t="s">
        <v>49</v>
      </c>
      <c r="AY428" s="1" t="s">
        <v>49</v>
      </c>
    </row>
    <row r="429" spans="1:51" ht="29.95" customHeight="1">
      <c r="A429" s="4" t="s">
        <v>219</v>
      </c>
      <c r="B429" s="4" t="s">
        <v>220</v>
      </c>
      <c r="C429" s="4" t="s">
        <v>221</v>
      </c>
      <c r="D429" s="5" t="e">
        <f>#REF!</f>
        <v>#REF!</v>
      </c>
      <c r="E429" s="6">
        <f>단가대비표!O188</f>
        <v>0</v>
      </c>
      <c r="F429" s="7" t="e">
        <f>TRUNC(E429*D429,1)</f>
        <v>#REF!</v>
      </c>
      <c r="G429" s="6">
        <f>단가대비표!P188</f>
        <v>157068</v>
      </c>
      <c r="H429" s="7" t="e">
        <f>TRUNC(G429*D429,1)</f>
        <v>#REF!</v>
      </c>
      <c r="I429" s="6">
        <f>단가대비표!V188</f>
        <v>0</v>
      </c>
      <c r="J429" s="7" t="e">
        <f>TRUNC(I429*D429,1)</f>
        <v>#REF!</v>
      </c>
      <c r="K429" s="6">
        <f t="shared" si="66"/>
        <v>157068</v>
      </c>
      <c r="L429" s="7" t="e">
        <f t="shared" si="66"/>
        <v>#REF!</v>
      </c>
      <c r="M429" s="4" t="s">
        <v>49</v>
      </c>
      <c r="N429" s="1" t="s">
        <v>235</v>
      </c>
      <c r="O429" s="1" t="s">
        <v>222</v>
      </c>
      <c r="P429" s="1" t="s">
        <v>59</v>
      </c>
      <c r="Q429" s="1" t="s">
        <v>59</v>
      </c>
      <c r="R429" s="1" t="s">
        <v>58</v>
      </c>
      <c r="V429">
        <v>1</v>
      </c>
      <c r="AV429" s="1" t="s">
        <v>49</v>
      </c>
      <c r="AW429" s="1" t="s">
        <v>847</v>
      </c>
      <c r="AX429" s="1" t="s">
        <v>49</v>
      </c>
      <c r="AY429" s="1" t="s">
        <v>49</v>
      </c>
    </row>
    <row r="430" spans="1:51" ht="29.95" customHeight="1">
      <c r="A430" s="4" t="s">
        <v>223</v>
      </c>
      <c r="B430" s="4" t="s">
        <v>220</v>
      </c>
      <c r="C430" s="4" t="s">
        <v>221</v>
      </c>
      <c r="D430" s="5" t="e">
        <f>#REF!</f>
        <v>#REF!</v>
      </c>
      <c r="E430" s="6">
        <f>단가대비표!O199</f>
        <v>0</v>
      </c>
      <c r="F430" s="7" t="e">
        <f>TRUNC(E430*D430,1)</f>
        <v>#REF!</v>
      </c>
      <c r="G430" s="6">
        <f>단가대비표!P199</f>
        <v>214118</v>
      </c>
      <c r="H430" s="7" t="e">
        <f>TRUNC(G430*D430,1)</f>
        <v>#REF!</v>
      </c>
      <c r="I430" s="6">
        <f>단가대비표!V199</f>
        <v>0</v>
      </c>
      <c r="J430" s="7" t="e">
        <f>TRUNC(I430*D430,1)</f>
        <v>#REF!</v>
      </c>
      <c r="K430" s="6">
        <f t="shared" si="66"/>
        <v>214118</v>
      </c>
      <c r="L430" s="7" t="e">
        <f t="shared" si="66"/>
        <v>#REF!</v>
      </c>
      <c r="M430" s="4" t="s">
        <v>49</v>
      </c>
      <c r="N430" s="1" t="s">
        <v>235</v>
      </c>
      <c r="O430" s="1" t="s">
        <v>224</v>
      </c>
      <c r="P430" s="1" t="s">
        <v>59</v>
      </c>
      <c r="Q430" s="1" t="s">
        <v>59</v>
      </c>
      <c r="R430" s="1" t="s">
        <v>58</v>
      </c>
      <c r="V430">
        <v>1</v>
      </c>
      <c r="AV430" s="1" t="s">
        <v>49</v>
      </c>
      <c r="AW430" s="1" t="s">
        <v>848</v>
      </c>
      <c r="AX430" s="1" t="s">
        <v>49</v>
      </c>
      <c r="AY430" s="1" t="s">
        <v>49</v>
      </c>
    </row>
    <row r="431" spans="1:51" ht="29.95" customHeight="1">
      <c r="A431" s="4" t="s">
        <v>264</v>
      </c>
      <c r="B431" s="4" t="s">
        <v>265</v>
      </c>
      <c r="C431" s="4" t="s">
        <v>116</v>
      </c>
      <c r="D431" s="5">
        <v>1</v>
      </c>
      <c r="E431" s="6" t="e">
        <f>TRUNC(SUMIF(V428:V431, RIGHTB(O431, 1), H428:H431)*U431, 2)</f>
        <v>#REF!</v>
      </c>
      <c r="F431" s="7" t="e">
        <f>TRUNC(E431*D431,1)</f>
        <v>#REF!</v>
      </c>
      <c r="G431" s="6">
        <v>0</v>
      </c>
      <c r="H431" s="7">
        <f>TRUNC(G431*D431,1)</f>
        <v>0</v>
      </c>
      <c r="I431" s="6">
        <v>0</v>
      </c>
      <c r="J431" s="7">
        <f>TRUNC(I431*D431,1)</f>
        <v>0</v>
      </c>
      <c r="K431" s="6" t="e">
        <f t="shared" si="66"/>
        <v>#REF!</v>
      </c>
      <c r="L431" s="7" t="e">
        <f t="shared" si="66"/>
        <v>#REF!</v>
      </c>
      <c r="M431" s="4" t="s">
        <v>49</v>
      </c>
      <c r="N431" s="1" t="s">
        <v>235</v>
      </c>
      <c r="O431" s="1" t="s">
        <v>218</v>
      </c>
      <c r="P431" s="1" t="s">
        <v>59</v>
      </c>
      <c r="Q431" s="1" t="s">
        <v>59</v>
      </c>
      <c r="R431" s="1" t="s">
        <v>59</v>
      </c>
      <c r="S431">
        <v>1</v>
      </c>
      <c r="T431">
        <v>0</v>
      </c>
      <c r="U431">
        <v>0.03</v>
      </c>
      <c r="AV431" s="1" t="s">
        <v>49</v>
      </c>
      <c r="AW431" s="1" t="s">
        <v>849</v>
      </c>
      <c r="AX431" s="1" t="s">
        <v>49</v>
      </c>
      <c r="AY431" s="1" t="s">
        <v>49</v>
      </c>
    </row>
    <row r="432" spans="1:51" ht="29.95" customHeight="1">
      <c r="A432" s="4" t="s">
        <v>454</v>
      </c>
      <c r="B432" s="4" t="s">
        <v>49</v>
      </c>
      <c r="C432" s="4" t="s">
        <v>49</v>
      </c>
      <c r="D432" s="5"/>
      <c r="E432" s="6"/>
      <c r="F432" s="7" t="e">
        <f>TRUNC(SUMIF(N428:N431, N427, F428:F431),0)</f>
        <v>#REF!</v>
      </c>
      <c r="G432" s="6"/>
      <c r="H432" s="7" t="e">
        <f>TRUNC(SUMIF(N428:N431, N427, H428:H431),0)</f>
        <v>#REF!</v>
      </c>
      <c r="I432" s="6"/>
      <c r="J432" s="7" t="e">
        <f>TRUNC(SUMIF(N428:N431, N427, J428:J431),0)</f>
        <v>#REF!</v>
      </c>
      <c r="K432" s="6"/>
      <c r="L432" s="7" t="e">
        <f>F432+H432+J432</f>
        <v>#REF!</v>
      </c>
      <c r="M432" s="4" t="s">
        <v>49</v>
      </c>
      <c r="N432" s="1" t="s">
        <v>125</v>
      </c>
      <c r="O432" s="1" t="s">
        <v>125</v>
      </c>
      <c r="P432" s="1" t="s">
        <v>49</v>
      </c>
      <c r="Q432" s="1" t="s">
        <v>49</v>
      </c>
      <c r="R432" s="1" t="s">
        <v>49</v>
      </c>
      <c r="AV432" s="1" t="s">
        <v>49</v>
      </c>
      <c r="AW432" s="1" t="s">
        <v>49</v>
      </c>
      <c r="AX432" s="1" t="s">
        <v>49</v>
      </c>
      <c r="AY432" s="1" t="s">
        <v>49</v>
      </c>
    </row>
    <row r="433" spans="1:51" ht="29.95" customHeight="1">
      <c r="A433" s="5"/>
      <c r="B433" s="5"/>
      <c r="C433" s="5"/>
      <c r="D433" s="5"/>
      <c r="E433" s="6"/>
      <c r="F433" s="7"/>
      <c r="G433" s="6"/>
      <c r="H433" s="7"/>
      <c r="I433" s="6"/>
      <c r="J433" s="7"/>
      <c r="K433" s="6"/>
      <c r="L433" s="7"/>
      <c r="M433" s="5"/>
    </row>
    <row r="434" spans="1:51" ht="29.95" customHeight="1">
      <c r="A434" s="91" t="s">
        <v>850</v>
      </c>
      <c r="B434" s="91"/>
      <c r="C434" s="91"/>
      <c r="D434" s="91"/>
      <c r="E434" s="92"/>
      <c r="F434" s="93"/>
      <c r="G434" s="92"/>
      <c r="H434" s="93"/>
      <c r="I434" s="92"/>
      <c r="J434" s="93"/>
      <c r="K434" s="92"/>
      <c r="L434" s="93"/>
      <c r="M434" s="91"/>
      <c r="N434" s="1" t="s">
        <v>236</v>
      </c>
    </row>
    <row r="435" spans="1:51" ht="29.95" customHeight="1">
      <c r="A435" s="4" t="s">
        <v>213</v>
      </c>
      <c r="B435" s="4" t="s">
        <v>274</v>
      </c>
      <c r="C435" s="4" t="s">
        <v>142</v>
      </c>
      <c r="D435" s="5">
        <v>1</v>
      </c>
      <c r="E435" s="6">
        <f>단가대비표!O139</f>
        <v>0</v>
      </c>
      <c r="F435" s="7">
        <f>TRUNC(E435*D435,1)</f>
        <v>0</v>
      </c>
      <c r="G435" s="6">
        <f>단가대비표!P139</f>
        <v>0</v>
      </c>
      <c r="H435" s="7">
        <f>TRUNC(G435*D435,1)</f>
        <v>0</v>
      </c>
      <c r="I435" s="6">
        <f>단가대비표!V139</f>
        <v>0</v>
      </c>
      <c r="J435" s="7">
        <f>TRUNC(I435*D435,1)</f>
        <v>0</v>
      </c>
      <c r="K435" s="6">
        <f t="shared" ref="K435:L438" si="67">TRUNC(E435+G435+I435,1)</f>
        <v>0</v>
      </c>
      <c r="L435" s="7">
        <f t="shared" si="67"/>
        <v>0</v>
      </c>
      <c r="M435" s="4" t="s">
        <v>49</v>
      </c>
      <c r="N435" s="1" t="s">
        <v>236</v>
      </c>
      <c r="O435" s="1" t="s">
        <v>851</v>
      </c>
      <c r="P435" s="1" t="s">
        <v>59</v>
      </c>
      <c r="Q435" s="1" t="s">
        <v>59</v>
      </c>
      <c r="R435" s="1" t="s">
        <v>58</v>
      </c>
      <c r="AV435" s="1" t="s">
        <v>49</v>
      </c>
      <c r="AW435" s="1" t="s">
        <v>852</v>
      </c>
      <c r="AX435" s="1" t="s">
        <v>49</v>
      </c>
      <c r="AY435" s="1" t="s">
        <v>49</v>
      </c>
    </row>
    <row r="436" spans="1:51" ht="29.95" customHeight="1">
      <c r="A436" s="4" t="s">
        <v>219</v>
      </c>
      <c r="B436" s="4" t="s">
        <v>220</v>
      </c>
      <c r="C436" s="4" t="s">
        <v>221</v>
      </c>
      <c r="D436" s="5" t="e">
        <f>#REF!</f>
        <v>#REF!</v>
      </c>
      <c r="E436" s="6">
        <f>단가대비표!O188</f>
        <v>0</v>
      </c>
      <c r="F436" s="7" t="e">
        <f>TRUNC(E436*D436,1)</f>
        <v>#REF!</v>
      </c>
      <c r="G436" s="6">
        <f>단가대비표!P188</f>
        <v>157068</v>
      </c>
      <c r="H436" s="7" t="e">
        <f>TRUNC(G436*D436,1)</f>
        <v>#REF!</v>
      </c>
      <c r="I436" s="6">
        <f>단가대비표!V188</f>
        <v>0</v>
      </c>
      <c r="J436" s="7" t="e">
        <f>TRUNC(I436*D436,1)</f>
        <v>#REF!</v>
      </c>
      <c r="K436" s="6">
        <f t="shared" si="67"/>
        <v>157068</v>
      </c>
      <c r="L436" s="7" t="e">
        <f t="shared" si="67"/>
        <v>#REF!</v>
      </c>
      <c r="M436" s="4" t="s">
        <v>49</v>
      </c>
      <c r="N436" s="1" t="s">
        <v>236</v>
      </c>
      <c r="O436" s="1" t="s">
        <v>222</v>
      </c>
      <c r="P436" s="1" t="s">
        <v>59</v>
      </c>
      <c r="Q436" s="1" t="s">
        <v>59</v>
      </c>
      <c r="R436" s="1" t="s">
        <v>58</v>
      </c>
      <c r="V436">
        <v>1</v>
      </c>
      <c r="AV436" s="1" t="s">
        <v>49</v>
      </c>
      <c r="AW436" s="1" t="s">
        <v>853</v>
      </c>
      <c r="AX436" s="1" t="s">
        <v>49</v>
      </c>
      <c r="AY436" s="1" t="s">
        <v>49</v>
      </c>
    </row>
    <row r="437" spans="1:51" ht="29.95" customHeight="1">
      <c r="A437" s="4" t="s">
        <v>223</v>
      </c>
      <c r="B437" s="4" t="s">
        <v>220</v>
      </c>
      <c r="C437" s="4" t="s">
        <v>221</v>
      </c>
      <c r="D437" s="5" t="e">
        <f>#REF!</f>
        <v>#REF!</v>
      </c>
      <c r="E437" s="6">
        <f>단가대비표!O199</f>
        <v>0</v>
      </c>
      <c r="F437" s="7" t="e">
        <f>TRUNC(E437*D437,1)</f>
        <v>#REF!</v>
      </c>
      <c r="G437" s="6">
        <f>단가대비표!P199</f>
        <v>214118</v>
      </c>
      <c r="H437" s="7" t="e">
        <f>TRUNC(G437*D437,1)</f>
        <v>#REF!</v>
      </c>
      <c r="I437" s="6">
        <f>단가대비표!V199</f>
        <v>0</v>
      </c>
      <c r="J437" s="7" t="e">
        <f>TRUNC(I437*D437,1)</f>
        <v>#REF!</v>
      </c>
      <c r="K437" s="6">
        <f t="shared" si="67"/>
        <v>214118</v>
      </c>
      <c r="L437" s="7" t="e">
        <f t="shared" si="67"/>
        <v>#REF!</v>
      </c>
      <c r="M437" s="4" t="s">
        <v>49</v>
      </c>
      <c r="N437" s="1" t="s">
        <v>236</v>
      </c>
      <c r="O437" s="1" t="s">
        <v>224</v>
      </c>
      <c r="P437" s="1" t="s">
        <v>59</v>
      </c>
      <c r="Q437" s="1" t="s">
        <v>59</v>
      </c>
      <c r="R437" s="1" t="s">
        <v>58</v>
      </c>
      <c r="V437">
        <v>1</v>
      </c>
      <c r="AV437" s="1" t="s">
        <v>49</v>
      </c>
      <c r="AW437" s="1" t="s">
        <v>854</v>
      </c>
      <c r="AX437" s="1" t="s">
        <v>49</v>
      </c>
      <c r="AY437" s="1" t="s">
        <v>49</v>
      </c>
    </row>
    <row r="438" spans="1:51" ht="29.95" customHeight="1">
      <c r="A438" s="4" t="s">
        <v>264</v>
      </c>
      <c r="B438" s="4" t="s">
        <v>265</v>
      </c>
      <c r="C438" s="4" t="s">
        <v>116</v>
      </c>
      <c r="D438" s="5">
        <v>1</v>
      </c>
      <c r="E438" s="6" t="e">
        <f>TRUNC(SUMIF(V435:V438, RIGHTB(O438, 1), H435:H438)*U438, 2)</f>
        <v>#REF!</v>
      </c>
      <c r="F438" s="7" t="e">
        <f>TRUNC(E438*D438,1)</f>
        <v>#REF!</v>
      </c>
      <c r="G438" s="6">
        <v>0</v>
      </c>
      <c r="H438" s="7">
        <f>TRUNC(G438*D438,1)</f>
        <v>0</v>
      </c>
      <c r="I438" s="6">
        <v>0</v>
      </c>
      <c r="J438" s="7">
        <f>TRUNC(I438*D438,1)</f>
        <v>0</v>
      </c>
      <c r="K438" s="6" t="e">
        <f t="shared" si="67"/>
        <v>#REF!</v>
      </c>
      <c r="L438" s="7" t="e">
        <f t="shared" si="67"/>
        <v>#REF!</v>
      </c>
      <c r="M438" s="4" t="s">
        <v>49</v>
      </c>
      <c r="N438" s="1" t="s">
        <v>236</v>
      </c>
      <c r="O438" s="1" t="s">
        <v>218</v>
      </c>
      <c r="P438" s="1" t="s">
        <v>59</v>
      </c>
      <c r="Q438" s="1" t="s">
        <v>59</v>
      </c>
      <c r="R438" s="1" t="s">
        <v>59</v>
      </c>
      <c r="S438">
        <v>1</v>
      </c>
      <c r="T438">
        <v>0</v>
      </c>
      <c r="U438">
        <v>0.03</v>
      </c>
      <c r="AV438" s="1" t="s">
        <v>49</v>
      </c>
      <c r="AW438" s="1" t="s">
        <v>855</v>
      </c>
      <c r="AX438" s="1" t="s">
        <v>49</v>
      </c>
      <c r="AY438" s="1" t="s">
        <v>49</v>
      </c>
    </row>
    <row r="439" spans="1:51" ht="29.95" customHeight="1">
      <c r="A439" s="4" t="s">
        <v>454</v>
      </c>
      <c r="B439" s="4" t="s">
        <v>49</v>
      </c>
      <c r="C439" s="4" t="s">
        <v>49</v>
      </c>
      <c r="D439" s="5"/>
      <c r="E439" s="6"/>
      <c r="F439" s="7" t="e">
        <f>TRUNC(SUMIF(N435:N438, N434, F435:F438),0)</f>
        <v>#REF!</v>
      </c>
      <c r="G439" s="6"/>
      <c r="H439" s="7" t="e">
        <f>TRUNC(SUMIF(N435:N438, N434, H435:H438),0)</f>
        <v>#REF!</v>
      </c>
      <c r="I439" s="6"/>
      <c r="J439" s="7" t="e">
        <f>TRUNC(SUMIF(N435:N438, N434, J435:J438),0)</f>
        <v>#REF!</v>
      </c>
      <c r="K439" s="6"/>
      <c r="L439" s="7" t="e">
        <f>F439+H439+J439</f>
        <v>#REF!</v>
      </c>
      <c r="M439" s="4" t="s">
        <v>49</v>
      </c>
      <c r="N439" s="1" t="s">
        <v>125</v>
      </c>
      <c r="O439" s="1" t="s">
        <v>125</v>
      </c>
      <c r="P439" s="1" t="s">
        <v>49</v>
      </c>
      <c r="Q439" s="1" t="s">
        <v>49</v>
      </c>
      <c r="R439" s="1" t="s">
        <v>49</v>
      </c>
      <c r="AV439" s="1" t="s">
        <v>49</v>
      </c>
      <c r="AW439" s="1" t="s">
        <v>49</v>
      </c>
      <c r="AX439" s="1" t="s">
        <v>49</v>
      </c>
      <c r="AY439" s="1" t="s">
        <v>49</v>
      </c>
    </row>
    <row r="440" spans="1:51" ht="29.95" customHeight="1">
      <c r="A440" s="5"/>
      <c r="B440" s="5"/>
      <c r="C440" s="5"/>
      <c r="D440" s="5"/>
      <c r="E440" s="6"/>
      <c r="F440" s="7"/>
      <c r="G440" s="6"/>
      <c r="H440" s="7"/>
      <c r="I440" s="6"/>
      <c r="J440" s="7"/>
      <c r="K440" s="6"/>
      <c r="L440" s="7"/>
      <c r="M440" s="5"/>
    </row>
    <row r="441" spans="1:51" ht="29.95" customHeight="1">
      <c r="A441" s="91" t="s">
        <v>856</v>
      </c>
      <c r="B441" s="91"/>
      <c r="C441" s="91"/>
      <c r="D441" s="91"/>
      <c r="E441" s="92"/>
      <c r="F441" s="93"/>
      <c r="G441" s="92"/>
      <c r="H441" s="93"/>
      <c r="I441" s="92"/>
      <c r="J441" s="93"/>
      <c r="K441" s="92"/>
      <c r="L441" s="93"/>
      <c r="M441" s="91"/>
      <c r="N441" s="1" t="s">
        <v>237</v>
      </c>
    </row>
    <row r="442" spans="1:51" ht="29.95" customHeight="1">
      <c r="A442" s="4" t="s">
        <v>213</v>
      </c>
      <c r="B442" s="4" t="s">
        <v>244</v>
      </c>
      <c r="C442" s="4" t="s">
        <v>142</v>
      </c>
      <c r="D442" s="5">
        <v>1</v>
      </c>
      <c r="E442" s="6">
        <f>단가대비표!O141</f>
        <v>0</v>
      </c>
      <c r="F442" s="7">
        <f>TRUNC(E442*D442,1)</f>
        <v>0</v>
      </c>
      <c r="G442" s="6">
        <f>단가대비표!P141</f>
        <v>0</v>
      </c>
      <c r="H442" s="7">
        <f>TRUNC(G442*D442,1)</f>
        <v>0</v>
      </c>
      <c r="I442" s="6">
        <f>단가대비표!V141</f>
        <v>0</v>
      </c>
      <c r="J442" s="7">
        <f>TRUNC(I442*D442,1)</f>
        <v>0</v>
      </c>
      <c r="K442" s="6">
        <f t="shared" ref="K442:L445" si="68">TRUNC(E442+G442+I442,1)</f>
        <v>0</v>
      </c>
      <c r="L442" s="7">
        <f t="shared" si="68"/>
        <v>0</v>
      </c>
      <c r="M442" s="4" t="s">
        <v>49</v>
      </c>
      <c r="N442" s="1" t="s">
        <v>237</v>
      </c>
      <c r="O442" s="1" t="s">
        <v>857</v>
      </c>
      <c r="P442" s="1" t="s">
        <v>59</v>
      </c>
      <c r="Q442" s="1" t="s">
        <v>59</v>
      </c>
      <c r="R442" s="1" t="s">
        <v>58</v>
      </c>
      <c r="AV442" s="1" t="s">
        <v>49</v>
      </c>
      <c r="AW442" s="1" t="s">
        <v>858</v>
      </c>
      <c r="AX442" s="1" t="s">
        <v>49</v>
      </c>
      <c r="AY442" s="1" t="s">
        <v>49</v>
      </c>
    </row>
    <row r="443" spans="1:51" ht="29.95" customHeight="1">
      <c r="A443" s="4" t="s">
        <v>219</v>
      </c>
      <c r="B443" s="4" t="s">
        <v>220</v>
      </c>
      <c r="C443" s="4" t="s">
        <v>221</v>
      </c>
      <c r="D443" s="5" t="e">
        <f>#REF!</f>
        <v>#REF!</v>
      </c>
      <c r="E443" s="6">
        <f>단가대비표!O188</f>
        <v>0</v>
      </c>
      <c r="F443" s="7" t="e">
        <f>TRUNC(E443*D443,1)</f>
        <v>#REF!</v>
      </c>
      <c r="G443" s="6">
        <f>단가대비표!P188</f>
        <v>157068</v>
      </c>
      <c r="H443" s="7" t="e">
        <f>TRUNC(G443*D443,1)</f>
        <v>#REF!</v>
      </c>
      <c r="I443" s="6">
        <f>단가대비표!V188</f>
        <v>0</v>
      </c>
      <c r="J443" s="7" t="e">
        <f>TRUNC(I443*D443,1)</f>
        <v>#REF!</v>
      </c>
      <c r="K443" s="6">
        <f t="shared" si="68"/>
        <v>157068</v>
      </c>
      <c r="L443" s="7" t="e">
        <f t="shared" si="68"/>
        <v>#REF!</v>
      </c>
      <c r="M443" s="4" t="s">
        <v>49</v>
      </c>
      <c r="N443" s="1" t="s">
        <v>237</v>
      </c>
      <c r="O443" s="1" t="s">
        <v>222</v>
      </c>
      <c r="P443" s="1" t="s">
        <v>59</v>
      </c>
      <c r="Q443" s="1" t="s">
        <v>59</v>
      </c>
      <c r="R443" s="1" t="s">
        <v>58</v>
      </c>
      <c r="V443">
        <v>1</v>
      </c>
      <c r="AV443" s="1" t="s">
        <v>49</v>
      </c>
      <c r="AW443" s="1" t="s">
        <v>859</v>
      </c>
      <c r="AX443" s="1" t="s">
        <v>49</v>
      </c>
      <c r="AY443" s="1" t="s">
        <v>49</v>
      </c>
    </row>
    <row r="444" spans="1:51" ht="29.95" customHeight="1">
      <c r="A444" s="4" t="s">
        <v>223</v>
      </c>
      <c r="B444" s="4" t="s">
        <v>220</v>
      </c>
      <c r="C444" s="4" t="s">
        <v>221</v>
      </c>
      <c r="D444" s="5" t="e">
        <f>#REF!</f>
        <v>#REF!</v>
      </c>
      <c r="E444" s="6">
        <f>단가대비표!O199</f>
        <v>0</v>
      </c>
      <c r="F444" s="7" t="e">
        <f>TRUNC(E444*D444,1)</f>
        <v>#REF!</v>
      </c>
      <c r="G444" s="6">
        <f>단가대비표!P199</f>
        <v>214118</v>
      </c>
      <c r="H444" s="7" t="e">
        <f>TRUNC(G444*D444,1)</f>
        <v>#REF!</v>
      </c>
      <c r="I444" s="6">
        <f>단가대비표!V199</f>
        <v>0</v>
      </c>
      <c r="J444" s="7" t="e">
        <f>TRUNC(I444*D444,1)</f>
        <v>#REF!</v>
      </c>
      <c r="K444" s="6">
        <f t="shared" si="68"/>
        <v>214118</v>
      </c>
      <c r="L444" s="7" t="e">
        <f t="shared" si="68"/>
        <v>#REF!</v>
      </c>
      <c r="M444" s="4" t="s">
        <v>49</v>
      </c>
      <c r="N444" s="1" t="s">
        <v>237</v>
      </c>
      <c r="O444" s="1" t="s">
        <v>224</v>
      </c>
      <c r="P444" s="1" t="s">
        <v>59</v>
      </c>
      <c r="Q444" s="1" t="s">
        <v>59</v>
      </c>
      <c r="R444" s="1" t="s">
        <v>58</v>
      </c>
      <c r="V444">
        <v>1</v>
      </c>
      <c r="AV444" s="1" t="s">
        <v>49</v>
      </c>
      <c r="AW444" s="1" t="s">
        <v>860</v>
      </c>
      <c r="AX444" s="1" t="s">
        <v>49</v>
      </c>
      <c r="AY444" s="1" t="s">
        <v>49</v>
      </c>
    </row>
    <row r="445" spans="1:51" ht="29.95" customHeight="1">
      <c r="A445" s="4" t="s">
        <v>264</v>
      </c>
      <c r="B445" s="4" t="s">
        <v>265</v>
      </c>
      <c r="C445" s="4" t="s">
        <v>116</v>
      </c>
      <c r="D445" s="5">
        <v>1</v>
      </c>
      <c r="E445" s="6" t="e">
        <f>TRUNC(SUMIF(V442:V445, RIGHTB(O445, 1), H442:H445)*U445, 2)</f>
        <v>#REF!</v>
      </c>
      <c r="F445" s="7" t="e">
        <f>TRUNC(E445*D445,1)</f>
        <v>#REF!</v>
      </c>
      <c r="G445" s="6">
        <v>0</v>
      </c>
      <c r="H445" s="7">
        <f>TRUNC(G445*D445,1)</f>
        <v>0</v>
      </c>
      <c r="I445" s="6">
        <v>0</v>
      </c>
      <c r="J445" s="7">
        <f>TRUNC(I445*D445,1)</f>
        <v>0</v>
      </c>
      <c r="K445" s="6" t="e">
        <f t="shared" si="68"/>
        <v>#REF!</v>
      </c>
      <c r="L445" s="7" t="e">
        <f t="shared" si="68"/>
        <v>#REF!</v>
      </c>
      <c r="M445" s="4" t="s">
        <v>49</v>
      </c>
      <c r="N445" s="1" t="s">
        <v>237</v>
      </c>
      <c r="O445" s="1" t="s">
        <v>218</v>
      </c>
      <c r="P445" s="1" t="s">
        <v>59</v>
      </c>
      <c r="Q445" s="1" t="s">
        <v>59</v>
      </c>
      <c r="R445" s="1" t="s">
        <v>59</v>
      </c>
      <c r="S445">
        <v>1</v>
      </c>
      <c r="T445">
        <v>0</v>
      </c>
      <c r="U445">
        <v>0.03</v>
      </c>
      <c r="AV445" s="1" t="s">
        <v>49</v>
      </c>
      <c r="AW445" s="1" t="s">
        <v>861</v>
      </c>
      <c r="AX445" s="1" t="s">
        <v>49</v>
      </c>
      <c r="AY445" s="1" t="s">
        <v>49</v>
      </c>
    </row>
    <row r="446" spans="1:51" ht="29.95" customHeight="1">
      <c r="A446" s="4" t="s">
        <v>454</v>
      </c>
      <c r="B446" s="4" t="s">
        <v>49</v>
      </c>
      <c r="C446" s="4" t="s">
        <v>49</v>
      </c>
      <c r="D446" s="5"/>
      <c r="E446" s="6"/>
      <c r="F446" s="7" t="e">
        <f>TRUNC(SUMIF(N442:N445, N441, F442:F445),0)</f>
        <v>#REF!</v>
      </c>
      <c r="G446" s="6"/>
      <c r="H446" s="7" t="e">
        <f>TRUNC(SUMIF(N442:N445, N441, H442:H445),0)</f>
        <v>#REF!</v>
      </c>
      <c r="I446" s="6"/>
      <c r="J446" s="7" t="e">
        <f>TRUNC(SUMIF(N442:N445, N441, J442:J445),0)</f>
        <v>#REF!</v>
      </c>
      <c r="K446" s="6"/>
      <c r="L446" s="7" t="e">
        <f>F446+H446+J446</f>
        <v>#REF!</v>
      </c>
      <c r="M446" s="4" t="s">
        <v>49</v>
      </c>
      <c r="N446" s="1" t="s">
        <v>125</v>
      </c>
      <c r="O446" s="1" t="s">
        <v>125</v>
      </c>
      <c r="P446" s="1" t="s">
        <v>49</v>
      </c>
      <c r="Q446" s="1" t="s">
        <v>49</v>
      </c>
      <c r="R446" s="1" t="s">
        <v>49</v>
      </c>
      <c r="AV446" s="1" t="s">
        <v>49</v>
      </c>
      <c r="AW446" s="1" t="s">
        <v>49</v>
      </c>
      <c r="AX446" s="1" t="s">
        <v>49</v>
      </c>
      <c r="AY446" s="1" t="s">
        <v>49</v>
      </c>
    </row>
    <row r="447" spans="1:51" ht="29.95" customHeight="1">
      <c r="A447" s="5"/>
      <c r="B447" s="5"/>
      <c r="C447" s="5"/>
      <c r="D447" s="5"/>
      <c r="E447" s="6"/>
      <c r="F447" s="7"/>
      <c r="G447" s="6"/>
      <c r="H447" s="7"/>
      <c r="I447" s="6"/>
      <c r="J447" s="7"/>
      <c r="K447" s="6"/>
      <c r="L447" s="7"/>
      <c r="M447" s="5"/>
    </row>
    <row r="448" spans="1:51" ht="29.95" customHeight="1">
      <c r="A448" s="91" t="s">
        <v>862</v>
      </c>
      <c r="B448" s="91"/>
      <c r="C448" s="91"/>
      <c r="D448" s="91"/>
      <c r="E448" s="92"/>
      <c r="F448" s="93"/>
      <c r="G448" s="92"/>
      <c r="H448" s="93"/>
      <c r="I448" s="92"/>
      <c r="J448" s="93"/>
      <c r="K448" s="92"/>
      <c r="L448" s="93"/>
      <c r="M448" s="91"/>
      <c r="N448" s="1" t="s">
        <v>238</v>
      </c>
    </row>
    <row r="449" spans="1:51" ht="29.95" customHeight="1">
      <c r="A449" s="4" t="s">
        <v>213</v>
      </c>
      <c r="B449" s="4" t="s">
        <v>355</v>
      </c>
      <c r="C449" s="4" t="s">
        <v>142</v>
      </c>
      <c r="D449" s="5">
        <v>1</v>
      </c>
      <c r="E449" s="6">
        <f>단가대비표!O142</f>
        <v>0</v>
      </c>
      <c r="F449" s="7">
        <f>TRUNC(E449*D449,1)</f>
        <v>0</v>
      </c>
      <c r="G449" s="6">
        <f>단가대비표!P142</f>
        <v>0</v>
      </c>
      <c r="H449" s="7">
        <f>TRUNC(G449*D449,1)</f>
        <v>0</v>
      </c>
      <c r="I449" s="6">
        <f>단가대비표!V142</f>
        <v>0</v>
      </c>
      <c r="J449" s="7">
        <f>TRUNC(I449*D449,1)</f>
        <v>0</v>
      </c>
      <c r="K449" s="6">
        <f t="shared" ref="K449:L452" si="69">TRUNC(E449+G449+I449,1)</f>
        <v>0</v>
      </c>
      <c r="L449" s="7">
        <f t="shared" si="69"/>
        <v>0</v>
      </c>
      <c r="M449" s="4" t="s">
        <v>49</v>
      </c>
      <c r="N449" s="1" t="s">
        <v>238</v>
      </c>
      <c r="O449" s="1" t="s">
        <v>863</v>
      </c>
      <c r="P449" s="1" t="s">
        <v>59</v>
      </c>
      <c r="Q449" s="1" t="s">
        <v>59</v>
      </c>
      <c r="R449" s="1" t="s">
        <v>58</v>
      </c>
      <c r="AV449" s="1" t="s">
        <v>49</v>
      </c>
      <c r="AW449" s="1" t="s">
        <v>864</v>
      </c>
      <c r="AX449" s="1" t="s">
        <v>49</v>
      </c>
      <c r="AY449" s="1" t="s">
        <v>49</v>
      </c>
    </row>
    <row r="450" spans="1:51" ht="29.95" customHeight="1">
      <c r="A450" s="4" t="s">
        <v>219</v>
      </c>
      <c r="B450" s="4" t="s">
        <v>220</v>
      </c>
      <c r="C450" s="4" t="s">
        <v>221</v>
      </c>
      <c r="D450" s="5" t="e">
        <f>#REF!</f>
        <v>#REF!</v>
      </c>
      <c r="E450" s="6">
        <f>단가대비표!O188</f>
        <v>0</v>
      </c>
      <c r="F450" s="7" t="e">
        <f>TRUNC(E450*D450,1)</f>
        <v>#REF!</v>
      </c>
      <c r="G450" s="6">
        <f>단가대비표!P188</f>
        <v>157068</v>
      </c>
      <c r="H450" s="7" t="e">
        <f>TRUNC(G450*D450,1)</f>
        <v>#REF!</v>
      </c>
      <c r="I450" s="6">
        <f>단가대비표!V188</f>
        <v>0</v>
      </c>
      <c r="J450" s="7" t="e">
        <f>TRUNC(I450*D450,1)</f>
        <v>#REF!</v>
      </c>
      <c r="K450" s="6">
        <f t="shared" si="69"/>
        <v>157068</v>
      </c>
      <c r="L450" s="7" t="e">
        <f t="shared" si="69"/>
        <v>#REF!</v>
      </c>
      <c r="M450" s="4" t="s">
        <v>49</v>
      </c>
      <c r="N450" s="1" t="s">
        <v>238</v>
      </c>
      <c r="O450" s="1" t="s">
        <v>222</v>
      </c>
      <c r="P450" s="1" t="s">
        <v>59</v>
      </c>
      <c r="Q450" s="1" t="s">
        <v>59</v>
      </c>
      <c r="R450" s="1" t="s">
        <v>58</v>
      </c>
      <c r="V450">
        <v>1</v>
      </c>
      <c r="AV450" s="1" t="s">
        <v>49</v>
      </c>
      <c r="AW450" s="1" t="s">
        <v>865</v>
      </c>
      <c r="AX450" s="1" t="s">
        <v>49</v>
      </c>
      <c r="AY450" s="1" t="s">
        <v>49</v>
      </c>
    </row>
    <row r="451" spans="1:51" ht="29.95" customHeight="1">
      <c r="A451" s="4" t="s">
        <v>223</v>
      </c>
      <c r="B451" s="4" t="s">
        <v>220</v>
      </c>
      <c r="C451" s="4" t="s">
        <v>221</v>
      </c>
      <c r="D451" s="5" t="e">
        <f>#REF!</f>
        <v>#REF!</v>
      </c>
      <c r="E451" s="6">
        <f>단가대비표!O199</f>
        <v>0</v>
      </c>
      <c r="F451" s="7" t="e">
        <f>TRUNC(E451*D451,1)</f>
        <v>#REF!</v>
      </c>
      <c r="G451" s="6">
        <f>단가대비표!P199</f>
        <v>214118</v>
      </c>
      <c r="H451" s="7" t="e">
        <f>TRUNC(G451*D451,1)</f>
        <v>#REF!</v>
      </c>
      <c r="I451" s="6">
        <f>단가대비표!V199</f>
        <v>0</v>
      </c>
      <c r="J451" s="7" t="e">
        <f>TRUNC(I451*D451,1)</f>
        <v>#REF!</v>
      </c>
      <c r="K451" s="6">
        <f t="shared" si="69"/>
        <v>214118</v>
      </c>
      <c r="L451" s="7" t="e">
        <f t="shared" si="69"/>
        <v>#REF!</v>
      </c>
      <c r="M451" s="4" t="s">
        <v>49</v>
      </c>
      <c r="N451" s="1" t="s">
        <v>238</v>
      </c>
      <c r="O451" s="1" t="s">
        <v>224</v>
      </c>
      <c r="P451" s="1" t="s">
        <v>59</v>
      </c>
      <c r="Q451" s="1" t="s">
        <v>59</v>
      </c>
      <c r="R451" s="1" t="s">
        <v>58</v>
      </c>
      <c r="V451">
        <v>1</v>
      </c>
      <c r="AV451" s="1" t="s">
        <v>49</v>
      </c>
      <c r="AW451" s="1" t="s">
        <v>866</v>
      </c>
      <c r="AX451" s="1" t="s">
        <v>49</v>
      </c>
      <c r="AY451" s="1" t="s">
        <v>49</v>
      </c>
    </row>
    <row r="452" spans="1:51" ht="29.95" customHeight="1">
      <c r="A452" s="4" t="s">
        <v>264</v>
      </c>
      <c r="B452" s="4" t="s">
        <v>265</v>
      </c>
      <c r="C452" s="4" t="s">
        <v>116</v>
      </c>
      <c r="D452" s="5">
        <v>1</v>
      </c>
      <c r="E452" s="6" t="e">
        <f>TRUNC(SUMIF(V449:V452, RIGHTB(O452, 1), H449:H452)*U452, 2)</f>
        <v>#REF!</v>
      </c>
      <c r="F452" s="7" t="e">
        <f>TRUNC(E452*D452,1)</f>
        <v>#REF!</v>
      </c>
      <c r="G452" s="6">
        <v>0</v>
      </c>
      <c r="H452" s="7">
        <f>TRUNC(G452*D452,1)</f>
        <v>0</v>
      </c>
      <c r="I452" s="6">
        <v>0</v>
      </c>
      <c r="J452" s="7">
        <f>TRUNC(I452*D452,1)</f>
        <v>0</v>
      </c>
      <c r="K452" s="6" t="e">
        <f t="shared" si="69"/>
        <v>#REF!</v>
      </c>
      <c r="L452" s="7" t="e">
        <f t="shared" si="69"/>
        <v>#REF!</v>
      </c>
      <c r="M452" s="4" t="s">
        <v>49</v>
      </c>
      <c r="N452" s="1" t="s">
        <v>238</v>
      </c>
      <c r="O452" s="1" t="s">
        <v>218</v>
      </c>
      <c r="P452" s="1" t="s">
        <v>59</v>
      </c>
      <c r="Q452" s="1" t="s">
        <v>59</v>
      </c>
      <c r="R452" s="1" t="s">
        <v>59</v>
      </c>
      <c r="S452">
        <v>1</v>
      </c>
      <c r="T452">
        <v>0</v>
      </c>
      <c r="U452">
        <v>0.03</v>
      </c>
      <c r="AV452" s="1" t="s">
        <v>49</v>
      </c>
      <c r="AW452" s="1" t="s">
        <v>867</v>
      </c>
      <c r="AX452" s="1" t="s">
        <v>49</v>
      </c>
      <c r="AY452" s="1" t="s">
        <v>49</v>
      </c>
    </row>
    <row r="453" spans="1:51" ht="29.95" customHeight="1">
      <c r="A453" s="4" t="s">
        <v>454</v>
      </c>
      <c r="B453" s="4" t="s">
        <v>49</v>
      </c>
      <c r="C453" s="4" t="s">
        <v>49</v>
      </c>
      <c r="D453" s="5"/>
      <c r="E453" s="6"/>
      <c r="F453" s="7" t="e">
        <f>TRUNC(SUMIF(N449:N452, N448, F449:F452),0)</f>
        <v>#REF!</v>
      </c>
      <c r="G453" s="6"/>
      <c r="H453" s="7" t="e">
        <f>TRUNC(SUMIF(N449:N452, N448, H449:H452),0)</f>
        <v>#REF!</v>
      </c>
      <c r="I453" s="6"/>
      <c r="J453" s="7" t="e">
        <f>TRUNC(SUMIF(N449:N452, N448, J449:J452),0)</f>
        <v>#REF!</v>
      </c>
      <c r="K453" s="6"/>
      <c r="L453" s="7" t="e">
        <f>F453+H453+J453</f>
        <v>#REF!</v>
      </c>
      <c r="M453" s="4" t="s">
        <v>49</v>
      </c>
      <c r="N453" s="1" t="s">
        <v>125</v>
      </c>
      <c r="O453" s="1" t="s">
        <v>125</v>
      </c>
      <c r="P453" s="1" t="s">
        <v>49</v>
      </c>
      <c r="Q453" s="1" t="s">
        <v>49</v>
      </c>
      <c r="R453" s="1" t="s">
        <v>49</v>
      </c>
      <c r="AV453" s="1" t="s">
        <v>49</v>
      </c>
      <c r="AW453" s="1" t="s">
        <v>49</v>
      </c>
      <c r="AX453" s="1" t="s">
        <v>49</v>
      </c>
      <c r="AY453" s="1" t="s">
        <v>49</v>
      </c>
    </row>
    <row r="454" spans="1:51" ht="29.95" customHeight="1">
      <c r="A454" s="5"/>
      <c r="B454" s="5"/>
      <c r="C454" s="5"/>
      <c r="D454" s="5"/>
      <c r="E454" s="6"/>
      <c r="F454" s="7"/>
      <c r="G454" s="6"/>
      <c r="H454" s="7"/>
      <c r="I454" s="6"/>
      <c r="J454" s="7"/>
      <c r="K454" s="6"/>
      <c r="L454" s="7"/>
      <c r="M454" s="5"/>
    </row>
    <row r="455" spans="1:51" ht="29.95" customHeight="1">
      <c r="A455" s="91" t="s">
        <v>868</v>
      </c>
      <c r="B455" s="91"/>
      <c r="C455" s="91"/>
      <c r="D455" s="91"/>
      <c r="E455" s="92"/>
      <c r="F455" s="93"/>
      <c r="G455" s="92"/>
      <c r="H455" s="93"/>
      <c r="I455" s="92"/>
      <c r="J455" s="93"/>
      <c r="K455" s="92"/>
      <c r="L455" s="93"/>
      <c r="M455" s="91"/>
      <c r="N455" s="1" t="s">
        <v>239</v>
      </c>
    </row>
    <row r="456" spans="1:51" ht="29.95" customHeight="1">
      <c r="A456" s="4" t="s">
        <v>597</v>
      </c>
      <c r="B456" s="4" t="s">
        <v>220</v>
      </c>
      <c r="C456" s="4" t="s">
        <v>221</v>
      </c>
      <c r="D456" s="5">
        <v>1.9E-2</v>
      </c>
      <c r="E456" s="6">
        <f>단가대비표!O202</f>
        <v>0</v>
      </c>
      <c r="F456" s="7">
        <f>TRUNC(E456*D456,1)</f>
        <v>0</v>
      </c>
      <c r="G456" s="6">
        <f>단가대비표!P202</f>
        <v>194048</v>
      </c>
      <c r="H456" s="7">
        <f>TRUNC(G456*D456,1)</f>
        <v>3686.9</v>
      </c>
      <c r="I456" s="6">
        <f>단가대비표!V202</f>
        <v>0</v>
      </c>
      <c r="J456" s="7">
        <f>TRUNC(I456*D456,1)</f>
        <v>0</v>
      </c>
      <c r="K456" s="6">
        <f t="shared" ref="K456:L458" si="70">TRUNC(E456+G456+I456,1)</f>
        <v>194048</v>
      </c>
      <c r="L456" s="7">
        <f t="shared" si="70"/>
        <v>3686.9</v>
      </c>
      <c r="M456" s="4" t="s">
        <v>49</v>
      </c>
      <c r="N456" s="1" t="s">
        <v>239</v>
      </c>
      <c r="O456" s="1" t="s">
        <v>598</v>
      </c>
      <c r="P456" s="1" t="s">
        <v>59</v>
      </c>
      <c r="Q456" s="1" t="s">
        <v>59</v>
      </c>
      <c r="R456" s="1" t="s">
        <v>58</v>
      </c>
      <c r="V456">
        <v>1</v>
      </c>
      <c r="AV456" s="1" t="s">
        <v>49</v>
      </c>
      <c r="AW456" s="1" t="s">
        <v>869</v>
      </c>
      <c r="AX456" s="1" t="s">
        <v>49</v>
      </c>
      <c r="AY456" s="1" t="s">
        <v>49</v>
      </c>
    </row>
    <row r="457" spans="1:51" ht="29.95" customHeight="1">
      <c r="A457" s="4" t="s">
        <v>219</v>
      </c>
      <c r="B457" s="4" t="s">
        <v>220</v>
      </c>
      <c r="C457" s="4" t="s">
        <v>221</v>
      </c>
      <c r="D457" s="5">
        <v>1.2999999999999999E-2</v>
      </c>
      <c r="E457" s="6">
        <f>단가대비표!O188</f>
        <v>0</v>
      </c>
      <c r="F457" s="7">
        <f>TRUNC(E457*D457,1)</f>
        <v>0</v>
      </c>
      <c r="G457" s="6">
        <f>단가대비표!P188</f>
        <v>157068</v>
      </c>
      <c r="H457" s="7">
        <f>TRUNC(G457*D457,1)</f>
        <v>2041.8</v>
      </c>
      <c r="I457" s="6">
        <f>단가대비표!V188</f>
        <v>0</v>
      </c>
      <c r="J457" s="7">
        <f>TRUNC(I457*D457,1)</f>
        <v>0</v>
      </c>
      <c r="K457" s="6">
        <f t="shared" si="70"/>
        <v>157068</v>
      </c>
      <c r="L457" s="7">
        <f t="shared" si="70"/>
        <v>2041.8</v>
      </c>
      <c r="M457" s="4" t="s">
        <v>49</v>
      </c>
      <c r="N457" s="1" t="s">
        <v>239</v>
      </c>
      <c r="O457" s="1" t="s">
        <v>222</v>
      </c>
      <c r="P457" s="1" t="s">
        <v>59</v>
      </c>
      <c r="Q457" s="1" t="s">
        <v>59</v>
      </c>
      <c r="R457" s="1" t="s">
        <v>58</v>
      </c>
      <c r="V457">
        <v>1</v>
      </c>
      <c r="AV457" s="1" t="s">
        <v>49</v>
      </c>
      <c r="AW457" s="1" t="s">
        <v>870</v>
      </c>
      <c r="AX457" s="1" t="s">
        <v>49</v>
      </c>
      <c r="AY457" s="1" t="s">
        <v>49</v>
      </c>
    </row>
    <row r="458" spans="1:51" ht="29.95" customHeight="1">
      <c r="A458" s="4" t="s">
        <v>264</v>
      </c>
      <c r="B458" s="4" t="s">
        <v>265</v>
      </c>
      <c r="C458" s="4" t="s">
        <v>116</v>
      </c>
      <c r="D458" s="5">
        <v>1</v>
      </c>
      <c r="E458" s="6">
        <f>TRUNC(SUMIF(V456:V458, RIGHTB(O458, 1), H456:H458)*U458, 2)</f>
        <v>171.86</v>
      </c>
      <c r="F458" s="7">
        <f>TRUNC(E458*D458,1)</f>
        <v>171.8</v>
      </c>
      <c r="G458" s="6">
        <v>0</v>
      </c>
      <c r="H458" s="7">
        <f>TRUNC(G458*D458,1)</f>
        <v>0</v>
      </c>
      <c r="I458" s="6">
        <v>0</v>
      </c>
      <c r="J458" s="7">
        <f>TRUNC(I458*D458,1)</f>
        <v>0</v>
      </c>
      <c r="K458" s="6">
        <f t="shared" si="70"/>
        <v>171.8</v>
      </c>
      <c r="L458" s="7">
        <f t="shared" si="70"/>
        <v>171.8</v>
      </c>
      <c r="M458" s="4" t="s">
        <v>49</v>
      </c>
      <c r="N458" s="1" t="s">
        <v>239</v>
      </c>
      <c r="O458" s="1" t="s">
        <v>218</v>
      </c>
      <c r="P458" s="1" t="s">
        <v>59</v>
      </c>
      <c r="Q458" s="1" t="s">
        <v>59</v>
      </c>
      <c r="R458" s="1" t="s">
        <v>59</v>
      </c>
      <c r="S458">
        <v>1</v>
      </c>
      <c r="T458">
        <v>0</v>
      </c>
      <c r="U458">
        <v>0.03</v>
      </c>
      <c r="AV458" s="1" t="s">
        <v>49</v>
      </c>
      <c r="AW458" s="1" t="s">
        <v>871</v>
      </c>
      <c r="AX458" s="1" t="s">
        <v>49</v>
      </c>
      <c r="AY458" s="1" t="s">
        <v>49</v>
      </c>
    </row>
    <row r="459" spans="1:51" ht="29.95" customHeight="1">
      <c r="A459" s="4" t="s">
        <v>454</v>
      </c>
      <c r="B459" s="4" t="s">
        <v>49</v>
      </c>
      <c r="C459" s="4" t="s">
        <v>49</v>
      </c>
      <c r="D459" s="5"/>
      <c r="E459" s="6"/>
      <c r="F459" s="7">
        <f>TRUNC(SUMIF(N456:N458, N455, F456:F458),0)</f>
        <v>171</v>
      </c>
      <c r="G459" s="6"/>
      <c r="H459" s="7">
        <f>TRUNC(SUMIF(N456:N458, N455, H456:H458),0)</f>
        <v>5728</v>
      </c>
      <c r="I459" s="6"/>
      <c r="J459" s="7">
        <f>TRUNC(SUMIF(N456:N458, N455, J456:J458),0)</f>
        <v>0</v>
      </c>
      <c r="K459" s="6"/>
      <c r="L459" s="7">
        <f>F459+H459+J459</f>
        <v>5899</v>
      </c>
      <c r="M459" s="4" t="s">
        <v>49</v>
      </c>
      <c r="N459" s="1" t="s">
        <v>125</v>
      </c>
      <c r="O459" s="1" t="s">
        <v>125</v>
      </c>
      <c r="P459" s="1" t="s">
        <v>49</v>
      </c>
      <c r="Q459" s="1" t="s">
        <v>49</v>
      </c>
      <c r="R459" s="1" t="s">
        <v>49</v>
      </c>
      <c r="AV459" s="1" t="s">
        <v>49</v>
      </c>
      <c r="AW459" s="1" t="s">
        <v>49</v>
      </c>
      <c r="AX459" s="1" t="s">
        <v>49</v>
      </c>
      <c r="AY459" s="1" t="s">
        <v>49</v>
      </c>
    </row>
    <row r="460" spans="1:51" ht="29.95" customHeight="1">
      <c r="A460" s="5"/>
      <c r="B460" s="5"/>
      <c r="C460" s="5"/>
      <c r="D460" s="5"/>
      <c r="E460" s="6"/>
      <c r="F460" s="7"/>
      <c r="G460" s="6"/>
      <c r="H460" s="7"/>
      <c r="I460" s="6"/>
      <c r="J460" s="7"/>
      <c r="K460" s="6"/>
      <c r="L460" s="7"/>
      <c r="M460" s="5"/>
    </row>
    <row r="461" spans="1:51" ht="29.95" customHeight="1">
      <c r="A461" s="91" t="s">
        <v>872</v>
      </c>
      <c r="B461" s="91"/>
      <c r="C461" s="91"/>
      <c r="D461" s="91"/>
      <c r="E461" s="92"/>
      <c r="F461" s="93"/>
      <c r="G461" s="92"/>
      <c r="H461" s="93"/>
      <c r="I461" s="92"/>
      <c r="J461" s="93"/>
      <c r="K461" s="92"/>
      <c r="L461" s="93"/>
      <c r="M461" s="91"/>
      <c r="N461" s="1" t="s">
        <v>240</v>
      </c>
    </row>
    <row r="462" spans="1:51" ht="29.95" customHeight="1">
      <c r="A462" s="4" t="s">
        <v>597</v>
      </c>
      <c r="B462" s="4" t="s">
        <v>220</v>
      </c>
      <c r="C462" s="4" t="s">
        <v>221</v>
      </c>
      <c r="D462" s="5">
        <v>3.3000000000000002E-2</v>
      </c>
      <c r="E462" s="6">
        <f>단가대비표!O202</f>
        <v>0</v>
      </c>
      <c r="F462" s="7">
        <f>TRUNC(E462*D462,1)</f>
        <v>0</v>
      </c>
      <c r="G462" s="6">
        <f>단가대비표!P202</f>
        <v>194048</v>
      </c>
      <c r="H462" s="7">
        <f>TRUNC(G462*D462,1)</f>
        <v>6403.5</v>
      </c>
      <c r="I462" s="6">
        <f>단가대비표!V202</f>
        <v>0</v>
      </c>
      <c r="J462" s="7">
        <f>TRUNC(I462*D462,1)</f>
        <v>0</v>
      </c>
      <c r="K462" s="6">
        <f t="shared" ref="K462:L464" si="71">TRUNC(E462+G462+I462,1)</f>
        <v>194048</v>
      </c>
      <c r="L462" s="7">
        <f t="shared" si="71"/>
        <v>6403.5</v>
      </c>
      <c r="M462" s="4" t="s">
        <v>49</v>
      </c>
      <c r="N462" s="1" t="s">
        <v>240</v>
      </c>
      <c r="O462" s="1" t="s">
        <v>598</v>
      </c>
      <c r="P462" s="1" t="s">
        <v>59</v>
      </c>
      <c r="Q462" s="1" t="s">
        <v>59</v>
      </c>
      <c r="R462" s="1" t="s">
        <v>58</v>
      </c>
      <c r="V462">
        <v>1</v>
      </c>
      <c r="AV462" s="1" t="s">
        <v>49</v>
      </c>
      <c r="AW462" s="1" t="s">
        <v>873</v>
      </c>
      <c r="AX462" s="1" t="s">
        <v>49</v>
      </c>
      <c r="AY462" s="1" t="s">
        <v>49</v>
      </c>
    </row>
    <row r="463" spans="1:51" ht="29.95" customHeight="1">
      <c r="A463" s="4" t="s">
        <v>219</v>
      </c>
      <c r="B463" s="4" t="s">
        <v>220</v>
      </c>
      <c r="C463" s="4" t="s">
        <v>221</v>
      </c>
      <c r="D463" s="5">
        <v>2.1999999999999999E-2</v>
      </c>
      <c r="E463" s="6">
        <f>단가대비표!O188</f>
        <v>0</v>
      </c>
      <c r="F463" s="7">
        <f>TRUNC(E463*D463,1)</f>
        <v>0</v>
      </c>
      <c r="G463" s="6">
        <f>단가대비표!P188</f>
        <v>157068</v>
      </c>
      <c r="H463" s="7">
        <f>TRUNC(G463*D463,1)</f>
        <v>3455.4</v>
      </c>
      <c r="I463" s="6">
        <f>단가대비표!V188</f>
        <v>0</v>
      </c>
      <c r="J463" s="7">
        <f>TRUNC(I463*D463,1)</f>
        <v>0</v>
      </c>
      <c r="K463" s="6">
        <f t="shared" si="71"/>
        <v>157068</v>
      </c>
      <c r="L463" s="7">
        <f t="shared" si="71"/>
        <v>3455.4</v>
      </c>
      <c r="M463" s="4" t="s">
        <v>49</v>
      </c>
      <c r="N463" s="1" t="s">
        <v>240</v>
      </c>
      <c r="O463" s="1" t="s">
        <v>222</v>
      </c>
      <c r="P463" s="1" t="s">
        <v>59</v>
      </c>
      <c r="Q463" s="1" t="s">
        <v>59</v>
      </c>
      <c r="R463" s="1" t="s">
        <v>58</v>
      </c>
      <c r="V463">
        <v>1</v>
      </c>
      <c r="AV463" s="1" t="s">
        <v>49</v>
      </c>
      <c r="AW463" s="1" t="s">
        <v>874</v>
      </c>
      <c r="AX463" s="1" t="s">
        <v>49</v>
      </c>
      <c r="AY463" s="1" t="s">
        <v>49</v>
      </c>
    </row>
    <row r="464" spans="1:51" ht="29.95" customHeight="1">
      <c r="A464" s="4" t="s">
        <v>264</v>
      </c>
      <c r="B464" s="4" t="s">
        <v>265</v>
      </c>
      <c r="C464" s="4" t="s">
        <v>116</v>
      </c>
      <c r="D464" s="5">
        <v>1</v>
      </c>
      <c r="E464" s="6">
        <f>TRUNC(SUMIF(V462:V464, RIGHTB(O464, 1), H462:H464)*U464, 2)</f>
        <v>295.76</v>
      </c>
      <c r="F464" s="7">
        <f>TRUNC(E464*D464,1)</f>
        <v>295.7</v>
      </c>
      <c r="G464" s="6">
        <v>0</v>
      </c>
      <c r="H464" s="7">
        <f>TRUNC(G464*D464,1)</f>
        <v>0</v>
      </c>
      <c r="I464" s="6">
        <v>0</v>
      </c>
      <c r="J464" s="7">
        <f>TRUNC(I464*D464,1)</f>
        <v>0</v>
      </c>
      <c r="K464" s="6">
        <f t="shared" si="71"/>
        <v>295.7</v>
      </c>
      <c r="L464" s="7">
        <f t="shared" si="71"/>
        <v>295.7</v>
      </c>
      <c r="M464" s="4" t="s">
        <v>49</v>
      </c>
      <c r="N464" s="1" t="s">
        <v>240</v>
      </c>
      <c r="O464" s="1" t="s">
        <v>218</v>
      </c>
      <c r="P464" s="1" t="s">
        <v>59</v>
      </c>
      <c r="Q464" s="1" t="s">
        <v>59</v>
      </c>
      <c r="R464" s="1" t="s">
        <v>59</v>
      </c>
      <c r="S464">
        <v>1</v>
      </c>
      <c r="T464">
        <v>0</v>
      </c>
      <c r="U464">
        <v>0.03</v>
      </c>
      <c r="AV464" s="1" t="s">
        <v>49</v>
      </c>
      <c r="AW464" s="1" t="s">
        <v>875</v>
      </c>
      <c r="AX464" s="1" t="s">
        <v>49</v>
      </c>
      <c r="AY464" s="1" t="s">
        <v>49</v>
      </c>
    </row>
    <row r="465" spans="1:51" ht="29.95" customHeight="1">
      <c r="A465" s="4" t="s">
        <v>454</v>
      </c>
      <c r="B465" s="4" t="s">
        <v>49</v>
      </c>
      <c r="C465" s="4" t="s">
        <v>49</v>
      </c>
      <c r="D465" s="5"/>
      <c r="E465" s="6"/>
      <c r="F465" s="7">
        <f>TRUNC(SUMIF(N462:N464, N461, F462:F464),0)</f>
        <v>295</v>
      </c>
      <c r="G465" s="6"/>
      <c r="H465" s="7">
        <f>TRUNC(SUMIF(N462:N464, N461, H462:H464),0)</f>
        <v>9858</v>
      </c>
      <c r="I465" s="6"/>
      <c r="J465" s="7">
        <f>TRUNC(SUMIF(N462:N464, N461, J462:J464),0)</f>
        <v>0</v>
      </c>
      <c r="K465" s="6"/>
      <c r="L465" s="7">
        <f>F465+H465+J465</f>
        <v>10153</v>
      </c>
      <c r="M465" s="4" t="s">
        <v>49</v>
      </c>
      <c r="N465" s="1" t="s">
        <v>125</v>
      </c>
      <c r="O465" s="1" t="s">
        <v>125</v>
      </c>
      <c r="P465" s="1" t="s">
        <v>49</v>
      </c>
      <c r="Q465" s="1" t="s">
        <v>49</v>
      </c>
      <c r="R465" s="1" t="s">
        <v>49</v>
      </c>
      <c r="AV465" s="1" t="s">
        <v>49</v>
      </c>
      <c r="AW465" s="1" t="s">
        <v>49</v>
      </c>
      <c r="AX465" s="1" t="s">
        <v>49</v>
      </c>
      <c r="AY465" s="1" t="s">
        <v>49</v>
      </c>
    </row>
    <row r="466" spans="1:51" ht="29.95" customHeight="1">
      <c r="A466" s="5"/>
      <c r="B466" s="5"/>
      <c r="C466" s="5"/>
      <c r="D466" s="5"/>
      <c r="E466" s="6"/>
      <c r="F466" s="7"/>
      <c r="G466" s="6"/>
      <c r="H466" s="7"/>
      <c r="I466" s="6"/>
      <c r="J466" s="7"/>
      <c r="K466" s="6"/>
      <c r="L466" s="7"/>
      <c r="M466" s="5"/>
    </row>
    <row r="467" spans="1:51" ht="29.95" customHeight="1">
      <c r="A467" s="91" t="s">
        <v>876</v>
      </c>
      <c r="B467" s="91"/>
      <c r="C467" s="91"/>
      <c r="D467" s="91"/>
      <c r="E467" s="92"/>
      <c r="F467" s="93"/>
      <c r="G467" s="92"/>
      <c r="H467" s="93"/>
      <c r="I467" s="92"/>
      <c r="J467" s="93"/>
      <c r="K467" s="92"/>
      <c r="L467" s="93"/>
      <c r="M467" s="91"/>
      <c r="N467" s="1" t="s">
        <v>241</v>
      </c>
    </row>
    <row r="468" spans="1:51" ht="29.95" customHeight="1">
      <c r="A468" s="4" t="s">
        <v>597</v>
      </c>
      <c r="B468" s="4" t="s">
        <v>220</v>
      </c>
      <c r="C468" s="4" t="s">
        <v>221</v>
      </c>
      <c r="D468" s="5">
        <v>4.2999999999999997E-2</v>
      </c>
      <c r="E468" s="6">
        <f>단가대비표!O202</f>
        <v>0</v>
      </c>
      <c r="F468" s="7">
        <f>TRUNC(E468*D468,1)</f>
        <v>0</v>
      </c>
      <c r="G468" s="6">
        <f>단가대비표!P202</f>
        <v>194048</v>
      </c>
      <c r="H468" s="7">
        <f>TRUNC(G468*D468,1)</f>
        <v>8344</v>
      </c>
      <c r="I468" s="6">
        <f>단가대비표!V202</f>
        <v>0</v>
      </c>
      <c r="J468" s="7">
        <f>TRUNC(I468*D468,1)</f>
        <v>0</v>
      </c>
      <c r="K468" s="6">
        <f t="shared" ref="K468:L470" si="72">TRUNC(E468+G468+I468,1)</f>
        <v>194048</v>
      </c>
      <c r="L468" s="7">
        <f t="shared" si="72"/>
        <v>8344</v>
      </c>
      <c r="M468" s="4" t="s">
        <v>49</v>
      </c>
      <c r="N468" s="1" t="s">
        <v>241</v>
      </c>
      <c r="O468" s="1" t="s">
        <v>598</v>
      </c>
      <c r="P468" s="1" t="s">
        <v>59</v>
      </c>
      <c r="Q468" s="1" t="s">
        <v>59</v>
      </c>
      <c r="R468" s="1" t="s">
        <v>58</v>
      </c>
      <c r="V468">
        <v>1</v>
      </c>
      <c r="AV468" s="1" t="s">
        <v>49</v>
      </c>
      <c r="AW468" s="1" t="s">
        <v>877</v>
      </c>
      <c r="AX468" s="1" t="s">
        <v>49</v>
      </c>
      <c r="AY468" s="1" t="s">
        <v>49</v>
      </c>
    </row>
    <row r="469" spans="1:51" ht="29.95" customHeight="1">
      <c r="A469" s="4" t="s">
        <v>219</v>
      </c>
      <c r="B469" s="4" t="s">
        <v>220</v>
      </c>
      <c r="C469" s="4" t="s">
        <v>221</v>
      </c>
      <c r="D469" s="5">
        <v>2.8000000000000001E-2</v>
      </c>
      <c r="E469" s="6">
        <f>단가대비표!O188</f>
        <v>0</v>
      </c>
      <c r="F469" s="7">
        <f>TRUNC(E469*D469,1)</f>
        <v>0</v>
      </c>
      <c r="G469" s="6">
        <f>단가대비표!P188</f>
        <v>157068</v>
      </c>
      <c r="H469" s="7">
        <f>TRUNC(G469*D469,1)</f>
        <v>4397.8999999999996</v>
      </c>
      <c r="I469" s="6">
        <f>단가대비표!V188</f>
        <v>0</v>
      </c>
      <c r="J469" s="7">
        <f>TRUNC(I469*D469,1)</f>
        <v>0</v>
      </c>
      <c r="K469" s="6">
        <f t="shared" si="72"/>
        <v>157068</v>
      </c>
      <c r="L469" s="7">
        <f t="shared" si="72"/>
        <v>4397.8999999999996</v>
      </c>
      <c r="M469" s="4" t="s">
        <v>49</v>
      </c>
      <c r="N469" s="1" t="s">
        <v>241</v>
      </c>
      <c r="O469" s="1" t="s">
        <v>222</v>
      </c>
      <c r="P469" s="1" t="s">
        <v>59</v>
      </c>
      <c r="Q469" s="1" t="s">
        <v>59</v>
      </c>
      <c r="R469" s="1" t="s">
        <v>58</v>
      </c>
      <c r="V469">
        <v>1</v>
      </c>
      <c r="AV469" s="1" t="s">
        <v>49</v>
      </c>
      <c r="AW469" s="1" t="s">
        <v>878</v>
      </c>
      <c r="AX469" s="1" t="s">
        <v>49</v>
      </c>
      <c r="AY469" s="1" t="s">
        <v>49</v>
      </c>
    </row>
    <row r="470" spans="1:51" ht="29.95" customHeight="1">
      <c r="A470" s="4" t="s">
        <v>264</v>
      </c>
      <c r="B470" s="4" t="s">
        <v>265</v>
      </c>
      <c r="C470" s="4" t="s">
        <v>116</v>
      </c>
      <c r="D470" s="5">
        <v>1</v>
      </c>
      <c r="E470" s="6">
        <f>TRUNC(SUMIF(V468:V470, RIGHTB(O470, 1), H468:H470)*U470, 2)</f>
        <v>382.25</v>
      </c>
      <c r="F470" s="7">
        <f>TRUNC(E470*D470,1)</f>
        <v>382.2</v>
      </c>
      <c r="G470" s="6">
        <v>0</v>
      </c>
      <c r="H470" s="7">
        <f>TRUNC(G470*D470,1)</f>
        <v>0</v>
      </c>
      <c r="I470" s="6">
        <v>0</v>
      </c>
      <c r="J470" s="7">
        <f>TRUNC(I470*D470,1)</f>
        <v>0</v>
      </c>
      <c r="K470" s="6">
        <f t="shared" si="72"/>
        <v>382.2</v>
      </c>
      <c r="L470" s="7">
        <f t="shared" si="72"/>
        <v>382.2</v>
      </c>
      <c r="M470" s="4" t="s">
        <v>49</v>
      </c>
      <c r="N470" s="1" t="s">
        <v>241</v>
      </c>
      <c r="O470" s="1" t="s">
        <v>218</v>
      </c>
      <c r="P470" s="1" t="s">
        <v>59</v>
      </c>
      <c r="Q470" s="1" t="s">
        <v>59</v>
      </c>
      <c r="R470" s="1" t="s">
        <v>59</v>
      </c>
      <c r="S470">
        <v>1</v>
      </c>
      <c r="T470">
        <v>0</v>
      </c>
      <c r="U470">
        <v>0.03</v>
      </c>
      <c r="AV470" s="1" t="s">
        <v>49</v>
      </c>
      <c r="AW470" s="1" t="s">
        <v>879</v>
      </c>
      <c r="AX470" s="1" t="s">
        <v>49</v>
      </c>
      <c r="AY470" s="1" t="s">
        <v>49</v>
      </c>
    </row>
    <row r="471" spans="1:51" ht="29.95" customHeight="1">
      <c r="A471" s="4" t="s">
        <v>454</v>
      </c>
      <c r="B471" s="4" t="s">
        <v>49</v>
      </c>
      <c r="C471" s="4" t="s">
        <v>49</v>
      </c>
      <c r="D471" s="5"/>
      <c r="E471" s="6"/>
      <c r="F471" s="7">
        <f>TRUNC(SUMIF(N468:N470, N467, F468:F470),0)</f>
        <v>382</v>
      </c>
      <c r="G471" s="6"/>
      <c r="H471" s="7">
        <f>TRUNC(SUMIF(N468:N470, N467, H468:H470),0)</f>
        <v>12741</v>
      </c>
      <c r="I471" s="6"/>
      <c r="J471" s="7">
        <f>TRUNC(SUMIF(N468:N470, N467, J468:J470),0)</f>
        <v>0</v>
      </c>
      <c r="K471" s="6"/>
      <c r="L471" s="7">
        <f>F471+H471+J471</f>
        <v>13123</v>
      </c>
      <c r="M471" s="4" t="s">
        <v>49</v>
      </c>
      <c r="N471" s="1" t="s">
        <v>125</v>
      </c>
      <c r="O471" s="1" t="s">
        <v>125</v>
      </c>
      <c r="P471" s="1" t="s">
        <v>49</v>
      </c>
      <c r="Q471" s="1" t="s">
        <v>49</v>
      </c>
      <c r="R471" s="1" t="s">
        <v>49</v>
      </c>
      <c r="AV471" s="1" t="s">
        <v>49</v>
      </c>
      <c r="AW471" s="1" t="s">
        <v>49</v>
      </c>
      <c r="AX471" s="1" t="s">
        <v>49</v>
      </c>
      <c r="AY471" s="1" t="s">
        <v>49</v>
      </c>
    </row>
    <row r="472" spans="1:51" ht="29.95" customHeight="1">
      <c r="A472" s="5"/>
      <c r="B472" s="5"/>
      <c r="C472" s="5"/>
      <c r="D472" s="5"/>
      <c r="E472" s="6"/>
      <c r="F472" s="7"/>
      <c r="G472" s="6"/>
      <c r="H472" s="7"/>
      <c r="I472" s="6"/>
      <c r="J472" s="7"/>
      <c r="K472" s="6"/>
      <c r="L472" s="7"/>
      <c r="M472" s="5"/>
    </row>
    <row r="473" spans="1:51" ht="29.95" customHeight="1">
      <c r="A473" s="91" t="s">
        <v>880</v>
      </c>
      <c r="B473" s="91"/>
      <c r="C473" s="91"/>
      <c r="D473" s="91"/>
      <c r="E473" s="92"/>
      <c r="F473" s="93"/>
      <c r="G473" s="92"/>
      <c r="H473" s="93"/>
      <c r="I473" s="92"/>
      <c r="J473" s="93"/>
      <c r="K473" s="92"/>
      <c r="L473" s="93"/>
      <c r="M473" s="91"/>
      <c r="N473" s="1" t="s">
        <v>242</v>
      </c>
    </row>
    <row r="474" spans="1:51" ht="29.95" customHeight="1">
      <c r="A474" s="4" t="s">
        <v>597</v>
      </c>
      <c r="B474" s="4" t="s">
        <v>220</v>
      </c>
      <c r="C474" s="4" t="s">
        <v>221</v>
      </c>
      <c r="D474" s="5">
        <v>5.0999999999999997E-2</v>
      </c>
      <c r="E474" s="6">
        <f>단가대비표!O202</f>
        <v>0</v>
      </c>
      <c r="F474" s="7">
        <f>TRUNC(E474*D474,1)</f>
        <v>0</v>
      </c>
      <c r="G474" s="6">
        <f>단가대비표!P202</f>
        <v>194048</v>
      </c>
      <c r="H474" s="7">
        <f>TRUNC(G474*D474,1)</f>
        <v>9896.4</v>
      </c>
      <c r="I474" s="6">
        <f>단가대비표!V202</f>
        <v>0</v>
      </c>
      <c r="J474" s="7">
        <f>TRUNC(I474*D474,1)</f>
        <v>0</v>
      </c>
      <c r="K474" s="6">
        <f t="shared" ref="K474:L476" si="73">TRUNC(E474+G474+I474,1)</f>
        <v>194048</v>
      </c>
      <c r="L474" s="7">
        <f t="shared" si="73"/>
        <v>9896.4</v>
      </c>
      <c r="M474" s="4" t="s">
        <v>49</v>
      </c>
      <c r="N474" s="1" t="s">
        <v>242</v>
      </c>
      <c r="O474" s="1" t="s">
        <v>598</v>
      </c>
      <c r="P474" s="1" t="s">
        <v>59</v>
      </c>
      <c r="Q474" s="1" t="s">
        <v>59</v>
      </c>
      <c r="R474" s="1" t="s">
        <v>58</v>
      </c>
      <c r="V474">
        <v>1</v>
      </c>
      <c r="AV474" s="1" t="s">
        <v>49</v>
      </c>
      <c r="AW474" s="1" t="s">
        <v>881</v>
      </c>
      <c r="AX474" s="1" t="s">
        <v>49</v>
      </c>
      <c r="AY474" s="1" t="s">
        <v>49</v>
      </c>
    </row>
    <row r="475" spans="1:51" ht="29.95" customHeight="1">
      <c r="A475" s="4" t="s">
        <v>219</v>
      </c>
      <c r="B475" s="4" t="s">
        <v>220</v>
      </c>
      <c r="C475" s="4" t="s">
        <v>221</v>
      </c>
      <c r="D475" s="5">
        <v>3.4000000000000002E-2</v>
      </c>
      <c r="E475" s="6">
        <f>단가대비표!O188</f>
        <v>0</v>
      </c>
      <c r="F475" s="7">
        <f>TRUNC(E475*D475,1)</f>
        <v>0</v>
      </c>
      <c r="G475" s="6">
        <f>단가대비표!P188</f>
        <v>157068</v>
      </c>
      <c r="H475" s="7">
        <f>TRUNC(G475*D475,1)</f>
        <v>5340.3</v>
      </c>
      <c r="I475" s="6">
        <f>단가대비표!V188</f>
        <v>0</v>
      </c>
      <c r="J475" s="7">
        <f>TRUNC(I475*D475,1)</f>
        <v>0</v>
      </c>
      <c r="K475" s="6">
        <f t="shared" si="73"/>
        <v>157068</v>
      </c>
      <c r="L475" s="7">
        <f t="shared" si="73"/>
        <v>5340.3</v>
      </c>
      <c r="M475" s="4" t="s">
        <v>49</v>
      </c>
      <c r="N475" s="1" t="s">
        <v>242</v>
      </c>
      <c r="O475" s="1" t="s">
        <v>222</v>
      </c>
      <c r="P475" s="1" t="s">
        <v>59</v>
      </c>
      <c r="Q475" s="1" t="s">
        <v>59</v>
      </c>
      <c r="R475" s="1" t="s">
        <v>58</v>
      </c>
      <c r="V475">
        <v>1</v>
      </c>
      <c r="AV475" s="1" t="s">
        <v>49</v>
      </c>
      <c r="AW475" s="1" t="s">
        <v>882</v>
      </c>
      <c r="AX475" s="1" t="s">
        <v>49</v>
      </c>
      <c r="AY475" s="1" t="s">
        <v>49</v>
      </c>
    </row>
    <row r="476" spans="1:51" ht="29.95" customHeight="1">
      <c r="A476" s="4" t="s">
        <v>264</v>
      </c>
      <c r="B476" s="4" t="s">
        <v>265</v>
      </c>
      <c r="C476" s="4" t="s">
        <v>116</v>
      </c>
      <c r="D476" s="5">
        <v>1</v>
      </c>
      <c r="E476" s="6">
        <f>TRUNC(SUMIF(V474:V476, RIGHTB(O476, 1), H474:H476)*U476, 2)</f>
        <v>457.1</v>
      </c>
      <c r="F476" s="7">
        <f>TRUNC(E476*D476,1)</f>
        <v>457.1</v>
      </c>
      <c r="G476" s="6">
        <v>0</v>
      </c>
      <c r="H476" s="7">
        <f>TRUNC(G476*D476,1)</f>
        <v>0</v>
      </c>
      <c r="I476" s="6">
        <v>0</v>
      </c>
      <c r="J476" s="7">
        <f>TRUNC(I476*D476,1)</f>
        <v>0</v>
      </c>
      <c r="K476" s="6">
        <f t="shared" si="73"/>
        <v>457.1</v>
      </c>
      <c r="L476" s="7">
        <f t="shared" si="73"/>
        <v>457.1</v>
      </c>
      <c r="M476" s="4" t="s">
        <v>49</v>
      </c>
      <c r="N476" s="1" t="s">
        <v>242</v>
      </c>
      <c r="O476" s="1" t="s">
        <v>218</v>
      </c>
      <c r="P476" s="1" t="s">
        <v>59</v>
      </c>
      <c r="Q476" s="1" t="s">
        <v>59</v>
      </c>
      <c r="R476" s="1" t="s">
        <v>59</v>
      </c>
      <c r="S476">
        <v>1</v>
      </c>
      <c r="T476">
        <v>0</v>
      </c>
      <c r="U476">
        <v>0.03</v>
      </c>
      <c r="AV476" s="1" t="s">
        <v>49</v>
      </c>
      <c r="AW476" s="1" t="s">
        <v>883</v>
      </c>
      <c r="AX476" s="1" t="s">
        <v>49</v>
      </c>
      <c r="AY476" s="1" t="s">
        <v>49</v>
      </c>
    </row>
    <row r="477" spans="1:51" ht="29.95" customHeight="1">
      <c r="A477" s="4" t="s">
        <v>454</v>
      </c>
      <c r="B477" s="4" t="s">
        <v>49</v>
      </c>
      <c r="C477" s="4" t="s">
        <v>49</v>
      </c>
      <c r="D477" s="5"/>
      <c r="E477" s="6"/>
      <c r="F477" s="7">
        <f>TRUNC(SUMIF(N474:N476, N473, F474:F476),0)</f>
        <v>457</v>
      </c>
      <c r="G477" s="6"/>
      <c r="H477" s="7">
        <f>TRUNC(SUMIF(N474:N476, N473, H474:H476),0)</f>
        <v>15236</v>
      </c>
      <c r="I477" s="6"/>
      <c r="J477" s="7">
        <f>TRUNC(SUMIF(N474:N476, N473, J474:J476),0)</f>
        <v>0</v>
      </c>
      <c r="K477" s="6"/>
      <c r="L477" s="7">
        <f>F477+H477+J477</f>
        <v>15693</v>
      </c>
      <c r="M477" s="4" t="s">
        <v>49</v>
      </c>
      <c r="N477" s="1" t="s">
        <v>125</v>
      </c>
      <c r="O477" s="1" t="s">
        <v>125</v>
      </c>
      <c r="P477" s="1" t="s">
        <v>49</v>
      </c>
      <c r="Q477" s="1" t="s">
        <v>49</v>
      </c>
      <c r="R477" s="1" t="s">
        <v>49</v>
      </c>
      <c r="AV477" s="1" t="s">
        <v>49</v>
      </c>
      <c r="AW477" s="1" t="s">
        <v>49</v>
      </c>
      <c r="AX477" s="1" t="s">
        <v>49</v>
      </c>
      <c r="AY477" s="1" t="s">
        <v>49</v>
      </c>
    </row>
    <row r="478" spans="1:51" ht="29.95" customHeight="1">
      <c r="A478" s="5"/>
      <c r="B478" s="5"/>
      <c r="C478" s="5"/>
      <c r="D478" s="5"/>
      <c r="E478" s="6"/>
      <c r="F478" s="7"/>
      <c r="G478" s="6"/>
      <c r="H478" s="7"/>
      <c r="I478" s="6"/>
      <c r="J478" s="7"/>
      <c r="K478" s="6"/>
      <c r="L478" s="7"/>
      <c r="M478" s="5"/>
    </row>
    <row r="479" spans="1:51" ht="29.95" customHeight="1">
      <c r="A479" s="91" t="s">
        <v>884</v>
      </c>
      <c r="B479" s="91"/>
      <c r="C479" s="91"/>
      <c r="D479" s="91"/>
      <c r="E479" s="92"/>
      <c r="F479" s="93"/>
      <c r="G479" s="92"/>
      <c r="H479" s="93"/>
      <c r="I479" s="92"/>
      <c r="J479" s="93"/>
      <c r="K479" s="92"/>
      <c r="L479" s="93"/>
      <c r="M479" s="91"/>
      <c r="N479" s="1" t="s">
        <v>259</v>
      </c>
    </row>
    <row r="480" spans="1:51" ht="29.95" customHeight="1">
      <c r="A480" s="4" t="s">
        <v>885</v>
      </c>
      <c r="B480" s="4" t="s">
        <v>886</v>
      </c>
      <c r="C480" s="4" t="s">
        <v>251</v>
      </c>
      <c r="D480" s="5">
        <v>1.5709999999999998E-2</v>
      </c>
      <c r="E480" s="6">
        <f>단가대비표!O21</f>
        <v>2980</v>
      </c>
      <c r="F480" s="7">
        <f t="shared" ref="F480:F489" si="74">TRUNC(E480*D480,1)</f>
        <v>46.8</v>
      </c>
      <c r="G480" s="6">
        <f>단가대비표!P21</f>
        <v>0</v>
      </c>
      <c r="H480" s="7">
        <f t="shared" ref="H480:H489" si="75">TRUNC(G480*D480,1)</f>
        <v>0</v>
      </c>
      <c r="I480" s="6">
        <f>단가대비표!V21</f>
        <v>0</v>
      </c>
      <c r="J480" s="7">
        <f t="shared" ref="J480:J489" si="76">TRUNC(I480*D480,1)</f>
        <v>0</v>
      </c>
      <c r="K480" s="6">
        <f t="shared" ref="K480:K489" si="77">TRUNC(E480+G480+I480,1)</f>
        <v>2980</v>
      </c>
      <c r="L480" s="7">
        <f t="shared" ref="L480:L489" si="78">TRUNC(F480+H480+J480,1)</f>
        <v>46.8</v>
      </c>
      <c r="M480" s="4" t="s">
        <v>49</v>
      </c>
      <c r="N480" s="1" t="s">
        <v>259</v>
      </c>
      <c r="O480" s="1" t="s">
        <v>887</v>
      </c>
      <c r="P480" s="1" t="s">
        <v>59</v>
      </c>
      <c r="Q480" s="1" t="s">
        <v>59</v>
      </c>
      <c r="R480" s="1" t="s">
        <v>58</v>
      </c>
      <c r="AV480" s="1" t="s">
        <v>49</v>
      </c>
      <c r="AW480" s="1" t="s">
        <v>888</v>
      </c>
      <c r="AX480" s="1" t="s">
        <v>49</v>
      </c>
      <c r="AY480" s="1" t="s">
        <v>49</v>
      </c>
    </row>
    <row r="481" spans="1:51" ht="29.95" customHeight="1">
      <c r="A481" s="4" t="s">
        <v>771</v>
      </c>
      <c r="B481" s="4" t="s">
        <v>772</v>
      </c>
      <c r="C481" s="4" t="s">
        <v>445</v>
      </c>
      <c r="D481" s="5">
        <v>5.3550000000000004</v>
      </c>
      <c r="E481" s="6">
        <f>단가대비표!O12</f>
        <v>2</v>
      </c>
      <c r="F481" s="7">
        <f t="shared" si="74"/>
        <v>10.7</v>
      </c>
      <c r="G481" s="6">
        <f>단가대비표!P12</f>
        <v>0</v>
      </c>
      <c r="H481" s="7">
        <f t="shared" si="75"/>
        <v>0</v>
      </c>
      <c r="I481" s="6">
        <f>단가대비표!V12</f>
        <v>0</v>
      </c>
      <c r="J481" s="7">
        <f t="shared" si="76"/>
        <v>0</v>
      </c>
      <c r="K481" s="6">
        <f t="shared" si="77"/>
        <v>2</v>
      </c>
      <c r="L481" s="7">
        <f t="shared" si="78"/>
        <v>10.7</v>
      </c>
      <c r="M481" s="4" t="s">
        <v>773</v>
      </c>
      <c r="N481" s="1" t="s">
        <v>259</v>
      </c>
      <c r="O481" s="1" t="s">
        <v>774</v>
      </c>
      <c r="P481" s="1" t="s">
        <v>59</v>
      </c>
      <c r="Q481" s="1" t="s">
        <v>59</v>
      </c>
      <c r="R481" s="1" t="s">
        <v>58</v>
      </c>
      <c r="AV481" s="1" t="s">
        <v>49</v>
      </c>
      <c r="AW481" s="1" t="s">
        <v>889</v>
      </c>
      <c r="AX481" s="1" t="s">
        <v>49</v>
      </c>
      <c r="AY481" s="1" t="s">
        <v>49</v>
      </c>
    </row>
    <row r="482" spans="1:51" ht="29.95" customHeight="1">
      <c r="A482" s="4" t="s">
        <v>776</v>
      </c>
      <c r="B482" s="4" t="s">
        <v>890</v>
      </c>
      <c r="C482" s="4" t="s">
        <v>251</v>
      </c>
      <c r="D482" s="5">
        <v>2.3999999999999998E-3</v>
      </c>
      <c r="E482" s="6">
        <f>단가대비표!O16</f>
        <v>14869</v>
      </c>
      <c r="F482" s="7">
        <f t="shared" si="74"/>
        <v>35.6</v>
      </c>
      <c r="G482" s="6">
        <f>단가대비표!P16</f>
        <v>0</v>
      </c>
      <c r="H482" s="7">
        <f t="shared" si="75"/>
        <v>0</v>
      </c>
      <c r="I482" s="6">
        <f>단가대비표!V16</f>
        <v>0</v>
      </c>
      <c r="J482" s="7">
        <f t="shared" si="76"/>
        <v>0</v>
      </c>
      <c r="K482" s="6">
        <f t="shared" si="77"/>
        <v>14869</v>
      </c>
      <c r="L482" s="7">
        <f t="shared" si="78"/>
        <v>35.6</v>
      </c>
      <c r="M482" s="4" t="s">
        <v>49</v>
      </c>
      <c r="N482" s="1" t="s">
        <v>259</v>
      </c>
      <c r="O482" s="1" t="s">
        <v>891</v>
      </c>
      <c r="P482" s="1" t="s">
        <v>59</v>
      </c>
      <c r="Q482" s="1" t="s">
        <v>59</v>
      </c>
      <c r="R482" s="1" t="s">
        <v>58</v>
      </c>
      <c r="AV482" s="1" t="s">
        <v>49</v>
      </c>
      <c r="AW482" s="1" t="s">
        <v>892</v>
      </c>
      <c r="AX482" s="1" t="s">
        <v>49</v>
      </c>
      <c r="AY482" s="1" t="s">
        <v>49</v>
      </c>
    </row>
    <row r="483" spans="1:51" ht="29.95" customHeight="1">
      <c r="A483" s="4" t="s">
        <v>893</v>
      </c>
      <c r="B483" s="4" t="s">
        <v>894</v>
      </c>
      <c r="C483" s="4" t="s">
        <v>56</v>
      </c>
      <c r="D483" s="5">
        <v>1.771E-2</v>
      </c>
      <c r="E483" s="6" t="e">
        <f>#REF!</f>
        <v>#REF!</v>
      </c>
      <c r="F483" s="7" t="e">
        <f t="shared" si="74"/>
        <v>#REF!</v>
      </c>
      <c r="G483" s="6" t="e">
        <f>#REF!</f>
        <v>#REF!</v>
      </c>
      <c r="H483" s="7" t="e">
        <f t="shared" si="75"/>
        <v>#REF!</v>
      </c>
      <c r="I483" s="6" t="e">
        <f>#REF!</f>
        <v>#REF!</v>
      </c>
      <c r="J483" s="7" t="e">
        <f t="shared" si="76"/>
        <v>#REF!</v>
      </c>
      <c r="K483" s="6" t="e">
        <f t="shared" si="77"/>
        <v>#REF!</v>
      </c>
      <c r="L483" s="7" t="e">
        <f t="shared" si="78"/>
        <v>#REF!</v>
      </c>
      <c r="M483" s="4" t="s">
        <v>895</v>
      </c>
      <c r="N483" s="1" t="s">
        <v>259</v>
      </c>
      <c r="O483" s="1" t="s">
        <v>896</v>
      </c>
      <c r="P483" s="1" t="s">
        <v>58</v>
      </c>
      <c r="Q483" s="1" t="s">
        <v>59</v>
      </c>
      <c r="R483" s="1" t="s">
        <v>59</v>
      </c>
      <c r="AV483" s="1" t="s">
        <v>49</v>
      </c>
      <c r="AW483" s="1" t="s">
        <v>897</v>
      </c>
      <c r="AX483" s="1" t="s">
        <v>49</v>
      </c>
      <c r="AY483" s="1" t="s">
        <v>49</v>
      </c>
    </row>
    <row r="484" spans="1:51" ht="29.95" customHeight="1">
      <c r="A484" s="4" t="s">
        <v>898</v>
      </c>
      <c r="B484" s="4" t="s">
        <v>899</v>
      </c>
      <c r="C484" s="4" t="s">
        <v>900</v>
      </c>
      <c r="D484" s="5">
        <v>0.1071</v>
      </c>
      <c r="E484" s="6">
        <f>단가대비표!O187</f>
        <v>0</v>
      </c>
      <c r="F484" s="7">
        <f t="shared" si="74"/>
        <v>0</v>
      </c>
      <c r="G484" s="6">
        <f>단가대비표!P187</f>
        <v>0</v>
      </c>
      <c r="H484" s="7">
        <f t="shared" si="75"/>
        <v>0</v>
      </c>
      <c r="I484" s="6">
        <f>단가대비표!V187</f>
        <v>103</v>
      </c>
      <c r="J484" s="7">
        <f t="shared" si="76"/>
        <v>11</v>
      </c>
      <c r="K484" s="6">
        <f t="shared" si="77"/>
        <v>103</v>
      </c>
      <c r="L484" s="7">
        <f t="shared" si="78"/>
        <v>11</v>
      </c>
      <c r="M484" s="4" t="s">
        <v>49</v>
      </c>
      <c r="N484" s="1" t="s">
        <v>259</v>
      </c>
      <c r="O484" s="1" t="s">
        <v>901</v>
      </c>
      <c r="P484" s="1" t="s">
        <v>59</v>
      </c>
      <c r="Q484" s="1" t="s">
        <v>59</v>
      </c>
      <c r="R484" s="1" t="s">
        <v>58</v>
      </c>
      <c r="AV484" s="1" t="s">
        <v>49</v>
      </c>
      <c r="AW484" s="1" t="s">
        <v>902</v>
      </c>
      <c r="AX484" s="1" t="s">
        <v>49</v>
      </c>
      <c r="AY484" s="1" t="s">
        <v>49</v>
      </c>
    </row>
    <row r="485" spans="1:51" ht="29.95" customHeight="1">
      <c r="A485" s="4" t="s">
        <v>903</v>
      </c>
      <c r="B485" s="4" t="s">
        <v>220</v>
      </c>
      <c r="C485" s="4" t="s">
        <v>221</v>
      </c>
      <c r="D485" s="5">
        <v>2.18E-2</v>
      </c>
      <c r="E485" s="6">
        <f>단가대비표!O193</f>
        <v>0</v>
      </c>
      <c r="F485" s="7">
        <f t="shared" si="74"/>
        <v>0</v>
      </c>
      <c r="G485" s="6">
        <f>단가대비표!P193</f>
        <v>223124</v>
      </c>
      <c r="H485" s="7">
        <f t="shared" si="75"/>
        <v>4864.1000000000004</v>
      </c>
      <c r="I485" s="6">
        <f>단가대비표!V193</f>
        <v>0</v>
      </c>
      <c r="J485" s="7">
        <f t="shared" si="76"/>
        <v>0</v>
      </c>
      <c r="K485" s="6">
        <f t="shared" si="77"/>
        <v>223124</v>
      </c>
      <c r="L485" s="7">
        <f t="shared" si="78"/>
        <v>4864.1000000000004</v>
      </c>
      <c r="M485" s="4" t="s">
        <v>49</v>
      </c>
      <c r="N485" s="1" t="s">
        <v>259</v>
      </c>
      <c r="O485" s="1" t="s">
        <v>904</v>
      </c>
      <c r="P485" s="1" t="s">
        <v>59</v>
      </c>
      <c r="Q485" s="1" t="s">
        <v>59</v>
      </c>
      <c r="R485" s="1" t="s">
        <v>58</v>
      </c>
      <c r="V485">
        <v>1</v>
      </c>
      <c r="AV485" s="1" t="s">
        <v>49</v>
      </c>
      <c r="AW485" s="1" t="s">
        <v>905</v>
      </c>
      <c r="AX485" s="1" t="s">
        <v>49</v>
      </c>
      <c r="AY485" s="1" t="s">
        <v>49</v>
      </c>
    </row>
    <row r="486" spans="1:51" ht="29.95" customHeight="1">
      <c r="A486" s="4" t="s">
        <v>219</v>
      </c>
      <c r="B486" s="4" t="s">
        <v>220</v>
      </c>
      <c r="C486" s="4" t="s">
        <v>221</v>
      </c>
      <c r="D486" s="5">
        <v>5.5999999999999995E-4</v>
      </c>
      <c r="E486" s="6">
        <f>단가대비표!O188</f>
        <v>0</v>
      </c>
      <c r="F486" s="7">
        <f t="shared" si="74"/>
        <v>0</v>
      </c>
      <c r="G486" s="6">
        <f>단가대비표!P188</f>
        <v>157068</v>
      </c>
      <c r="H486" s="7">
        <f t="shared" si="75"/>
        <v>87.9</v>
      </c>
      <c r="I486" s="6">
        <f>단가대비표!V188</f>
        <v>0</v>
      </c>
      <c r="J486" s="7">
        <f t="shared" si="76"/>
        <v>0</v>
      </c>
      <c r="K486" s="6">
        <f t="shared" si="77"/>
        <v>157068</v>
      </c>
      <c r="L486" s="7">
        <f t="shared" si="78"/>
        <v>87.9</v>
      </c>
      <c r="M486" s="4" t="s">
        <v>49</v>
      </c>
      <c r="N486" s="1" t="s">
        <v>259</v>
      </c>
      <c r="O486" s="1" t="s">
        <v>222</v>
      </c>
      <c r="P486" s="1" t="s">
        <v>59</v>
      </c>
      <c r="Q486" s="1" t="s">
        <v>59</v>
      </c>
      <c r="R486" s="1" t="s">
        <v>58</v>
      </c>
      <c r="V486">
        <v>1</v>
      </c>
      <c r="AV486" s="1" t="s">
        <v>49</v>
      </c>
      <c r="AW486" s="1" t="s">
        <v>906</v>
      </c>
      <c r="AX486" s="1" t="s">
        <v>49</v>
      </c>
      <c r="AY486" s="1" t="s">
        <v>49</v>
      </c>
    </row>
    <row r="487" spans="1:51" ht="29.95" customHeight="1">
      <c r="A487" s="4" t="s">
        <v>780</v>
      </c>
      <c r="B487" s="4" t="s">
        <v>220</v>
      </c>
      <c r="C487" s="4" t="s">
        <v>221</v>
      </c>
      <c r="D487" s="5">
        <v>2.2100000000000002E-3</v>
      </c>
      <c r="E487" s="6">
        <f>단가대비표!O194</f>
        <v>0</v>
      </c>
      <c r="F487" s="7">
        <f t="shared" si="74"/>
        <v>0</v>
      </c>
      <c r="G487" s="6">
        <f>단가대비표!P194</f>
        <v>249748</v>
      </c>
      <c r="H487" s="7">
        <f t="shared" si="75"/>
        <v>551.9</v>
      </c>
      <c r="I487" s="6">
        <f>단가대비표!V194</f>
        <v>0</v>
      </c>
      <c r="J487" s="7">
        <f t="shared" si="76"/>
        <v>0</v>
      </c>
      <c r="K487" s="6">
        <f t="shared" si="77"/>
        <v>249748</v>
      </c>
      <c r="L487" s="7">
        <f t="shared" si="78"/>
        <v>551.9</v>
      </c>
      <c r="M487" s="4" t="s">
        <v>49</v>
      </c>
      <c r="N487" s="1" t="s">
        <v>259</v>
      </c>
      <c r="O487" s="1" t="s">
        <v>781</v>
      </c>
      <c r="P487" s="1" t="s">
        <v>59</v>
      </c>
      <c r="Q487" s="1" t="s">
        <v>59</v>
      </c>
      <c r="R487" s="1" t="s">
        <v>58</v>
      </c>
      <c r="V487">
        <v>1</v>
      </c>
      <c r="AV487" s="1" t="s">
        <v>49</v>
      </c>
      <c r="AW487" s="1" t="s">
        <v>907</v>
      </c>
      <c r="AX487" s="1" t="s">
        <v>49</v>
      </c>
      <c r="AY487" s="1" t="s">
        <v>49</v>
      </c>
    </row>
    <row r="488" spans="1:51" ht="29.95" customHeight="1">
      <c r="A488" s="4" t="s">
        <v>459</v>
      </c>
      <c r="B488" s="4" t="s">
        <v>220</v>
      </c>
      <c r="C488" s="4" t="s">
        <v>221</v>
      </c>
      <c r="D488" s="5">
        <v>6.3000000000000003E-4</v>
      </c>
      <c r="E488" s="6">
        <f>단가대비표!O189</f>
        <v>0</v>
      </c>
      <c r="F488" s="7">
        <f t="shared" si="74"/>
        <v>0</v>
      </c>
      <c r="G488" s="6">
        <f>단가대비표!P189</f>
        <v>197450</v>
      </c>
      <c r="H488" s="7">
        <f t="shared" si="75"/>
        <v>124.3</v>
      </c>
      <c r="I488" s="6">
        <f>단가대비표!V189</f>
        <v>0</v>
      </c>
      <c r="J488" s="7">
        <f t="shared" si="76"/>
        <v>0</v>
      </c>
      <c r="K488" s="6">
        <f t="shared" si="77"/>
        <v>197450</v>
      </c>
      <c r="L488" s="7">
        <f t="shared" si="78"/>
        <v>124.3</v>
      </c>
      <c r="M488" s="4" t="s">
        <v>49</v>
      </c>
      <c r="N488" s="1" t="s">
        <v>259</v>
      </c>
      <c r="O488" s="1" t="s">
        <v>460</v>
      </c>
      <c r="P488" s="1" t="s">
        <v>59</v>
      </c>
      <c r="Q488" s="1" t="s">
        <v>59</v>
      </c>
      <c r="R488" s="1" t="s">
        <v>58</v>
      </c>
      <c r="V488">
        <v>1</v>
      </c>
      <c r="AV488" s="1" t="s">
        <v>49</v>
      </c>
      <c r="AW488" s="1" t="s">
        <v>908</v>
      </c>
      <c r="AX488" s="1" t="s">
        <v>49</v>
      </c>
      <c r="AY488" s="1" t="s">
        <v>49</v>
      </c>
    </row>
    <row r="489" spans="1:51" ht="29.95" customHeight="1">
      <c r="A489" s="4" t="s">
        <v>264</v>
      </c>
      <c r="B489" s="4" t="s">
        <v>265</v>
      </c>
      <c r="C489" s="4" t="s">
        <v>116</v>
      </c>
      <c r="D489" s="5">
        <v>1</v>
      </c>
      <c r="E489" s="6">
        <v>0</v>
      </c>
      <c r="F489" s="7">
        <f t="shared" si="74"/>
        <v>0</v>
      </c>
      <c r="G489" s="6">
        <v>0</v>
      </c>
      <c r="H489" s="7">
        <f t="shared" si="75"/>
        <v>0</v>
      </c>
      <c r="I489" s="6">
        <f>TRUNC(SUMIF(V480:V489, RIGHTB(O489, 1), H480:H489)*U489, 2)</f>
        <v>168.84</v>
      </c>
      <c r="J489" s="7">
        <f t="shared" si="76"/>
        <v>168.8</v>
      </c>
      <c r="K489" s="6">
        <f t="shared" si="77"/>
        <v>168.8</v>
      </c>
      <c r="L489" s="7">
        <f t="shared" si="78"/>
        <v>168.8</v>
      </c>
      <c r="M489" s="4" t="s">
        <v>49</v>
      </c>
      <c r="N489" s="1" t="s">
        <v>259</v>
      </c>
      <c r="O489" s="1" t="s">
        <v>218</v>
      </c>
      <c r="P489" s="1" t="s">
        <v>59</v>
      </c>
      <c r="Q489" s="1" t="s">
        <v>59</v>
      </c>
      <c r="R489" s="1" t="s">
        <v>59</v>
      </c>
      <c r="S489">
        <v>1</v>
      </c>
      <c r="T489">
        <v>2</v>
      </c>
      <c r="U489">
        <v>0.03</v>
      </c>
      <c r="AV489" s="1" t="s">
        <v>49</v>
      </c>
      <c r="AW489" s="1" t="s">
        <v>909</v>
      </c>
      <c r="AX489" s="1" t="s">
        <v>49</v>
      </c>
      <c r="AY489" s="1" t="s">
        <v>49</v>
      </c>
    </row>
    <row r="490" spans="1:51" ht="29.95" customHeight="1">
      <c r="A490" s="4" t="s">
        <v>454</v>
      </c>
      <c r="B490" s="4" t="s">
        <v>49</v>
      </c>
      <c r="C490" s="4" t="s">
        <v>49</v>
      </c>
      <c r="D490" s="5"/>
      <c r="E490" s="6"/>
      <c r="F490" s="7" t="e">
        <f>TRUNC(SUMIF(N480:N489, N479, F480:F489),0)</f>
        <v>#REF!</v>
      </c>
      <c r="G490" s="6"/>
      <c r="H490" s="7" t="e">
        <f>TRUNC(SUMIF(N480:N489, N479, H480:H489),0)</f>
        <v>#REF!</v>
      </c>
      <c r="I490" s="6"/>
      <c r="J490" s="7" t="e">
        <f>TRUNC(SUMIF(N480:N489, N479, J480:J489),0)</f>
        <v>#REF!</v>
      </c>
      <c r="K490" s="6"/>
      <c r="L490" s="7" t="e">
        <f>F490+H490+J490</f>
        <v>#REF!</v>
      </c>
      <c r="M490" s="4" t="s">
        <v>49</v>
      </c>
      <c r="N490" s="1" t="s">
        <v>125</v>
      </c>
      <c r="O490" s="1" t="s">
        <v>125</v>
      </c>
      <c r="P490" s="1" t="s">
        <v>49</v>
      </c>
      <c r="Q490" s="1" t="s">
        <v>49</v>
      </c>
      <c r="R490" s="1" t="s">
        <v>49</v>
      </c>
      <c r="AV490" s="1" t="s">
        <v>49</v>
      </c>
      <c r="AW490" s="1" t="s">
        <v>49</v>
      </c>
      <c r="AX490" s="1" t="s">
        <v>49</v>
      </c>
      <c r="AY490" s="1" t="s">
        <v>49</v>
      </c>
    </row>
    <row r="491" spans="1:51" ht="29.95" customHeight="1">
      <c r="A491" s="5"/>
      <c r="B491" s="5"/>
      <c r="C491" s="5"/>
      <c r="D491" s="5"/>
      <c r="E491" s="6"/>
      <c r="F491" s="7"/>
      <c r="G491" s="6"/>
      <c r="H491" s="7"/>
      <c r="I491" s="6"/>
      <c r="J491" s="7"/>
      <c r="K491" s="6"/>
      <c r="L491" s="7"/>
      <c r="M491" s="5"/>
    </row>
    <row r="492" spans="1:51" ht="29.95" customHeight="1">
      <c r="A492" s="91" t="s">
        <v>910</v>
      </c>
      <c r="B492" s="91"/>
      <c r="C492" s="91"/>
      <c r="D492" s="91"/>
      <c r="E492" s="92"/>
      <c r="F492" s="93"/>
      <c r="G492" s="92"/>
      <c r="H492" s="93"/>
      <c r="I492" s="92"/>
      <c r="J492" s="93"/>
      <c r="K492" s="92"/>
      <c r="L492" s="93"/>
      <c r="M492" s="91"/>
      <c r="N492" s="1" t="s">
        <v>260</v>
      </c>
    </row>
    <row r="493" spans="1:51" ht="29.95" customHeight="1">
      <c r="A493" s="4" t="s">
        <v>885</v>
      </c>
      <c r="B493" s="4" t="s">
        <v>886</v>
      </c>
      <c r="C493" s="4" t="s">
        <v>251</v>
      </c>
      <c r="D493" s="5">
        <v>2.7699999999999999E-3</v>
      </c>
      <c r="E493" s="6">
        <f>단가대비표!O21</f>
        <v>2980</v>
      </c>
      <c r="F493" s="7">
        <f t="shared" ref="F493:F502" si="79">TRUNC(E493*D493,1)</f>
        <v>8.1999999999999993</v>
      </c>
      <c r="G493" s="6">
        <f>단가대비표!P21</f>
        <v>0</v>
      </c>
      <c r="H493" s="7">
        <f t="shared" ref="H493:H502" si="80">TRUNC(G493*D493,1)</f>
        <v>0</v>
      </c>
      <c r="I493" s="6">
        <f>단가대비표!V21</f>
        <v>0</v>
      </c>
      <c r="J493" s="7">
        <f t="shared" ref="J493:J502" si="81">TRUNC(I493*D493,1)</f>
        <v>0</v>
      </c>
      <c r="K493" s="6">
        <f t="shared" ref="K493:K502" si="82">TRUNC(E493+G493+I493,1)</f>
        <v>2980</v>
      </c>
      <c r="L493" s="7">
        <f t="shared" ref="L493:L502" si="83">TRUNC(F493+H493+J493,1)</f>
        <v>8.1999999999999993</v>
      </c>
      <c r="M493" s="4" t="s">
        <v>49</v>
      </c>
      <c r="N493" s="1" t="s">
        <v>260</v>
      </c>
      <c r="O493" s="1" t="s">
        <v>887</v>
      </c>
      <c r="P493" s="1" t="s">
        <v>59</v>
      </c>
      <c r="Q493" s="1" t="s">
        <v>59</v>
      </c>
      <c r="R493" s="1" t="s">
        <v>58</v>
      </c>
      <c r="AV493" s="1" t="s">
        <v>49</v>
      </c>
      <c r="AW493" s="1" t="s">
        <v>911</v>
      </c>
      <c r="AX493" s="1" t="s">
        <v>49</v>
      </c>
      <c r="AY493" s="1" t="s">
        <v>49</v>
      </c>
    </row>
    <row r="494" spans="1:51" ht="29.95" customHeight="1">
      <c r="A494" s="4" t="s">
        <v>771</v>
      </c>
      <c r="B494" s="4" t="s">
        <v>772</v>
      </c>
      <c r="C494" s="4" t="s">
        <v>445</v>
      </c>
      <c r="D494" s="5">
        <v>0.94499999999999995</v>
      </c>
      <c r="E494" s="6">
        <f>단가대비표!O12</f>
        <v>2</v>
      </c>
      <c r="F494" s="7">
        <f t="shared" si="79"/>
        <v>1.8</v>
      </c>
      <c r="G494" s="6">
        <f>단가대비표!P12</f>
        <v>0</v>
      </c>
      <c r="H494" s="7">
        <f t="shared" si="80"/>
        <v>0</v>
      </c>
      <c r="I494" s="6">
        <f>단가대비표!V12</f>
        <v>0</v>
      </c>
      <c r="J494" s="7">
        <f t="shared" si="81"/>
        <v>0</v>
      </c>
      <c r="K494" s="6">
        <f t="shared" si="82"/>
        <v>2</v>
      </c>
      <c r="L494" s="7">
        <f t="shared" si="83"/>
        <v>1.8</v>
      </c>
      <c r="M494" s="4" t="s">
        <v>773</v>
      </c>
      <c r="N494" s="1" t="s">
        <v>260</v>
      </c>
      <c r="O494" s="1" t="s">
        <v>774</v>
      </c>
      <c r="P494" s="1" t="s">
        <v>59</v>
      </c>
      <c r="Q494" s="1" t="s">
        <v>59</v>
      </c>
      <c r="R494" s="1" t="s">
        <v>58</v>
      </c>
      <c r="AV494" s="1" t="s">
        <v>49</v>
      </c>
      <c r="AW494" s="1" t="s">
        <v>912</v>
      </c>
      <c r="AX494" s="1" t="s">
        <v>49</v>
      </c>
      <c r="AY494" s="1" t="s">
        <v>49</v>
      </c>
    </row>
    <row r="495" spans="1:51" ht="29.95" customHeight="1">
      <c r="A495" s="4" t="s">
        <v>776</v>
      </c>
      <c r="B495" s="4" t="s">
        <v>890</v>
      </c>
      <c r="C495" s="4" t="s">
        <v>251</v>
      </c>
      <c r="D495" s="5">
        <v>4.0000000000000002E-4</v>
      </c>
      <c r="E495" s="6">
        <f>단가대비표!O16</f>
        <v>14869</v>
      </c>
      <c r="F495" s="7">
        <f t="shared" si="79"/>
        <v>5.9</v>
      </c>
      <c r="G495" s="6">
        <f>단가대비표!P16</f>
        <v>0</v>
      </c>
      <c r="H495" s="7">
        <f t="shared" si="80"/>
        <v>0</v>
      </c>
      <c r="I495" s="6">
        <f>단가대비표!V16</f>
        <v>0</v>
      </c>
      <c r="J495" s="7">
        <f t="shared" si="81"/>
        <v>0</v>
      </c>
      <c r="K495" s="6">
        <f t="shared" si="82"/>
        <v>14869</v>
      </c>
      <c r="L495" s="7">
        <f t="shared" si="83"/>
        <v>5.9</v>
      </c>
      <c r="M495" s="4" t="s">
        <v>49</v>
      </c>
      <c r="N495" s="1" t="s">
        <v>260</v>
      </c>
      <c r="O495" s="1" t="s">
        <v>891</v>
      </c>
      <c r="P495" s="1" t="s">
        <v>59</v>
      </c>
      <c r="Q495" s="1" t="s">
        <v>59</v>
      </c>
      <c r="R495" s="1" t="s">
        <v>58</v>
      </c>
      <c r="AV495" s="1" t="s">
        <v>49</v>
      </c>
      <c r="AW495" s="1" t="s">
        <v>913</v>
      </c>
      <c r="AX495" s="1" t="s">
        <v>49</v>
      </c>
      <c r="AY495" s="1" t="s">
        <v>49</v>
      </c>
    </row>
    <row r="496" spans="1:51" ht="29.95" customHeight="1">
      <c r="A496" s="4" t="s">
        <v>893</v>
      </c>
      <c r="B496" s="4" t="s">
        <v>894</v>
      </c>
      <c r="C496" s="4" t="s">
        <v>56</v>
      </c>
      <c r="D496" s="5">
        <v>3.1199999999999999E-3</v>
      </c>
      <c r="E496" s="6" t="e">
        <f>#REF!</f>
        <v>#REF!</v>
      </c>
      <c r="F496" s="7" t="e">
        <f t="shared" si="79"/>
        <v>#REF!</v>
      </c>
      <c r="G496" s="6" t="e">
        <f>#REF!</f>
        <v>#REF!</v>
      </c>
      <c r="H496" s="7" t="e">
        <f t="shared" si="80"/>
        <v>#REF!</v>
      </c>
      <c r="I496" s="6" t="e">
        <f>#REF!</f>
        <v>#REF!</v>
      </c>
      <c r="J496" s="7" t="e">
        <f t="shared" si="81"/>
        <v>#REF!</v>
      </c>
      <c r="K496" s="6" t="e">
        <f t="shared" si="82"/>
        <v>#REF!</v>
      </c>
      <c r="L496" s="7" t="e">
        <f t="shared" si="83"/>
        <v>#REF!</v>
      </c>
      <c r="M496" s="4" t="s">
        <v>895</v>
      </c>
      <c r="N496" s="1" t="s">
        <v>260</v>
      </c>
      <c r="O496" s="1" t="s">
        <v>896</v>
      </c>
      <c r="P496" s="1" t="s">
        <v>58</v>
      </c>
      <c r="Q496" s="1" t="s">
        <v>59</v>
      </c>
      <c r="R496" s="1" t="s">
        <v>59</v>
      </c>
      <c r="AV496" s="1" t="s">
        <v>49</v>
      </c>
      <c r="AW496" s="1" t="s">
        <v>914</v>
      </c>
      <c r="AX496" s="1" t="s">
        <v>49</v>
      </c>
      <c r="AY496" s="1" t="s">
        <v>49</v>
      </c>
    </row>
    <row r="497" spans="1:51" ht="29.95" customHeight="1">
      <c r="A497" s="4" t="s">
        <v>898</v>
      </c>
      <c r="B497" s="4" t="s">
        <v>899</v>
      </c>
      <c r="C497" s="4" t="s">
        <v>900</v>
      </c>
      <c r="D497" s="5">
        <v>1.89E-2</v>
      </c>
      <c r="E497" s="6">
        <f>단가대비표!O187</f>
        <v>0</v>
      </c>
      <c r="F497" s="7">
        <f t="shared" si="79"/>
        <v>0</v>
      </c>
      <c r="G497" s="6">
        <f>단가대비표!P187</f>
        <v>0</v>
      </c>
      <c r="H497" s="7">
        <f t="shared" si="80"/>
        <v>0</v>
      </c>
      <c r="I497" s="6">
        <f>단가대비표!V187</f>
        <v>103</v>
      </c>
      <c r="J497" s="7">
        <f t="shared" si="81"/>
        <v>1.9</v>
      </c>
      <c r="K497" s="6">
        <f t="shared" si="82"/>
        <v>103</v>
      </c>
      <c r="L497" s="7">
        <f t="shared" si="83"/>
        <v>1.9</v>
      </c>
      <c r="M497" s="4" t="s">
        <v>49</v>
      </c>
      <c r="N497" s="1" t="s">
        <v>260</v>
      </c>
      <c r="O497" s="1" t="s">
        <v>901</v>
      </c>
      <c r="P497" s="1" t="s">
        <v>59</v>
      </c>
      <c r="Q497" s="1" t="s">
        <v>59</v>
      </c>
      <c r="R497" s="1" t="s">
        <v>58</v>
      </c>
      <c r="AV497" s="1" t="s">
        <v>49</v>
      </c>
      <c r="AW497" s="1" t="s">
        <v>915</v>
      </c>
      <c r="AX497" s="1" t="s">
        <v>49</v>
      </c>
      <c r="AY497" s="1" t="s">
        <v>49</v>
      </c>
    </row>
    <row r="498" spans="1:51" ht="29.95" customHeight="1">
      <c r="A498" s="4" t="s">
        <v>903</v>
      </c>
      <c r="B498" s="4" t="s">
        <v>220</v>
      </c>
      <c r="C498" s="4" t="s">
        <v>221</v>
      </c>
      <c r="D498" s="5">
        <v>5.8500000000000002E-3</v>
      </c>
      <c r="E498" s="6">
        <f>단가대비표!O193</f>
        <v>0</v>
      </c>
      <c r="F498" s="7">
        <f t="shared" si="79"/>
        <v>0</v>
      </c>
      <c r="G498" s="6">
        <f>단가대비표!P193</f>
        <v>223124</v>
      </c>
      <c r="H498" s="7">
        <f t="shared" si="80"/>
        <v>1305.2</v>
      </c>
      <c r="I498" s="6">
        <f>단가대비표!V193</f>
        <v>0</v>
      </c>
      <c r="J498" s="7">
        <f t="shared" si="81"/>
        <v>0</v>
      </c>
      <c r="K498" s="6">
        <f t="shared" si="82"/>
        <v>223124</v>
      </c>
      <c r="L498" s="7">
        <f t="shared" si="83"/>
        <v>1305.2</v>
      </c>
      <c r="M498" s="4" t="s">
        <v>49</v>
      </c>
      <c r="N498" s="1" t="s">
        <v>260</v>
      </c>
      <c r="O498" s="1" t="s">
        <v>904</v>
      </c>
      <c r="P498" s="1" t="s">
        <v>59</v>
      </c>
      <c r="Q498" s="1" t="s">
        <v>59</v>
      </c>
      <c r="R498" s="1" t="s">
        <v>58</v>
      </c>
      <c r="V498">
        <v>1</v>
      </c>
      <c r="AV498" s="1" t="s">
        <v>49</v>
      </c>
      <c r="AW498" s="1" t="s">
        <v>916</v>
      </c>
      <c r="AX498" s="1" t="s">
        <v>49</v>
      </c>
      <c r="AY498" s="1" t="s">
        <v>49</v>
      </c>
    </row>
    <row r="499" spans="1:51" ht="29.95" customHeight="1">
      <c r="A499" s="4" t="s">
        <v>219</v>
      </c>
      <c r="B499" s="4" t="s">
        <v>220</v>
      </c>
      <c r="C499" s="4" t="s">
        <v>221</v>
      </c>
      <c r="D499" s="5">
        <v>1E-4</v>
      </c>
      <c r="E499" s="6">
        <f>단가대비표!O188</f>
        <v>0</v>
      </c>
      <c r="F499" s="7">
        <f t="shared" si="79"/>
        <v>0</v>
      </c>
      <c r="G499" s="6">
        <f>단가대비표!P188</f>
        <v>157068</v>
      </c>
      <c r="H499" s="7">
        <f t="shared" si="80"/>
        <v>15.7</v>
      </c>
      <c r="I499" s="6">
        <f>단가대비표!V188</f>
        <v>0</v>
      </c>
      <c r="J499" s="7">
        <f t="shared" si="81"/>
        <v>0</v>
      </c>
      <c r="K499" s="6">
        <f t="shared" si="82"/>
        <v>157068</v>
      </c>
      <c r="L499" s="7">
        <f t="shared" si="83"/>
        <v>15.7</v>
      </c>
      <c r="M499" s="4" t="s">
        <v>49</v>
      </c>
      <c r="N499" s="1" t="s">
        <v>260</v>
      </c>
      <c r="O499" s="1" t="s">
        <v>222</v>
      </c>
      <c r="P499" s="1" t="s">
        <v>59</v>
      </c>
      <c r="Q499" s="1" t="s">
        <v>59</v>
      </c>
      <c r="R499" s="1" t="s">
        <v>58</v>
      </c>
      <c r="V499">
        <v>1</v>
      </c>
      <c r="AV499" s="1" t="s">
        <v>49</v>
      </c>
      <c r="AW499" s="1" t="s">
        <v>917</v>
      </c>
      <c r="AX499" s="1" t="s">
        <v>49</v>
      </c>
      <c r="AY499" s="1" t="s">
        <v>49</v>
      </c>
    </row>
    <row r="500" spans="1:51" ht="29.95" customHeight="1">
      <c r="A500" s="4" t="s">
        <v>780</v>
      </c>
      <c r="B500" s="4" t="s">
        <v>220</v>
      </c>
      <c r="C500" s="4" t="s">
        <v>221</v>
      </c>
      <c r="D500" s="5">
        <v>3.8999999999999999E-4</v>
      </c>
      <c r="E500" s="6">
        <f>단가대비표!O194</f>
        <v>0</v>
      </c>
      <c r="F500" s="7">
        <f t="shared" si="79"/>
        <v>0</v>
      </c>
      <c r="G500" s="6">
        <f>단가대비표!P194</f>
        <v>249748</v>
      </c>
      <c r="H500" s="7">
        <f t="shared" si="80"/>
        <v>97.4</v>
      </c>
      <c r="I500" s="6">
        <f>단가대비표!V194</f>
        <v>0</v>
      </c>
      <c r="J500" s="7">
        <f t="shared" si="81"/>
        <v>0</v>
      </c>
      <c r="K500" s="6">
        <f t="shared" si="82"/>
        <v>249748</v>
      </c>
      <c r="L500" s="7">
        <f t="shared" si="83"/>
        <v>97.4</v>
      </c>
      <c r="M500" s="4" t="s">
        <v>49</v>
      </c>
      <c r="N500" s="1" t="s">
        <v>260</v>
      </c>
      <c r="O500" s="1" t="s">
        <v>781</v>
      </c>
      <c r="P500" s="1" t="s">
        <v>59</v>
      </c>
      <c r="Q500" s="1" t="s">
        <v>59</v>
      </c>
      <c r="R500" s="1" t="s">
        <v>58</v>
      </c>
      <c r="V500">
        <v>1</v>
      </c>
      <c r="AV500" s="1" t="s">
        <v>49</v>
      </c>
      <c r="AW500" s="1" t="s">
        <v>918</v>
      </c>
      <c r="AX500" s="1" t="s">
        <v>49</v>
      </c>
      <c r="AY500" s="1" t="s">
        <v>49</v>
      </c>
    </row>
    <row r="501" spans="1:51" ht="29.95" customHeight="1">
      <c r="A501" s="4" t="s">
        <v>459</v>
      </c>
      <c r="B501" s="4" t="s">
        <v>220</v>
      </c>
      <c r="C501" s="4" t="s">
        <v>221</v>
      </c>
      <c r="D501" s="5">
        <v>1.1E-4</v>
      </c>
      <c r="E501" s="6">
        <f>단가대비표!O189</f>
        <v>0</v>
      </c>
      <c r="F501" s="7">
        <f t="shared" si="79"/>
        <v>0</v>
      </c>
      <c r="G501" s="6">
        <f>단가대비표!P189</f>
        <v>197450</v>
      </c>
      <c r="H501" s="7">
        <f t="shared" si="80"/>
        <v>21.7</v>
      </c>
      <c r="I501" s="6">
        <f>단가대비표!V189</f>
        <v>0</v>
      </c>
      <c r="J501" s="7">
        <f t="shared" si="81"/>
        <v>0</v>
      </c>
      <c r="K501" s="6">
        <f t="shared" si="82"/>
        <v>197450</v>
      </c>
      <c r="L501" s="7">
        <f t="shared" si="83"/>
        <v>21.7</v>
      </c>
      <c r="M501" s="4" t="s">
        <v>49</v>
      </c>
      <c r="N501" s="1" t="s">
        <v>260</v>
      </c>
      <c r="O501" s="1" t="s">
        <v>460</v>
      </c>
      <c r="P501" s="1" t="s">
        <v>59</v>
      </c>
      <c r="Q501" s="1" t="s">
        <v>59</v>
      </c>
      <c r="R501" s="1" t="s">
        <v>58</v>
      </c>
      <c r="V501">
        <v>1</v>
      </c>
      <c r="AV501" s="1" t="s">
        <v>49</v>
      </c>
      <c r="AW501" s="1" t="s">
        <v>919</v>
      </c>
      <c r="AX501" s="1" t="s">
        <v>49</v>
      </c>
      <c r="AY501" s="1" t="s">
        <v>49</v>
      </c>
    </row>
    <row r="502" spans="1:51" ht="29.95" customHeight="1">
      <c r="A502" s="4" t="s">
        <v>264</v>
      </c>
      <c r="B502" s="4" t="s">
        <v>265</v>
      </c>
      <c r="C502" s="4" t="s">
        <v>116</v>
      </c>
      <c r="D502" s="5">
        <v>1</v>
      </c>
      <c r="E502" s="6">
        <v>0</v>
      </c>
      <c r="F502" s="7">
        <f t="shared" si="79"/>
        <v>0</v>
      </c>
      <c r="G502" s="6">
        <v>0</v>
      </c>
      <c r="H502" s="7">
        <f t="shared" si="80"/>
        <v>0</v>
      </c>
      <c r="I502" s="6">
        <f>TRUNC(SUMIF(V493:V502, RIGHTB(O502, 1), H493:H502)*U502, 2)</f>
        <v>43.2</v>
      </c>
      <c r="J502" s="7">
        <f t="shared" si="81"/>
        <v>43.2</v>
      </c>
      <c r="K502" s="6">
        <f t="shared" si="82"/>
        <v>43.2</v>
      </c>
      <c r="L502" s="7">
        <f t="shared" si="83"/>
        <v>43.2</v>
      </c>
      <c r="M502" s="4" t="s">
        <v>49</v>
      </c>
      <c r="N502" s="1" t="s">
        <v>260</v>
      </c>
      <c r="O502" s="1" t="s">
        <v>218</v>
      </c>
      <c r="P502" s="1" t="s">
        <v>59</v>
      </c>
      <c r="Q502" s="1" t="s">
        <v>59</v>
      </c>
      <c r="R502" s="1" t="s">
        <v>59</v>
      </c>
      <c r="S502">
        <v>1</v>
      </c>
      <c r="T502">
        <v>2</v>
      </c>
      <c r="U502">
        <v>0.03</v>
      </c>
      <c r="AV502" s="1" t="s">
        <v>49</v>
      </c>
      <c r="AW502" s="1" t="s">
        <v>920</v>
      </c>
      <c r="AX502" s="1" t="s">
        <v>49</v>
      </c>
      <c r="AY502" s="1" t="s">
        <v>49</v>
      </c>
    </row>
    <row r="503" spans="1:51" ht="29.95" customHeight="1">
      <c r="A503" s="4" t="s">
        <v>454</v>
      </c>
      <c r="B503" s="4" t="s">
        <v>49</v>
      </c>
      <c r="C503" s="4" t="s">
        <v>49</v>
      </c>
      <c r="D503" s="5"/>
      <c r="E503" s="6"/>
      <c r="F503" s="7" t="e">
        <f>TRUNC(SUMIF(N493:N502, N492, F493:F502),0)</f>
        <v>#REF!</v>
      </c>
      <c r="G503" s="6"/>
      <c r="H503" s="7" t="e">
        <f>TRUNC(SUMIF(N493:N502, N492, H493:H502),0)</f>
        <v>#REF!</v>
      </c>
      <c r="I503" s="6"/>
      <c r="J503" s="7" t="e">
        <f>TRUNC(SUMIF(N493:N502, N492, J493:J502),0)</f>
        <v>#REF!</v>
      </c>
      <c r="K503" s="6"/>
      <c r="L503" s="7" t="e">
        <f>F503+H503+J503</f>
        <v>#REF!</v>
      </c>
      <c r="M503" s="4" t="s">
        <v>49</v>
      </c>
      <c r="N503" s="1" t="s">
        <v>125</v>
      </c>
      <c r="O503" s="1" t="s">
        <v>125</v>
      </c>
      <c r="P503" s="1" t="s">
        <v>49</v>
      </c>
      <c r="Q503" s="1" t="s">
        <v>49</v>
      </c>
      <c r="R503" s="1" t="s">
        <v>49</v>
      </c>
      <c r="AV503" s="1" t="s">
        <v>49</v>
      </c>
      <c r="AW503" s="1" t="s">
        <v>49</v>
      </c>
      <c r="AX503" s="1" t="s">
        <v>49</v>
      </c>
      <c r="AY503" s="1" t="s">
        <v>49</v>
      </c>
    </row>
    <row r="504" spans="1:51" ht="29.95" customHeight="1">
      <c r="A504" s="5"/>
      <c r="B504" s="5"/>
      <c r="C504" s="5"/>
      <c r="D504" s="5"/>
      <c r="E504" s="6"/>
      <c r="F504" s="7"/>
      <c r="G504" s="6"/>
      <c r="H504" s="7"/>
      <c r="I504" s="6"/>
      <c r="J504" s="7"/>
      <c r="K504" s="6"/>
      <c r="L504" s="7"/>
      <c r="M504" s="5"/>
    </row>
    <row r="505" spans="1:51" ht="29.95" customHeight="1">
      <c r="A505" s="91" t="s">
        <v>921</v>
      </c>
      <c r="B505" s="91"/>
      <c r="C505" s="91"/>
      <c r="D505" s="91"/>
      <c r="E505" s="92"/>
      <c r="F505" s="93"/>
      <c r="G505" s="92"/>
      <c r="H505" s="93"/>
      <c r="I505" s="92"/>
      <c r="J505" s="93"/>
      <c r="K505" s="92"/>
      <c r="L505" s="93"/>
      <c r="M505" s="91"/>
      <c r="N505" s="1" t="s">
        <v>262</v>
      </c>
    </row>
    <row r="506" spans="1:51" ht="29.95" customHeight="1">
      <c r="A506" s="4" t="s">
        <v>922</v>
      </c>
      <c r="B506" s="4" t="s">
        <v>923</v>
      </c>
      <c r="C506" s="4" t="s">
        <v>251</v>
      </c>
      <c r="D506" s="5">
        <v>0.313</v>
      </c>
      <c r="E506" s="6">
        <f>단가대비표!O23</f>
        <v>9160</v>
      </c>
      <c r="F506" s="7">
        <f>TRUNC(E506*D506,1)</f>
        <v>2867</v>
      </c>
      <c r="G506" s="6">
        <f>단가대비표!P23</f>
        <v>0</v>
      </c>
      <c r="H506" s="7">
        <f>TRUNC(G506*D506,1)</f>
        <v>0</v>
      </c>
      <c r="I506" s="6">
        <f>단가대비표!V23</f>
        <v>0</v>
      </c>
      <c r="J506" s="7">
        <f>TRUNC(I506*D506,1)</f>
        <v>0</v>
      </c>
      <c r="K506" s="6">
        <f t="shared" ref="K506:L509" si="84">TRUNC(E506+G506+I506,1)</f>
        <v>9160</v>
      </c>
      <c r="L506" s="7">
        <f t="shared" si="84"/>
        <v>2867</v>
      </c>
      <c r="M506" s="4" t="s">
        <v>49</v>
      </c>
      <c r="N506" s="1" t="s">
        <v>262</v>
      </c>
      <c r="O506" s="1" t="s">
        <v>924</v>
      </c>
      <c r="P506" s="1" t="s">
        <v>59</v>
      </c>
      <c r="Q506" s="1" t="s">
        <v>59</v>
      </c>
      <c r="R506" s="1" t="s">
        <v>58</v>
      </c>
      <c r="AV506" s="1" t="s">
        <v>49</v>
      </c>
      <c r="AW506" s="1" t="s">
        <v>925</v>
      </c>
      <c r="AX506" s="1" t="s">
        <v>49</v>
      </c>
      <c r="AY506" s="1" t="s">
        <v>49</v>
      </c>
    </row>
    <row r="507" spans="1:51" ht="29.95" customHeight="1">
      <c r="A507" s="4" t="s">
        <v>926</v>
      </c>
      <c r="B507" s="4" t="s">
        <v>927</v>
      </c>
      <c r="C507" s="4" t="s">
        <v>445</v>
      </c>
      <c r="D507" s="5">
        <v>699</v>
      </c>
      <c r="E507" s="6">
        <f>단가대비표!O13</f>
        <v>6.05</v>
      </c>
      <c r="F507" s="7">
        <f>TRUNC(E507*D507,1)</f>
        <v>4228.8999999999996</v>
      </c>
      <c r="G507" s="6">
        <f>단가대비표!P13</f>
        <v>0</v>
      </c>
      <c r="H507" s="7">
        <f>TRUNC(G507*D507,1)</f>
        <v>0</v>
      </c>
      <c r="I507" s="6">
        <f>단가대비표!V13</f>
        <v>0</v>
      </c>
      <c r="J507" s="7">
        <f>TRUNC(I507*D507,1)</f>
        <v>0</v>
      </c>
      <c r="K507" s="6">
        <f t="shared" si="84"/>
        <v>6</v>
      </c>
      <c r="L507" s="7">
        <f t="shared" si="84"/>
        <v>4228.8999999999996</v>
      </c>
      <c r="M507" s="4" t="s">
        <v>49</v>
      </c>
      <c r="N507" s="1" t="s">
        <v>262</v>
      </c>
      <c r="O507" s="1" t="s">
        <v>928</v>
      </c>
      <c r="P507" s="1" t="s">
        <v>59</v>
      </c>
      <c r="Q507" s="1" t="s">
        <v>59</v>
      </c>
      <c r="R507" s="1" t="s">
        <v>58</v>
      </c>
      <c r="AV507" s="1" t="s">
        <v>49</v>
      </c>
      <c r="AW507" s="1" t="s">
        <v>929</v>
      </c>
      <c r="AX507" s="1" t="s">
        <v>49</v>
      </c>
      <c r="AY507" s="1" t="s">
        <v>49</v>
      </c>
    </row>
    <row r="508" spans="1:51" ht="29.95" customHeight="1">
      <c r="A508" s="4" t="s">
        <v>780</v>
      </c>
      <c r="B508" s="4" t="s">
        <v>220</v>
      </c>
      <c r="C508" s="4" t="s">
        <v>221</v>
      </c>
      <c r="D508" s="5">
        <v>0.16700000000000001</v>
      </c>
      <c r="E508" s="6">
        <f>단가대비표!O194</f>
        <v>0</v>
      </c>
      <c r="F508" s="7">
        <f>TRUNC(E508*D508,1)</f>
        <v>0</v>
      </c>
      <c r="G508" s="6">
        <f>단가대비표!P194</f>
        <v>249748</v>
      </c>
      <c r="H508" s="7">
        <f>TRUNC(G508*D508,1)</f>
        <v>41707.9</v>
      </c>
      <c r="I508" s="6">
        <f>단가대비표!V194</f>
        <v>0</v>
      </c>
      <c r="J508" s="7">
        <f>TRUNC(I508*D508,1)</f>
        <v>0</v>
      </c>
      <c r="K508" s="6">
        <f t="shared" si="84"/>
        <v>249748</v>
      </c>
      <c r="L508" s="7">
        <f t="shared" si="84"/>
        <v>41707.9</v>
      </c>
      <c r="M508" s="4" t="s">
        <v>49</v>
      </c>
      <c r="N508" s="1" t="s">
        <v>262</v>
      </c>
      <c r="O508" s="1" t="s">
        <v>781</v>
      </c>
      <c r="P508" s="1" t="s">
        <v>59</v>
      </c>
      <c r="Q508" s="1" t="s">
        <v>59</v>
      </c>
      <c r="R508" s="1" t="s">
        <v>58</v>
      </c>
      <c r="V508">
        <v>1</v>
      </c>
      <c r="AV508" s="1" t="s">
        <v>49</v>
      </c>
      <c r="AW508" s="1" t="s">
        <v>930</v>
      </c>
      <c r="AX508" s="1" t="s">
        <v>49</v>
      </c>
      <c r="AY508" s="1" t="s">
        <v>49</v>
      </c>
    </row>
    <row r="509" spans="1:51" ht="29.95" customHeight="1">
      <c r="A509" s="4" t="s">
        <v>264</v>
      </c>
      <c r="B509" s="4" t="s">
        <v>931</v>
      </c>
      <c r="C509" s="4" t="s">
        <v>116</v>
      </c>
      <c r="D509" s="5">
        <v>1</v>
      </c>
      <c r="E509" s="6">
        <f>TRUNC(SUMIF(V506:V509, RIGHTB(O509, 1), H506:H509)*U509, 2)</f>
        <v>1668.31</v>
      </c>
      <c r="F509" s="7">
        <f>TRUNC(E509*D509,1)</f>
        <v>1668.3</v>
      </c>
      <c r="G509" s="6">
        <v>0</v>
      </c>
      <c r="H509" s="7">
        <f>TRUNC(G509*D509,1)</f>
        <v>0</v>
      </c>
      <c r="I509" s="6">
        <v>0</v>
      </c>
      <c r="J509" s="7">
        <f>TRUNC(I509*D509,1)</f>
        <v>0</v>
      </c>
      <c r="K509" s="6">
        <f t="shared" si="84"/>
        <v>1668.3</v>
      </c>
      <c r="L509" s="7">
        <f t="shared" si="84"/>
        <v>1668.3</v>
      </c>
      <c r="M509" s="4" t="s">
        <v>49</v>
      </c>
      <c r="N509" s="1" t="s">
        <v>262</v>
      </c>
      <c r="O509" s="1" t="s">
        <v>218</v>
      </c>
      <c r="P509" s="1" t="s">
        <v>59</v>
      </c>
      <c r="Q509" s="1" t="s">
        <v>59</v>
      </c>
      <c r="R509" s="1" t="s">
        <v>59</v>
      </c>
      <c r="S509">
        <v>1</v>
      </c>
      <c r="T509">
        <v>0</v>
      </c>
      <c r="U509">
        <v>0.04</v>
      </c>
      <c r="AV509" s="1" t="s">
        <v>49</v>
      </c>
      <c r="AW509" s="1" t="s">
        <v>932</v>
      </c>
      <c r="AX509" s="1" t="s">
        <v>49</v>
      </c>
      <c r="AY509" s="1" t="s">
        <v>49</v>
      </c>
    </row>
    <row r="510" spans="1:51" ht="29.95" customHeight="1">
      <c r="A510" s="4" t="s">
        <v>454</v>
      </c>
      <c r="B510" s="4" t="s">
        <v>49</v>
      </c>
      <c r="C510" s="4" t="s">
        <v>49</v>
      </c>
      <c r="D510" s="5"/>
      <c r="E510" s="6"/>
      <c r="F510" s="7">
        <f>TRUNC(SUMIF(N506:N509, N505, F506:F509),0)</f>
        <v>8764</v>
      </c>
      <c r="G510" s="6"/>
      <c r="H510" s="7">
        <f>TRUNC(SUMIF(N506:N509, N505, H506:H509),0)</f>
        <v>41707</v>
      </c>
      <c r="I510" s="6"/>
      <c r="J510" s="7">
        <f>TRUNC(SUMIF(N506:N509, N505, J506:J509),0)</f>
        <v>0</v>
      </c>
      <c r="K510" s="6"/>
      <c r="L510" s="7">
        <f>F510+H510+J510</f>
        <v>50471</v>
      </c>
      <c r="M510" s="4" t="s">
        <v>49</v>
      </c>
      <c r="N510" s="1" t="s">
        <v>125</v>
      </c>
      <c r="O510" s="1" t="s">
        <v>125</v>
      </c>
      <c r="P510" s="1" t="s">
        <v>49</v>
      </c>
      <c r="Q510" s="1" t="s">
        <v>49</v>
      </c>
      <c r="R510" s="1" t="s">
        <v>49</v>
      </c>
      <c r="AV510" s="1" t="s">
        <v>49</v>
      </c>
      <c r="AW510" s="1" t="s">
        <v>49</v>
      </c>
      <c r="AX510" s="1" t="s">
        <v>49</v>
      </c>
      <c r="AY510" s="1" t="s">
        <v>49</v>
      </c>
    </row>
    <row r="511" spans="1:51" ht="29.95" customHeight="1">
      <c r="A511" s="5"/>
      <c r="B511" s="5"/>
      <c r="C511" s="5"/>
      <c r="D511" s="5"/>
      <c r="E511" s="6"/>
      <c r="F511" s="7"/>
      <c r="G511" s="6"/>
      <c r="H511" s="7"/>
      <c r="I511" s="6"/>
      <c r="J511" s="7"/>
      <c r="K511" s="6"/>
      <c r="L511" s="7"/>
      <c r="M511" s="5"/>
    </row>
    <row r="512" spans="1:51" ht="29.95" customHeight="1">
      <c r="A512" s="91" t="s">
        <v>933</v>
      </c>
      <c r="B512" s="91"/>
      <c r="C512" s="91"/>
      <c r="D512" s="91"/>
      <c r="E512" s="92"/>
      <c r="F512" s="93"/>
      <c r="G512" s="92"/>
      <c r="H512" s="93"/>
      <c r="I512" s="92"/>
      <c r="J512" s="93"/>
      <c r="K512" s="92"/>
      <c r="L512" s="93"/>
      <c r="M512" s="91"/>
      <c r="N512" s="1" t="s">
        <v>263</v>
      </c>
    </row>
    <row r="513" spans="1:51" ht="29.95" customHeight="1">
      <c r="A513" s="4" t="s">
        <v>934</v>
      </c>
      <c r="B513" s="4" t="s">
        <v>935</v>
      </c>
      <c r="C513" s="4" t="s">
        <v>142</v>
      </c>
      <c r="D513" s="5">
        <v>1.05</v>
      </c>
      <c r="E513" s="6">
        <f>단가대비표!O111</f>
        <v>6170</v>
      </c>
      <c r="F513" s="7">
        <f t="shared" ref="F513:F518" si="85">TRUNC(E513*D513,1)</f>
        <v>6478.5</v>
      </c>
      <c r="G513" s="6">
        <f>단가대비표!P111</f>
        <v>0</v>
      </c>
      <c r="H513" s="7">
        <f t="shared" ref="H513:H518" si="86">TRUNC(G513*D513,1)</f>
        <v>0</v>
      </c>
      <c r="I513" s="6">
        <f>단가대비표!V111</f>
        <v>0</v>
      </c>
      <c r="J513" s="7">
        <f t="shared" ref="J513:J518" si="87">TRUNC(I513*D513,1)</f>
        <v>0</v>
      </c>
      <c r="K513" s="6">
        <f t="shared" ref="K513:L518" si="88">TRUNC(E513+G513+I513,1)</f>
        <v>6170</v>
      </c>
      <c r="L513" s="7">
        <f t="shared" si="88"/>
        <v>6478.5</v>
      </c>
      <c r="M513" s="4" t="s">
        <v>49</v>
      </c>
      <c r="N513" s="1" t="s">
        <v>263</v>
      </c>
      <c r="O513" s="1" t="s">
        <v>936</v>
      </c>
      <c r="P513" s="1" t="s">
        <v>59</v>
      </c>
      <c r="Q513" s="1" t="s">
        <v>59</v>
      </c>
      <c r="R513" s="1" t="s">
        <v>58</v>
      </c>
      <c r="V513">
        <v>1</v>
      </c>
      <c r="AV513" s="1" t="s">
        <v>49</v>
      </c>
      <c r="AW513" s="1" t="s">
        <v>937</v>
      </c>
      <c r="AX513" s="1" t="s">
        <v>49</v>
      </c>
      <c r="AY513" s="1" t="s">
        <v>49</v>
      </c>
    </row>
    <row r="514" spans="1:51" ht="29.95" customHeight="1">
      <c r="A514" s="4" t="s">
        <v>448</v>
      </c>
      <c r="B514" s="4" t="s">
        <v>938</v>
      </c>
      <c r="C514" s="4" t="s">
        <v>116</v>
      </c>
      <c r="D514" s="5">
        <v>1</v>
      </c>
      <c r="E514" s="6">
        <f>TRUNC(SUMIF(V513:V518, RIGHTB(O514, 1), F513:F518)*U514, 2)</f>
        <v>194.35</v>
      </c>
      <c r="F514" s="7">
        <f t="shared" si="85"/>
        <v>194.3</v>
      </c>
      <c r="G514" s="6">
        <v>0</v>
      </c>
      <c r="H514" s="7">
        <f t="shared" si="86"/>
        <v>0</v>
      </c>
      <c r="I514" s="6">
        <v>0</v>
      </c>
      <c r="J514" s="7">
        <f t="shared" si="87"/>
        <v>0</v>
      </c>
      <c r="K514" s="6">
        <f t="shared" si="88"/>
        <v>194.3</v>
      </c>
      <c r="L514" s="7">
        <f t="shared" si="88"/>
        <v>194.3</v>
      </c>
      <c r="M514" s="4" t="s">
        <v>49</v>
      </c>
      <c r="N514" s="1" t="s">
        <v>263</v>
      </c>
      <c r="O514" s="1" t="s">
        <v>218</v>
      </c>
      <c r="P514" s="1" t="s">
        <v>59</v>
      </c>
      <c r="Q514" s="1" t="s">
        <v>59</v>
      </c>
      <c r="R514" s="1" t="s">
        <v>59</v>
      </c>
      <c r="S514">
        <v>0</v>
      </c>
      <c r="T514">
        <v>0</v>
      </c>
      <c r="U514">
        <v>0.03</v>
      </c>
      <c r="AV514" s="1" t="s">
        <v>49</v>
      </c>
      <c r="AW514" s="1" t="s">
        <v>939</v>
      </c>
      <c r="AX514" s="1" t="s">
        <v>49</v>
      </c>
      <c r="AY514" s="1" t="s">
        <v>49</v>
      </c>
    </row>
    <row r="515" spans="1:51" ht="29.95" customHeight="1">
      <c r="A515" s="4" t="s">
        <v>940</v>
      </c>
      <c r="B515" s="4" t="s">
        <v>941</v>
      </c>
      <c r="C515" s="4" t="s">
        <v>306</v>
      </c>
      <c r="D515" s="5">
        <v>0.86</v>
      </c>
      <c r="E515" s="6">
        <f>단가대비표!O30</f>
        <v>5503.28</v>
      </c>
      <c r="F515" s="7">
        <f t="shared" si="85"/>
        <v>4732.8</v>
      </c>
      <c r="G515" s="6">
        <f>단가대비표!P30</f>
        <v>0</v>
      </c>
      <c r="H515" s="7">
        <f t="shared" si="86"/>
        <v>0</v>
      </c>
      <c r="I515" s="6">
        <f>단가대비표!V30</f>
        <v>0</v>
      </c>
      <c r="J515" s="7">
        <f t="shared" si="87"/>
        <v>0</v>
      </c>
      <c r="K515" s="6">
        <f t="shared" si="88"/>
        <v>5503.2</v>
      </c>
      <c r="L515" s="7">
        <f t="shared" si="88"/>
        <v>4732.8</v>
      </c>
      <c r="M515" s="4" t="s">
        <v>49</v>
      </c>
      <c r="N515" s="1" t="s">
        <v>263</v>
      </c>
      <c r="O515" s="1" t="s">
        <v>942</v>
      </c>
      <c r="P515" s="1" t="s">
        <v>59</v>
      </c>
      <c r="Q515" s="1" t="s">
        <v>59</v>
      </c>
      <c r="R515" s="1" t="s">
        <v>58</v>
      </c>
      <c r="AV515" s="1" t="s">
        <v>49</v>
      </c>
      <c r="AW515" s="1" t="s">
        <v>943</v>
      </c>
      <c r="AX515" s="1" t="s">
        <v>49</v>
      </c>
      <c r="AY515" s="1" t="s">
        <v>49</v>
      </c>
    </row>
    <row r="516" spans="1:51" ht="29.95" customHeight="1">
      <c r="A516" s="4" t="s">
        <v>597</v>
      </c>
      <c r="B516" s="4" t="s">
        <v>220</v>
      </c>
      <c r="C516" s="4" t="s">
        <v>221</v>
      </c>
      <c r="D516" s="5" t="e">
        <f>#REF!</f>
        <v>#REF!</v>
      </c>
      <c r="E516" s="6">
        <f>단가대비표!O202</f>
        <v>0</v>
      </c>
      <c r="F516" s="7" t="e">
        <f t="shared" si="85"/>
        <v>#REF!</v>
      </c>
      <c r="G516" s="6">
        <f>단가대비표!P202</f>
        <v>194048</v>
      </c>
      <c r="H516" s="7" t="e">
        <f t="shared" si="86"/>
        <v>#REF!</v>
      </c>
      <c r="I516" s="6">
        <f>단가대비표!V202</f>
        <v>0</v>
      </c>
      <c r="J516" s="7" t="e">
        <f t="shared" si="87"/>
        <v>#REF!</v>
      </c>
      <c r="K516" s="6">
        <f t="shared" si="88"/>
        <v>194048</v>
      </c>
      <c r="L516" s="7" t="e">
        <f t="shared" si="88"/>
        <v>#REF!</v>
      </c>
      <c r="M516" s="4" t="s">
        <v>49</v>
      </c>
      <c r="N516" s="1" t="s">
        <v>263</v>
      </c>
      <c r="O516" s="1" t="s">
        <v>598</v>
      </c>
      <c r="P516" s="1" t="s">
        <v>59</v>
      </c>
      <c r="Q516" s="1" t="s">
        <v>59</v>
      </c>
      <c r="R516" s="1" t="s">
        <v>58</v>
      </c>
      <c r="W516">
        <v>2</v>
      </c>
      <c r="AV516" s="1" t="s">
        <v>49</v>
      </c>
      <c r="AW516" s="1" t="s">
        <v>944</v>
      </c>
      <c r="AX516" s="1" t="s">
        <v>49</v>
      </c>
      <c r="AY516" s="1" t="s">
        <v>49</v>
      </c>
    </row>
    <row r="517" spans="1:51" ht="29.95" customHeight="1">
      <c r="A517" s="4" t="s">
        <v>945</v>
      </c>
      <c r="B517" s="4" t="s">
        <v>220</v>
      </c>
      <c r="C517" s="4" t="s">
        <v>221</v>
      </c>
      <c r="D517" s="5">
        <v>0.17699999999999999</v>
      </c>
      <c r="E517" s="6">
        <f>단가대비표!O201</f>
        <v>0</v>
      </c>
      <c r="F517" s="7">
        <f t="shared" si="85"/>
        <v>0</v>
      </c>
      <c r="G517" s="6">
        <f>단가대비표!P201</f>
        <v>198718</v>
      </c>
      <c r="H517" s="7">
        <f t="shared" si="86"/>
        <v>35173</v>
      </c>
      <c r="I517" s="6">
        <f>단가대비표!V201</f>
        <v>0</v>
      </c>
      <c r="J517" s="7">
        <f t="shared" si="87"/>
        <v>0</v>
      </c>
      <c r="K517" s="6">
        <f t="shared" si="88"/>
        <v>198718</v>
      </c>
      <c r="L517" s="7">
        <f t="shared" si="88"/>
        <v>35173</v>
      </c>
      <c r="M517" s="4" t="s">
        <v>49</v>
      </c>
      <c r="N517" s="1" t="s">
        <v>263</v>
      </c>
      <c r="O517" s="1" t="s">
        <v>946</v>
      </c>
      <c r="P517" s="1" t="s">
        <v>59</v>
      </c>
      <c r="Q517" s="1" t="s">
        <v>59</v>
      </c>
      <c r="R517" s="1" t="s">
        <v>58</v>
      </c>
      <c r="W517">
        <v>2</v>
      </c>
      <c r="AV517" s="1" t="s">
        <v>49</v>
      </c>
      <c r="AW517" s="1" t="s">
        <v>947</v>
      </c>
      <c r="AX517" s="1" t="s">
        <v>49</v>
      </c>
      <c r="AY517" s="1" t="s">
        <v>49</v>
      </c>
    </row>
    <row r="518" spans="1:51" ht="29.95" customHeight="1">
      <c r="A518" s="4" t="s">
        <v>264</v>
      </c>
      <c r="B518" s="4" t="s">
        <v>265</v>
      </c>
      <c r="C518" s="4" t="s">
        <v>116</v>
      </c>
      <c r="D518" s="5">
        <v>1</v>
      </c>
      <c r="E518" s="6" t="e">
        <f>TRUNC(SUMIF(W513:W518, RIGHTB(O518, 1), H513:H518)*U518, 2)</f>
        <v>#REF!</v>
      </c>
      <c r="F518" s="7" t="e">
        <f t="shared" si="85"/>
        <v>#REF!</v>
      </c>
      <c r="G518" s="6">
        <v>0</v>
      </c>
      <c r="H518" s="7">
        <f t="shared" si="86"/>
        <v>0</v>
      </c>
      <c r="I518" s="6">
        <v>0</v>
      </c>
      <c r="J518" s="7">
        <f t="shared" si="87"/>
        <v>0</v>
      </c>
      <c r="K518" s="6" t="e">
        <f t="shared" si="88"/>
        <v>#REF!</v>
      </c>
      <c r="L518" s="7" t="e">
        <f t="shared" si="88"/>
        <v>#REF!</v>
      </c>
      <c r="M518" s="4" t="s">
        <v>49</v>
      </c>
      <c r="N518" s="1" t="s">
        <v>263</v>
      </c>
      <c r="O518" s="1" t="s">
        <v>266</v>
      </c>
      <c r="P518" s="1" t="s">
        <v>59</v>
      </c>
      <c r="Q518" s="1" t="s">
        <v>59</v>
      </c>
      <c r="R518" s="1" t="s">
        <v>59</v>
      </c>
      <c r="S518">
        <v>1</v>
      </c>
      <c r="T518">
        <v>0</v>
      </c>
      <c r="U518">
        <v>0.03</v>
      </c>
      <c r="AV518" s="1" t="s">
        <v>49</v>
      </c>
      <c r="AW518" s="1" t="s">
        <v>948</v>
      </c>
      <c r="AX518" s="1" t="s">
        <v>49</v>
      </c>
      <c r="AY518" s="1" t="s">
        <v>49</v>
      </c>
    </row>
    <row r="519" spans="1:51" ht="29.95" customHeight="1">
      <c r="A519" s="4" t="s">
        <v>454</v>
      </c>
      <c r="B519" s="4" t="s">
        <v>49</v>
      </c>
      <c r="C519" s="4" t="s">
        <v>49</v>
      </c>
      <c r="D519" s="5"/>
      <c r="E519" s="6"/>
      <c r="F519" s="7" t="e">
        <f>TRUNC(SUMIF(N513:N518, N512, F513:F518),0)</f>
        <v>#REF!</v>
      </c>
      <c r="G519" s="6"/>
      <c r="H519" s="7" t="e">
        <f>TRUNC(SUMIF(N513:N518, N512, H513:H518),0)</f>
        <v>#REF!</v>
      </c>
      <c r="I519" s="6"/>
      <c r="J519" s="7" t="e">
        <f>TRUNC(SUMIF(N513:N518, N512, J513:J518),0)</f>
        <v>#REF!</v>
      </c>
      <c r="K519" s="6"/>
      <c r="L519" s="7" t="e">
        <f>F519+H519+J519</f>
        <v>#REF!</v>
      </c>
      <c r="M519" s="4" t="s">
        <v>49</v>
      </c>
      <c r="N519" s="1" t="s">
        <v>125</v>
      </c>
      <c r="O519" s="1" t="s">
        <v>125</v>
      </c>
      <c r="P519" s="1" t="s">
        <v>49</v>
      </c>
      <c r="Q519" s="1" t="s">
        <v>49</v>
      </c>
      <c r="R519" s="1" t="s">
        <v>49</v>
      </c>
      <c r="AV519" s="1" t="s">
        <v>49</v>
      </c>
      <c r="AW519" s="1" t="s">
        <v>49</v>
      </c>
      <c r="AX519" s="1" t="s">
        <v>49</v>
      </c>
      <c r="AY519" s="1" t="s">
        <v>49</v>
      </c>
    </row>
    <row r="520" spans="1:51" ht="29.95" customHeight="1">
      <c r="A520" s="5"/>
      <c r="B520" s="5"/>
      <c r="C520" s="5"/>
      <c r="D520" s="5"/>
      <c r="E520" s="6"/>
      <c r="F520" s="7"/>
      <c r="G520" s="6"/>
      <c r="H520" s="7"/>
      <c r="I520" s="6"/>
      <c r="J520" s="7"/>
      <c r="K520" s="6"/>
      <c r="L520" s="7"/>
      <c r="M520" s="5"/>
    </row>
    <row r="521" spans="1:51" ht="29.95" customHeight="1">
      <c r="A521" s="91" t="s">
        <v>949</v>
      </c>
      <c r="B521" s="91"/>
      <c r="C521" s="91"/>
      <c r="D521" s="91"/>
      <c r="E521" s="92"/>
      <c r="F521" s="93"/>
      <c r="G521" s="92"/>
      <c r="H521" s="93"/>
      <c r="I521" s="92"/>
      <c r="J521" s="93"/>
      <c r="K521" s="92"/>
      <c r="L521" s="93"/>
      <c r="M521" s="91"/>
      <c r="N521" s="1" t="s">
        <v>267</v>
      </c>
    </row>
    <row r="522" spans="1:51" ht="29.95" customHeight="1">
      <c r="A522" s="4" t="s">
        <v>934</v>
      </c>
      <c r="B522" s="4" t="s">
        <v>950</v>
      </c>
      <c r="C522" s="4" t="s">
        <v>142</v>
      </c>
      <c r="D522" s="5">
        <v>1.05</v>
      </c>
      <c r="E522" s="6">
        <f>단가대비표!O113</f>
        <v>2280</v>
      </c>
      <c r="F522" s="7">
        <f t="shared" ref="F522:F528" si="89">TRUNC(E522*D522,1)</f>
        <v>2394</v>
      </c>
      <c r="G522" s="6">
        <f>단가대비표!P113</f>
        <v>0</v>
      </c>
      <c r="H522" s="7">
        <f t="shared" ref="H522:H528" si="90">TRUNC(G522*D522,1)</f>
        <v>0</v>
      </c>
      <c r="I522" s="6">
        <f>단가대비표!V113</f>
        <v>0</v>
      </c>
      <c r="J522" s="7">
        <f t="shared" ref="J522:J528" si="91">TRUNC(I522*D522,1)</f>
        <v>0</v>
      </c>
      <c r="K522" s="6">
        <f t="shared" ref="K522:L528" si="92">TRUNC(E522+G522+I522,1)</f>
        <v>2280</v>
      </c>
      <c r="L522" s="7">
        <f t="shared" si="92"/>
        <v>2394</v>
      </c>
      <c r="M522" s="4" t="s">
        <v>49</v>
      </c>
      <c r="N522" s="1" t="s">
        <v>267</v>
      </c>
      <c r="O522" s="1" t="s">
        <v>951</v>
      </c>
      <c r="P522" s="1" t="s">
        <v>59</v>
      </c>
      <c r="Q522" s="1" t="s">
        <v>59</v>
      </c>
      <c r="R522" s="1" t="s">
        <v>58</v>
      </c>
      <c r="V522">
        <v>1</v>
      </c>
      <c r="AV522" s="1" t="s">
        <v>49</v>
      </c>
      <c r="AW522" s="1" t="s">
        <v>952</v>
      </c>
      <c r="AX522" s="1" t="s">
        <v>49</v>
      </c>
      <c r="AY522" s="1" t="s">
        <v>49</v>
      </c>
    </row>
    <row r="523" spans="1:51" ht="29.95" customHeight="1">
      <c r="A523" s="4" t="s">
        <v>448</v>
      </c>
      <c r="B523" s="4" t="s">
        <v>938</v>
      </c>
      <c r="C523" s="4" t="s">
        <v>116</v>
      </c>
      <c r="D523" s="5">
        <v>1</v>
      </c>
      <c r="E523" s="6">
        <f>TRUNC(SUMIF(V522:V528, RIGHTB(O523, 1), F522:F528)*U523, 2)</f>
        <v>71.819999999999993</v>
      </c>
      <c r="F523" s="7">
        <f t="shared" si="89"/>
        <v>71.8</v>
      </c>
      <c r="G523" s="6">
        <v>0</v>
      </c>
      <c r="H523" s="7">
        <f t="shared" si="90"/>
        <v>0</v>
      </c>
      <c r="I523" s="6">
        <v>0</v>
      </c>
      <c r="J523" s="7">
        <f t="shared" si="91"/>
        <v>0</v>
      </c>
      <c r="K523" s="6">
        <f t="shared" si="92"/>
        <v>71.8</v>
      </c>
      <c r="L523" s="7">
        <f t="shared" si="92"/>
        <v>71.8</v>
      </c>
      <c r="M523" s="4" t="s">
        <v>49</v>
      </c>
      <c r="N523" s="1" t="s">
        <v>267</v>
      </c>
      <c r="O523" s="1" t="s">
        <v>218</v>
      </c>
      <c r="P523" s="1" t="s">
        <v>59</v>
      </c>
      <c r="Q523" s="1" t="s">
        <v>59</v>
      </c>
      <c r="R523" s="1" t="s">
        <v>59</v>
      </c>
      <c r="S523">
        <v>0</v>
      </c>
      <c r="T523">
        <v>0</v>
      </c>
      <c r="U523">
        <v>0.03</v>
      </c>
      <c r="AV523" s="1" t="s">
        <v>49</v>
      </c>
      <c r="AW523" s="1" t="s">
        <v>953</v>
      </c>
      <c r="AX523" s="1" t="s">
        <v>49</v>
      </c>
      <c r="AY523" s="1" t="s">
        <v>49</v>
      </c>
    </row>
    <row r="524" spans="1:51" ht="29.95" customHeight="1">
      <c r="A524" s="4" t="s">
        <v>954</v>
      </c>
      <c r="B524" s="4" t="s">
        <v>955</v>
      </c>
      <c r="C524" s="4" t="s">
        <v>306</v>
      </c>
      <c r="D524" s="5">
        <v>0.43</v>
      </c>
      <c r="E524" s="6">
        <f>단가대비표!O104</f>
        <v>1279</v>
      </c>
      <c r="F524" s="7">
        <f t="shared" si="89"/>
        <v>549.9</v>
      </c>
      <c r="G524" s="6">
        <f>단가대비표!P104</f>
        <v>0</v>
      </c>
      <c r="H524" s="7">
        <f t="shared" si="90"/>
        <v>0</v>
      </c>
      <c r="I524" s="6">
        <f>단가대비표!V104</f>
        <v>0</v>
      </c>
      <c r="J524" s="7">
        <f t="shared" si="91"/>
        <v>0</v>
      </c>
      <c r="K524" s="6">
        <f t="shared" si="92"/>
        <v>1279</v>
      </c>
      <c r="L524" s="7">
        <f t="shared" si="92"/>
        <v>549.9</v>
      </c>
      <c r="M524" s="4" t="s">
        <v>49</v>
      </c>
      <c r="N524" s="1" t="s">
        <v>267</v>
      </c>
      <c r="O524" s="1" t="s">
        <v>956</v>
      </c>
      <c r="P524" s="1" t="s">
        <v>59</v>
      </c>
      <c r="Q524" s="1" t="s">
        <v>59</v>
      </c>
      <c r="R524" s="1" t="s">
        <v>58</v>
      </c>
      <c r="AV524" s="1" t="s">
        <v>49</v>
      </c>
      <c r="AW524" s="1" t="s">
        <v>957</v>
      </c>
      <c r="AX524" s="1" t="s">
        <v>49</v>
      </c>
      <c r="AY524" s="1" t="s">
        <v>49</v>
      </c>
    </row>
    <row r="525" spans="1:51" ht="29.95" customHeight="1">
      <c r="A525" s="4" t="s">
        <v>958</v>
      </c>
      <c r="B525" s="4" t="s">
        <v>959</v>
      </c>
      <c r="C525" s="4" t="s">
        <v>142</v>
      </c>
      <c r="D525" s="5">
        <v>0.37</v>
      </c>
      <c r="E525" s="6">
        <f>단가대비표!O105</f>
        <v>310</v>
      </c>
      <c r="F525" s="7">
        <f t="shared" si="89"/>
        <v>114.7</v>
      </c>
      <c r="G525" s="6">
        <f>단가대비표!P105</f>
        <v>0</v>
      </c>
      <c r="H525" s="7">
        <f t="shared" si="90"/>
        <v>0</v>
      </c>
      <c r="I525" s="6">
        <f>단가대비표!V105</f>
        <v>0</v>
      </c>
      <c r="J525" s="7">
        <f t="shared" si="91"/>
        <v>0</v>
      </c>
      <c r="K525" s="6">
        <f t="shared" si="92"/>
        <v>310</v>
      </c>
      <c r="L525" s="7">
        <f t="shared" si="92"/>
        <v>114.7</v>
      </c>
      <c r="M525" s="4" t="s">
        <v>49</v>
      </c>
      <c r="N525" s="1" t="s">
        <v>267</v>
      </c>
      <c r="O525" s="1" t="s">
        <v>960</v>
      </c>
      <c r="P525" s="1" t="s">
        <v>59</v>
      </c>
      <c r="Q525" s="1" t="s">
        <v>59</v>
      </c>
      <c r="R525" s="1" t="s">
        <v>58</v>
      </c>
      <c r="AV525" s="1" t="s">
        <v>49</v>
      </c>
      <c r="AW525" s="1" t="s">
        <v>961</v>
      </c>
      <c r="AX525" s="1" t="s">
        <v>49</v>
      </c>
      <c r="AY525" s="1" t="s">
        <v>49</v>
      </c>
    </row>
    <row r="526" spans="1:51" ht="29.95" customHeight="1">
      <c r="A526" s="4" t="s">
        <v>597</v>
      </c>
      <c r="B526" s="4" t="s">
        <v>220</v>
      </c>
      <c r="C526" s="4" t="s">
        <v>221</v>
      </c>
      <c r="D526" s="5" t="e">
        <f>#REF!</f>
        <v>#REF!</v>
      </c>
      <c r="E526" s="6">
        <f>단가대비표!O202</f>
        <v>0</v>
      </c>
      <c r="F526" s="7" t="e">
        <f t="shared" si="89"/>
        <v>#REF!</v>
      </c>
      <c r="G526" s="6">
        <f>단가대비표!P202</f>
        <v>194048</v>
      </c>
      <c r="H526" s="7" t="e">
        <f t="shared" si="90"/>
        <v>#REF!</v>
      </c>
      <c r="I526" s="6">
        <f>단가대비표!V202</f>
        <v>0</v>
      </c>
      <c r="J526" s="7" t="e">
        <f t="shared" si="91"/>
        <v>#REF!</v>
      </c>
      <c r="K526" s="6">
        <f t="shared" si="92"/>
        <v>194048</v>
      </c>
      <c r="L526" s="7" t="e">
        <f t="shared" si="92"/>
        <v>#REF!</v>
      </c>
      <c r="M526" s="4" t="s">
        <v>49</v>
      </c>
      <c r="N526" s="1" t="s">
        <v>267</v>
      </c>
      <c r="O526" s="1" t="s">
        <v>598</v>
      </c>
      <c r="P526" s="1" t="s">
        <v>59</v>
      </c>
      <c r="Q526" s="1" t="s">
        <v>59</v>
      </c>
      <c r="R526" s="1" t="s">
        <v>58</v>
      </c>
      <c r="W526">
        <v>2</v>
      </c>
      <c r="AV526" s="1" t="s">
        <v>49</v>
      </c>
      <c r="AW526" s="1" t="s">
        <v>962</v>
      </c>
      <c r="AX526" s="1" t="s">
        <v>49</v>
      </c>
      <c r="AY526" s="1" t="s">
        <v>49</v>
      </c>
    </row>
    <row r="527" spans="1:51" ht="29.95" customHeight="1">
      <c r="A527" s="4" t="s">
        <v>219</v>
      </c>
      <c r="B527" s="4" t="s">
        <v>220</v>
      </c>
      <c r="C527" s="4" t="s">
        <v>221</v>
      </c>
      <c r="D527" s="5" t="e">
        <f>#REF!</f>
        <v>#REF!</v>
      </c>
      <c r="E527" s="6">
        <f>단가대비표!O188</f>
        <v>0</v>
      </c>
      <c r="F527" s="7" t="e">
        <f t="shared" si="89"/>
        <v>#REF!</v>
      </c>
      <c r="G527" s="6">
        <f>단가대비표!P188</f>
        <v>157068</v>
      </c>
      <c r="H527" s="7" t="e">
        <f t="shared" si="90"/>
        <v>#REF!</v>
      </c>
      <c r="I527" s="6">
        <f>단가대비표!V188</f>
        <v>0</v>
      </c>
      <c r="J527" s="7" t="e">
        <f t="shared" si="91"/>
        <v>#REF!</v>
      </c>
      <c r="K527" s="6">
        <f t="shared" si="92"/>
        <v>157068</v>
      </c>
      <c r="L527" s="7" t="e">
        <f t="shared" si="92"/>
        <v>#REF!</v>
      </c>
      <c r="M527" s="4" t="s">
        <v>49</v>
      </c>
      <c r="N527" s="1" t="s">
        <v>267</v>
      </c>
      <c r="O527" s="1" t="s">
        <v>222</v>
      </c>
      <c r="P527" s="1" t="s">
        <v>59</v>
      </c>
      <c r="Q527" s="1" t="s">
        <v>59</v>
      </c>
      <c r="R527" s="1" t="s">
        <v>58</v>
      </c>
      <c r="W527">
        <v>2</v>
      </c>
      <c r="AV527" s="1" t="s">
        <v>49</v>
      </c>
      <c r="AW527" s="1" t="s">
        <v>963</v>
      </c>
      <c r="AX527" s="1" t="s">
        <v>49</v>
      </c>
      <c r="AY527" s="1" t="s">
        <v>49</v>
      </c>
    </row>
    <row r="528" spans="1:51" ht="29.95" customHeight="1">
      <c r="A528" s="4" t="s">
        <v>264</v>
      </c>
      <c r="B528" s="4" t="s">
        <v>265</v>
      </c>
      <c r="C528" s="4" t="s">
        <v>116</v>
      </c>
      <c r="D528" s="5">
        <v>1</v>
      </c>
      <c r="E528" s="6" t="e">
        <f>TRUNC(SUMIF(W522:W528, RIGHTB(O528, 1), H522:H528)*U528, 2)</f>
        <v>#REF!</v>
      </c>
      <c r="F528" s="7" t="e">
        <f t="shared" si="89"/>
        <v>#REF!</v>
      </c>
      <c r="G528" s="6">
        <v>0</v>
      </c>
      <c r="H528" s="7">
        <f t="shared" si="90"/>
        <v>0</v>
      </c>
      <c r="I528" s="6">
        <v>0</v>
      </c>
      <c r="J528" s="7">
        <f t="shared" si="91"/>
        <v>0</v>
      </c>
      <c r="K528" s="6" t="e">
        <f t="shared" si="92"/>
        <v>#REF!</v>
      </c>
      <c r="L528" s="7" t="e">
        <f t="shared" si="92"/>
        <v>#REF!</v>
      </c>
      <c r="M528" s="4" t="s">
        <v>49</v>
      </c>
      <c r="N528" s="1" t="s">
        <v>267</v>
      </c>
      <c r="O528" s="1" t="s">
        <v>266</v>
      </c>
      <c r="P528" s="1" t="s">
        <v>59</v>
      </c>
      <c r="Q528" s="1" t="s">
        <v>59</v>
      </c>
      <c r="R528" s="1" t="s">
        <v>59</v>
      </c>
      <c r="S528">
        <v>1</v>
      </c>
      <c r="T528">
        <v>0</v>
      </c>
      <c r="U528">
        <v>0.03</v>
      </c>
      <c r="AV528" s="1" t="s">
        <v>49</v>
      </c>
      <c r="AW528" s="1" t="s">
        <v>964</v>
      </c>
      <c r="AX528" s="1" t="s">
        <v>49</v>
      </c>
      <c r="AY528" s="1" t="s">
        <v>49</v>
      </c>
    </row>
    <row r="529" spans="1:51" ht="29.95" customHeight="1">
      <c r="A529" s="4" t="s">
        <v>454</v>
      </c>
      <c r="B529" s="4" t="s">
        <v>49</v>
      </c>
      <c r="C529" s="4" t="s">
        <v>49</v>
      </c>
      <c r="D529" s="5"/>
      <c r="E529" s="6"/>
      <c r="F529" s="7" t="e">
        <f>TRUNC(SUMIF(N522:N528, N521, F522:F528),0)</f>
        <v>#REF!</v>
      </c>
      <c r="G529" s="6"/>
      <c r="H529" s="7" t="e">
        <f>TRUNC(SUMIF(N522:N528, N521, H522:H528),0)</f>
        <v>#REF!</v>
      </c>
      <c r="I529" s="6"/>
      <c r="J529" s="7" t="e">
        <f>TRUNC(SUMIF(N522:N528, N521, J522:J528),0)</f>
        <v>#REF!</v>
      </c>
      <c r="K529" s="6"/>
      <c r="L529" s="7" t="e">
        <f>F529+H529+J529</f>
        <v>#REF!</v>
      </c>
      <c r="M529" s="4" t="s">
        <v>49</v>
      </c>
      <c r="N529" s="1" t="s">
        <v>125</v>
      </c>
      <c r="O529" s="1" t="s">
        <v>125</v>
      </c>
      <c r="P529" s="1" t="s">
        <v>49</v>
      </c>
      <c r="Q529" s="1" t="s">
        <v>49</v>
      </c>
      <c r="R529" s="1" t="s">
        <v>49</v>
      </c>
      <c r="AV529" s="1" t="s">
        <v>49</v>
      </c>
      <c r="AW529" s="1" t="s">
        <v>49</v>
      </c>
      <c r="AX529" s="1" t="s">
        <v>49</v>
      </c>
      <c r="AY529" s="1" t="s">
        <v>49</v>
      </c>
    </row>
    <row r="530" spans="1:51" ht="29.95" customHeight="1">
      <c r="A530" s="5"/>
      <c r="B530" s="5"/>
      <c r="C530" s="5"/>
      <c r="D530" s="5"/>
      <c r="E530" s="6"/>
      <c r="F530" s="7"/>
      <c r="G530" s="6"/>
      <c r="H530" s="7"/>
      <c r="I530" s="6"/>
      <c r="J530" s="7"/>
      <c r="K530" s="6"/>
      <c r="L530" s="7"/>
      <c r="M530" s="5"/>
    </row>
    <row r="531" spans="1:51" ht="29.95" customHeight="1">
      <c r="A531" s="91" t="s">
        <v>965</v>
      </c>
      <c r="B531" s="91"/>
      <c r="C531" s="91"/>
      <c r="D531" s="91"/>
      <c r="E531" s="92"/>
      <c r="F531" s="93"/>
      <c r="G531" s="92"/>
      <c r="H531" s="93"/>
      <c r="I531" s="92"/>
      <c r="J531" s="93"/>
      <c r="K531" s="92"/>
      <c r="L531" s="93"/>
      <c r="M531" s="91"/>
      <c r="N531" s="1" t="s">
        <v>268</v>
      </c>
    </row>
    <row r="532" spans="1:51" ht="29.95" customHeight="1">
      <c r="A532" s="4" t="s">
        <v>934</v>
      </c>
      <c r="B532" s="4" t="s">
        <v>966</v>
      </c>
      <c r="C532" s="4" t="s">
        <v>142</v>
      </c>
      <c r="D532" s="5">
        <v>1.05</v>
      </c>
      <c r="E532" s="6">
        <f>단가대비표!O114</f>
        <v>7392</v>
      </c>
      <c r="F532" s="7">
        <f t="shared" ref="F532:F538" si="93">TRUNC(E532*D532,1)</f>
        <v>7761.6</v>
      </c>
      <c r="G532" s="6">
        <f>단가대비표!P114</f>
        <v>0</v>
      </c>
      <c r="H532" s="7">
        <f t="shared" ref="H532:H538" si="94">TRUNC(G532*D532,1)</f>
        <v>0</v>
      </c>
      <c r="I532" s="6">
        <f>단가대비표!V114</f>
        <v>0</v>
      </c>
      <c r="J532" s="7">
        <f t="shared" ref="J532:J538" si="95">TRUNC(I532*D532,1)</f>
        <v>0</v>
      </c>
      <c r="K532" s="6">
        <f t="shared" ref="K532:L538" si="96">TRUNC(E532+G532+I532,1)</f>
        <v>7392</v>
      </c>
      <c r="L532" s="7">
        <f t="shared" si="96"/>
        <v>7761.6</v>
      </c>
      <c r="M532" s="4" t="s">
        <v>49</v>
      </c>
      <c r="N532" s="1" t="s">
        <v>268</v>
      </c>
      <c r="O532" s="1" t="s">
        <v>967</v>
      </c>
      <c r="P532" s="1" t="s">
        <v>59</v>
      </c>
      <c r="Q532" s="1" t="s">
        <v>59</v>
      </c>
      <c r="R532" s="1" t="s">
        <v>58</v>
      </c>
      <c r="V532">
        <v>1</v>
      </c>
      <c r="AV532" s="1" t="s">
        <v>49</v>
      </c>
      <c r="AW532" s="1" t="s">
        <v>968</v>
      </c>
      <c r="AX532" s="1" t="s">
        <v>49</v>
      </c>
      <c r="AY532" s="1" t="s">
        <v>49</v>
      </c>
    </row>
    <row r="533" spans="1:51" ht="29.95" customHeight="1">
      <c r="A533" s="4" t="s">
        <v>448</v>
      </c>
      <c r="B533" s="4" t="s">
        <v>938</v>
      </c>
      <c r="C533" s="4" t="s">
        <v>116</v>
      </c>
      <c r="D533" s="5">
        <v>1</v>
      </c>
      <c r="E533" s="6">
        <f>TRUNC(SUMIF(V532:V538, RIGHTB(O533, 1), F532:F538)*U533, 2)</f>
        <v>232.84</v>
      </c>
      <c r="F533" s="7">
        <f t="shared" si="93"/>
        <v>232.8</v>
      </c>
      <c r="G533" s="6">
        <v>0</v>
      </c>
      <c r="H533" s="7">
        <f t="shared" si="94"/>
        <v>0</v>
      </c>
      <c r="I533" s="6">
        <v>0</v>
      </c>
      <c r="J533" s="7">
        <f t="shared" si="95"/>
        <v>0</v>
      </c>
      <c r="K533" s="6">
        <f t="shared" si="96"/>
        <v>232.8</v>
      </c>
      <c r="L533" s="7">
        <f t="shared" si="96"/>
        <v>232.8</v>
      </c>
      <c r="M533" s="4" t="s">
        <v>49</v>
      </c>
      <c r="N533" s="1" t="s">
        <v>268</v>
      </c>
      <c r="O533" s="1" t="s">
        <v>218</v>
      </c>
      <c r="P533" s="1" t="s">
        <v>59</v>
      </c>
      <c r="Q533" s="1" t="s">
        <v>59</v>
      </c>
      <c r="R533" s="1" t="s">
        <v>59</v>
      </c>
      <c r="S533">
        <v>0</v>
      </c>
      <c r="T533">
        <v>0</v>
      </c>
      <c r="U533">
        <v>0.03</v>
      </c>
      <c r="AV533" s="1" t="s">
        <v>49</v>
      </c>
      <c r="AW533" s="1" t="s">
        <v>969</v>
      </c>
      <c r="AX533" s="1" t="s">
        <v>49</v>
      </c>
      <c r="AY533" s="1" t="s">
        <v>49</v>
      </c>
    </row>
    <row r="534" spans="1:51" ht="29.95" customHeight="1">
      <c r="A534" s="4" t="s">
        <v>954</v>
      </c>
      <c r="B534" s="4" t="s">
        <v>955</v>
      </c>
      <c r="C534" s="4" t="s">
        <v>306</v>
      </c>
      <c r="D534" s="5">
        <v>0.86</v>
      </c>
      <c r="E534" s="6">
        <f>단가대비표!O104</f>
        <v>1279</v>
      </c>
      <c r="F534" s="7">
        <f t="shared" si="93"/>
        <v>1099.9000000000001</v>
      </c>
      <c r="G534" s="6">
        <f>단가대비표!P104</f>
        <v>0</v>
      </c>
      <c r="H534" s="7">
        <f t="shared" si="94"/>
        <v>0</v>
      </c>
      <c r="I534" s="6">
        <f>단가대비표!V104</f>
        <v>0</v>
      </c>
      <c r="J534" s="7">
        <f t="shared" si="95"/>
        <v>0</v>
      </c>
      <c r="K534" s="6">
        <f t="shared" si="96"/>
        <v>1279</v>
      </c>
      <c r="L534" s="7">
        <f t="shared" si="96"/>
        <v>1099.9000000000001</v>
      </c>
      <c r="M534" s="4" t="s">
        <v>49</v>
      </c>
      <c r="N534" s="1" t="s">
        <v>268</v>
      </c>
      <c r="O534" s="1" t="s">
        <v>956</v>
      </c>
      <c r="P534" s="1" t="s">
        <v>59</v>
      </c>
      <c r="Q534" s="1" t="s">
        <v>59</v>
      </c>
      <c r="R534" s="1" t="s">
        <v>58</v>
      </c>
      <c r="AV534" s="1" t="s">
        <v>49</v>
      </c>
      <c r="AW534" s="1" t="s">
        <v>970</v>
      </c>
      <c r="AX534" s="1" t="s">
        <v>49</v>
      </c>
      <c r="AY534" s="1" t="s">
        <v>49</v>
      </c>
    </row>
    <row r="535" spans="1:51" ht="29.95" customHeight="1">
      <c r="A535" s="4" t="s">
        <v>958</v>
      </c>
      <c r="B535" s="4" t="s">
        <v>959</v>
      </c>
      <c r="C535" s="4" t="s">
        <v>142</v>
      </c>
      <c r="D535" s="5">
        <v>0.74</v>
      </c>
      <c r="E535" s="6">
        <f>단가대비표!O105</f>
        <v>310</v>
      </c>
      <c r="F535" s="7">
        <f t="shared" si="93"/>
        <v>229.4</v>
      </c>
      <c r="G535" s="6">
        <f>단가대비표!P105</f>
        <v>0</v>
      </c>
      <c r="H535" s="7">
        <f t="shared" si="94"/>
        <v>0</v>
      </c>
      <c r="I535" s="6">
        <f>단가대비표!V105</f>
        <v>0</v>
      </c>
      <c r="J535" s="7">
        <f t="shared" si="95"/>
        <v>0</v>
      </c>
      <c r="K535" s="6">
        <f t="shared" si="96"/>
        <v>310</v>
      </c>
      <c r="L535" s="7">
        <f t="shared" si="96"/>
        <v>229.4</v>
      </c>
      <c r="M535" s="4" t="s">
        <v>49</v>
      </c>
      <c r="N535" s="1" t="s">
        <v>268</v>
      </c>
      <c r="O535" s="1" t="s">
        <v>960</v>
      </c>
      <c r="P535" s="1" t="s">
        <v>59</v>
      </c>
      <c r="Q535" s="1" t="s">
        <v>59</v>
      </c>
      <c r="R535" s="1" t="s">
        <v>58</v>
      </c>
      <c r="AV535" s="1" t="s">
        <v>49</v>
      </c>
      <c r="AW535" s="1" t="s">
        <v>971</v>
      </c>
      <c r="AX535" s="1" t="s">
        <v>49</v>
      </c>
      <c r="AY535" s="1" t="s">
        <v>49</v>
      </c>
    </row>
    <row r="536" spans="1:51" ht="29.95" customHeight="1">
      <c r="A536" s="4" t="s">
        <v>597</v>
      </c>
      <c r="B536" s="4" t="s">
        <v>220</v>
      </c>
      <c r="C536" s="4" t="s">
        <v>221</v>
      </c>
      <c r="D536" s="5" t="e">
        <f>#REF!</f>
        <v>#REF!</v>
      </c>
      <c r="E536" s="6">
        <f>단가대비표!O202</f>
        <v>0</v>
      </c>
      <c r="F536" s="7" t="e">
        <f t="shared" si="93"/>
        <v>#REF!</v>
      </c>
      <c r="G536" s="6">
        <f>단가대비표!P202</f>
        <v>194048</v>
      </c>
      <c r="H536" s="7" t="e">
        <f t="shared" si="94"/>
        <v>#REF!</v>
      </c>
      <c r="I536" s="6">
        <f>단가대비표!V202</f>
        <v>0</v>
      </c>
      <c r="J536" s="7" t="e">
        <f t="shared" si="95"/>
        <v>#REF!</v>
      </c>
      <c r="K536" s="6">
        <f t="shared" si="96"/>
        <v>194048</v>
      </c>
      <c r="L536" s="7" t="e">
        <f t="shared" si="96"/>
        <v>#REF!</v>
      </c>
      <c r="M536" s="4" t="s">
        <v>49</v>
      </c>
      <c r="N536" s="1" t="s">
        <v>268</v>
      </c>
      <c r="O536" s="1" t="s">
        <v>598</v>
      </c>
      <c r="P536" s="1" t="s">
        <v>59</v>
      </c>
      <c r="Q536" s="1" t="s">
        <v>59</v>
      </c>
      <c r="R536" s="1" t="s">
        <v>58</v>
      </c>
      <c r="W536">
        <v>2</v>
      </c>
      <c r="AV536" s="1" t="s">
        <v>49</v>
      </c>
      <c r="AW536" s="1" t="s">
        <v>972</v>
      </c>
      <c r="AX536" s="1" t="s">
        <v>49</v>
      </c>
      <c r="AY536" s="1" t="s">
        <v>49</v>
      </c>
    </row>
    <row r="537" spans="1:51" ht="29.95" customHeight="1">
      <c r="A537" s="4" t="s">
        <v>219</v>
      </c>
      <c r="B537" s="4" t="s">
        <v>220</v>
      </c>
      <c r="C537" s="4" t="s">
        <v>221</v>
      </c>
      <c r="D537" s="5" t="e">
        <f>#REF!</f>
        <v>#REF!</v>
      </c>
      <c r="E537" s="6">
        <f>단가대비표!O188</f>
        <v>0</v>
      </c>
      <c r="F537" s="7" t="e">
        <f t="shared" si="93"/>
        <v>#REF!</v>
      </c>
      <c r="G537" s="6">
        <f>단가대비표!P188</f>
        <v>157068</v>
      </c>
      <c r="H537" s="7" t="e">
        <f t="shared" si="94"/>
        <v>#REF!</v>
      </c>
      <c r="I537" s="6">
        <f>단가대비표!V188</f>
        <v>0</v>
      </c>
      <c r="J537" s="7" t="e">
        <f t="shared" si="95"/>
        <v>#REF!</v>
      </c>
      <c r="K537" s="6">
        <f t="shared" si="96"/>
        <v>157068</v>
      </c>
      <c r="L537" s="7" t="e">
        <f t="shared" si="96"/>
        <v>#REF!</v>
      </c>
      <c r="M537" s="4" t="s">
        <v>49</v>
      </c>
      <c r="N537" s="1" t="s">
        <v>268</v>
      </c>
      <c r="O537" s="1" t="s">
        <v>222</v>
      </c>
      <c r="P537" s="1" t="s">
        <v>59</v>
      </c>
      <c r="Q537" s="1" t="s">
        <v>59</v>
      </c>
      <c r="R537" s="1" t="s">
        <v>58</v>
      </c>
      <c r="W537">
        <v>2</v>
      </c>
      <c r="AV537" s="1" t="s">
        <v>49</v>
      </c>
      <c r="AW537" s="1" t="s">
        <v>973</v>
      </c>
      <c r="AX537" s="1" t="s">
        <v>49</v>
      </c>
      <c r="AY537" s="1" t="s">
        <v>49</v>
      </c>
    </row>
    <row r="538" spans="1:51" ht="29.95" customHeight="1">
      <c r="A538" s="4" t="s">
        <v>264</v>
      </c>
      <c r="B538" s="4" t="s">
        <v>265</v>
      </c>
      <c r="C538" s="4" t="s">
        <v>116</v>
      </c>
      <c r="D538" s="5">
        <v>1</v>
      </c>
      <c r="E538" s="6" t="e">
        <f>TRUNC(SUMIF(W532:W538, RIGHTB(O538, 1), H532:H538)*U538, 2)</f>
        <v>#REF!</v>
      </c>
      <c r="F538" s="7" t="e">
        <f t="shared" si="93"/>
        <v>#REF!</v>
      </c>
      <c r="G538" s="6">
        <v>0</v>
      </c>
      <c r="H538" s="7">
        <f t="shared" si="94"/>
        <v>0</v>
      </c>
      <c r="I538" s="6">
        <v>0</v>
      </c>
      <c r="J538" s="7">
        <f t="shared" si="95"/>
        <v>0</v>
      </c>
      <c r="K538" s="6" t="e">
        <f t="shared" si="96"/>
        <v>#REF!</v>
      </c>
      <c r="L538" s="7" t="e">
        <f t="shared" si="96"/>
        <v>#REF!</v>
      </c>
      <c r="M538" s="4" t="s">
        <v>49</v>
      </c>
      <c r="N538" s="1" t="s">
        <v>268</v>
      </c>
      <c r="O538" s="1" t="s">
        <v>266</v>
      </c>
      <c r="P538" s="1" t="s">
        <v>59</v>
      </c>
      <c r="Q538" s="1" t="s">
        <v>59</v>
      </c>
      <c r="R538" s="1" t="s">
        <v>59</v>
      </c>
      <c r="S538">
        <v>1</v>
      </c>
      <c r="T538">
        <v>0</v>
      </c>
      <c r="U538">
        <v>0.03</v>
      </c>
      <c r="AV538" s="1" t="s">
        <v>49</v>
      </c>
      <c r="AW538" s="1" t="s">
        <v>974</v>
      </c>
      <c r="AX538" s="1" t="s">
        <v>49</v>
      </c>
      <c r="AY538" s="1" t="s">
        <v>49</v>
      </c>
    </row>
    <row r="539" spans="1:51" ht="29.95" customHeight="1">
      <c r="A539" s="4" t="s">
        <v>454</v>
      </c>
      <c r="B539" s="4" t="s">
        <v>49</v>
      </c>
      <c r="C539" s="4" t="s">
        <v>49</v>
      </c>
      <c r="D539" s="5"/>
      <c r="E539" s="6"/>
      <c r="F539" s="7" t="e">
        <f>TRUNC(SUMIF(N532:N538, N531, F532:F538),0)</f>
        <v>#REF!</v>
      </c>
      <c r="G539" s="6"/>
      <c r="H539" s="7" t="e">
        <f>TRUNC(SUMIF(N532:N538, N531, H532:H538),0)</f>
        <v>#REF!</v>
      </c>
      <c r="I539" s="6"/>
      <c r="J539" s="7" t="e">
        <f>TRUNC(SUMIF(N532:N538, N531, J532:J538),0)</f>
        <v>#REF!</v>
      </c>
      <c r="K539" s="6"/>
      <c r="L539" s="7" t="e">
        <f>F539+H539+J539</f>
        <v>#REF!</v>
      </c>
      <c r="M539" s="4" t="s">
        <v>49</v>
      </c>
      <c r="N539" s="1" t="s">
        <v>125</v>
      </c>
      <c r="O539" s="1" t="s">
        <v>125</v>
      </c>
      <c r="P539" s="1" t="s">
        <v>49</v>
      </c>
      <c r="Q539" s="1" t="s">
        <v>49</v>
      </c>
      <c r="R539" s="1" t="s">
        <v>49</v>
      </c>
      <c r="AV539" s="1" t="s">
        <v>49</v>
      </c>
      <c r="AW539" s="1" t="s">
        <v>49</v>
      </c>
      <c r="AX539" s="1" t="s">
        <v>49</v>
      </c>
      <c r="AY539" s="1" t="s">
        <v>49</v>
      </c>
    </row>
    <row r="540" spans="1:51" ht="29.95" customHeight="1">
      <c r="A540" s="5"/>
      <c r="B540" s="5"/>
      <c r="C540" s="5"/>
      <c r="D540" s="5"/>
      <c r="E540" s="6"/>
      <c r="F540" s="7"/>
      <c r="G540" s="6"/>
      <c r="H540" s="7"/>
      <c r="I540" s="6"/>
      <c r="J540" s="7"/>
      <c r="K540" s="6"/>
      <c r="L540" s="7"/>
      <c r="M540" s="5"/>
    </row>
    <row r="541" spans="1:51" ht="29.95" customHeight="1">
      <c r="A541" s="91" t="s">
        <v>975</v>
      </c>
      <c r="B541" s="91"/>
      <c r="C541" s="91"/>
      <c r="D541" s="91"/>
      <c r="E541" s="92"/>
      <c r="F541" s="93"/>
      <c r="G541" s="92"/>
      <c r="H541" s="93"/>
      <c r="I541" s="92"/>
      <c r="J541" s="93"/>
      <c r="K541" s="92"/>
      <c r="L541" s="93"/>
      <c r="M541" s="91"/>
      <c r="N541" s="1" t="s">
        <v>269</v>
      </c>
    </row>
    <row r="542" spans="1:51" ht="29.95" customHeight="1">
      <c r="A542" s="4" t="s">
        <v>934</v>
      </c>
      <c r="B542" s="4" t="s">
        <v>976</v>
      </c>
      <c r="C542" s="4" t="s">
        <v>142</v>
      </c>
      <c r="D542" s="5">
        <v>1.05</v>
      </c>
      <c r="E542" s="6">
        <f>단가대비표!O115</f>
        <v>10137</v>
      </c>
      <c r="F542" s="7">
        <f t="shared" ref="F542:F548" si="97">TRUNC(E542*D542,1)</f>
        <v>10643.8</v>
      </c>
      <c r="G542" s="6">
        <f>단가대비표!P115</f>
        <v>0</v>
      </c>
      <c r="H542" s="7">
        <f t="shared" ref="H542:H548" si="98">TRUNC(G542*D542,1)</f>
        <v>0</v>
      </c>
      <c r="I542" s="6">
        <f>단가대비표!V115</f>
        <v>0</v>
      </c>
      <c r="J542" s="7">
        <f t="shared" ref="J542:J548" si="99">TRUNC(I542*D542,1)</f>
        <v>0</v>
      </c>
      <c r="K542" s="6">
        <f t="shared" ref="K542:L548" si="100">TRUNC(E542+G542+I542,1)</f>
        <v>10137</v>
      </c>
      <c r="L542" s="7">
        <f t="shared" si="100"/>
        <v>10643.8</v>
      </c>
      <c r="M542" s="4" t="s">
        <v>49</v>
      </c>
      <c r="N542" s="1" t="s">
        <v>269</v>
      </c>
      <c r="O542" s="1" t="s">
        <v>977</v>
      </c>
      <c r="P542" s="1" t="s">
        <v>59</v>
      </c>
      <c r="Q542" s="1" t="s">
        <v>59</v>
      </c>
      <c r="R542" s="1" t="s">
        <v>58</v>
      </c>
      <c r="V542">
        <v>1</v>
      </c>
      <c r="AV542" s="1" t="s">
        <v>49</v>
      </c>
      <c r="AW542" s="1" t="s">
        <v>978</v>
      </c>
      <c r="AX542" s="1" t="s">
        <v>49</v>
      </c>
      <c r="AY542" s="1" t="s">
        <v>49</v>
      </c>
    </row>
    <row r="543" spans="1:51" ht="29.95" customHeight="1">
      <c r="A543" s="4" t="s">
        <v>448</v>
      </c>
      <c r="B543" s="4" t="s">
        <v>938</v>
      </c>
      <c r="C543" s="4" t="s">
        <v>116</v>
      </c>
      <c r="D543" s="5">
        <v>1</v>
      </c>
      <c r="E543" s="6">
        <f>TRUNC(SUMIF(V542:V548, RIGHTB(O543, 1), F542:F548)*U543, 2)</f>
        <v>319.31</v>
      </c>
      <c r="F543" s="7">
        <f t="shared" si="97"/>
        <v>319.3</v>
      </c>
      <c r="G543" s="6">
        <v>0</v>
      </c>
      <c r="H543" s="7">
        <f t="shared" si="98"/>
        <v>0</v>
      </c>
      <c r="I543" s="6">
        <v>0</v>
      </c>
      <c r="J543" s="7">
        <f t="shared" si="99"/>
        <v>0</v>
      </c>
      <c r="K543" s="6">
        <f t="shared" si="100"/>
        <v>319.3</v>
      </c>
      <c r="L543" s="7">
        <f t="shared" si="100"/>
        <v>319.3</v>
      </c>
      <c r="M543" s="4" t="s">
        <v>49</v>
      </c>
      <c r="N543" s="1" t="s">
        <v>269</v>
      </c>
      <c r="O543" s="1" t="s">
        <v>218</v>
      </c>
      <c r="P543" s="1" t="s">
        <v>59</v>
      </c>
      <c r="Q543" s="1" t="s">
        <v>59</v>
      </c>
      <c r="R543" s="1" t="s">
        <v>59</v>
      </c>
      <c r="S543">
        <v>0</v>
      </c>
      <c r="T543">
        <v>0</v>
      </c>
      <c r="U543">
        <v>0.03</v>
      </c>
      <c r="AV543" s="1" t="s">
        <v>49</v>
      </c>
      <c r="AW543" s="1" t="s">
        <v>979</v>
      </c>
      <c r="AX543" s="1" t="s">
        <v>49</v>
      </c>
      <c r="AY543" s="1" t="s">
        <v>49</v>
      </c>
    </row>
    <row r="544" spans="1:51" ht="29.95" customHeight="1">
      <c r="A544" s="4" t="s">
        <v>954</v>
      </c>
      <c r="B544" s="4" t="s">
        <v>955</v>
      </c>
      <c r="C544" s="4" t="s">
        <v>306</v>
      </c>
      <c r="D544" s="5">
        <v>0.97</v>
      </c>
      <c r="E544" s="6">
        <f>단가대비표!O104</f>
        <v>1279</v>
      </c>
      <c r="F544" s="7">
        <f t="shared" si="97"/>
        <v>1240.5999999999999</v>
      </c>
      <c r="G544" s="6">
        <f>단가대비표!P104</f>
        <v>0</v>
      </c>
      <c r="H544" s="7">
        <f t="shared" si="98"/>
        <v>0</v>
      </c>
      <c r="I544" s="6">
        <f>단가대비표!V104</f>
        <v>0</v>
      </c>
      <c r="J544" s="7">
        <f t="shared" si="99"/>
        <v>0</v>
      </c>
      <c r="K544" s="6">
        <f t="shared" si="100"/>
        <v>1279</v>
      </c>
      <c r="L544" s="7">
        <f t="shared" si="100"/>
        <v>1240.5999999999999</v>
      </c>
      <c r="M544" s="4" t="s">
        <v>49</v>
      </c>
      <c r="N544" s="1" t="s">
        <v>269</v>
      </c>
      <c r="O544" s="1" t="s">
        <v>956</v>
      </c>
      <c r="P544" s="1" t="s">
        <v>59</v>
      </c>
      <c r="Q544" s="1" t="s">
        <v>59</v>
      </c>
      <c r="R544" s="1" t="s">
        <v>58</v>
      </c>
      <c r="AV544" s="1" t="s">
        <v>49</v>
      </c>
      <c r="AW544" s="1" t="s">
        <v>980</v>
      </c>
      <c r="AX544" s="1" t="s">
        <v>49</v>
      </c>
      <c r="AY544" s="1" t="s">
        <v>49</v>
      </c>
    </row>
    <row r="545" spans="1:51" ht="29.95" customHeight="1">
      <c r="A545" s="4" t="s">
        <v>958</v>
      </c>
      <c r="B545" s="4" t="s">
        <v>959</v>
      </c>
      <c r="C545" s="4" t="s">
        <v>142</v>
      </c>
      <c r="D545" s="5">
        <v>0.84</v>
      </c>
      <c r="E545" s="6">
        <f>단가대비표!O105</f>
        <v>310</v>
      </c>
      <c r="F545" s="7">
        <f t="shared" si="97"/>
        <v>260.39999999999998</v>
      </c>
      <c r="G545" s="6">
        <f>단가대비표!P105</f>
        <v>0</v>
      </c>
      <c r="H545" s="7">
        <f t="shared" si="98"/>
        <v>0</v>
      </c>
      <c r="I545" s="6">
        <f>단가대비표!V105</f>
        <v>0</v>
      </c>
      <c r="J545" s="7">
        <f t="shared" si="99"/>
        <v>0</v>
      </c>
      <c r="K545" s="6">
        <f t="shared" si="100"/>
        <v>310</v>
      </c>
      <c r="L545" s="7">
        <f t="shared" si="100"/>
        <v>260.39999999999998</v>
      </c>
      <c r="M545" s="4" t="s">
        <v>49</v>
      </c>
      <c r="N545" s="1" t="s">
        <v>269</v>
      </c>
      <c r="O545" s="1" t="s">
        <v>960</v>
      </c>
      <c r="P545" s="1" t="s">
        <v>59</v>
      </c>
      <c r="Q545" s="1" t="s">
        <v>59</v>
      </c>
      <c r="R545" s="1" t="s">
        <v>58</v>
      </c>
      <c r="AV545" s="1" t="s">
        <v>49</v>
      </c>
      <c r="AW545" s="1" t="s">
        <v>981</v>
      </c>
      <c r="AX545" s="1" t="s">
        <v>49</v>
      </c>
      <c r="AY545" s="1" t="s">
        <v>49</v>
      </c>
    </row>
    <row r="546" spans="1:51" ht="29.95" customHeight="1">
      <c r="A546" s="4" t="s">
        <v>597</v>
      </c>
      <c r="B546" s="4" t="s">
        <v>220</v>
      </c>
      <c r="C546" s="4" t="s">
        <v>221</v>
      </c>
      <c r="D546" s="5" t="e">
        <f>#REF!</f>
        <v>#REF!</v>
      </c>
      <c r="E546" s="6">
        <f>단가대비표!O202</f>
        <v>0</v>
      </c>
      <c r="F546" s="7" t="e">
        <f t="shared" si="97"/>
        <v>#REF!</v>
      </c>
      <c r="G546" s="6">
        <f>단가대비표!P202</f>
        <v>194048</v>
      </c>
      <c r="H546" s="7" t="e">
        <f t="shared" si="98"/>
        <v>#REF!</v>
      </c>
      <c r="I546" s="6">
        <f>단가대비표!V202</f>
        <v>0</v>
      </c>
      <c r="J546" s="7" t="e">
        <f t="shared" si="99"/>
        <v>#REF!</v>
      </c>
      <c r="K546" s="6">
        <f t="shared" si="100"/>
        <v>194048</v>
      </c>
      <c r="L546" s="7" t="e">
        <f t="shared" si="100"/>
        <v>#REF!</v>
      </c>
      <c r="M546" s="4" t="s">
        <v>49</v>
      </c>
      <c r="N546" s="1" t="s">
        <v>269</v>
      </c>
      <c r="O546" s="1" t="s">
        <v>598</v>
      </c>
      <c r="P546" s="1" t="s">
        <v>59</v>
      </c>
      <c r="Q546" s="1" t="s">
        <v>59</v>
      </c>
      <c r="R546" s="1" t="s">
        <v>58</v>
      </c>
      <c r="W546">
        <v>2</v>
      </c>
      <c r="AV546" s="1" t="s">
        <v>49</v>
      </c>
      <c r="AW546" s="1" t="s">
        <v>982</v>
      </c>
      <c r="AX546" s="1" t="s">
        <v>49</v>
      </c>
      <c r="AY546" s="1" t="s">
        <v>49</v>
      </c>
    </row>
    <row r="547" spans="1:51" ht="29.95" customHeight="1">
      <c r="A547" s="4" t="s">
        <v>219</v>
      </c>
      <c r="B547" s="4" t="s">
        <v>220</v>
      </c>
      <c r="C547" s="4" t="s">
        <v>221</v>
      </c>
      <c r="D547" s="5" t="e">
        <f>#REF!</f>
        <v>#REF!</v>
      </c>
      <c r="E547" s="6">
        <f>단가대비표!O188</f>
        <v>0</v>
      </c>
      <c r="F547" s="7" t="e">
        <f t="shared" si="97"/>
        <v>#REF!</v>
      </c>
      <c r="G547" s="6">
        <f>단가대비표!P188</f>
        <v>157068</v>
      </c>
      <c r="H547" s="7" t="e">
        <f t="shared" si="98"/>
        <v>#REF!</v>
      </c>
      <c r="I547" s="6">
        <f>단가대비표!V188</f>
        <v>0</v>
      </c>
      <c r="J547" s="7" t="e">
        <f t="shared" si="99"/>
        <v>#REF!</v>
      </c>
      <c r="K547" s="6">
        <f t="shared" si="100"/>
        <v>157068</v>
      </c>
      <c r="L547" s="7" t="e">
        <f t="shared" si="100"/>
        <v>#REF!</v>
      </c>
      <c r="M547" s="4" t="s">
        <v>49</v>
      </c>
      <c r="N547" s="1" t="s">
        <v>269</v>
      </c>
      <c r="O547" s="1" t="s">
        <v>222</v>
      </c>
      <c r="P547" s="1" t="s">
        <v>59</v>
      </c>
      <c r="Q547" s="1" t="s">
        <v>59</v>
      </c>
      <c r="R547" s="1" t="s">
        <v>58</v>
      </c>
      <c r="W547">
        <v>2</v>
      </c>
      <c r="AV547" s="1" t="s">
        <v>49</v>
      </c>
      <c r="AW547" s="1" t="s">
        <v>983</v>
      </c>
      <c r="AX547" s="1" t="s">
        <v>49</v>
      </c>
      <c r="AY547" s="1" t="s">
        <v>49</v>
      </c>
    </row>
    <row r="548" spans="1:51" ht="29.95" customHeight="1">
      <c r="A548" s="4" t="s">
        <v>264</v>
      </c>
      <c r="B548" s="4" t="s">
        <v>265</v>
      </c>
      <c r="C548" s="4" t="s">
        <v>116</v>
      </c>
      <c r="D548" s="5">
        <v>1</v>
      </c>
      <c r="E548" s="6" t="e">
        <f>TRUNC(SUMIF(W542:W548, RIGHTB(O548, 1), H542:H548)*U548, 2)</f>
        <v>#REF!</v>
      </c>
      <c r="F548" s="7" t="e">
        <f t="shared" si="97"/>
        <v>#REF!</v>
      </c>
      <c r="G548" s="6">
        <v>0</v>
      </c>
      <c r="H548" s="7">
        <f t="shared" si="98"/>
        <v>0</v>
      </c>
      <c r="I548" s="6">
        <v>0</v>
      </c>
      <c r="J548" s="7">
        <f t="shared" si="99"/>
        <v>0</v>
      </c>
      <c r="K548" s="6" t="e">
        <f t="shared" si="100"/>
        <v>#REF!</v>
      </c>
      <c r="L548" s="7" t="e">
        <f t="shared" si="100"/>
        <v>#REF!</v>
      </c>
      <c r="M548" s="4" t="s">
        <v>49</v>
      </c>
      <c r="N548" s="1" t="s">
        <v>269</v>
      </c>
      <c r="O548" s="1" t="s">
        <v>266</v>
      </c>
      <c r="P548" s="1" t="s">
        <v>59</v>
      </c>
      <c r="Q548" s="1" t="s">
        <v>59</v>
      </c>
      <c r="R548" s="1" t="s">
        <v>59</v>
      </c>
      <c r="S548">
        <v>1</v>
      </c>
      <c r="T548">
        <v>0</v>
      </c>
      <c r="U548">
        <v>0.03</v>
      </c>
      <c r="AV548" s="1" t="s">
        <v>49</v>
      </c>
      <c r="AW548" s="1" t="s">
        <v>984</v>
      </c>
      <c r="AX548" s="1" t="s">
        <v>49</v>
      </c>
      <c r="AY548" s="1" t="s">
        <v>49</v>
      </c>
    </row>
    <row r="549" spans="1:51" ht="29.95" customHeight="1">
      <c r="A549" s="4" t="s">
        <v>454</v>
      </c>
      <c r="B549" s="4" t="s">
        <v>49</v>
      </c>
      <c r="C549" s="4" t="s">
        <v>49</v>
      </c>
      <c r="D549" s="5"/>
      <c r="E549" s="6"/>
      <c r="F549" s="7" t="e">
        <f>TRUNC(SUMIF(N542:N548, N541, F542:F548),0)</f>
        <v>#REF!</v>
      </c>
      <c r="G549" s="6"/>
      <c r="H549" s="7" t="e">
        <f>TRUNC(SUMIF(N542:N548, N541, H542:H548),0)</f>
        <v>#REF!</v>
      </c>
      <c r="I549" s="6"/>
      <c r="J549" s="7" t="e">
        <f>TRUNC(SUMIF(N542:N548, N541, J542:J548),0)</f>
        <v>#REF!</v>
      </c>
      <c r="K549" s="6"/>
      <c r="L549" s="7" t="e">
        <f>F549+H549+J549</f>
        <v>#REF!</v>
      </c>
      <c r="M549" s="4" t="s">
        <v>49</v>
      </c>
      <c r="N549" s="1" t="s">
        <v>125</v>
      </c>
      <c r="O549" s="1" t="s">
        <v>125</v>
      </c>
      <c r="P549" s="1" t="s">
        <v>49</v>
      </c>
      <c r="Q549" s="1" t="s">
        <v>49</v>
      </c>
      <c r="R549" s="1" t="s">
        <v>49</v>
      </c>
      <c r="AV549" s="1" t="s">
        <v>49</v>
      </c>
      <c r="AW549" s="1" t="s">
        <v>49</v>
      </c>
      <c r="AX549" s="1" t="s">
        <v>49</v>
      </c>
      <c r="AY549" s="1" t="s">
        <v>49</v>
      </c>
    </row>
    <row r="550" spans="1:51" ht="29.95" customHeight="1">
      <c r="A550" s="5"/>
      <c r="B550" s="5"/>
      <c r="C550" s="5"/>
      <c r="D550" s="5"/>
      <c r="E550" s="6"/>
      <c r="F550" s="7"/>
      <c r="G550" s="6"/>
      <c r="H550" s="7"/>
      <c r="I550" s="6"/>
      <c r="J550" s="7"/>
      <c r="K550" s="6"/>
      <c r="L550" s="7"/>
      <c r="M550" s="5"/>
    </row>
    <row r="551" spans="1:51" ht="29.95" customHeight="1">
      <c r="A551" s="91" t="s">
        <v>985</v>
      </c>
      <c r="B551" s="91"/>
      <c r="C551" s="91"/>
      <c r="D551" s="91"/>
      <c r="E551" s="92"/>
      <c r="F551" s="93"/>
      <c r="G551" s="92"/>
      <c r="H551" s="93"/>
      <c r="I551" s="92"/>
      <c r="J551" s="93"/>
      <c r="K551" s="92"/>
      <c r="L551" s="93"/>
      <c r="M551" s="91"/>
      <c r="N551" s="1" t="s">
        <v>270</v>
      </c>
    </row>
    <row r="552" spans="1:51" ht="29.95" customHeight="1">
      <c r="A552" s="4" t="s">
        <v>934</v>
      </c>
      <c r="B552" s="4" t="s">
        <v>986</v>
      </c>
      <c r="C552" s="4" t="s">
        <v>142</v>
      </c>
      <c r="D552" s="5">
        <v>1.05</v>
      </c>
      <c r="E552" s="6">
        <f>단가대비표!O116</f>
        <v>12720</v>
      </c>
      <c r="F552" s="7">
        <f t="shared" ref="F552:F558" si="101">TRUNC(E552*D552,1)</f>
        <v>13356</v>
      </c>
      <c r="G552" s="6">
        <f>단가대비표!P116</f>
        <v>0</v>
      </c>
      <c r="H552" s="7">
        <f t="shared" ref="H552:H558" si="102">TRUNC(G552*D552,1)</f>
        <v>0</v>
      </c>
      <c r="I552" s="6">
        <f>단가대비표!V116</f>
        <v>0</v>
      </c>
      <c r="J552" s="7">
        <f t="shared" ref="J552:J558" si="103">TRUNC(I552*D552,1)</f>
        <v>0</v>
      </c>
      <c r="K552" s="6">
        <f t="shared" ref="K552:L558" si="104">TRUNC(E552+G552+I552,1)</f>
        <v>12720</v>
      </c>
      <c r="L552" s="7">
        <f t="shared" si="104"/>
        <v>13356</v>
      </c>
      <c r="M552" s="4" t="s">
        <v>49</v>
      </c>
      <c r="N552" s="1" t="s">
        <v>270</v>
      </c>
      <c r="O552" s="1" t="s">
        <v>987</v>
      </c>
      <c r="P552" s="1" t="s">
        <v>59</v>
      </c>
      <c r="Q552" s="1" t="s">
        <v>59</v>
      </c>
      <c r="R552" s="1" t="s">
        <v>58</v>
      </c>
      <c r="V552">
        <v>1</v>
      </c>
      <c r="AV552" s="1" t="s">
        <v>49</v>
      </c>
      <c r="AW552" s="1" t="s">
        <v>988</v>
      </c>
      <c r="AX552" s="1" t="s">
        <v>49</v>
      </c>
      <c r="AY552" s="1" t="s">
        <v>49</v>
      </c>
    </row>
    <row r="553" spans="1:51" ht="29.95" customHeight="1">
      <c r="A553" s="4" t="s">
        <v>448</v>
      </c>
      <c r="B553" s="4" t="s">
        <v>938</v>
      </c>
      <c r="C553" s="4" t="s">
        <v>116</v>
      </c>
      <c r="D553" s="5">
        <v>1</v>
      </c>
      <c r="E553" s="6">
        <f>TRUNC(SUMIF(V552:V558, RIGHTB(O553, 1), F552:F558)*U553, 2)</f>
        <v>400.68</v>
      </c>
      <c r="F553" s="7">
        <f t="shared" si="101"/>
        <v>400.6</v>
      </c>
      <c r="G553" s="6">
        <v>0</v>
      </c>
      <c r="H553" s="7">
        <f t="shared" si="102"/>
        <v>0</v>
      </c>
      <c r="I553" s="6">
        <v>0</v>
      </c>
      <c r="J553" s="7">
        <f t="shared" si="103"/>
        <v>0</v>
      </c>
      <c r="K553" s="6">
        <f t="shared" si="104"/>
        <v>400.6</v>
      </c>
      <c r="L553" s="7">
        <f t="shared" si="104"/>
        <v>400.6</v>
      </c>
      <c r="M553" s="4" t="s">
        <v>49</v>
      </c>
      <c r="N553" s="1" t="s">
        <v>270</v>
      </c>
      <c r="O553" s="1" t="s">
        <v>218</v>
      </c>
      <c r="P553" s="1" t="s">
        <v>59</v>
      </c>
      <c r="Q553" s="1" t="s">
        <v>59</v>
      </c>
      <c r="R553" s="1" t="s">
        <v>59</v>
      </c>
      <c r="S553">
        <v>0</v>
      </c>
      <c r="T553">
        <v>0</v>
      </c>
      <c r="U553">
        <v>0.03</v>
      </c>
      <c r="AV553" s="1" t="s">
        <v>49</v>
      </c>
      <c r="AW553" s="1" t="s">
        <v>989</v>
      </c>
      <c r="AX553" s="1" t="s">
        <v>49</v>
      </c>
      <c r="AY553" s="1" t="s">
        <v>49</v>
      </c>
    </row>
    <row r="554" spans="1:51" ht="29.95" customHeight="1">
      <c r="A554" s="4" t="s">
        <v>954</v>
      </c>
      <c r="B554" s="4" t="s">
        <v>955</v>
      </c>
      <c r="C554" s="4" t="s">
        <v>306</v>
      </c>
      <c r="D554" s="5">
        <v>1.08</v>
      </c>
      <c r="E554" s="6">
        <f>단가대비표!O104</f>
        <v>1279</v>
      </c>
      <c r="F554" s="7">
        <f t="shared" si="101"/>
        <v>1381.3</v>
      </c>
      <c r="G554" s="6">
        <f>단가대비표!P104</f>
        <v>0</v>
      </c>
      <c r="H554" s="7">
        <f t="shared" si="102"/>
        <v>0</v>
      </c>
      <c r="I554" s="6">
        <f>단가대비표!V104</f>
        <v>0</v>
      </c>
      <c r="J554" s="7">
        <f t="shared" si="103"/>
        <v>0</v>
      </c>
      <c r="K554" s="6">
        <f t="shared" si="104"/>
        <v>1279</v>
      </c>
      <c r="L554" s="7">
        <f t="shared" si="104"/>
        <v>1381.3</v>
      </c>
      <c r="M554" s="4" t="s">
        <v>49</v>
      </c>
      <c r="N554" s="1" t="s">
        <v>270</v>
      </c>
      <c r="O554" s="1" t="s">
        <v>956</v>
      </c>
      <c r="P554" s="1" t="s">
        <v>59</v>
      </c>
      <c r="Q554" s="1" t="s">
        <v>59</v>
      </c>
      <c r="R554" s="1" t="s">
        <v>58</v>
      </c>
      <c r="AV554" s="1" t="s">
        <v>49</v>
      </c>
      <c r="AW554" s="1" t="s">
        <v>990</v>
      </c>
      <c r="AX554" s="1" t="s">
        <v>49</v>
      </c>
      <c r="AY554" s="1" t="s">
        <v>49</v>
      </c>
    </row>
    <row r="555" spans="1:51" ht="29.95" customHeight="1">
      <c r="A555" s="4" t="s">
        <v>958</v>
      </c>
      <c r="B555" s="4" t="s">
        <v>959</v>
      </c>
      <c r="C555" s="4" t="s">
        <v>142</v>
      </c>
      <c r="D555" s="5">
        <v>0.94</v>
      </c>
      <c r="E555" s="6">
        <f>단가대비표!O105</f>
        <v>310</v>
      </c>
      <c r="F555" s="7">
        <f t="shared" si="101"/>
        <v>291.39999999999998</v>
      </c>
      <c r="G555" s="6">
        <f>단가대비표!P105</f>
        <v>0</v>
      </c>
      <c r="H555" s="7">
        <f t="shared" si="102"/>
        <v>0</v>
      </c>
      <c r="I555" s="6">
        <f>단가대비표!V105</f>
        <v>0</v>
      </c>
      <c r="J555" s="7">
        <f t="shared" si="103"/>
        <v>0</v>
      </c>
      <c r="K555" s="6">
        <f t="shared" si="104"/>
        <v>310</v>
      </c>
      <c r="L555" s="7">
        <f t="shared" si="104"/>
        <v>291.39999999999998</v>
      </c>
      <c r="M555" s="4" t="s">
        <v>49</v>
      </c>
      <c r="N555" s="1" t="s">
        <v>270</v>
      </c>
      <c r="O555" s="1" t="s">
        <v>960</v>
      </c>
      <c r="P555" s="1" t="s">
        <v>59</v>
      </c>
      <c r="Q555" s="1" t="s">
        <v>59</v>
      </c>
      <c r="R555" s="1" t="s">
        <v>58</v>
      </c>
      <c r="AV555" s="1" t="s">
        <v>49</v>
      </c>
      <c r="AW555" s="1" t="s">
        <v>991</v>
      </c>
      <c r="AX555" s="1" t="s">
        <v>49</v>
      </c>
      <c r="AY555" s="1" t="s">
        <v>49</v>
      </c>
    </row>
    <row r="556" spans="1:51" ht="29.95" customHeight="1">
      <c r="A556" s="4" t="s">
        <v>597</v>
      </c>
      <c r="B556" s="4" t="s">
        <v>220</v>
      </c>
      <c r="C556" s="4" t="s">
        <v>221</v>
      </c>
      <c r="D556" s="5" t="e">
        <f>#REF!</f>
        <v>#REF!</v>
      </c>
      <c r="E556" s="6">
        <f>단가대비표!O202</f>
        <v>0</v>
      </c>
      <c r="F556" s="7" t="e">
        <f t="shared" si="101"/>
        <v>#REF!</v>
      </c>
      <c r="G556" s="6">
        <f>단가대비표!P202</f>
        <v>194048</v>
      </c>
      <c r="H556" s="7" t="e">
        <f t="shared" si="102"/>
        <v>#REF!</v>
      </c>
      <c r="I556" s="6">
        <f>단가대비표!V202</f>
        <v>0</v>
      </c>
      <c r="J556" s="7" t="e">
        <f t="shared" si="103"/>
        <v>#REF!</v>
      </c>
      <c r="K556" s="6">
        <f t="shared" si="104"/>
        <v>194048</v>
      </c>
      <c r="L556" s="7" t="e">
        <f t="shared" si="104"/>
        <v>#REF!</v>
      </c>
      <c r="M556" s="4" t="s">
        <v>49</v>
      </c>
      <c r="N556" s="1" t="s">
        <v>270</v>
      </c>
      <c r="O556" s="1" t="s">
        <v>598</v>
      </c>
      <c r="P556" s="1" t="s">
        <v>59</v>
      </c>
      <c r="Q556" s="1" t="s">
        <v>59</v>
      </c>
      <c r="R556" s="1" t="s">
        <v>58</v>
      </c>
      <c r="W556">
        <v>2</v>
      </c>
      <c r="AV556" s="1" t="s">
        <v>49</v>
      </c>
      <c r="AW556" s="1" t="s">
        <v>992</v>
      </c>
      <c r="AX556" s="1" t="s">
        <v>49</v>
      </c>
      <c r="AY556" s="1" t="s">
        <v>49</v>
      </c>
    </row>
    <row r="557" spans="1:51" ht="29.95" customHeight="1">
      <c r="A557" s="4" t="s">
        <v>219</v>
      </c>
      <c r="B557" s="4" t="s">
        <v>220</v>
      </c>
      <c r="C557" s="4" t="s">
        <v>221</v>
      </c>
      <c r="D557" s="5" t="e">
        <f>#REF!</f>
        <v>#REF!</v>
      </c>
      <c r="E557" s="6">
        <f>단가대비표!O188</f>
        <v>0</v>
      </c>
      <c r="F557" s="7" t="e">
        <f t="shared" si="101"/>
        <v>#REF!</v>
      </c>
      <c r="G557" s="6">
        <f>단가대비표!P188</f>
        <v>157068</v>
      </c>
      <c r="H557" s="7" t="e">
        <f t="shared" si="102"/>
        <v>#REF!</v>
      </c>
      <c r="I557" s="6">
        <f>단가대비표!V188</f>
        <v>0</v>
      </c>
      <c r="J557" s="7" t="e">
        <f t="shared" si="103"/>
        <v>#REF!</v>
      </c>
      <c r="K557" s="6">
        <f t="shared" si="104"/>
        <v>157068</v>
      </c>
      <c r="L557" s="7" t="e">
        <f t="shared" si="104"/>
        <v>#REF!</v>
      </c>
      <c r="M557" s="4" t="s">
        <v>49</v>
      </c>
      <c r="N557" s="1" t="s">
        <v>270</v>
      </c>
      <c r="O557" s="1" t="s">
        <v>222</v>
      </c>
      <c r="P557" s="1" t="s">
        <v>59</v>
      </c>
      <c r="Q557" s="1" t="s">
        <v>59</v>
      </c>
      <c r="R557" s="1" t="s">
        <v>58</v>
      </c>
      <c r="W557">
        <v>2</v>
      </c>
      <c r="AV557" s="1" t="s">
        <v>49</v>
      </c>
      <c r="AW557" s="1" t="s">
        <v>993</v>
      </c>
      <c r="AX557" s="1" t="s">
        <v>49</v>
      </c>
      <c r="AY557" s="1" t="s">
        <v>49</v>
      </c>
    </row>
    <row r="558" spans="1:51" ht="29.95" customHeight="1">
      <c r="A558" s="4" t="s">
        <v>264</v>
      </c>
      <c r="B558" s="4" t="s">
        <v>265</v>
      </c>
      <c r="C558" s="4" t="s">
        <v>116</v>
      </c>
      <c r="D558" s="5">
        <v>1</v>
      </c>
      <c r="E558" s="6" t="e">
        <f>TRUNC(SUMIF(W552:W558, RIGHTB(O558, 1), H552:H558)*U558, 2)</f>
        <v>#REF!</v>
      </c>
      <c r="F558" s="7" t="e">
        <f t="shared" si="101"/>
        <v>#REF!</v>
      </c>
      <c r="G558" s="6">
        <v>0</v>
      </c>
      <c r="H558" s="7">
        <f t="shared" si="102"/>
        <v>0</v>
      </c>
      <c r="I558" s="6">
        <v>0</v>
      </c>
      <c r="J558" s="7">
        <f t="shared" si="103"/>
        <v>0</v>
      </c>
      <c r="K558" s="6" t="e">
        <f t="shared" si="104"/>
        <v>#REF!</v>
      </c>
      <c r="L558" s="7" t="e">
        <f t="shared" si="104"/>
        <v>#REF!</v>
      </c>
      <c r="M558" s="4" t="s">
        <v>49</v>
      </c>
      <c r="N558" s="1" t="s">
        <v>270</v>
      </c>
      <c r="O558" s="1" t="s">
        <v>266</v>
      </c>
      <c r="P558" s="1" t="s">
        <v>59</v>
      </c>
      <c r="Q558" s="1" t="s">
        <v>59</v>
      </c>
      <c r="R558" s="1" t="s">
        <v>59</v>
      </c>
      <c r="S558">
        <v>1</v>
      </c>
      <c r="T558">
        <v>0</v>
      </c>
      <c r="U558">
        <v>0.03</v>
      </c>
      <c r="AV558" s="1" t="s">
        <v>49</v>
      </c>
      <c r="AW558" s="1" t="s">
        <v>994</v>
      </c>
      <c r="AX558" s="1" t="s">
        <v>49</v>
      </c>
      <c r="AY558" s="1" t="s">
        <v>49</v>
      </c>
    </row>
    <row r="559" spans="1:51" ht="29.95" customHeight="1">
      <c r="A559" s="4" t="s">
        <v>454</v>
      </c>
      <c r="B559" s="4" t="s">
        <v>49</v>
      </c>
      <c r="C559" s="4" t="s">
        <v>49</v>
      </c>
      <c r="D559" s="5"/>
      <c r="E559" s="6"/>
      <c r="F559" s="7" t="e">
        <f>TRUNC(SUMIF(N552:N558, N551, F552:F558),0)</f>
        <v>#REF!</v>
      </c>
      <c r="G559" s="6"/>
      <c r="H559" s="7" t="e">
        <f>TRUNC(SUMIF(N552:N558, N551, H552:H558),0)</f>
        <v>#REF!</v>
      </c>
      <c r="I559" s="6"/>
      <c r="J559" s="7" t="e">
        <f>TRUNC(SUMIF(N552:N558, N551, J552:J558),0)</f>
        <v>#REF!</v>
      </c>
      <c r="K559" s="6"/>
      <c r="L559" s="7" t="e">
        <f>F559+H559+J559</f>
        <v>#REF!</v>
      </c>
      <c r="M559" s="4" t="s">
        <v>49</v>
      </c>
      <c r="N559" s="1" t="s">
        <v>125</v>
      </c>
      <c r="O559" s="1" t="s">
        <v>125</v>
      </c>
      <c r="P559" s="1" t="s">
        <v>49</v>
      </c>
      <c r="Q559" s="1" t="s">
        <v>49</v>
      </c>
      <c r="R559" s="1" t="s">
        <v>49</v>
      </c>
      <c r="AV559" s="1" t="s">
        <v>49</v>
      </c>
      <c r="AW559" s="1" t="s">
        <v>49</v>
      </c>
      <c r="AX559" s="1" t="s">
        <v>49</v>
      </c>
      <c r="AY559" s="1" t="s">
        <v>49</v>
      </c>
    </row>
    <row r="560" spans="1:51" ht="29.95" customHeight="1">
      <c r="A560" s="5"/>
      <c r="B560" s="5"/>
      <c r="C560" s="5"/>
      <c r="D560" s="5"/>
      <c r="E560" s="6"/>
      <c r="F560" s="7"/>
      <c r="G560" s="6"/>
      <c r="H560" s="7"/>
      <c r="I560" s="6"/>
      <c r="J560" s="7"/>
      <c r="K560" s="6"/>
      <c r="L560" s="7"/>
      <c r="M560" s="5"/>
    </row>
    <row r="561" spans="1:51" ht="29.95" customHeight="1">
      <c r="A561" s="91" t="s">
        <v>995</v>
      </c>
      <c r="B561" s="91"/>
      <c r="C561" s="91"/>
      <c r="D561" s="91"/>
      <c r="E561" s="92"/>
      <c r="F561" s="93"/>
      <c r="G561" s="92"/>
      <c r="H561" s="93"/>
      <c r="I561" s="92"/>
      <c r="J561" s="93"/>
      <c r="K561" s="92"/>
      <c r="L561" s="93"/>
      <c r="M561" s="91"/>
      <c r="N561" s="1" t="s">
        <v>311</v>
      </c>
    </row>
    <row r="562" spans="1:51" ht="29.95" customHeight="1">
      <c r="A562" s="4" t="s">
        <v>996</v>
      </c>
      <c r="B562" s="4" t="s">
        <v>997</v>
      </c>
      <c r="C562" s="4" t="s">
        <v>142</v>
      </c>
      <c r="D562" s="5">
        <v>1.1000000000000001</v>
      </c>
      <c r="E562" s="6">
        <f>단가대비표!O126</f>
        <v>26310</v>
      </c>
      <c r="F562" s="7">
        <f>TRUNC(E562*D562,1)</f>
        <v>28941</v>
      </c>
      <c r="G562" s="6">
        <f>단가대비표!P126</f>
        <v>0</v>
      </c>
      <c r="H562" s="7">
        <f>TRUNC(G562*D562,1)</f>
        <v>0</v>
      </c>
      <c r="I562" s="6">
        <f>단가대비표!V126</f>
        <v>0</v>
      </c>
      <c r="J562" s="7">
        <f>TRUNC(I562*D562,1)</f>
        <v>0</v>
      </c>
      <c r="K562" s="6">
        <f t="shared" ref="K562:L566" si="105">TRUNC(E562+G562+I562,1)</f>
        <v>26310</v>
      </c>
      <c r="L562" s="7">
        <f t="shared" si="105"/>
        <v>28941</v>
      </c>
      <c r="M562" s="4" t="s">
        <v>49</v>
      </c>
      <c r="N562" s="1" t="s">
        <v>311</v>
      </c>
      <c r="O562" s="1" t="s">
        <v>998</v>
      </c>
      <c r="P562" s="1" t="s">
        <v>59</v>
      </c>
      <c r="Q562" s="1" t="s">
        <v>59</v>
      </c>
      <c r="R562" s="1" t="s">
        <v>58</v>
      </c>
      <c r="V562">
        <v>1</v>
      </c>
      <c r="AV562" s="1" t="s">
        <v>49</v>
      </c>
      <c r="AW562" s="1" t="s">
        <v>999</v>
      </c>
      <c r="AX562" s="1" t="s">
        <v>49</v>
      </c>
      <c r="AY562" s="1" t="s">
        <v>49</v>
      </c>
    </row>
    <row r="563" spans="1:51" ht="29.95" customHeight="1">
      <c r="A563" s="4" t="s">
        <v>216</v>
      </c>
      <c r="B563" s="4" t="s">
        <v>217</v>
      </c>
      <c r="C563" s="4" t="s">
        <v>116</v>
      </c>
      <c r="D563" s="5">
        <v>1</v>
      </c>
      <c r="E563" s="6">
        <f>TRUNC(SUMIF(V562:V566, RIGHTB(O563, 1), F562:F566)*U563, 2)</f>
        <v>868.23</v>
      </c>
      <c r="F563" s="7">
        <f>TRUNC(E563*D563,1)</f>
        <v>868.2</v>
      </c>
      <c r="G563" s="6">
        <v>0</v>
      </c>
      <c r="H563" s="7">
        <f>TRUNC(G563*D563,1)</f>
        <v>0</v>
      </c>
      <c r="I563" s="6">
        <v>0</v>
      </c>
      <c r="J563" s="7">
        <f>TRUNC(I563*D563,1)</f>
        <v>0</v>
      </c>
      <c r="K563" s="6">
        <f t="shared" si="105"/>
        <v>868.2</v>
      </c>
      <c r="L563" s="7">
        <f t="shared" si="105"/>
        <v>868.2</v>
      </c>
      <c r="M563" s="4" t="s">
        <v>49</v>
      </c>
      <c r="N563" s="1" t="s">
        <v>311</v>
      </c>
      <c r="O563" s="1" t="s">
        <v>218</v>
      </c>
      <c r="P563" s="1" t="s">
        <v>59</v>
      </c>
      <c r="Q563" s="1" t="s">
        <v>59</v>
      </c>
      <c r="R563" s="1" t="s">
        <v>59</v>
      </c>
      <c r="S563">
        <v>0</v>
      </c>
      <c r="T563">
        <v>0</v>
      </c>
      <c r="U563">
        <v>0.03</v>
      </c>
      <c r="AV563" s="1" t="s">
        <v>49</v>
      </c>
      <c r="AW563" s="1" t="s">
        <v>1000</v>
      </c>
      <c r="AX563" s="1" t="s">
        <v>49</v>
      </c>
      <c r="AY563" s="1" t="s">
        <v>49</v>
      </c>
    </row>
    <row r="564" spans="1:51" ht="29.95" customHeight="1">
      <c r="A564" s="4" t="s">
        <v>223</v>
      </c>
      <c r="B564" s="4" t="s">
        <v>220</v>
      </c>
      <c r="C564" s="4" t="s">
        <v>221</v>
      </c>
      <c r="D564" s="5" t="e">
        <f>#REF!</f>
        <v>#REF!</v>
      </c>
      <c r="E564" s="6">
        <f>단가대비표!O199</f>
        <v>0</v>
      </c>
      <c r="F564" s="7" t="e">
        <f>TRUNC(E564*D564,1)</f>
        <v>#REF!</v>
      </c>
      <c r="G564" s="6">
        <f>단가대비표!P199</f>
        <v>214118</v>
      </c>
      <c r="H564" s="7" t="e">
        <f>TRUNC(G564*D564,1)</f>
        <v>#REF!</v>
      </c>
      <c r="I564" s="6">
        <f>단가대비표!V199</f>
        <v>0</v>
      </c>
      <c r="J564" s="7" t="e">
        <f>TRUNC(I564*D564,1)</f>
        <v>#REF!</v>
      </c>
      <c r="K564" s="6">
        <f t="shared" si="105"/>
        <v>214118</v>
      </c>
      <c r="L564" s="7" t="e">
        <f t="shared" si="105"/>
        <v>#REF!</v>
      </c>
      <c r="M564" s="4" t="s">
        <v>49</v>
      </c>
      <c r="N564" s="1" t="s">
        <v>311</v>
      </c>
      <c r="O564" s="1" t="s">
        <v>224</v>
      </c>
      <c r="P564" s="1" t="s">
        <v>59</v>
      </c>
      <c r="Q564" s="1" t="s">
        <v>59</v>
      </c>
      <c r="R564" s="1" t="s">
        <v>58</v>
      </c>
      <c r="W564">
        <v>2</v>
      </c>
      <c r="AV564" s="1" t="s">
        <v>49</v>
      </c>
      <c r="AW564" s="1" t="s">
        <v>1001</v>
      </c>
      <c r="AX564" s="1" t="s">
        <v>49</v>
      </c>
      <c r="AY564" s="1" t="s">
        <v>49</v>
      </c>
    </row>
    <row r="565" spans="1:51" ht="29.95" customHeight="1">
      <c r="A565" s="4" t="s">
        <v>219</v>
      </c>
      <c r="B565" s="4" t="s">
        <v>220</v>
      </c>
      <c r="C565" s="4" t="s">
        <v>221</v>
      </c>
      <c r="D565" s="5" t="e">
        <f>#REF!</f>
        <v>#REF!</v>
      </c>
      <c r="E565" s="6">
        <f>단가대비표!O188</f>
        <v>0</v>
      </c>
      <c r="F565" s="7" t="e">
        <f>TRUNC(E565*D565,1)</f>
        <v>#REF!</v>
      </c>
      <c r="G565" s="6">
        <f>단가대비표!P188</f>
        <v>157068</v>
      </c>
      <c r="H565" s="7" t="e">
        <f>TRUNC(G565*D565,1)</f>
        <v>#REF!</v>
      </c>
      <c r="I565" s="6">
        <f>단가대비표!V188</f>
        <v>0</v>
      </c>
      <c r="J565" s="7" t="e">
        <f>TRUNC(I565*D565,1)</f>
        <v>#REF!</v>
      </c>
      <c r="K565" s="6">
        <f t="shared" si="105"/>
        <v>157068</v>
      </c>
      <c r="L565" s="7" t="e">
        <f t="shared" si="105"/>
        <v>#REF!</v>
      </c>
      <c r="M565" s="4" t="s">
        <v>49</v>
      </c>
      <c r="N565" s="1" t="s">
        <v>311</v>
      </c>
      <c r="O565" s="1" t="s">
        <v>222</v>
      </c>
      <c r="P565" s="1" t="s">
        <v>59</v>
      </c>
      <c r="Q565" s="1" t="s">
        <v>59</v>
      </c>
      <c r="R565" s="1" t="s">
        <v>58</v>
      </c>
      <c r="W565">
        <v>2</v>
      </c>
      <c r="AV565" s="1" t="s">
        <v>49</v>
      </c>
      <c r="AW565" s="1" t="s">
        <v>1002</v>
      </c>
      <c r="AX565" s="1" t="s">
        <v>49</v>
      </c>
      <c r="AY565" s="1" t="s">
        <v>49</v>
      </c>
    </row>
    <row r="566" spans="1:51" ht="29.95" customHeight="1">
      <c r="A566" s="4" t="s">
        <v>264</v>
      </c>
      <c r="B566" s="4" t="s">
        <v>558</v>
      </c>
      <c r="C566" s="4" t="s">
        <v>116</v>
      </c>
      <c r="D566" s="5">
        <v>1</v>
      </c>
      <c r="E566" s="6" t="e">
        <f>TRUNC(SUMIF(W562:W566, RIGHTB(O566, 1), H562:H566)*U566, 2)</f>
        <v>#REF!</v>
      </c>
      <c r="F566" s="7" t="e">
        <f>TRUNC(E566*D566,1)</f>
        <v>#REF!</v>
      </c>
      <c r="G566" s="6">
        <v>0</v>
      </c>
      <c r="H566" s="7">
        <f>TRUNC(G566*D566,1)</f>
        <v>0</v>
      </c>
      <c r="I566" s="6">
        <v>0</v>
      </c>
      <c r="J566" s="7">
        <f>TRUNC(I566*D566,1)</f>
        <v>0</v>
      </c>
      <c r="K566" s="6" t="e">
        <f t="shared" si="105"/>
        <v>#REF!</v>
      </c>
      <c r="L566" s="7" t="e">
        <f t="shared" si="105"/>
        <v>#REF!</v>
      </c>
      <c r="M566" s="4" t="s">
        <v>49</v>
      </c>
      <c r="N566" s="1" t="s">
        <v>311</v>
      </c>
      <c r="O566" s="1" t="s">
        <v>266</v>
      </c>
      <c r="P566" s="1" t="s">
        <v>59</v>
      </c>
      <c r="Q566" s="1" t="s">
        <v>59</v>
      </c>
      <c r="R566" s="1" t="s">
        <v>59</v>
      </c>
      <c r="S566">
        <v>1</v>
      </c>
      <c r="T566">
        <v>0</v>
      </c>
      <c r="U566">
        <v>0.02</v>
      </c>
      <c r="AV566" s="1" t="s">
        <v>49</v>
      </c>
      <c r="AW566" s="1" t="s">
        <v>1003</v>
      </c>
      <c r="AX566" s="1" t="s">
        <v>49</v>
      </c>
      <c r="AY566" s="1" t="s">
        <v>49</v>
      </c>
    </row>
    <row r="567" spans="1:51" ht="29.95" customHeight="1">
      <c r="A567" s="4" t="s">
        <v>454</v>
      </c>
      <c r="B567" s="4" t="s">
        <v>49</v>
      </c>
      <c r="C567" s="4" t="s">
        <v>49</v>
      </c>
      <c r="D567" s="5"/>
      <c r="E567" s="6"/>
      <c r="F567" s="7" t="e">
        <f>TRUNC(SUMIF(N562:N566, N561, F562:F566),0)</f>
        <v>#REF!</v>
      </c>
      <c r="G567" s="6"/>
      <c r="H567" s="7" t="e">
        <f>TRUNC(SUMIF(N562:N566, N561, H562:H566),0)</f>
        <v>#REF!</v>
      </c>
      <c r="I567" s="6"/>
      <c r="J567" s="7" t="e">
        <f>TRUNC(SUMIF(N562:N566, N561, J562:J566),0)</f>
        <v>#REF!</v>
      </c>
      <c r="K567" s="6"/>
      <c r="L567" s="7" t="e">
        <f>F567+H567+J567</f>
        <v>#REF!</v>
      </c>
      <c r="M567" s="4" t="s">
        <v>49</v>
      </c>
      <c r="N567" s="1" t="s">
        <v>125</v>
      </c>
      <c r="O567" s="1" t="s">
        <v>125</v>
      </c>
      <c r="P567" s="1" t="s">
        <v>49</v>
      </c>
      <c r="Q567" s="1" t="s">
        <v>49</v>
      </c>
      <c r="R567" s="1" t="s">
        <v>49</v>
      </c>
      <c r="AV567" s="1" t="s">
        <v>49</v>
      </c>
      <c r="AW567" s="1" t="s">
        <v>49</v>
      </c>
      <c r="AX567" s="1" t="s">
        <v>49</v>
      </c>
      <c r="AY567" s="1" t="s">
        <v>49</v>
      </c>
    </row>
    <row r="568" spans="1:51" ht="29.95" customHeight="1">
      <c r="A568" s="5"/>
      <c r="B568" s="5"/>
      <c r="C568" s="5"/>
      <c r="D568" s="5"/>
      <c r="E568" s="6"/>
      <c r="F568" s="7"/>
      <c r="G568" s="6"/>
      <c r="H568" s="7"/>
      <c r="I568" s="6"/>
      <c r="J568" s="7"/>
      <c r="K568" s="6"/>
      <c r="L568" s="7"/>
      <c r="M568" s="5"/>
    </row>
    <row r="569" spans="1:51" ht="29.95" customHeight="1">
      <c r="A569" s="91" t="s">
        <v>1004</v>
      </c>
      <c r="B569" s="91"/>
      <c r="C569" s="91"/>
      <c r="D569" s="91"/>
      <c r="E569" s="92"/>
      <c r="F569" s="93"/>
      <c r="G569" s="92"/>
      <c r="H569" s="93"/>
      <c r="I569" s="92"/>
      <c r="J569" s="93"/>
      <c r="K569" s="92"/>
      <c r="L569" s="93"/>
      <c r="M569" s="91"/>
      <c r="N569" s="1" t="s">
        <v>312</v>
      </c>
    </row>
    <row r="570" spans="1:51" ht="29.95" customHeight="1">
      <c r="A570" s="4" t="s">
        <v>996</v>
      </c>
      <c r="B570" s="4" t="s">
        <v>1005</v>
      </c>
      <c r="C570" s="4" t="s">
        <v>142</v>
      </c>
      <c r="D570" s="5">
        <v>1.1000000000000001</v>
      </c>
      <c r="E570" s="6">
        <f>단가대비표!O127</f>
        <v>31230</v>
      </c>
      <c r="F570" s="7">
        <f>TRUNC(E570*D570,1)</f>
        <v>34353</v>
      </c>
      <c r="G570" s="6">
        <f>단가대비표!P127</f>
        <v>0</v>
      </c>
      <c r="H570" s="7">
        <f>TRUNC(G570*D570,1)</f>
        <v>0</v>
      </c>
      <c r="I570" s="6">
        <f>단가대비표!V127</f>
        <v>0</v>
      </c>
      <c r="J570" s="7">
        <f>TRUNC(I570*D570,1)</f>
        <v>0</v>
      </c>
      <c r="K570" s="6">
        <f t="shared" ref="K570:L574" si="106">TRUNC(E570+G570+I570,1)</f>
        <v>31230</v>
      </c>
      <c r="L570" s="7">
        <f t="shared" si="106"/>
        <v>34353</v>
      </c>
      <c r="M570" s="4" t="s">
        <v>49</v>
      </c>
      <c r="N570" s="1" t="s">
        <v>312</v>
      </c>
      <c r="O570" s="1" t="s">
        <v>1006</v>
      </c>
      <c r="P570" s="1" t="s">
        <v>59</v>
      </c>
      <c r="Q570" s="1" t="s">
        <v>59</v>
      </c>
      <c r="R570" s="1" t="s">
        <v>58</v>
      </c>
      <c r="V570">
        <v>1</v>
      </c>
      <c r="AV570" s="1" t="s">
        <v>49</v>
      </c>
      <c r="AW570" s="1" t="s">
        <v>1007</v>
      </c>
      <c r="AX570" s="1" t="s">
        <v>49</v>
      </c>
      <c r="AY570" s="1" t="s">
        <v>49</v>
      </c>
    </row>
    <row r="571" spans="1:51" ht="29.95" customHeight="1">
      <c r="A571" s="4" t="s">
        <v>216</v>
      </c>
      <c r="B571" s="4" t="s">
        <v>217</v>
      </c>
      <c r="C571" s="4" t="s">
        <v>116</v>
      </c>
      <c r="D571" s="5">
        <v>1</v>
      </c>
      <c r="E571" s="6">
        <f>TRUNC(SUMIF(V570:V574, RIGHTB(O571, 1), F570:F574)*U571, 2)</f>
        <v>1030.5899999999999</v>
      </c>
      <c r="F571" s="7">
        <f>TRUNC(E571*D571,1)</f>
        <v>1030.5</v>
      </c>
      <c r="G571" s="6">
        <v>0</v>
      </c>
      <c r="H571" s="7">
        <f>TRUNC(G571*D571,1)</f>
        <v>0</v>
      </c>
      <c r="I571" s="6">
        <v>0</v>
      </c>
      <c r="J571" s="7">
        <f>TRUNC(I571*D571,1)</f>
        <v>0</v>
      </c>
      <c r="K571" s="6">
        <f t="shared" si="106"/>
        <v>1030.5</v>
      </c>
      <c r="L571" s="7">
        <f t="shared" si="106"/>
        <v>1030.5</v>
      </c>
      <c r="M571" s="4" t="s">
        <v>49</v>
      </c>
      <c r="N571" s="1" t="s">
        <v>312</v>
      </c>
      <c r="O571" s="1" t="s">
        <v>218</v>
      </c>
      <c r="P571" s="1" t="s">
        <v>59</v>
      </c>
      <c r="Q571" s="1" t="s">
        <v>59</v>
      </c>
      <c r="R571" s="1" t="s">
        <v>59</v>
      </c>
      <c r="S571">
        <v>0</v>
      </c>
      <c r="T571">
        <v>0</v>
      </c>
      <c r="U571">
        <v>0.03</v>
      </c>
      <c r="AV571" s="1" t="s">
        <v>49</v>
      </c>
      <c r="AW571" s="1" t="s">
        <v>1008</v>
      </c>
      <c r="AX571" s="1" t="s">
        <v>49</v>
      </c>
      <c r="AY571" s="1" t="s">
        <v>49</v>
      </c>
    </row>
    <row r="572" spans="1:51" ht="29.95" customHeight="1">
      <c r="A572" s="4" t="s">
        <v>223</v>
      </c>
      <c r="B572" s="4" t="s">
        <v>220</v>
      </c>
      <c r="C572" s="4" t="s">
        <v>221</v>
      </c>
      <c r="D572" s="5" t="e">
        <f>#REF!</f>
        <v>#REF!</v>
      </c>
      <c r="E572" s="6">
        <f>단가대비표!O199</f>
        <v>0</v>
      </c>
      <c r="F572" s="7" t="e">
        <f>TRUNC(E572*D572,1)</f>
        <v>#REF!</v>
      </c>
      <c r="G572" s="6">
        <f>단가대비표!P199</f>
        <v>214118</v>
      </c>
      <c r="H572" s="7" t="e">
        <f>TRUNC(G572*D572,1)</f>
        <v>#REF!</v>
      </c>
      <c r="I572" s="6">
        <f>단가대비표!V199</f>
        <v>0</v>
      </c>
      <c r="J572" s="7" t="e">
        <f>TRUNC(I572*D572,1)</f>
        <v>#REF!</v>
      </c>
      <c r="K572" s="6">
        <f t="shared" si="106"/>
        <v>214118</v>
      </c>
      <c r="L572" s="7" t="e">
        <f t="shared" si="106"/>
        <v>#REF!</v>
      </c>
      <c r="M572" s="4" t="s">
        <v>49</v>
      </c>
      <c r="N572" s="1" t="s">
        <v>312</v>
      </c>
      <c r="O572" s="1" t="s">
        <v>224</v>
      </c>
      <c r="P572" s="1" t="s">
        <v>59</v>
      </c>
      <c r="Q572" s="1" t="s">
        <v>59</v>
      </c>
      <c r="R572" s="1" t="s">
        <v>58</v>
      </c>
      <c r="W572">
        <v>2</v>
      </c>
      <c r="AV572" s="1" t="s">
        <v>49</v>
      </c>
      <c r="AW572" s="1" t="s">
        <v>1009</v>
      </c>
      <c r="AX572" s="1" t="s">
        <v>49</v>
      </c>
      <c r="AY572" s="1" t="s">
        <v>49</v>
      </c>
    </row>
    <row r="573" spans="1:51" ht="29.95" customHeight="1">
      <c r="A573" s="4" t="s">
        <v>219</v>
      </c>
      <c r="B573" s="4" t="s">
        <v>220</v>
      </c>
      <c r="C573" s="4" t="s">
        <v>221</v>
      </c>
      <c r="D573" s="5" t="e">
        <f>#REF!</f>
        <v>#REF!</v>
      </c>
      <c r="E573" s="6">
        <f>단가대비표!O188</f>
        <v>0</v>
      </c>
      <c r="F573" s="7" t="e">
        <f>TRUNC(E573*D573,1)</f>
        <v>#REF!</v>
      </c>
      <c r="G573" s="6">
        <f>단가대비표!P188</f>
        <v>157068</v>
      </c>
      <c r="H573" s="7" t="e">
        <f>TRUNC(G573*D573,1)</f>
        <v>#REF!</v>
      </c>
      <c r="I573" s="6">
        <f>단가대비표!V188</f>
        <v>0</v>
      </c>
      <c r="J573" s="7" t="e">
        <f>TRUNC(I573*D573,1)</f>
        <v>#REF!</v>
      </c>
      <c r="K573" s="6">
        <f t="shared" si="106"/>
        <v>157068</v>
      </c>
      <c r="L573" s="7" t="e">
        <f t="shared" si="106"/>
        <v>#REF!</v>
      </c>
      <c r="M573" s="4" t="s">
        <v>49</v>
      </c>
      <c r="N573" s="1" t="s">
        <v>312</v>
      </c>
      <c r="O573" s="1" t="s">
        <v>222</v>
      </c>
      <c r="P573" s="1" t="s">
        <v>59</v>
      </c>
      <c r="Q573" s="1" t="s">
        <v>59</v>
      </c>
      <c r="R573" s="1" t="s">
        <v>58</v>
      </c>
      <c r="W573">
        <v>2</v>
      </c>
      <c r="AV573" s="1" t="s">
        <v>49</v>
      </c>
      <c r="AW573" s="1" t="s">
        <v>1010</v>
      </c>
      <c r="AX573" s="1" t="s">
        <v>49</v>
      </c>
      <c r="AY573" s="1" t="s">
        <v>49</v>
      </c>
    </row>
    <row r="574" spans="1:51" ht="29.95" customHeight="1">
      <c r="A574" s="4" t="s">
        <v>264</v>
      </c>
      <c r="B574" s="4" t="s">
        <v>558</v>
      </c>
      <c r="C574" s="4" t="s">
        <v>116</v>
      </c>
      <c r="D574" s="5">
        <v>1</v>
      </c>
      <c r="E574" s="6" t="e">
        <f>TRUNC(SUMIF(W570:W574, RIGHTB(O574, 1), H570:H574)*U574, 2)</f>
        <v>#REF!</v>
      </c>
      <c r="F574" s="7" t="e">
        <f>TRUNC(E574*D574,1)</f>
        <v>#REF!</v>
      </c>
      <c r="G574" s="6">
        <v>0</v>
      </c>
      <c r="H574" s="7">
        <f>TRUNC(G574*D574,1)</f>
        <v>0</v>
      </c>
      <c r="I574" s="6">
        <v>0</v>
      </c>
      <c r="J574" s="7">
        <f>TRUNC(I574*D574,1)</f>
        <v>0</v>
      </c>
      <c r="K574" s="6" t="e">
        <f t="shared" si="106"/>
        <v>#REF!</v>
      </c>
      <c r="L574" s="7" t="e">
        <f t="shared" si="106"/>
        <v>#REF!</v>
      </c>
      <c r="M574" s="4" t="s">
        <v>49</v>
      </c>
      <c r="N574" s="1" t="s">
        <v>312</v>
      </c>
      <c r="O574" s="1" t="s">
        <v>266</v>
      </c>
      <c r="P574" s="1" t="s">
        <v>59</v>
      </c>
      <c r="Q574" s="1" t="s">
        <v>59</v>
      </c>
      <c r="R574" s="1" t="s">
        <v>59</v>
      </c>
      <c r="S574">
        <v>1</v>
      </c>
      <c r="T574">
        <v>0</v>
      </c>
      <c r="U574">
        <v>0.02</v>
      </c>
      <c r="AV574" s="1" t="s">
        <v>49</v>
      </c>
      <c r="AW574" s="1" t="s">
        <v>1011</v>
      </c>
      <c r="AX574" s="1" t="s">
        <v>49</v>
      </c>
      <c r="AY574" s="1" t="s">
        <v>49</v>
      </c>
    </row>
    <row r="575" spans="1:51" ht="29.95" customHeight="1">
      <c r="A575" s="4" t="s">
        <v>454</v>
      </c>
      <c r="B575" s="4" t="s">
        <v>49</v>
      </c>
      <c r="C575" s="4" t="s">
        <v>49</v>
      </c>
      <c r="D575" s="5"/>
      <c r="E575" s="6"/>
      <c r="F575" s="7" t="e">
        <f>TRUNC(SUMIF(N570:N574, N569, F570:F574),0)</f>
        <v>#REF!</v>
      </c>
      <c r="G575" s="6"/>
      <c r="H575" s="7" t="e">
        <f>TRUNC(SUMIF(N570:N574, N569, H570:H574),0)</f>
        <v>#REF!</v>
      </c>
      <c r="I575" s="6"/>
      <c r="J575" s="7" t="e">
        <f>TRUNC(SUMIF(N570:N574, N569, J570:J574),0)</f>
        <v>#REF!</v>
      </c>
      <c r="K575" s="6"/>
      <c r="L575" s="7" t="e">
        <f>F575+H575+J575</f>
        <v>#REF!</v>
      </c>
      <c r="M575" s="4" t="s">
        <v>49</v>
      </c>
      <c r="N575" s="1" t="s">
        <v>125</v>
      </c>
      <c r="O575" s="1" t="s">
        <v>125</v>
      </c>
      <c r="P575" s="1" t="s">
        <v>49</v>
      </c>
      <c r="Q575" s="1" t="s">
        <v>49</v>
      </c>
      <c r="R575" s="1" t="s">
        <v>49</v>
      </c>
      <c r="AV575" s="1" t="s">
        <v>49</v>
      </c>
      <c r="AW575" s="1" t="s">
        <v>49</v>
      </c>
      <c r="AX575" s="1" t="s">
        <v>49</v>
      </c>
      <c r="AY575" s="1" t="s">
        <v>49</v>
      </c>
    </row>
    <row r="576" spans="1:51" ht="29.95" customHeight="1">
      <c r="A576" s="5"/>
      <c r="B576" s="5"/>
      <c r="C576" s="5"/>
      <c r="D576" s="5"/>
      <c r="E576" s="6"/>
      <c r="F576" s="7"/>
      <c r="G576" s="6"/>
      <c r="H576" s="7"/>
      <c r="I576" s="6"/>
      <c r="J576" s="7"/>
      <c r="K576" s="6"/>
      <c r="L576" s="7"/>
      <c r="M576" s="5"/>
    </row>
    <row r="577" spans="1:51" ht="29.95" customHeight="1">
      <c r="A577" s="91" t="s">
        <v>1012</v>
      </c>
      <c r="B577" s="91"/>
      <c r="C577" s="91"/>
      <c r="D577" s="91"/>
      <c r="E577" s="92"/>
      <c r="F577" s="93"/>
      <c r="G577" s="92"/>
      <c r="H577" s="93"/>
      <c r="I577" s="92"/>
      <c r="J577" s="93"/>
      <c r="K577" s="92"/>
      <c r="L577" s="93"/>
      <c r="M577" s="91"/>
      <c r="N577" s="1" t="s">
        <v>313</v>
      </c>
    </row>
    <row r="578" spans="1:51" ht="29.95" customHeight="1">
      <c r="A578" s="4" t="s">
        <v>243</v>
      </c>
      <c r="B578" s="4" t="s">
        <v>214</v>
      </c>
      <c r="C578" s="4" t="s">
        <v>142</v>
      </c>
      <c r="D578" s="5">
        <v>1.1000000000000001</v>
      </c>
      <c r="E578" s="6">
        <f>단가대비표!O129</f>
        <v>14610</v>
      </c>
      <c r="F578" s="7">
        <f>TRUNC(E578*D578,1)</f>
        <v>16071</v>
      </c>
      <c r="G578" s="6">
        <f>단가대비표!P129</f>
        <v>0</v>
      </c>
      <c r="H578" s="7">
        <f>TRUNC(G578*D578,1)</f>
        <v>0</v>
      </c>
      <c r="I578" s="6">
        <f>단가대비표!V129</f>
        <v>0</v>
      </c>
      <c r="J578" s="7">
        <f>TRUNC(I578*D578,1)</f>
        <v>0</v>
      </c>
      <c r="K578" s="6">
        <f t="shared" ref="K578:L582" si="107">TRUNC(E578+G578+I578,1)</f>
        <v>14610</v>
      </c>
      <c r="L578" s="7">
        <f t="shared" si="107"/>
        <v>16071</v>
      </c>
      <c r="M578" s="4" t="s">
        <v>49</v>
      </c>
      <c r="N578" s="1" t="s">
        <v>313</v>
      </c>
      <c r="O578" s="1" t="s">
        <v>271</v>
      </c>
      <c r="P578" s="1" t="s">
        <v>59</v>
      </c>
      <c r="Q578" s="1" t="s">
        <v>59</v>
      </c>
      <c r="R578" s="1" t="s">
        <v>58</v>
      </c>
      <c r="V578">
        <v>1</v>
      </c>
      <c r="AV578" s="1" t="s">
        <v>49</v>
      </c>
      <c r="AW578" s="1" t="s">
        <v>1013</v>
      </c>
      <c r="AX578" s="1" t="s">
        <v>49</v>
      </c>
      <c r="AY578" s="1" t="s">
        <v>49</v>
      </c>
    </row>
    <row r="579" spans="1:51" ht="29.95" customHeight="1">
      <c r="A579" s="4" t="s">
        <v>216</v>
      </c>
      <c r="B579" s="4" t="s">
        <v>217</v>
      </c>
      <c r="C579" s="4" t="s">
        <v>116</v>
      </c>
      <c r="D579" s="5">
        <v>1</v>
      </c>
      <c r="E579" s="6">
        <f>TRUNC(SUMIF(V578:V582, RIGHTB(O579, 1), F578:F582)*U579, 2)</f>
        <v>482.13</v>
      </c>
      <c r="F579" s="7">
        <f>TRUNC(E579*D579,1)</f>
        <v>482.1</v>
      </c>
      <c r="G579" s="6">
        <v>0</v>
      </c>
      <c r="H579" s="7">
        <f>TRUNC(G579*D579,1)</f>
        <v>0</v>
      </c>
      <c r="I579" s="6">
        <v>0</v>
      </c>
      <c r="J579" s="7">
        <f>TRUNC(I579*D579,1)</f>
        <v>0</v>
      </c>
      <c r="K579" s="6">
        <f t="shared" si="107"/>
        <v>482.1</v>
      </c>
      <c r="L579" s="7">
        <f t="shared" si="107"/>
        <v>482.1</v>
      </c>
      <c r="M579" s="4" t="s">
        <v>49</v>
      </c>
      <c r="N579" s="1" t="s">
        <v>313</v>
      </c>
      <c r="O579" s="1" t="s">
        <v>218</v>
      </c>
      <c r="P579" s="1" t="s">
        <v>59</v>
      </c>
      <c r="Q579" s="1" t="s">
        <v>59</v>
      </c>
      <c r="R579" s="1" t="s">
        <v>59</v>
      </c>
      <c r="S579">
        <v>0</v>
      </c>
      <c r="T579">
        <v>0</v>
      </c>
      <c r="U579">
        <v>0.03</v>
      </c>
      <c r="AV579" s="1" t="s">
        <v>49</v>
      </c>
      <c r="AW579" s="1" t="s">
        <v>1014</v>
      </c>
      <c r="AX579" s="1" t="s">
        <v>49</v>
      </c>
      <c r="AY579" s="1" t="s">
        <v>49</v>
      </c>
    </row>
    <row r="580" spans="1:51" ht="29.95" customHeight="1">
      <c r="A580" s="4" t="s">
        <v>223</v>
      </c>
      <c r="B580" s="4" t="s">
        <v>220</v>
      </c>
      <c r="C580" s="4" t="s">
        <v>221</v>
      </c>
      <c r="D580" s="5" t="e">
        <f>#REF!</f>
        <v>#REF!</v>
      </c>
      <c r="E580" s="6">
        <f>단가대비표!O199</f>
        <v>0</v>
      </c>
      <c r="F580" s="7" t="e">
        <f>TRUNC(E580*D580,1)</f>
        <v>#REF!</v>
      </c>
      <c r="G580" s="6">
        <f>단가대비표!P199</f>
        <v>214118</v>
      </c>
      <c r="H580" s="7" t="e">
        <f>TRUNC(G580*D580,1)</f>
        <v>#REF!</v>
      </c>
      <c r="I580" s="6">
        <f>단가대비표!V199</f>
        <v>0</v>
      </c>
      <c r="J580" s="7" t="e">
        <f>TRUNC(I580*D580,1)</f>
        <v>#REF!</v>
      </c>
      <c r="K580" s="6">
        <f t="shared" si="107"/>
        <v>214118</v>
      </c>
      <c r="L580" s="7" t="e">
        <f t="shared" si="107"/>
        <v>#REF!</v>
      </c>
      <c r="M580" s="4" t="s">
        <v>49</v>
      </c>
      <c r="N580" s="1" t="s">
        <v>313</v>
      </c>
      <c r="O580" s="1" t="s">
        <v>224</v>
      </c>
      <c r="P580" s="1" t="s">
        <v>59</v>
      </c>
      <c r="Q580" s="1" t="s">
        <v>59</v>
      </c>
      <c r="R580" s="1" t="s">
        <v>58</v>
      </c>
      <c r="W580">
        <v>2</v>
      </c>
      <c r="AV580" s="1" t="s">
        <v>49</v>
      </c>
      <c r="AW580" s="1" t="s">
        <v>1015</v>
      </c>
      <c r="AX580" s="1" t="s">
        <v>49</v>
      </c>
      <c r="AY580" s="1" t="s">
        <v>49</v>
      </c>
    </row>
    <row r="581" spans="1:51" ht="29.95" customHeight="1">
      <c r="A581" s="4" t="s">
        <v>219</v>
      </c>
      <c r="B581" s="4" t="s">
        <v>220</v>
      </c>
      <c r="C581" s="4" t="s">
        <v>221</v>
      </c>
      <c r="D581" s="5" t="e">
        <f>#REF!</f>
        <v>#REF!</v>
      </c>
      <c r="E581" s="6">
        <f>단가대비표!O188</f>
        <v>0</v>
      </c>
      <c r="F581" s="7" t="e">
        <f>TRUNC(E581*D581,1)</f>
        <v>#REF!</v>
      </c>
      <c r="G581" s="6">
        <f>단가대비표!P188</f>
        <v>157068</v>
      </c>
      <c r="H581" s="7" t="e">
        <f>TRUNC(G581*D581,1)</f>
        <v>#REF!</v>
      </c>
      <c r="I581" s="6">
        <f>단가대비표!V188</f>
        <v>0</v>
      </c>
      <c r="J581" s="7" t="e">
        <f>TRUNC(I581*D581,1)</f>
        <v>#REF!</v>
      </c>
      <c r="K581" s="6">
        <f t="shared" si="107"/>
        <v>157068</v>
      </c>
      <c r="L581" s="7" t="e">
        <f t="shared" si="107"/>
        <v>#REF!</v>
      </c>
      <c r="M581" s="4" t="s">
        <v>49</v>
      </c>
      <c r="N581" s="1" t="s">
        <v>313</v>
      </c>
      <c r="O581" s="1" t="s">
        <v>222</v>
      </c>
      <c r="P581" s="1" t="s">
        <v>59</v>
      </c>
      <c r="Q581" s="1" t="s">
        <v>59</v>
      </c>
      <c r="R581" s="1" t="s">
        <v>58</v>
      </c>
      <c r="W581">
        <v>2</v>
      </c>
      <c r="AV581" s="1" t="s">
        <v>49</v>
      </c>
      <c r="AW581" s="1" t="s">
        <v>1016</v>
      </c>
      <c r="AX581" s="1" t="s">
        <v>49</v>
      </c>
      <c r="AY581" s="1" t="s">
        <v>49</v>
      </c>
    </row>
    <row r="582" spans="1:51" ht="29.95" customHeight="1">
      <c r="A582" s="4" t="s">
        <v>264</v>
      </c>
      <c r="B582" s="4" t="s">
        <v>558</v>
      </c>
      <c r="C582" s="4" t="s">
        <v>116</v>
      </c>
      <c r="D582" s="5">
        <v>1</v>
      </c>
      <c r="E582" s="6" t="e">
        <f>TRUNC(SUMIF(W578:W582, RIGHTB(O582, 1), H578:H582)*U582, 2)</f>
        <v>#REF!</v>
      </c>
      <c r="F582" s="7" t="e">
        <f>TRUNC(E582*D582,1)</f>
        <v>#REF!</v>
      </c>
      <c r="G582" s="6">
        <v>0</v>
      </c>
      <c r="H582" s="7">
        <f>TRUNC(G582*D582,1)</f>
        <v>0</v>
      </c>
      <c r="I582" s="6">
        <v>0</v>
      </c>
      <c r="J582" s="7">
        <f>TRUNC(I582*D582,1)</f>
        <v>0</v>
      </c>
      <c r="K582" s="6" t="e">
        <f t="shared" si="107"/>
        <v>#REF!</v>
      </c>
      <c r="L582" s="7" t="e">
        <f t="shared" si="107"/>
        <v>#REF!</v>
      </c>
      <c r="M582" s="4" t="s">
        <v>49</v>
      </c>
      <c r="N582" s="1" t="s">
        <v>313</v>
      </c>
      <c r="O582" s="1" t="s">
        <v>266</v>
      </c>
      <c r="P582" s="1" t="s">
        <v>59</v>
      </c>
      <c r="Q582" s="1" t="s">
        <v>59</v>
      </c>
      <c r="R582" s="1" t="s">
        <v>59</v>
      </c>
      <c r="S582">
        <v>1</v>
      </c>
      <c r="T582">
        <v>0</v>
      </c>
      <c r="U582">
        <v>0.02</v>
      </c>
      <c r="AV582" s="1" t="s">
        <v>49</v>
      </c>
      <c r="AW582" s="1" t="s">
        <v>1014</v>
      </c>
      <c r="AX582" s="1" t="s">
        <v>49</v>
      </c>
      <c r="AY582" s="1" t="s">
        <v>49</v>
      </c>
    </row>
    <row r="583" spans="1:51" ht="29.95" customHeight="1">
      <c r="A583" s="4" t="s">
        <v>454</v>
      </c>
      <c r="B583" s="4" t="s">
        <v>49</v>
      </c>
      <c r="C583" s="4" t="s">
        <v>49</v>
      </c>
      <c r="D583" s="5"/>
      <c r="E583" s="6"/>
      <c r="F583" s="7" t="e">
        <f>TRUNC(SUMIF(N578:N582, N577, F578:F582),0)</f>
        <v>#REF!</v>
      </c>
      <c r="G583" s="6"/>
      <c r="H583" s="7" t="e">
        <f>TRUNC(SUMIF(N578:N582, N577, H578:H582),0)</f>
        <v>#REF!</v>
      </c>
      <c r="I583" s="6"/>
      <c r="J583" s="7" t="e">
        <f>TRUNC(SUMIF(N578:N582, N577, J578:J582),0)</f>
        <v>#REF!</v>
      </c>
      <c r="K583" s="6"/>
      <c r="L583" s="7" t="e">
        <f>F583+H583+J583</f>
        <v>#REF!</v>
      </c>
      <c r="M583" s="4" t="s">
        <v>49</v>
      </c>
      <c r="N583" s="1" t="s">
        <v>125</v>
      </c>
      <c r="O583" s="1" t="s">
        <v>125</v>
      </c>
      <c r="P583" s="1" t="s">
        <v>49</v>
      </c>
      <c r="Q583" s="1" t="s">
        <v>49</v>
      </c>
      <c r="R583" s="1" t="s">
        <v>49</v>
      </c>
      <c r="AV583" s="1" t="s">
        <v>49</v>
      </c>
      <c r="AW583" s="1" t="s">
        <v>49</v>
      </c>
      <c r="AX583" s="1" t="s">
        <v>49</v>
      </c>
      <c r="AY583" s="1" t="s">
        <v>49</v>
      </c>
    </row>
    <row r="584" spans="1:51" ht="29.95" customHeight="1">
      <c r="A584" s="5"/>
      <c r="B584" s="5"/>
      <c r="C584" s="5"/>
      <c r="D584" s="5"/>
      <c r="E584" s="6"/>
      <c r="F584" s="7"/>
      <c r="G584" s="6"/>
      <c r="H584" s="7"/>
      <c r="I584" s="6"/>
      <c r="J584" s="7"/>
      <c r="K584" s="6"/>
      <c r="L584" s="7"/>
      <c r="M584" s="5"/>
    </row>
    <row r="585" spans="1:51" ht="29.95" customHeight="1">
      <c r="A585" s="91" t="s">
        <v>1017</v>
      </c>
      <c r="B585" s="91"/>
      <c r="C585" s="91"/>
      <c r="D585" s="91"/>
      <c r="E585" s="92"/>
      <c r="F585" s="93"/>
      <c r="G585" s="92"/>
      <c r="H585" s="93"/>
      <c r="I585" s="92"/>
      <c r="J585" s="93"/>
      <c r="K585" s="92"/>
      <c r="L585" s="93"/>
      <c r="M585" s="91"/>
      <c r="N585" s="1" t="s">
        <v>314</v>
      </c>
    </row>
    <row r="586" spans="1:51" ht="29.95" customHeight="1">
      <c r="A586" s="4" t="s">
        <v>243</v>
      </c>
      <c r="B586" s="4" t="s">
        <v>244</v>
      </c>
      <c r="C586" s="4" t="s">
        <v>142</v>
      </c>
      <c r="D586" s="5">
        <v>1.1000000000000001</v>
      </c>
      <c r="E586" s="6">
        <f>단가대비표!O131</f>
        <v>39680</v>
      </c>
      <c r="F586" s="7">
        <f>TRUNC(E586*D586,1)</f>
        <v>43648</v>
      </c>
      <c r="G586" s="6">
        <f>단가대비표!P131</f>
        <v>0</v>
      </c>
      <c r="H586" s="7">
        <f>TRUNC(G586*D586,1)</f>
        <v>0</v>
      </c>
      <c r="I586" s="6">
        <f>단가대비표!V131</f>
        <v>0</v>
      </c>
      <c r="J586" s="7">
        <f>TRUNC(I586*D586,1)</f>
        <v>0</v>
      </c>
      <c r="K586" s="6">
        <f t="shared" ref="K586:L590" si="108">TRUNC(E586+G586+I586,1)</f>
        <v>39680</v>
      </c>
      <c r="L586" s="7">
        <f t="shared" si="108"/>
        <v>43648</v>
      </c>
      <c r="M586" s="4" t="s">
        <v>49</v>
      </c>
      <c r="N586" s="1" t="s">
        <v>314</v>
      </c>
      <c r="O586" s="1" t="s">
        <v>245</v>
      </c>
      <c r="P586" s="1" t="s">
        <v>59</v>
      </c>
      <c r="Q586" s="1" t="s">
        <v>59</v>
      </c>
      <c r="R586" s="1" t="s">
        <v>58</v>
      </c>
      <c r="V586">
        <v>1</v>
      </c>
      <c r="AV586" s="1" t="s">
        <v>49</v>
      </c>
      <c r="AW586" s="1" t="s">
        <v>1018</v>
      </c>
      <c r="AX586" s="1" t="s">
        <v>49</v>
      </c>
      <c r="AY586" s="1" t="s">
        <v>49</v>
      </c>
    </row>
    <row r="587" spans="1:51" ht="29.95" customHeight="1">
      <c r="A587" s="4" t="s">
        <v>216</v>
      </c>
      <c r="B587" s="4" t="s">
        <v>217</v>
      </c>
      <c r="C587" s="4" t="s">
        <v>116</v>
      </c>
      <c r="D587" s="5">
        <v>1</v>
      </c>
      <c r="E587" s="6">
        <f>TRUNC(SUMIF(V586:V590, RIGHTB(O587, 1), F586:F590)*U587, 2)</f>
        <v>1309.44</v>
      </c>
      <c r="F587" s="7">
        <f>TRUNC(E587*D587,1)</f>
        <v>1309.4000000000001</v>
      </c>
      <c r="G587" s="6">
        <v>0</v>
      </c>
      <c r="H587" s="7">
        <f>TRUNC(G587*D587,1)</f>
        <v>0</v>
      </c>
      <c r="I587" s="6">
        <v>0</v>
      </c>
      <c r="J587" s="7">
        <f>TRUNC(I587*D587,1)</f>
        <v>0</v>
      </c>
      <c r="K587" s="6">
        <f t="shared" si="108"/>
        <v>1309.4000000000001</v>
      </c>
      <c r="L587" s="7">
        <f t="shared" si="108"/>
        <v>1309.4000000000001</v>
      </c>
      <c r="M587" s="4" t="s">
        <v>49</v>
      </c>
      <c r="N587" s="1" t="s">
        <v>314</v>
      </c>
      <c r="O587" s="1" t="s">
        <v>218</v>
      </c>
      <c r="P587" s="1" t="s">
        <v>59</v>
      </c>
      <c r="Q587" s="1" t="s">
        <v>59</v>
      </c>
      <c r="R587" s="1" t="s">
        <v>59</v>
      </c>
      <c r="S587">
        <v>0</v>
      </c>
      <c r="T587">
        <v>0</v>
      </c>
      <c r="U587">
        <v>0.03</v>
      </c>
      <c r="AV587" s="1" t="s">
        <v>49</v>
      </c>
      <c r="AW587" s="1" t="s">
        <v>1019</v>
      </c>
      <c r="AX587" s="1" t="s">
        <v>49</v>
      </c>
      <c r="AY587" s="1" t="s">
        <v>49</v>
      </c>
    </row>
    <row r="588" spans="1:51" ht="29.95" customHeight="1">
      <c r="A588" s="4" t="s">
        <v>223</v>
      </c>
      <c r="B588" s="4" t="s">
        <v>220</v>
      </c>
      <c r="C588" s="4" t="s">
        <v>221</v>
      </c>
      <c r="D588" s="5" t="e">
        <f>#REF!</f>
        <v>#REF!</v>
      </c>
      <c r="E588" s="6">
        <f>단가대비표!O199</f>
        <v>0</v>
      </c>
      <c r="F588" s="7" t="e">
        <f>TRUNC(E588*D588,1)</f>
        <v>#REF!</v>
      </c>
      <c r="G588" s="6">
        <f>단가대비표!P199</f>
        <v>214118</v>
      </c>
      <c r="H588" s="7" t="e">
        <f>TRUNC(G588*D588,1)</f>
        <v>#REF!</v>
      </c>
      <c r="I588" s="6">
        <f>단가대비표!V199</f>
        <v>0</v>
      </c>
      <c r="J588" s="7" t="e">
        <f>TRUNC(I588*D588,1)</f>
        <v>#REF!</v>
      </c>
      <c r="K588" s="6">
        <f t="shared" si="108"/>
        <v>214118</v>
      </c>
      <c r="L588" s="7" t="e">
        <f t="shared" si="108"/>
        <v>#REF!</v>
      </c>
      <c r="M588" s="4" t="s">
        <v>49</v>
      </c>
      <c r="N588" s="1" t="s">
        <v>314</v>
      </c>
      <c r="O588" s="1" t="s">
        <v>224</v>
      </c>
      <c r="P588" s="1" t="s">
        <v>59</v>
      </c>
      <c r="Q588" s="1" t="s">
        <v>59</v>
      </c>
      <c r="R588" s="1" t="s">
        <v>58</v>
      </c>
      <c r="W588">
        <v>2</v>
      </c>
      <c r="AV588" s="1" t="s">
        <v>49</v>
      </c>
      <c r="AW588" s="1" t="s">
        <v>1020</v>
      </c>
      <c r="AX588" s="1" t="s">
        <v>49</v>
      </c>
      <c r="AY588" s="1" t="s">
        <v>49</v>
      </c>
    </row>
    <row r="589" spans="1:51" ht="29.95" customHeight="1">
      <c r="A589" s="4" t="s">
        <v>219</v>
      </c>
      <c r="B589" s="4" t="s">
        <v>220</v>
      </c>
      <c r="C589" s="4" t="s">
        <v>221</v>
      </c>
      <c r="D589" s="5" t="e">
        <f>#REF!</f>
        <v>#REF!</v>
      </c>
      <c r="E589" s="6">
        <f>단가대비표!O188</f>
        <v>0</v>
      </c>
      <c r="F589" s="7" t="e">
        <f>TRUNC(E589*D589,1)</f>
        <v>#REF!</v>
      </c>
      <c r="G589" s="6">
        <f>단가대비표!P188</f>
        <v>157068</v>
      </c>
      <c r="H589" s="7" t="e">
        <f>TRUNC(G589*D589,1)</f>
        <v>#REF!</v>
      </c>
      <c r="I589" s="6">
        <f>단가대비표!V188</f>
        <v>0</v>
      </c>
      <c r="J589" s="7" t="e">
        <f>TRUNC(I589*D589,1)</f>
        <v>#REF!</v>
      </c>
      <c r="K589" s="6">
        <f t="shared" si="108"/>
        <v>157068</v>
      </c>
      <c r="L589" s="7" t="e">
        <f t="shared" si="108"/>
        <v>#REF!</v>
      </c>
      <c r="M589" s="4" t="s">
        <v>49</v>
      </c>
      <c r="N589" s="1" t="s">
        <v>314</v>
      </c>
      <c r="O589" s="1" t="s">
        <v>222</v>
      </c>
      <c r="P589" s="1" t="s">
        <v>59</v>
      </c>
      <c r="Q589" s="1" t="s">
        <v>59</v>
      </c>
      <c r="R589" s="1" t="s">
        <v>58</v>
      </c>
      <c r="W589">
        <v>2</v>
      </c>
      <c r="AV589" s="1" t="s">
        <v>49</v>
      </c>
      <c r="AW589" s="1" t="s">
        <v>1021</v>
      </c>
      <c r="AX589" s="1" t="s">
        <v>49</v>
      </c>
      <c r="AY589" s="1" t="s">
        <v>49</v>
      </c>
    </row>
    <row r="590" spans="1:51" ht="29.95" customHeight="1">
      <c r="A590" s="4" t="s">
        <v>264</v>
      </c>
      <c r="B590" s="4" t="s">
        <v>558</v>
      </c>
      <c r="C590" s="4" t="s">
        <v>116</v>
      </c>
      <c r="D590" s="5">
        <v>1</v>
      </c>
      <c r="E590" s="6" t="e">
        <f>TRUNC(SUMIF(W586:W590, RIGHTB(O590, 1), H586:H590)*U590, 2)</f>
        <v>#REF!</v>
      </c>
      <c r="F590" s="7" t="e">
        <f>TRUNC(E590*D590,1)</f>
        <v>#REF!</v>
      </c>
      <c r="G590" s="6">
        <v>0</v>
      </c>
      <c r="H590" s="7">
        <f>TRUNC(G590*D590,1)</f>
        <v>0</v>
      </c>
      <c r="I590" s="6">
        <v>0</v>
      </c>
      <c r="J590" s="7">
        <f>TRUNC(I590*D590,1)</f>
        <v>0</v>
      </c>
      <c r="K590" s="6" t="e">
        <f t="shared" si="108"/>
        <v>#REF!</v>
      </c>
      <c r="L590" s="7" t="e">
        <f t="shared" si="108"/>
        <v>#REF!</v>
      </c>
      <c r="M590" s="4" t="s">
        <v>49</v>
      </c>
      <c r="N590" s="1" t="s">
        <v>314</v>
      </c>
      <c r="O590" s="1" t="s">
        <v>266</v>
      </c>
      <c r="P590" s="1" t="s">
        <v>59</v>
      </c>
      <c r="Q590" s="1" t="s">
        <v>59</v>
      </c>
      <c r="R590" s="1" t="s">
        <v>59</v>
      </c>
      <c r="S590">
        <v>1</v>
      </c>
      <c r="T590">
        <v>0</v>
      </c>
      <c r="U590">
        <v>0.02</v>
      </c>
      <c r="AV590" s="1" t="s">
        <v>49</v>
      </c>
      <c r="AW590" s="1" t="s">
        <v>1019</v>
      </c>
      <c r="AX590" s="1" t="s">
        <v>49</v>
      </c>
      <c r="AY590" s="1" t="s">
        <v>49</v>
      </c>
    </row>
    <row r="591" spans="1:51" ht="29.95" customHeight="1">
      <c r="A591" s="4" t="s">
        <v>454</v>
      </c>
      <c r="B591" s="4" t="s">
        <v>49</v>
      </c>
      <c r="C591" s="4" t="s">
        <v>49</v>
      </c>
      <c r="D591" s="5"/>
      <c r="E591" s="6"/>
      <c r="F591" s="7" t="e">
        <f>TRUNC(SUMIF(N586:N590, N585, F586:F590),0)</f>
        <v>#REF!</v>
      </c>
      <c r="G591" s="6"/>
      <c r="H591" s="7" t="e">
        <f>TRUNC(SUMIF(N586:N590, N585, H586:H590),0)</f>
        <v>#REF!</v>
      </c>
      <c r="I591" s="6"/>
      <c r="J591" s="7" t="e">
        <f>TRUNC(SUMIF(N586:N590, N585, J586:J590),0)</f>
        <v>#REF!</v>
      </c>
      <c r="K591" s="6"/>
      <c r="L591" s="7" t="e">
        <f>F591+H591+J591</f>
        <v>#REF!</v>
      </c>
      <c r="M591" s="4" t="s">
        <v>49</v>
      </c>
      <c r="N591" s="1" t="s">
        <v>125</v>
      </c>
      <c r="O591" s="1" t="s">
        <v>125</v>
      </c>
      <c r="P591" s="1" t="s">
        <v>49</v>
      </c>
      <c r="Q591" s="1" t="s">
        <v>49</v>
      </c>
      <c r="R591" s="1" t="s">
        <v>49</v>
      </c>
      <c r="AV591" s="1" t="s">
        <v>49</v>
      </c>
      <c r="AW591" s="1" t="s">
        <v>49</v>
      </c>
      <c r="AX591" s="1" t="s">
        <v>49</v>
      </c>
      <c r="AY591" s="1" t="s">
        <v>49</v>
      </c>
    </row>
    <row r="592" spans="1:51" ht="29.95" customHeight="1">
      <c r="A592" s="5"/>
      <c r="B592" s="5"/>
      <c r="C592" s="5"/>
      <c r="D592" s="5"/>
      <c r="E592" s="6"/>
      <c r="F592" s="7"/>
      <c r="G592" s="6"/>
      <c r="H592" s="7"/>
      <c r="I592" s="6"/>
      <c r="J592" s="7"/>
      <c r="K592" s="6"/>
      <c r="L592" s="7"/>
      <c r="M592" s="5"/>
    </row>
    <row r="593" spans="1:51" ht="29.95" customHeight="1">
      <c r="A593" s="91" t="s">
        <v>1022</v>
      </c>
      <c r="B593" s="91"/>
      <c r="C593" s="91"/>
      <c r="D593" s="91"/>
      <c r="E593" s="92"/>
      <c r="F593" s="93"/>
      <c r="G593" s="92"/>
      <c r="H593" s="93"/>
      <c r="I593" s="92"/>
      <c r="J593" s="93"/>
      <c r="K593" s="92"/>
      <c r="L593" s="93"/>
      <c r="M593" s="91"/>
      <c r="N593" s="1" t="s">
        <v>315</v>
      </c>
    </row>
    <row r="594" spans="1:51" ht="29.95" customHeight="1">
      <c r="A594" s="4" t="s">
        <v>243</v>
      </c>
      <c r="B594" s="4" t="s">
        <v>355</v>
      </c>
      <c r="C594" s="4" t="s">
        <v>142</v>
      </c>
      <c r="D594" s="5">
        <v>1.1000000000000001</v>
      </c>
      <c r="E594" s="6">
        <f>단가대비표!O134</f>
        <v>56750</v>
      </c>
      <c r="F594" s="7">
        <f>TRUNC(E594*D594,1)</f>
        <v>62425</v>
      </c>
      <c r="G594" s="6">
        <f>단가대비표!P134</f>
        <v>0</v>
      </c>
      <c r="H594" s="7">
        <f>TRUNC(G594*D594,1)</f>
        <v>0</v>
      </c>
      <c r="I594" s="6">
        <f>단가대비표!V134</f>
        <v>0</v>
      </c>
      <c r="J594" s="7">
        <f>TRUNC(I594*D594,1)</f>
        <v>0</v>
      </c>
      <c r="K594" s="6">
        <f t="shared" ref="K594:L598" si="109">TRUNC(E594+G594+I594,1)</f>
        <v>56750</v>
      </c>
      <c r="L594" s="7">
        <f t="shared" si="109"/>
        <v>62425</v>
      </c>
      <c r="M594" s="4" t="s">
        <v>49</v>
      </c>
      <c r="N594" s="1" t="s">
        <v>315</v>
      </c>
      <c r="O594" s="1" t="s">
        <v>356</v>
      </c>
      <c r="P594" s="1" t="s">
        <v>59</v>
      </c>
      <c r="Q594" s="1" t="s">
        <v>59</v>
      </c>
      <c r="R594" s="1" t="s">
        <v>58</v>
      </c>
      <c r="V594">
        <v>1</v>
      </c>
      <c r="AV594" s="1" t="s">
        <v>49</v>
      </c>
      <c r="AW594" s="1" t="s">
        <v>1023</v>
      </c>
      <c r="AX594" s="1" t="s">
        <v>49</v>
      </c>
      <c r="AY594" s="1" t="s">
        <v>49</v>
      </c>
    </row>
    <row r="595" spans="1:51" ht="29.95" customHeight="1">
      <c r="A595" s="4" t="s">
        <v>216</v>
      </c>
      <c r="B595" s="4" t="s">
        <v>217</v>
      </c>
      <c r="C595" s="4" t="s">
        <v>116</v>
      </c>
      <c r="D595" s="5">
        <v>1</v>
      </c>
      <c r="E595" s="6">
        <f>TRUNC(SUMIF(V594:V598, RIGHTB(O595, 1), F594:F598)*U595, 2)</f>
        <v>1872.75</v>
      </c>
      <c r="F595" s="7">
        <f>TRUNC(E595*D595,1)</f>
        <v>1872.7</v>
      </c>
      <c r="G595" s="6">
        <v>0</v>
      </c>
      <c r="H595" s="7">
        <f>TRUNC(G595*D595,1)</f>
        <v>0</v>
      </c>
      <c r="I595" s="6">
        <v>0</v>
      </c>
      <c r="J595" s="7">
        <f>TRUNC(I595*D595,1)</f>
        <v>0</v>
      </c>
      <c r="K595" s="6">
        <f t="shared" si="109"/>
        <v>1872.7</v>
      </c>
      <c r="L595" s="7">
        <f t="shared" si="109"/>
        <v>1872.7</v>
      </c>
      <c r="M595" s="4" t="s">
        <v>49</v>
      </c>
      <c r="N595" s="1" t="s">
        <v>315</v>
      </c>
      <c r="O595" s="1" t="s">
        <v>218</v>
      </c>
      <c r="P595" s="1" t="s">
        <v>59</v>
      </c>
      <c r="Q595" s="1" t="s">
        <v>59</v>
      </c>
      <c r="R595" s="1" t="s">
        <v>59</v>
      </c>
      <c r="S595">
        <v>0</v>
      </c>
      <c r="T595">
        <v>0</v>
      </c>
      <c r="U595">
        <v>0.03</v>
      </c>
      <c r="AV595" s="1" t="s">
        <v>49</v>
      </c>
      <c r="AW595" s="1" t="s">
        <v>1024</v>
      </c>
      <c r="AX595" s="1" t="s">
        <v>49</v>
      </c>
      <c r="AY595" s="1" t="s">
        <v>49</v>
      </c>
    </row>
    <row r="596" spans="1:51" ht="29.95" customHeight="1">
      <c r="A596" s="4" t="s">
        <v>223</v>
      </c>
      <c r="B596" s="4" t="s">
        <v>220</v>
      </c>
      <c r="C596" s="4" t="s">
        <v>221</v>
      </c>
      <c r="D596" s="5" t="e">
        <f>#REF!</f>
        <v>#REF!</v>
      </c>
      <c r="E596" s="6">
        <f>단가대비표!O199</f>
        <v>0</v>
      </c>
      <c r="F596" s="7" t="e">
        <f>TRUNC(E596*D596,1)</f>
        <v>#REF!</v>
      </c>
      <c r="G596" s="6">
        <f>단가대비표!P199</f>
        <v>214118</v>
      </c>
      <c r="H596" s="7" t="e">
        <f>TRUNC(G596*D596,1)</f>
        <v>#REF!</v>
      </c>
      <c r="I596" s="6">
        <f>단가대비표!V199</f>
        <v>0</v>
      </c>
      <c r="J596" s="7" t="e">
        <f>TRUNC(I596*D596,1)</f>
        <v>#REF!</v>
      </c>
      <c r="K596" s="6">
        <f t="shared" si="109"/>
        <v>214118</v>
      </c>
      <c r="L596" s="7" t="e">
        <f t="shared" si="109"/>
        <v>#REF!</v>
      </c>
      <c r="M596" s="4" t="s">
        <v>49</v>
      </c>
      <c r="N596" s="1" t="s">
        <v>315</v>
      </c>
      <c r="O596" s="1" t="s">
        <v>224</v>
      </c>
      <c r="P596" s="1" t="s">
        <v>59</v>
      </c>
      <c r="Q596" s="1" t="s">
        <v>59</v>
      </c>
      <c r="R596" s="1" t="s">
        <v>58</v>
      </c>
      <c r="W596">
        <v>2</v>
      </c>
      <c r="AV596" s="1" t="s">
        <v>49</v>
      </c>
      <c r="AW596" s="1" t="s">
        <v>1025</v>
      </c>
      <c r="AX596" s="1" t="s">
        <v>49</v>
      </c>
      <c r="AY596" s="1" t="s">
        <v>49</v>
      </c>
    </row>
    <row r="597" spans="1:51" ht="29.95" customHeight="1">
      <c r="A597" s="4" t="s">
        <v>219</v>
      </c>
      <c r="B597" s="4" t="s">
        <v>220</v>
      </c>
      <c r="C597" s="4" t="s">
        <v>221</v>
      </c>
      <c r="D597" s="5" t="e">
        <f>#REF!</f>
        <v>#REF!</v>
      </c>
      <c r="E597" s="6">
        <f>단가대비표!O188</f>
        <v>0</v>
      </c>
      <c r="F597" s="7" t="e">
        <f>TRUNC(E597*D597,1)</f>
        <v>#REF!</v>
      </c>
      <c r="G597" s="6">
        <f>단가대비표!P188</f>
        <v>157068</v>
      </c>
      <c r="H597" s="7" t="e">
        <f>TRUNC(G597*D597,1)</f>
        <v>#REF!</v>
      </c>
      <c r="I597" s="6">
        <f>단가대비표!V188</f>
        <v>0</v>
      </c>
      <c r="J597" s="7" t="e">
        <f>TRUNC(I597*D597,1)</f>
        <v>#REF!</v>
      </c>
      <c r="K597" s="6">
        <f t="shared" si="109"/>
        <v>157068</v>
      </c>
      <c r="L597" s="7" t="e">
        <f t="shared" si="109"/>
        <v>#REF!</v>
      </c>
      <c r="M597" s="4" t="s">
        <v>49</v>
      </c>
      <c r="N597" s="1" t="s">
        <v>315</v>
      </c>
      <c r="O597" s="1" t="s">
        <v>222</v>
      </c>
      <c r="P597" s="1" t="s">
        <v>59</v>
      </c>
      <c r="Q597" s="1" t="s">
        <v>59</v>
      </c>
      <c r="R597" s="1" t="s">
        <v>58</v>
      </c>
      <c r="W597">
        <v>2</v>
      </c>
      <c r="AV597" s="1" t="s">
        <v>49</v>
      </c>
      <c r="AW597" s="1" t="s">
        <v>1026</v>
      </c>
      <c r="AX597" s="1" t="s">
        <v>49</v>
      </c>
      <c r="AY597" s="1" t="s">
        <v>49</v>
      </c>
    </row>
    <row r="598" spans="1:51" ht="29.95" customHeight="1">
      <c r="A598" s="4" t="s">
        <v>264</v>
      </c>
      <c r="B598" s="4" t="s">
        <v>558</v>
      </c>
      <c r="C598" s="4" t="s">
        <v>116</v>
      </c>
      <c r="D598" s="5">
        <v>1</v>
      </c>
      <c r="E598" s="6" t="e">
        <f>TRUNC(SUMIF(W594:W598, RIGHTB(O598, 1), H594:H598)*U598, 2)</f>
        <v>#REF!</v>
      </c>
      <c r="F598" s="7" t="e">
        <f>TRUNC(E598*D598,1)</f>
        <v>#REF!</v>
      </c>
      <c r="G598" s="6">
        <v>0</v>
      </c>
      <c r="H598" s="7">
        <f>TRUNC(G598*D598,1)</f>
        <v>0</v>
      </c>
      <c r="I598" s="6">
        <v>0</v>
      </c>
      <c r="J598" s="7">
        <f>TRUNC(I598*D598,1)</f>
        <v>0</v>
      </c>
      <c r="K598" s="6" t="e">
        <f t="shared" si="109"/>
        <v>#REF!</v>
      </c>
      <c r="L598" s="7" t="e">
        <f t="shared" si="109"/>
        <v>#REF!</v>
      </c>
      <c r="M598" s="4" t="s">
        <v>49</v>
      </c>
      <c r="N598" s="1" t="s">
        <v>315</v>
      </c>
      <c r="O598" s="1" t="s">
        <v>266</v>
      </c>
      <c r="P598" s="1" t="s">
        <v>59</v>
      </c>
      <c r="Q598" s="1" t="s">
        <v>59</v>
      </c>
      <c r="R598" s="1" t="s">
        <v>59</v>
      </c>
      <c r="S598">
        <v>1</v>
      </c>
      <c r="T598">
        <v>0</v>
      </c>
      <c r="U598">
        <v>0.02</v>
      </c>
      <c r="AV598" s="1" t="s">
        <v>49</v>
      </c>
      <c r="AW598" s="1" t="s">
        <v>1024</v>
      </c>
      <c r="AX598" s="1" t="s">
        <v>49</v>
      </c>
      <c r="AY598" s="1" t="s">
        <v>49</v>
      </c>
    </row>
    <row r="599" spans="1:51" ht="29.95" customHeight="1">
      <c r="A599" s="4" t="s">
        <v>454</v>
      </c>
      <c r="B599" s="4" t="s">
        <v>49</v>
      </c>
      <c r="C599" s="4" t="s">
        <v>49</v>
      </c>
      <c r="D599" s="5"/>
      <c r="E599" s="6"/>
      <c r="F599" s="7" t="e">
        <f>TRUNC(SUMIF(N594:N598, N593, F594:F598),0)</f>
        <v>#REF!</v>
      </c>
      <c r="G599" s="6"/>
      <c r="H599" s="7" t="e">
        <f>TRUNC(SUMIF(N594:N598, N593, H594:H598),0)</f>
        <v>#REF!</v>
      </c>
      <c r="I599" s="6"/>
      <c r="J599" s="7" t="e">
        <f>TRUNC(SUMIF(N594:N598, N593, J594:J598),0)</f>
        <v>#REF!</v>
      </c>
      <c r="K599" s="6"/>
      <c r="L599" s="7" t="e">
        <f>F599+H599+J599</f>
        <v>#REF!</v>
      </c>
      <c r="M599" s="4" t="s">
        <v>49</v>
      </c>
      <c r="N599" s="1" t="s">
        <v>125</v>
      </c>
      <c r="O599" s="1" t="s">
        <v>125</v>
      </c>
      <c r="P599" s="1" t="s">
        <v>49</v>
      </c>
      <c r="Q599" s="1" t="s">
        <v>49</v>
      </c>
      <c r="R599" s="1" t="s">
        <v>49</v>
      </c>
      <c r="AV599" s="1" t="s">
        <v>49</v>
      </c>
      <c r="AW599" s="1" t="s">
        <v>49</v>
      </c>
      <c r="AX599" s="1" t="s">
        <v>49</v>
      </c>
      <c r="AY599" s="1" t="s">
        <v>49</v>
      </c>
    </row>
    <row r="600" spans="1:51" ht="29.95" customHeight="1">
      <c r="A600" s="5"/>
      <c r="B600" s="5"/>
      <c r="C600" s="5"/>
      <c r="D600" s="5"/>
      <c r="E600" s="6"/>
      <c r="F600" s="7"/>
      <c r="G600" s="6"/>
      <c r="H600" s="7"/>
      <c r="I600" s="6"/>
      <c r="J600" s="7"/>
      <c r="K600" s="6"/>
      <c r="L600" s="7"/>
      <c r="M600" s="5"/>
    </row>
    <row r="601" spans="1:51" ht="29.95" customHeight="1">
      <c r="A601" s="91" t="s">
        <v>1027</v>
      </c>
      <c r="B601" s="91"/>
      <c r="C601" s="91"/>
      <c r="D601" s="91"/>
      <c r="E601" s="92"/>
      <c r="F601" s="93"/>
      <c r="G601" s="92"/>
      <c r="H601" s="93"/>
      <c r="I601" s="92"/>
      <c r="J601" s="93"/>
      <c r="K601" s="92"/>
      <c r="L601" s="93"/>
      <c r="M601" s="91"/>
      <c r="N601" s="1" t="s">
        <v>316</v>
      </c>
    </row>
    <row r="602" spans="1:51" ht="29.95" customHeight="1">
      <c r="A602" s="4" t="s">
        <v>1028</v>
      </c>
      <c r="B602" s="4" t="s">
        <v>1029</v>
      </c>
      <c r="C602" s="4" t="s">
        <v>187</v>
      </c>
      <c r="D602" s="5">
        <v>1</v>
      </c>
      <c r="E602" s="6">
        <f>단가대비표!O120</f>
        <v>77300</v>
      </c>
      <c r="F602" s="7">
        <f>TRUNC(E602*D602,1)</f>
        <v>77300</v>
      </c>
      <c r="G602" s="6">
        <f>단가대비표!P120</f>
        <v>0</v>
      </c>
      <c r="H602" s="7">
        <f>TRUNC(G602*D602,1)</f>
        <v>0</v>
      </c>
      <c r="I602" s="6">
        <f>단가대비표!V120</f>
        <v>0</v>
      </c>
      <c r="J602" s="7">
        <f>TRUNC(I602*D602,1)</f>
        <v>0</v>
      </c>
      <c r="K602" s="6">
        <f t="shared" ref="K602:L604" si="110">TRUNC(E602+G602+I602,1)</f>
        <v>77300</v>
      </c>
      <c r="L602" s="7">
        <f t="shared" si="110"/>
        <v>77300</v>
      </c>
      <c r="M602" s="4" t="s">
        <v>49</v>
      </c>
      <c r="N602" s="1" t="s">
        <v>316</v>
      </c>
      <c r="O602" s="1" t="s">
        <v>1030</v>
      </c>
      <c r="P602" s="1" t="s">
        <v>59</v>
      </c>
      <c r="Q602" s="1" t="s">
        <v>59</v>
      </c>
      <c r="R602" s="1" t="s">
        <v>58</v>
      </c>
      <c r="AV602" s="1" t="s">
        <v>49</v>
      </c>
      <c r="AW602" s="1" t="s">
        <v>1031</v>
      </c>
      <c r="AX602" s="1" t="s">
        <v>49</v>
      </c>
      <c r="AY602" s="1" t="s">
        <v>49</v>
      </c>
    </row>
    <row r="603" spans="1:51" ht="29.95" customHeight="1">
      <c r="A603" s="4" t="s">
        <v>223</v>
      </c>
      <c r="B603" s="4" t="s">
        <v>220</v>
      </c>
      <c r="C603" s="4" t="s">
        <v>221</v>
      </c>
      <c r="D603" s="5" t="e">
        <f>#REF!</f>
        <v>#REF!</v>
      </c>
      <c r="E603" s="6">
        <f>단가대비표!O199</f>
        <v>0</v>
      </c>
      <c r="F603" s="7" t="e">
        <f>TRUNC(E603*D603,1)</f>
        <v>#REF!</v>
      </c>
      <c r="G603" s="6">
        <f>단가대비표!P199</f>
        <v>214118</v>
      </c>
      <c r="H603" s="7" t="e">
        <f>TRUNC(G603*D603,1)</f>
        <v>#REF!</v>
      </c>
      <c r="I603" s="6">
        <f>단가대비표!V199</f>
        <v>0</v>
      </c>
      <c r="J603" s="7" t="e">
        <f>TRUNC(I603*D603,1)</f>
        <v>#REF!</v>
      </c>
      <c r="K603" s="6">
        <f t="shared" si="110"/>
        <v>214118</v>
      </c>
      <c r="L603" s="7" t="e">
        <f t="shared" si="110"/>
        <v>#REF!</v>
      </c>
      <c r="M603" s="4" t="s">
        <v>49</v>
      </c>
      <c r="N603" s="1" t="s">
        <v>316</v>
      </c>
      <c r="O603" s="1" t="s">
        <v>224</v>
      </c>
      <c r="P603" s="1" t="s">
        <v>59</v>
      </c>
      <c r="Q603" s="1" t="s">
        <v>59</v>
      </c>
      <c r="R603" s="1" t="s">
        <v>58</v>
      </c>
      <c r="V603">
        <v>1</v>
      </c>
      <c r="AV603" s="1" t="s">
        <v>49</v>
      </c>
      <c r="AW603" s="1" t="s">
        <v>1032</v>
      </c>
      <c r="AX603" s="1" t="s">
        <v>49</v>
      </c>
      <c r="AY603" s="1" t="s">
        <v>49</v>
      </c>
    </row>
    <row r="604" spans="1:51" ht="29.95" customHeight="1">
      <c r="A604" s="4" t="s">
        <v>264</v>
      </c>
      <c r="B604" s="4" t="s">
        <v>558</v>
      </c>
      <c r="C604" s="4" t="s">
        <v>116</v>
      </c>
      <c r="D604" s="5">
        <v>1</v>
      </c>
      <c r="E604" s="6" t="e">
        <f>TRUNC(SUMIF(V602:V604, RIGHTB(O604, 1), H602:H604)*U604, 2)</f>
        <v>#REF!</v>
      </c>
      <c r="F604" s="7" t="e">
        <f>TRUNC(E604*D604,1)</f>
        <v>#REF!</v>
      </c>
      <c r="G604" s="6">
        <v>0</v>
      </c>
      <c r="H604" s="7">
        <f>TRUNC(G604*D604,1)</f>
        <v>0</v>
      </c>
      <c r="I604" s="6">
        <v>0</v>
      </c>
      <c r="J604" s="7">
        <f>TRUNC(I604*D604,1)</f>
        <v>0</v>
      </c>
      <c r="K604" s="6" t="e">
        <f t="shared" si="110"/>
        <v>#REF!</v>
      </c>
      <c r="L604" s="7" t="e">
        <f t="shared" si="110"/>
        <v>#REF!</v>
      </c>
      <c r="M604" s="4" t="s">
        <v>49</v>
      </c>
      <c r="N604" s="1" t="s">
        <v>316</v>
      </c>
      <c r="O604" s="1" t="s">
        <v>218</v>
      </c>
      <c r="P604" s="1" t="s">
        <v>59</v>
      </c>
      <c r="Q604" s="1" t="s">
        <v>59</v>
      </c>
      <c r="R604" s="1" t="s">
        <v>59</v>
      </c>
      <c r="S604">
        <v>1</v>
      </c>
      <c r="T604">
        <v>0</v>
      </c>
      <c r="U604">
        <v>0.02</v>
      </c>
      <c r="AV604" s="1" t="s">
        <v>49</v>
      </c>
      <c r="AW604" s="1" t="s">
        <v>1033</v>
      </c>
      <c r="AX604" s="1" t="s">
        <v>49</v>
      </c>
      <c r="AY604" s="1" t="s">
        <v>49</v>
      </c>
    </row>
    <row r="605" spans="1:51" ht="29.95" customHeight="1">
      <c r="A605" s="4" t="s">
        <v>454</v>
      </c>
      <c r="B605" s="4" t="s">
        <v>49</v>
      </c>
      <c r="C605" s="4" t="s">
        <v>49</v>
      </c>
      <c r="D605" s="5"/>
      <c r="E605" s="6"/>
      <c r="F605" s="7" t="e">
        <f>TRUNC(SUMIF(N602:N604, N601, F602:F604),0)</f>
        <v>#REF!</v>
      </c>
      <c r="G605" s="6"/>
      <c r="H605" s="7" t="e">
        <f>TRUNC(SUMIF(N602:N604, N601, H602:H604),0)</f>
        <v>#REF!</v>
      </c>
      <c r="I605" s="6"/>
      <c r="J605" s="7" t="e">
        <f>TRUNC(SUMIF(N602:N604, N601, J602:J604),0)</f>
        <v>#REF!</v>
      </c>
      <c r="K605" s="6"/>
      <c r="L605" s="7" t="e">
        <f>F605+H605+J605</f>
        <v>#REF!</v>
      </c>
      <c r="M605" s="4" t="s">
        <v>49</v>
      </c>
      <c r="N605" s="1" t="s">
        <v>125</v>
      </c>
      <c r="O605" s="1" t="s">
        <v>125</v>
      </c>
      <c r="P605" s="1" t="s">
        <v>49</v>
      </c>
      <c r="Q605" s="1" t="s">
        <v>49</v>
      </c>
      <c r="R605" s="1" t="s">
        <v>49</v>
      </c>
      <c r="AV605" s="1" t="s">
        <v>49</v>
      </c>
      <c r="AW605" s="1" t="s">
        <v>49</v>
      </c>
      <c r="AX605" s="1" t="s">
        <v>49</v>
      </c>
      <c r="AY605" s="1" t="s">
        <v>49</v>
      </c>
    </row>
    <row r="606" spans="1:51" ht="29.95" customHeight="1">
      <c r="A606" s="5"/>
      <c r="B606" s="5"/>
      <c r="C606" s="5"/>
      <c r="D606" s="5"/>
      <c r="E606" s="6"/>
      <c r="F606" s="7"/>
      <c r="G606" s="6"/>
      <c r="H606" s="7"/>
      <c r="I606" s="6"/>
      <c r="J606" s="7"/>
      <c r="K606" s="6"/>
      <c r="L606" s="7"/>
      <c r="M606" s="5"/>
    </row>
    <row r="607" spans="1:51" ht="29.95" customHeight="1">
      <c r="A607" s="91" t="s">
        <v>1034</v>
      </c>
      <c r="B607" s="91"/>
      <c r="C607" s="91"/>
      <c r="D607" s="91"/>
      <c r="E607" s="92"/>
      <c r="F607" s="93"/>
      <c r="G607" s="92"/>
      <c r="H607" s="93"/>
      <c r="I607" s="92"/>
      <c r="J607" s="93"/>
      <c r="K607" s="92"/>
      <c r="L607" s="93"/>
      <c r="M607" s="91"/>
      <c r="N607" s="1" t="s">
        <v>317</v>
      </c>
    </row>
    <row r="608" spans="1:51" ht="29.95" customHeight="1">
      <c r="A608" s="4" t="s">
        <v>1028</v>
      </c>
      <c r="B608" s="4" t="s">
        <v>1035</v>
      </c>
      <c r="C608" s="4" t="s">
        <v>187</v>
      </c>
      <c r="D608" s="5">
        <v>1</v>
      </c>
      <c r="E608" s="6">
        <f>단가대비표!O121</f>
        <v>178500</v>
      </c>
      <c r="F608" s="7">
        <f>TRUNC(E608*D608,1)</f>
        <v>178500</v>
      </c>
      <c r="G608" s="6">
        <f>단가대비표!P121</f>
        <v>0</v>
      </c>
      <c r="H608" s="7">
        <f>TRUNC(G608*D608,1)</f>
        <v>0</v>
      </c>
      <c r="I608" s="6">
        <f>단가대비표!V121</f>
        <v>0</v>
      </c>
      <c r="J608" s="7">
        <f>TRUNC(I608*D608,1)</f>
        <v>0</v>
      </c>
      <c r="K608" s="6">
        <f t="shared" ref="K608:L611" si="111">TRUNC(E608+G608+I608,1)</f>
        <v>178500</v>
      </c>
      <c r="L608" s="7">
        <f t="shared" si="111"/>
        <v>178500</v>
      </c>
      <c r="M608" s="4" t="s">
        <v>49</v>
      </c>
      <c r="N608" s="1" t="s">
        <v>317</v>
      </c>
      <c r="O608" s="1" t="s">
        <v>1036</v>
      </c>
      <c r="P608" s="1" t="s">
        <v>59</v>
      </c>
      <c r="Q608" s="1" t="s">
        <v>59</v>
      </c>
      <c r="R608" s="1" t="s">
        <v>58</v>
      </c>
      <c r="AV608" s="1" t="s">
        <v>49</v>
      </c>
      <c r="AW608" s="1" t="s">
        <v>1037</v>
      </c>
      <c r="AX608" s="1" t="s">
        <v>49</v>
      </c>
      <c r="AY608" s="1" t="s">
        <v>49</v>
      </c>
    </row>
    <row r="609" spans="1:51" ht="29.95" customHeight="1">
      <c r="A609" s="4" t="s">
        <v>223</v>
      </c>
      <c r="B609" s="4" t="s">
        <v>220</v>
      </c>
      <c r="C609" s="4" t="s">
        <v>221</v>
      </c>
      <c r="D609" s="5" t="e">
        <f>#REF!</f>
        <v>#REF!</v>
      </c>
      <c r="E609" s="6">
        <f>단가대비표!O199</f>
        <v>0</v>
      </c>
      <c r="F609" s="7" t="e">
        <f>TRUNC(E609*D609,1)</f>
        <v>#REF!</v>
      </c>
      <c r="G609" s="6">
        <f>단가대비표!P199</f>
        <v>214118</v>
      </c>
      <c r="H609" s="7" t="e">
        <f>TRUNC(G609*D609,1)</f>
        <v>#REF!</v>
      </c>
      <c r="I609" s="6">
        <f>단가대비표!V199</f>
        <v>0</v>
      </c>
      <c r="J609" s="7" t="e">
        <f>TRUNC(I609*D609,1)</f>
        <v>#REF!</v>
      </c>
      <c r="K609" s="6">
        <f t="shared" si="111"/>
        <v>214118</v>
      </c>
      <c r="L609" s="7" t="e">
        <f t="shared" si="111"/>
        <v>#REF!</v>
      </c>
      <c r="M609" s="4" t="s">
        <v>49</v>
      </c>
      <c r="N609" s="1" t="s">
        <v>317</v>
      </c>
      <c r="O609" s="1" t="s">
        <v>224</v>
      </c>
      <c r="P609" s="1" t="s">
        <v>59</v>
      </c>
      <c r="Q609" s="1" t="s">
        <v>59</v>
      </c>
      <c r="R609" s="1" t="s">
        <v>58</v>
      </c>
      <c r="V609">
        <v>1</v>
      </c>
      <c r="AV609" s="1" t="s">
        <v>49</v>
      </c>
      <c r="AW609" s="1" t="s">
        <v>1038</v>
      </c>
      <c r="AX609" s="1" t="s">
        <v>49</v>
      </c>
      <c r="AY609" s="1" t="s">
        <v>49</v>
      </c>
    </row>
    <row r="610" spans="1:51" ht="29.95" customHeight="1">
      <c r="A610" s="4" t="s">
        <v>219</v>
      </c>
      <c r="B610" s="4" t="s">
        <v>220</v>
      </c>
      <c r="C610" s="4" t="s">
        <v>221</v>
      </c>
      <c r="D610" s="5" t="e">
        <f>#REF!</f>
        <v>#REF!</v>
      </c>
      <c r="E610" s="6">
        <f>단가대비표!O188</f>
        <v>0</v>
      </c>
      <c r="F610" s="7" t="e">
        <f>TRUNC(E610*D610,1)</f>
        <v>#REF!</v>
      </c>
      <c r="G610" s="6">
        <f>단가대비표!P188</f>
        <v>157068</v>
      </c>
      <c r="H610" s="7" t="e">
        <f>TRUNC(G610*D610,1)</f>
        <v>#REF!</v>
      </c>
      <c r="I610" s="6">
        <f>단가대비표!V188</f>
        <v>0</v>
      </c>
      <c r="J610" s="7" t="e">
        <f>TRUNC(I610*D610,1)</f>
        <v>#REF!</v>
      </c>
      <c r="K610" s="6">
        <f t="shared" si="111"/>
        <v>157068</v>
      </c>
      <c r="L610" s="7" t="e">
        <f t="shared" si="111"/>
        <v>#REF!</v>
      </c>
      <c r="M610" s="4" t="s">
        <v>49</v>
      </c>
      <c r="N610" s="1" t="s">
        <v>317</v>
      </c>
      <c r="O610" s="1" t="s">
        <v>222</v>
      </c>
      <c r="P610" s="1" t="s">
        <v>59</v>
      </c>
      <c r="Q610" s="1" t="s">
        <v>59</v>
      </c>
      <c r="R610" s="1" t="s">
        <v>58</v>
      </c>
      <c r="V610">
        <v>1</v>
      </c>
      <c r="AV610" s="1" t="s">
        <v>49</v>
      </c>
      <c r="AW610" s="1" t="s">
        <v>1039</v>
      </c>
      <c r="AX610" s="1" t="s">
        <v>49</v>
      </c>
      <c r="AY610" s="1" t="s">
        <v>49</v>
      </c>
    </row>
    <row r="611" spans="1:51" ht="29.95" customHeight="1">
      <c r="A611" s="4" t="s">
        <v>264</v>
      </c>
      <c r="B611" s="4" t="s">
        <v>558</v>
      </c>
      <c r="C611" s="4" t="s">
        <v>116</v>
      </c>
      <c r="D611" s="5">
        <v>1</v>
      </c>
      <c r="E611" s="6" t="e">
        <f>TRUNC(SUMIF(V608:V611, RIGHTB(O611, 1), H608:H611)*U611, 2)</f>
        <v>#REF!</v>
      </c>
      <c r="F611" s="7" t="e">
        <f>TRUNC(E611*D611,1)</f>
        <v>#REF!</v>
      </c>
      <c r="G611" s="6">
        <v>0</v>
      </c>
      <c r="H611" s="7">
        <f>TRUNC(G611*D611,1)</f>
        <v>0</v>
      </c>
      <c r="I611" s="6">
        <v>0</v>
      </c>
      <c r="J611" s="7">
        <f>TRUNC(I611*D611,1)</f>
        <v>0</v>
      </c>
      <c r="K611" s="6" t="e">
        <f t="shared" si="111"/>
        <v>#REF!</v>
      </c>
      <c r="L611" s="7" t="e">
        <f t="shared" si="111"/>
        <v>#REF!</v>
      </c>
      <c r="M611" s="4" t="s">
        <v>49</v>
      </c>
      <c r="N611" s="1" t="s">
        <v>317</v>
      </c>
      <c r="O611" s="1" t="s">
        <v>218</v>
      </c>
      <c r="P611" s="1" t="s">
        <v>59</v>
      </c>
      <c r="Q611" s="1" t="s">
        <v>59</v>
      </c>
      <c r="R611" s="1" t="s">
        <v>59</v>
      </c>
      <c r="S611">
        <v>1</v>
      </c>
      <c r="T611">
        <v>0</v>
      </c>
      <c r="U611">
        <v>0.02</v>
      </c>
      <c r="AV611" s="1" t="s">
        <v>49</v>
      </c>
      <c r="AW611" s="1" t="s">
        <v>1040</v>
      </c>
      <c r="AX611" s="1" t="s">
        <v>49</v>
      </c>
      <c r="AY611" s="1" t="s">
        <v>49</v>
      </c>
    </row>
    <row r="612" spans="1:51" ht="29.95" customHeight="1">
      <c r="A612" s="4" t="s">
        <v>454</v>
      </c>
      <c r="B612" s="4" t="s">
        <v>49</v>
      </c>
      <c r="C612" s="4" t="s">
        <v>49</v>
      </c>
      <c r="D612" s="5"/>
      <c r="E612" s="6"/>
      <c r="F612" s="7" t="e">
        <f>TRUNC(SUMIF(N608:N611, N607, F608:F611),0)</f>
        <v>#REF!</v>
      </c>
      <c r="G612" s="6"/>
      <c r="H612" s="7" t="e">
        <f>TRUNC(SUMIF(N608:N611, N607, H608:H611),0)</f>
        <v>#REF!</v>
      </c>
      <c r="I612" s="6"/>
      <c r="J612" s="7" t="e">
        <f>TRUNC(SUMIF(N608:N611, N607, J608:J611),0)</f>
        <v>#REF!</v>
      </c>
      <c r="K612" s="6"/>
      <c r="L612" s="7" t="e">
        <f>F612+H612+J612</f>
        <v>#REF!</v>
      </c>
      <c r="M612" s="4" t="s">
        <v>49</v>
      </c>
      <c r="N612" s="1" t="s">
        <v>125</v>
      </c>
      <c r="O612" s="1" t="s">
        <v>125</v>
      </c>
      <c r="P612" s="1" t="s">
        <v>49</v>
      </c>
      <c r="Q612" s="1" t="s">
        <v>49</v>
      </c>
      <c r="R612" s="1" t="s">
        <v>49</v>
      </c>
      <c r="AV612" s="1" t="s">
        <v>49</v>
      </c>
      <c r="AW612" s="1" t="s">
        <v>49</v>
      </c>
      <c r="AX612" s="1" t="s">
        <v>49</v>
      </c>
      <c r="AY612" s="1" t="s">
        <v>49</v>
      </c>
    </row>
    <row r="613" spans="1:51" ht="29.95" customHeight="1">
      <c r="A613" s="5"/>
      <c r="B613" s="5"/>
      <c r="C613" s="5"/>
      <c r="D613" s="5"/>
      <c r="E613" s="6"/>
      <c r="F613" s="7"/>
      <c r="G613" s="6"/>
      <c r="H613" s="7"/>
      <c r="I613" s="6"/>
      <c r="J613" s="7"/>
      <c r="K613" s="6"/>
      <c r="L613" s="7"/>
      <c r="M613" s="5"/>
    </row>
    <row r="614" spans="1:51" ht="29.95" customHeight="1">
      <c r="A614" s="91" t="s">
        <v>1041</v>
      </c>
      <c r="B614" s="91"/>
      <c r="C614" s="91"/>
      <c r="D614" s="91"/>
      <c r="E614" s="92"/>
      <c r="F614" s="93"/>
      <c r="G614" s="92"/>
      <c r="H614" s="93"/>
      <c r="I614" s="92"/>
      <c r="J614" s="93"/>
      <c r="K614" s="92"/>
      <c r="L614" s="93"/>
      <c r="M614" s="91"/>
      <c r="N614" s="1" t="s">
        <v>318</v>
      </c>
    </row>
    <row r="615" spans="1:51" ht="29.95" customHeight="1">
      <c r="A615" s="4" t="s">
        <v>1028</v>
      </c>
      <c r="B615" s="4" t="s">
        <v>1042</v>
      </c>
      <c r="C615" s="4" t="s">
        <v>187</v>
      </c>
      <c r="D615" s="5">
        <v>1</v>
      </c>
      <c r="E615" s="6">
        <f>단가대비표!O122</f>
        <v>320000</v>
      </c>
      <c r="F615" s="7">
        <f>TRUNC(E615*D615,1)</f>
        <v>320000</v>
      </c>
      <c r="G615" s="6">
        <f>단가대비표!P122</f>
        <v>0</v>
      </c>
      <c r="H615" s="7">
        <f>TRUNC(G615*D615,1)</f>
        <v>0</v>
      </c>
      <c r="I615" s="6">
        <f>단가대비표!V122</f>
        <v>0</v>
      </c>
      <c r="J615" s="7">
        <f>TRUNC(I615*D615,1)</f>
        <v>0</v>
      </c>
      <c r="K615" s="6">
        <f t="shared" ref="K615:L618" si="112">TRUNC(E615+G615+I615,1)</f>
        <v>320000</v>
      </c>
      <c r="L615" s="7">
        <f t="shared" si="112"/>
        <v>320000</v>
      </c>
      <c r="M615" s="4" t="s">
        <v>49</v>
      </c>
      <c r="N615" s="1" t="s">
        <v>318</v>
      </c>
      <c r="O615" s="1" t="s">
        <v>1043</v>
      </c>
      <c r="P615" s="1" t="s">
        <v>59</v>
      </c>
      <c r="Q615" s="1" t="s">
        <v>59</v>
      </c>
      <c r="R615" s="1" t="s">
        <v>58</v>
      </c>
      <c r="AV615" s="1" t="s">
        <v>49</v>
      </c>
      <c r="AW615" s="1" t="s">
        <v>1044</v>
      </c>
      <c r="AX615" s="1" t="s">
        <v>49</v>
      </c>
      <c r="AY615" s="1" t="s">
        <v>49</v>
      </c>
    </row>
    <row r="616" spans="1:51" ht="29.95" customHeight="1">
      <c r="A616" s="4" t="s">
        <v>219</v>
      </c>
      <c r="B616" s="4" t="s">
        <v>220</v>
      </c>
      <c r="C616" s="4" t="s">
        <v>221</v>
      </c>
      <c r="D616" s="5" t="e">
        <f>#REF!</f>
        <v>#REF!</v>
      </c>
      <c r="E616" s="6">
        <f>단가대비표!O188</f>
        <v>0</v>
      </c>
      <c r="F616" s="7" t="e">
        <f>TRUNC(E616*D616,1)</f>
        <v>#REF!</v>
      </c>
      <c r="G616" s="6">
        <f>단가대비표!P188</f>
        <v>157068</v>
      </c>
      <c r="H616" s="7" t="e">
        <f>TRUNC(G616*D616,1)</f>
        <v>#REF!</v>
      </c>
      <c r="I616" s="6">
        <f>단가대비표!V188</f>
        <v>0</v>
      </c>
      <c r="J616" s="7" t="e">
        <f>TRUNC(I616*D616,1)</f>
        <v>#REF!</v>
      </c>
      <c r="K616" s="6">
        <f t="shared" si="112"/>
        <v>157068</v>
      </c>
      <c r="L616" s="7" t="e">
        <f t="shared" si="112"/>
        <v>#REF!</v>
      </c>
      <c r="M616" s="4" t="s">
        <v>49</v>
      </c>
      <c r="N616" s="1" t="s">
        <v>318</v>
      </c>
      <c r="O616" s="1" t="s">
        <v>222</v>
      </c>
      <c r="P616" s="1" t="s">
        <v>59</v>
      </c>
      <c r="Q616" s="1" t="s">
        <v>59</v>
      </c>
      <c r="R616" s="1" t="s">
        <v>58</v>
      </c>
      <c r="V616">
        <v>1</v>
      </c>
      <c r="AV616" s="1" t="s">
        <v>49</v>
      </c>
      <c r="AW616" s="1" t="s">
        <v>1045</v>
      </c>
      <c r="AX616" s="1" t="s">
        <v>49</v>
      </c>
      <c r="AY616" s="1" t="s">
        <v>49</v>
      </c>
    </row>
    <row r="617" spans="1:51" ht="29.95" customHeight="1">
      <c r="A617" s="4" t="s">
        <v>223</v>
      </c>
      <c r="B617" s="4" t="s">
        <v>220</v>
      </c>
      <c r="C617" s="4" t="s">
        <v>221</v>
      </c>
      <c r="D617" s="5" t="e">
        <f>#REF!</f>
        <v>#REF!</v>
      </c>
      <c r="E617" s="6">
        <f>단가대비표!O199</f>
        <v>0</v>
      </c>
      <c r="F617" s="7" t="e">
        <f>TRUNC(E617*D617,1)</f>
        <v>#REF!</v>
      </c>
      <c r="G617" s="6">
        <f>단가대비표!P199</f>
        <v>214118</v>
      </c>
      <c r="H617" s="7" t="e">
        <f>TRUNC(G617*D617,1)</f>
        <v>#REF!</v>
      </c>
      <c r="I617" s="6">
        <f>단가대비표!V199</f>
        <v>0</v>
      </c>
      <c r="J617" s="7" t="e">
        <f>TRUNC(I617*D617,1)</f>
        <v>#REF!</v>
      </c>
      <c r="K617" s="6">
        <f t="shared" si="112"/>
        <v>214118</v>
      </c>
      <c r="L617" s="7" t="e">
        <f t="shared" si="112"/>
        <v>#REF!</v>
      </c>
      <c r="M617" s="4" t="s">
        <v>49</v>
      </c>
      <c r="N617" s="1" t="s">
        <v>318</v>
      </c>
      <c r="O617" s="1" t="s">
        <v>224</v>
      </c>
      <c r="P617" s="1" t="s">
        <v>59</v>
      </c>
      <c r="Q617" s="1" t="s">
        <v>59</v>
      </c>
      <c r="R617" s="1" t="s">
        <v>58</v>
      </c>
      <c r="V617">
        <v>1</v>
      </c>
      <c r="AV617" s="1" t="s">
        <v>49</v>
      </c>
      <c r="AW617" s="1" t="s">
        <v>1046</v>
      </c>
      <c r="AX617" s="1" t="s">
        <v>49</v>
      </c>
      <c r="AY617" s="1" t="s">
        <v>49</v>
      </c>
    </row>
    <row r="618" spans="1:51" ht="29.95" customHeight="1">
      <c r="A618" s="4" t="s">
        <v>264</v>
      </c>
      <c r="B618" s="4" t="s">
        <v>265</v>
      </c>
      <c r="C618" s="4" t="s">
        <v>116</v>
      </c>
      <c r="D618" s="5">
        <v>1</v>
      </c>
      <c r="E618" s="6" t="e">
        <f>TRUNC(SUMIF(V615:V618, RIGHTB(O618, 1), H615:H618)*U618, 2)</f>
        <v>#REF!</v>
      </c>
      <c r="F618" s="7" t="e">
        <f>TRUNC(E618*D618,1)</f>
        <v>#REF!</v>
      </c>
      <c r="G618" s="6">
        <v>0</v>
      </c>
      <c r="H618" s="7">
        <f>TRUNC(G618*D618,1)</f>
        <v>0</v>
      </c>
      <c r="I618" s="6">
        <v>0</v>
      </c>
      <c r="J618" s="7">
        <f>TRUNC(I618*D618,1)</f>
        <v>0</v>
      </c>
      <c r="K618" s="6" t="e">
        <f t="shared" si="112"/>
        <v>#REF!</v>
      </c>
      <c r="L618" s="7" t="e">
        <f t="shared" si="112"/>
        <v>#REF!</v>
      </c>
      <c r="M618" s="4" t="s">
        <v>49</v>
      </c>
      <c r="N618" s="1" t="s">
        <v>318</v>
      </c>
      <c r="O618" s="1" t="s">
        <v>218</v>
      </c>
      <c r="P618" s="1" t="s">
        <v>59</v>
      </c>
      <c r="Q618" s="1" t="s">
        <v>59</v>
      </c>
      <c r="R618" s="1" t="s">
        <v>59</v>
      </c>
      <c r="S618">
        <v>1</v>
      </c>
      <c r="T618">
        <v>0</v>
      </c>
      <c r="U618">
        <v>0.03</v>
      </c>
      <c r="AV618" s="1" t="s">
        <v>49</v>
      </c>
      <c r="AW618" s="1" t="s">
        <v>1047</v>
      </c>
      <c r="AX618" s="1" t="s">
        <v>49</v>
      </c>
      <c r="AY618" s="1" t="s">
        <v>49</v>
      </c>
    </row>
    <row r="619" spans="1:51" ht="29.95" customHeight="1">
      <c r="A619" s="4" t="s">
        <v>454</v>
      </c>
      <c r="B619" s="4" t="s">
        <v>49</v>
      </c>
      <c r="C619" s="4" t="s">
        <v>49</v>
      </c>
      <c r="D619" s="5"/>
      <c r="E619" s="6"/>
      <c r="F619" s="7" t="e">
        <f>TRUNC(SUMIF(N615:N618, N614, F615:F618),0)</f>
        <v>#REF!</v>
      </c>
      <c r="G619" s="6"/>
      <c r="H619" s="7" t="e">
        <f>TRUNC(SUMIF(N615:N618, N614, H615:H618),0)</f>
        <v>#REF!</v>
      </c>
      <c r="I619" s="6"/>
      <c r="J619" s="7" t="e">
        <f>TRUNC(SUMIF(N615:N618, N614, J615:J618),0)</f>
        <v>#REF!</v>
      </c>
      <c r="K619" s="6"/>
      <c r="L619" s="7" t="e">
        <f>F619+H619+J619</f>
        <v>#REF!</v>
      </c>
      <c r="M619" s="4" t="s">
        <v>49</v>
      </c>
      <c r="N619" s="1" t="s">
        <v>125</v>
      </c>
      <c r="O619" s="1" t="s">
        <v>125</v>
      </c>
      <c r="P619" s="1" t="s">
        <v>49</v>
      </c>
      <c r="Q619" s="1" t="s">
        <v>49</v>
      </c>
      <c r="R619" s="1" t="s">
        <v>49</v>
      </c>
      <c r="AV619" s="1" t="s">
        <v>49</v>
      </c>
      <c r="AW619" s="1" t="s">
        <v>49</v>
      </c>
      <c r="AX619" s="1" t="s">
        <v>49</v>
      </c>
      <c r="AY619" s="1" t="s">
        <v>49</v>
      </c>
    </row>
    <row r="620" spans="1:51" ht="29.95" customHeight="1">
      <c r="A620" s="5"/>
      <c r="B620" s="5"/>
      <c r="C620" s="5"/>
      <c r="D620" s="5"/>
      <c r="E620" s="6"/>
      <c r="F620" s="7"/>
      <c r="G620" s="6"/>
      <c r="H620" s="7"/>
      <c r="I620" s="6"/>
      <c r="J620" s="7"/>
      <c r="K620" s="6"/>
      <c r="L620" s="7"/>
      <c r="M620" s="5"/>
    </row>
    <row r="621" spans="1:51" ht="29.95" customHeight="1">
      <c r="A621" s="91" t="s">
        <v>1048</v>
      </c>
      <c r="B621" s="91"/>
      <c r="C621" s="91"/>
      <c r="D621" s="91"/>
      <c r="E621" s="92"/>
      <c r="F621" s="93"/>
      <c r="G621" s="92"/>
      <c r="H621" s="93"/>
      <c r="I621" s="92"/>
      <c r="J621" s="93"/>
      <c r="K621" s="92"/>
      <c r="L621" s="93"/>
      <c r="M621" s="91"/>
      <c r="N621" s="1" t="s">
        <v>319</v>
      </c>
    </row>
    <row r="622" spans="1:51" ht="29.95" customHeight="1">
      <c r="A622" s="4" t="s">
        <v>1049</v>
      </c>
      <c r="B622" s="4" t="s">
        <v>1050</v>
      </c>
      <c r="C622" s="4" t="s">
        <v>187</v>
      </c>
      <c r="D622" s="5">
        <v>1</v>
      </c>
      <c r="E622" s="6">
        <f>단가대비표!O123</f>
        <v>171700</v>
      </c>
      <c r="F622" s="7">
        <f>TRUNC(E622*D622,1)</f>
        <v>171700</v>
      </c>
      <c r="G622" s="6">
        <f>단가대비표!P123</f>
        <v>0</v>
      </c>
      <c r="H622" s="7">
        <f>TRUNC(G622*D622,1)</f>
        <v>0</v>
      </c>
      <c r="I622" s="6">
        <f>단가대비표!V123</f>
        <v>0</v>
      </c>
      <c r="J622" s="7">
        <f>TRUNC(I622*D622,1)</f>
        <v>0</v>
      </c>
      <c r="K622" s="6">
        <f t="shared" ref="K622:L625" si="113">TRUNC(E622+G622+I622,1)</f>
        <v>171700</v>
      </c>
      <c r="L622" s="7">
        <f t="shared" si="113"/>
        <v>171700</v>
      </c>
      <c r="M622" s="4" t="s">
        <v>49</v>
      </c>
      <c r="N622" s="1" t="s">
        <v>319</v>
      </c>
      <c r="O622" s="1" t="s">
        <v>1051</v>
      </c>
      <c r="P622" s="1" t="s">
        <v>59</v>
      </c>
      <c r="Q622" s="1" t="s">
        <v>59</v>
      </c>
      <c r="R622" s="1" t="s">
        <v>58</v>
      </c>
      <c r="AV622" s="1" t="s">
        <v>49</v>
      </c>
      <c r="AW622" s="1" t="s">
        <v>1052</v>
      </c>
      <c r="AX622" s="1" t="s">
        <v>49</v>
      </c>
      <c r="AY622" s="1" t="s">
        <v>49</v>
      </c>
    </row>
    <row r="623" spans="1:51" ht="29.95" customHeight="1">
      <c r="A623" s="4" t="s">
        <v>223</v>
      </c>
      <c r="B623" s="4" t="s">
        <v>220</v>
      </c>
      <c r="C623" s="4" t="s">
        <v>221</v>
      </c>
      <c r="D623" s="5" t="e">
        <f>#REF!</f>
        <v>#REF!</v>
      </c>
      <c r="E623" s="6">
        <f>단가대비표!O199</f>
        <v>0</v>
      </c>
      <c r="F623" s="7" t="e">
        <f>TRUNC(E623*D623,1)</f>
        <v>#REF!</v>
      </c>
      <c r="G623" s="6">
        <f>단가대비표!P199</f>
        <v>214118</v>
      </c>
      <c r="H623" s="7" t="e">
        <f>TRUNC(G623*D623,1)</f>
        <v>#REF!</v>
      </c>
      <c r="I623" s="6">
        <f>단가대비표!V199</f>
        <v>0</v>
      </c>
      <c r="J623" s="7" t="e">
        <f>TRUNC(I623*D623,1)</f>
        <v>#REF!</v>
      </c>
      <c r="K623" s="6">
        <f t="shared" si="113"/>
        <v>214118</v>
      </c>
      <c r="L623" s="7" t="e">
        <f t="shared" si="113"/>
        <v>#REF!</v>
      </c>
      <c r="M623" s="4" t="s">
        <v>49</v>
      </c>
      <c r="N623" s="1" t="s">
        <v>319</v>
      </c>
      <c r="O623" s="1" t="s">
        <v>224</v>
      </c>
      <c r="P623" s="1" t="s">
        <v>59</v>
      </c>
      <c r="Q623" s="1" t="s">
        <v>59</v>
      </c>
      <c r="R623" s="1" t="s">
        <v>58</v>
      </c>
      <c r="V623">
        <v>1</v>
      </c>
      <c r="AV623" s="1" t="s">
        <v>49</v>
      </c>
      <c r="AW623" s="1" t="s">
        <v>1053</v>
      </c>
      <c r="AX623" s="1" t="s">
        <v>49</v>
      </c>
      <c r="AY623" s="1" t="s">
        <v>49</v>
      </c>
    </row>
    <row r="624" spans="1:51" ht="29.95" customHeight="1">
      <c r="A624" s="4" t="s">
        <v>219</v>
      </c>
      <c r="B624" s="4" t="s">
        <v>220</v>
      </c>
      <c r="C624" s="4" t="s">
        <v>221</v>
      </c>
      <c r="D624" s="5" t="e">
        <f>#REF!</f>
        <v>#REF!</v>
      </c>
      <c r="E624" s="6">
        <f>단가대비표!O188</f>
        <v>0</v>
      </c>
      <c r="F624" s="7" t="e">
        <f>TRUNC(E624*D624,1)</f>
        <v>#REF!</v>
      </c>
      <c r="G624" s="6">
        <f>단가대비표!P188</f>
        <v>157068</v>
      </c>
      <c r="H624" s="7" t="e">
        <f>TRUNC(G624*D624,1)</f>
        <v>#REF!</v>
      </c>
      <c r="I624" s="6">
        <f>단가대비표!V188</f>
        <v>0</v>
      </c>
      <c r="J624" s="7" t="e">
        <f>TRUNC(I624*D624,1)</f>
        <v>#REF!</v>
      </c>
      <c r="K624" s="6">
        <f t="shared" si="113"/>
        <v>157068</v>
      </c>
      <c r="L624" s="7" t="e">
        <f t="shared" si="113"/>
        <v>#REF!</v>
      </c>
      <c r="M624" s="4" t="s">
        <v>49</v>
      </c>
      <c r="N624" s="1" t="s">
        <v>319</v>
      </c>
      <c r="O624" s="1" t="s">
        <v>222</v>
      </c>
      <c r="P624" s="1" t="s">
        <v>59</v>
      </c>
      <c r="Q624" s="1" t="s">
        <v>59</v>
      </c>
      <c r="R624" s="1" t="s">
        <v>58</v>
      </c>
      <c r="V624">
        <v>1</v>
      </c>
      <c r="AV624" s="1" t="s">
        <v>49</v>
      </c>
      <c r="AW624" s="1" t="s">
        <v>1054</v>
      </c>
      <c r="AX624" s="1" t="s">
        <v>49</v>
      </c>
      <c r="AY624" s="1" t="s">
        <v>49</v>
      </c>
    </row>
    <row r="625" spans="1:51" ht="29.95" customHeight="1">
      <c r="A625" s="4" t="s">
        <v>264</v>
      </c>
      <c r="B625" s="4" t="s">
        <v>558</v>
      </c>
      <c r="C625" s="4" t="s">
        <v>116</v>
      </c>
      <c r="D625" s="5">
        <v>1</v>
      </c>
      <c r="E625" s="6" t="e">
        <f>TRUNC(SUMIF(V622:V625, RIGHTB(O625, 1), H622:H625)*U625, 2)</f>
        <v>#REF!</v>
      </c>
      <c r="F625" s="7" t="e">
        <f>TRUNC(E625*D625,1)</f>
        <v>#REF!</v>
      </c>
      <c r="G625" s="6">
        <v>0</v>
      </c>
      <c r="H625" s="7">
        <f>TRUNC(G625*D625,1)</f>
        <v>0</v>
      </c>
      <c r="I625" s="6">
        <v>0</v>
      </c>
      <c r="J625" s="7">
        <f>TRUNC(I625*D625,1)</f>
        <v>0</v>
      </c>
      <c r="K625" s="6" t="e">
        <f t="shared" si="113"/>
        <v>#REF!</v>
      </c>
      <c r="L625" s="7" t="e">
        <f t="shared" si="113"/>
        <v>#REF!</v>
      </c>
      <c r="M625" s="4" t="s">
        <v>49</v>
      </c>
      <c r="N625" s="1" t="s">
        <v>319</v>
      </c>
      <c r="O625" s="1" t="s">
        <v>218</v>
      </c>
      <c r="P625" s="1" t="s">
        <v>59</v>
      </c>
      <c r="Q625" s="1" t="s">
        <v>59</v>
      </c>
      <c r="R625" s="1" t="s">
        <v>59</v>
      </c>
      <c r="S625">
        <v>1</v>
      </c>
      <c r="T625">
        <v>0</v>
      </c>
      <c r="U625">
        <v>0.02</v>
      </c>
      <c r="AV625" s="1" t="s">
        <v>49</v>
      </c>
      <c r="AW625" s="1" t="s">
        <v>1055</v>
      </c>
      <c r="AX625" s="1" t="s">
        <v>49</v>
      </c>
      <c r="AY625" s="1" t="s">
        <v>49</v>
      </c>
    </row>
    <row r="626" spans="1:51" ht="29.95" customHeight="1">
      <c r="A626" s="4" t="s">
        <v>454</v>
      </c>
      <c r="B626" s="4" t="s">
        <v>49</v>
      </c>
      <c r="C626" s="4" t="s">
        <v>49</v>
      </c>
      <c r="D626" s="5"/>
      <c r="E626" s="6"/>
      <c r="F626" s="7" t="e">
        <f>TRUNC(SUMIF(N622:N625, N621, F622:F625),0)</f>
        <v>#REF!</v>
      </c>
      <c r="G626" s="6"/>
      <c r="H626" s="7" t="e">
        <f>TRUNC(SUMIF(N622:N625, N621, H622:H625),0)</f>
        <v>#REF!</v>
      </c>
      <c r="I626" s="6"/>
      <c r="J626" s="7" t="e">
        <f>TRUNC(SUMIF(N622:N625, N621, J622:J625),0)</f>
        <v>#REF!</v>
      </c>
      <c r="K626" s="6"/>
      <c r="L626" s="7" t="e">
        <f>F626+H626+J626</f>
        <v>#REF!</v>
      </c>
      <c r="M626" s="4" t="s">
        <v>49</v>
      </c>
      <c r="N626" s="1" t="s">
        <v>125</v>
      </c>
      <c r="O626" s="1" t="s">
        <v>125</v>
      </c>
      <c r="P626" s="1" t="s">
        <v>49</v>
      </c>
      <c r="Q626" s="1" t="s">
        <v>49</v>
      </c>
      <c r="R626" s="1" t="s">
        <v>49</v>
      </c>
      <c r="AV626" s="1" t="s">
        <v>49</v>
      </c>
      <c r="AW626" s="1" t="s">
        <v>49</v>
      </c>
      <c r="AX626" s="1" t="s">
        <v>49</v>
      </c>
      <c r="AY626" s="1" t="s">
        <v>49</v>
      </c>
    </row>
    <row r="627" spans="1:51" ht="29.95" customHeight="1">
      <c r="A627" s="5"/>
      <c r="B627" s="5"/>
      <c r="C627" s="5"/>
      <c r="D627" s="5"/>
      <c r="E627" s="6"/>
      <c r="F627" s="7"/>
      <c r="G627" s="6"/>
      <c r="H627" s="7"/>
      <c r="I627" s="6"/>
      <c r="J627" s="7"/>
      <c r="K627" s="6"/>
      <c r="L627" s="7"/>
      <c r="M627" s="5"/>
    </row>
    <row r="628" spans="1:51" ht="29.95" customHeight="1">
      <c r="A628" s="91" t="s">
        <v>1056</v>
      </c>
      <c r="B628" s="91"/>
      <c r="C628" s="91"/>
      <c r="D628" s="91"/>
      <c r="E628" s="92"/>
      <c r="F628" s="93"/>
      <c r="G628" s="92"/>
      <c r="H628" s="93"/>
      <c r="I628" s="92"/>
      <c r="J628" s="93"/>
      <c r="K628" s="92"/>
      <c r="L628" s="93"/>
      <c r="M628" s="91"/>
      <c r="N628" s="1" t="s">
        <v>321</v>
      </c>
    </row>
    <row r="629" spans="1:51" ht="29.95" customHeight="1">
      <c r="A629" s="4" t="s">
        <v>320</v>
      </c>
      <c r="B629" s="4" t="s">
        <v>1057</v>
      </c>
      <c r="C629" s="4" t="s">
        <v>187</v>
      </c>
      <c r="D629" s="5">
        <v>1</v>
      </c>
      <c r="E629" s="6">
        <f>단가대비표!O163</f>
        <v>49400</v>
      </c>
      <c r="F629" s="7">
        <f>TRUNC(E629*D629,1)</f>
        <v>49400</v>
      </c>
      <c r="G629" s="6">
        <f>단가대비표!P163</f>
        <v>0</v>
      </c>
      <c r="H629" s="7">
        <f>TRUNC(G629*D629,1)</f>
        <v>0</v>
      </c>
      <c r="I629" s="6">
        <f>단가대비표!V163</f>
        <v>0</v>
      </c>
      <c r="J629" s="7">
        <f>TRUNC(I629*D629,1)</f>
        <v>0</v>
      </c>
      <c r="K629" s="6">
        <f t="shared" ref="K629:L633" si="114">TRUNC(E629+G629+I629,1)</f>
        <v>49400</v>
      </c>
      <c r="L629" s="7">
        <f t="shared" si="114"/>
        <v>49400</v>
      </c>
      <c r="M629" s="4" t="s">
        <v>49</v>
      </c>
      <c r="N629" s="1" t="s">
        <v>321</v>
      </c>
      <c r="O629" s="1" t="s">
        <v>1058</v>
      </c>
      <c r="P629" s="1" t="s">
        <v>59</v>
      </c>
      <c r="Q629" s="1" t="s">
        <v>59</v>
      </c>
      <c r="R629" s="1" t="s">
        <v>58</v>
      </c>
      <c r="V629">
        <v>1</v>
      </c>
      <c r="AV629" s="1" t="s">
        <v>49</v>
      </c>
      <c r="AW629" s="1" t="s">
        <v>1059</v>
      </c>
      <c r="AX629" s="1" t="s">
        <v>49</v>
      </c>
      <c r="AY629" s="1" t="s">
        <v>49</v>
      </c>
    </row>
    <row r="630" spans="1:51" ht="29.95" customHeight="1">
      <c r="A630" s="4" t="s">
        <v>216</v>
      </c>
      <c r="B630" s="4" t="s">
        <v>217</v>
      </c>
      <c r="C630" s="4" t="s">
        <v>116</v>
      </c>
      <c r="D630" s="5">
        <v>1</v>
      </c>
      <c r="E630" s="6">
        <f>TRUNC(SUMIF(V629:V633, RIGHTB(O630, 1), F629:F633)*U630, 2)</f>
        <v>1482</v>
      </c>
      <c r="F630" s="7">
        <f>TRUNC(E630*D630,1)</f>
        <v>1482</v>
      </c>
      <c r="G630" s="6">
        <v>0</v>
      </c>
      <c r="H630" s="7">
        <f>TRUNC(G630*D630,1)</f>
        <v>0</v>
      </c>
      <c r="I630" s="6">
        <v>0</v>
      </c>
      <c r="J630" s="7">
        <f>TRUNC(I630*D630,1)</f>
        <v>0</v>
      </c>
      <c r="K630" s="6">
        <f t="shared" si="114"/>
        <v>1482</v>
      </c>
      <c r="L630" s="7">
        <f t="shared" si="114"/>
        <v>1482</v>
      </c>
      <c r="M630" s="4" t="s">
        <v>49</v>
      </c>
      <c r="N630" s="1" t="s">
        <v>321</v>
      </c>
      <c r="O630" s="1" t="s">
        <v>218</v>
      </c>
      <c r="P630" s="1" t="s">
        <v>59</v>
      </c>
      <c r="Q630" s="1" t="s">
        <v>59</v>
      </c>
      <c r="R630" s="1" t="s">
        <v>59</v>
      </c>
      <c r="S630">
        <v>0</v>
      </c>
      <c r="T630">
        <v>0</v>
      </c>
      <c r="U630">
        <v>0.03</v>
      </c>
      <c r="AV630" s="1" t="s">
        <v>49</v>
      </c>
      <c r="AW630" s="1" t="s">
        <v>1060</v>
      </c>
      <c r="AX630" s="1" t="s">
        <v>49</v>
      </c>
      <c r="AY630" s="1" t="s">
        <v>49</v>
      </c>
    </row>
    <row r="631" spans="1:51" ht="29.95" customHeight="1">
      <c r="A631" s="4" t="s">
        <v>223</v>
      </c>
      <c r="B631" s="4" t="s">
        <v>220</v>
      </c>
      <c r="C631" s="4" t="s">
        <v>221</v>
      </c>
      <c r="D631" s="5" t="e">
        <f>#REF!</f>
        <v>#REF!</v>
      </c>
      <c r="E631" s="6">
        <f>단가대비표!O199</f>
        <v>0</v>
      </c>
      <c r="F631" s="7" t="e">
        <f>TRUNC(E631*D631,1)</f>
        <v>#REF!</v>
      </c>
      <c r="G631" s="6">
        <f>단가대비표!P199</f>
        <v>214118</v>
      </c>
      <c r="H631" s="7" t="e">
        <f>TRUNC(G631*D631,1)</f>
        <v>#REF!</v>
      </c>
      <c r="I631" s="6">
        <f>단가대비표!V199</f>
        <v>0</v>
      </c>
      <c r="J631" s="7" t="e">
        <f>TRUNC(I631*D631,1)</f>
        <v>#REF!</v>
      </c>
      <c r="K631" s="6">
        <f t="shared" si="114"/>
        <v>214118</v>
      </c>
      <c r="L631" s="7" t="e">
        <f t="shared" si="114"/>
        <v>#REF!</v>
      </c>
      <c r="M631" s="4" t="s">
        <v>49</v>
      </c>
      <c r="N631" s="1" t="s">
        <v>321</v>
      </c>
      <c r="O631" s="1" t="s">
        <v>224</v>
      </c>
      <c r="P631" s="1" t="s">
        <v>59</v>
      </c>
      <c r="Q631" s="1" t="s">
        <v>59</v>
      </c>
      <c r="R631" s="1" t="s">
        <v>58</v>
      </c>
      <c r="W631">
        <v>2</v>
      </c>
      <c r="AV631" s="1" t="s">
        <v>49</v>
      </c>
      <c r="AW631" s="1" t="s">
        <v>1061</v>
      </c>
      <c r="AX631" s="1" t="s">
        <v>49</v>
      </c>
      <c r="AY631" s="1" t="s">
        <v>49</v>
      </c>
    </row>
    <row r="632" spans="1:51" ht="29.95" customHeight="1">
      <c r="A632" s="4" t="s">
        <v>219</v>
      </c>
      <c r="B632" s="4" t="s">
        <v>220</v>
      </c>
      <c r="C632" s="4" t="s">
        <v>221</v>
      </c>
      <c r="D632" s="5" t="e">
        <f>#REF!</f>
        <v>#REF!</v>
      </c>
      <c r="E632" s="6">
        <f>단가대비표!O188</f>
        <v>0</v>
      </c>
      <c r="F632" s="7" t="e">
        <f>TRUNC(E632*D632,1)</f>
        <v>#REF!</v>
      </c>
      <c r="G632" s="6">
        <f>단가대비표!P188</f>
        <v>157068</v>
      </c>
      <c r="H632" s="7" t="e">
        <f>TRUNC(G632*D632,1)</f>
        <v>#REF!</v>
      </c>
      <c r="I632" s="6">
        <f>단가대비표!V188</f>
        <v>0</v>
      </c>
      <c r="J632" s="7" t="e">
        <f>TRUNC(I632*D632,1)</f>
        <v>#REF!</v>
      </c>
      <c r="K632" s="6">
        <f t="shared" si="114"/>
        <v>157068</v>
      </c>
      <c r="L632" s="7" t="e">
        <f t="shared" si="114"/>
        <v>#REF!</v>
      </c>
      <c r="M632" s="4" t="s">
        <v>49</v>
      </c>
      <c r="N632" s="1" t="s">
        <v>321</v>
      </c>
      <c r="O632" s="1" t="s">
        <v>222</v>
      </c>
      <c r="P632" s="1" t="s">
        <v>59</v>
      </c>
      <c r="Q632" s="1" t="s">
        <v>59</v>
      </c>
      <c r="R632" s="1" t="s">
        <v>58</v>
      </c>
      <c r="W632">
        <v>2</v>
      </c>
      <c r="AV632" s="1" t="s">
        <v>49</v>
      </c>
      <c r="AW632" s="1" t="s">
        <v>1062</v>
      </c>
      <c r="AX632" s="1" t="s">
        <v>49</v>
      </c>
      <c r="AY632" s="1" t="s">
        <v>49</v>
      </c>
    </row>
    <row r="633" spans="1:51" ht="29.95" customHeight="1">
      <c r="A633" s="4" t="s">
        <v>264</v>
      </c>
      <c r="B633" s="4" t="s">
        <v>558</v>
      </c>
      <c r="C633" s="4" t="s">
        <v>116</v>
      </c>
      <c r="D633" s="5">
        <v>1</v>
      </c>
      <c r="E633" s="6" t="e">
        <f>TRUNC(SUMIF(W629:W633, RIGHTB(O633, 1), H629:H633)*U633, 2)</f>
        <v>#REF!</v>
      </c>
      <c r="F633" s="7" t="e">
        <f>TRUNC(E633*D633,1)</f>
        <v>#REF!</v>
      </c>
      <c r="G633" s="6">
        <v>0</v>
      </c>
      <c r="H633" s="7">
        <f>TRUNC(G633*D633,1)</f>
        <v>0</v>
      </c>
      <c r="I633" s="6">
        <v>0</v>
      </c>
      <c r="J633" s="7">
        <f>TRUNC(I633*D633,1)</f>
        <v>0</v>
      </c>
      <c r="K633" s="6" t="e">
        <f t="shared" si="114"/>
        <v>#REF!</v>
      </c>
      <c r="L633" s="7" t="e">
        <f t="shared" si="114"/>
        <v>#REF!</v>
      </c>
      <c r="M633" s="4" t="s">
        <v>49</v>
      </c>
      <c r="N633" s="1" t="s">
        <v>321</v>
      </c>
      <c r="O633" s="1" t="s">
        <v>266</v>
      </c>
      <c r="P633" s="1" t="s">
        <v>59</v>
      </c>
      <c r="Q633" s="1" t="s">
        <v>59</v>
      </c>
      <c r="R633" s="1" t="s">
        <v>59</v>
      </c>
      <c r="S633">
        <v>1</v>
      </c>
      <c r="T633">
        <v>0</v>
      </c>
      <c r="U633">
        <v>0.02</v>
      </c>
      <c r="AV633" s="1" t="s">
        <v>49</v>
      </c>
      <c r="AW633" s="1" t="s">
        <v>1063</v>
      </c>
      <c r="AX633" s="1" t="s">
        <v>49</v>
      </c>
      <c r="AY633" s="1" t="s">
        <v>49</v>
      </c>
    </row>
    <row r="634" spans="1:51" ht="29.95" customHeight="1">
      <c r="A634" s="4" t="s">
        <v>454</v>
      </c>
      <c r="B634" s="4" t="s">
        <v>49</v>
      </c>
      <c r="C634" s="4" t="s">
        <v>49</v>
      </c>
      <c r="D634" s="5"/>
      <c r="E634" s="6"/>
      <c r="F634" s="7" t="e">
        <f>TRUNC(SUMIF(N629:N633, N628, F629:F633),0)</f>
        <v>#REF!</v>
      </c>
      <c r="G634" s="6"/>
      <c r="H634" s="7" t="e">
        <f>TRUNC(SUMIF(N629:N633, N628, H629:H633),0)</f>
        <v>#REF!</v>
      </c>
      <c r="I634" s="6"/>
      <c r="J634" s="7" t="e">
        <f>TRUNC(SUMIF(N629:N633, N628, J629:J633),0)</f>
        <v>#REF!</v>
      </c>
      <c r="K634" s="6"/>
      <c r="L634" s="7" t="e">
        <f>F634+H634+J634</f>
        <v>#REF!</v>
      </c>
      <c r="M634" s="4" t="s">
        <v>49</v>
      </c>
      <c r="N634" s="1" t="s">
        <v>125</v>
      </c>
      <c r="O634" s="1" t="s">
        <v>125</v>
      </c>
      <c r="P634" s="1" t="s">
        <v>49</v>
      </c>
      <c r="Q634" s="1" t="s">
        <v>49</v>
      </c>
      <c r="R634" s="1" t="s">
        <v>49</v>
      </c>
      <c r="AV634" s="1" t="s">
        <v>49</v>
      </c>
      <c r="AW634" s="1" t="s">
        <v>49</v>
      </c>
      <c r="AX634" s="1" t="s">
        <v>49</v>
      </c>
      <c r="AY634" s="1" t="s">
        <v>49</v>
      </c>
    </row>
    <row r="635" spans="1:51" ht="29.95" customHeight="1">
      <c r="A635" s="5"/>
      <c r="B635" s="5"/>
      <c r="C635" s="5"/>
      <c r="D635" s="5"/>
      <c r="E635" s="6"/>
      <c r="F635" s="7"/>
      <c r="G635" s="6"/>
      <c r="H635" s="7"/>
      <c r="I635" s="6"/>
      <c r="J635" s="7"/>
      <c r="K635" s="6"/>
      <c r="L635" s="7"/>
      <c r="M635" s="5"/>
    </row>
    <row r="636" spans="1:51" ht="29.95" customHeight="1">
      <c r="A636" s="91" t="s">
        <v>1064</v>
      </c>
      <c r="B636" s="91"/>
      <c r="C636" s="91"/>
      <c r="D636" s="91"/>
      <c r="E636" s="92"/>
      <c r="F636" s="93"/>
      <c r="G636" s="92"/>
      <c r="H636" s="93"/>
      <c r="I636" s="92"/>
      <c r="J636" s="93"/>
      <c r="K636" s="92"/>
      <c r="L636" s="93"/>
      <c r="M636" s="91"/>
      <c r="N636" s="1" t="s">
        <v>322</v>
      </c>
    </row>
    <row r="637" spans="1:51" ht="29.95" customHeight="1">
      <c r="A637" s="4" t="s">
        <v>1065</v>
      </c>
      <c r="B637" s="4" t="s">
        <v>1066</v>
      </c>
      <c r="C637" s="4" t="s">
        <v>187</v>
      </c>
      <c r="D637" s="5">
        <v>1</v>
      </c>
      <c r="E637" s="6">
        <f>단가대비표!O117</f>
        <v>20000</v>
      </c>
      <c r="F637" s="7">
        <f>TRUNC(E637*D637,1)</f>
        <v>20000</v>
      </c>
      <c r="G637" s="6">
        <f>단가대비표!P117</f>
        <v>0</v>
      </c>
      <c r="H637" s="7">
        <f>TRUNC(G637*D637,1)</f>
        <v>0</v>
      </c>
      <c r="I637" s="6">
        <f>단가대비표!V117</f>
        <v>0</v>
      </c>
      <c r="J637" s="7">
        <f>TRUNC(I637*D637,1)</f>
        <v>0</v>
      </c>
      <c r="K637" s="6">
        <f t="shared" ref="K637:L639" si="115">TRUNC(E637+G637+I637,1)</f>
        <v>20000</v>
      </c>
      <c r="L637" s="7">
        <f t="shared" si="115"/>
        <v>20000</v>
      </c>
      <c r="M637" s="4" t="s">
        <v>49</v>
      </c>
      <c r="N637" s="1" t="s">
        <v>322</v>
      </c>
      <c r="O637" s="1" t="s">
        <v>1067</v>
      </c>
      <c r="P637" s="1" t="s">
        <v>59</v>
      </c>
      <c r="Q637" s="1" t="s">
        <v>59</v>
      </c>
      <c r="R637" s="1" t="s">
        <v>58</v>
      </c>
      <c r="AV637" s="1" t="s">
        <v>49</v>
      </c>
      <c r="AW637" s="1" t="s">
        <v>1068</v>
      </c>
      <c r="AX637" s="1" t="s">
        <v>49</v>
      </c>
      <c r="AY637" s="1" t="s">
        <v>49</v>
      </c>
    </row>
    <row r="638" spans="1:51" ht="29.95" customHeight="1">
      <c r="A638" s="4" t="s">
        <v>223</v>
      </c>
      <c r="B638" s="4" t="s">
        <v>220</v>
      </c>
      <c r="C638" s="4" t="s">
        <v>221</v>
      </c>
      <c r="D638" s="5" t="e">
        <f>#REF!</f>
        <v>#REF!</v>
      </c>
      <c r="E638" s="6">
        <f>단가대비표!O199</f>
        <v>0</v>
      </c>
      <c r="F638" s="7" t="e">
        <f>TRUNC(E638*D638,1)</f>
        <v>#REF!</v>
      </c>
      <c r="G638" s="6">
        <f>단가대비표!P199</f>
        <v>214118</v>
      </c>
      <c r="H638" s="7" t="e">
        <f>TRUNC(G638*D638,1)</f>
        <v>#REF!</v>
      </c>
      <c r="I638" s="6">
        <f>단가대비표!V199</f>
        <v>0</v>
      </c>
      <c r="J638" s="7" t="e">
        <f>TRUNC(I638*D638,1)</f>
        <v>#REF!</v>
      </c>
      <c r="K638" s="6">
        <f t="shared" si="115"/>
        <v>214118</v>
      </c>
      <c r="L638" s="7" t="e">
        <f t="shared" si="115"/>
        <v>#REF!</v>
      </c>
      <c r="M638" s="4" t="s">
        <v>49</v>
      </c>
      <c r="N638" s="1" t="s">
        <v>322</v>
      </c>
      <c r="O638" s="1" t="s">
        <v>224</v>
      </c>
      <c r="P638" s="1" t="s">
        <v>59</v>
      </c>
      <c r="Q638" s="1" t="s">
        <v>59</v>
      </c>
      <c r="R638" s="1" t="s">
        <v>58</v>
      </c>
      <c r="V638">
        <v>1</v>
      </c>
      <c r="AV638" s="1" t="s">
        <v>49</v>
      </c>
      <c r="AW638" s="1" t="s">
        <v>1069</v>
      </c>
      <c r="AX638" s="1" t="s">
        <v>49</v>
      </c>
      <c r="AY638" s="1" t="s">
        <v>49</v>
      </c>
    </row>
    <row r="639" spans="1:51" ht="29.95" customHeight="1">
      <c r="A639" s="4" t="s">
        <v>264</v>
      </c>
      <c r="B639" s="4" t="s">
        <v>558</v>
      </c>
      <c r="C639" s="4" t="s">
        <v>116</v>
      </c>
      <c r="D639" s="5">
        <v>1</v>
      </c>
      <c r="E639" s="6" t="e">
        <f>TRUNC(SUMIF(V637:V639, RIGHTB(O639, 1), H637:H639)*U639, 2)</f>
        <v>#REF!</v>
      </c>
      <c r="F639" s="7" t="e">
        <f>TRUNC(E639*D639,1)</f>
        <v>#REF!</v>
      </c>
      <c r="G639" s="6">
        <v>0</v>
      </c>
      <c r="H639" s="7">
        <f>TRUNC(G639*D639,1)</f>
        <v>0</v>
      </c>
      <c r="I639" s="6">
        <v>0</v>
      </c>
      <c r="J639" s="7">
        <f>TRUNC(I639*D639,1)</f>
        <v>0</v>
      </c>
      <c r="K639" s="6" t="e">
        <f t="shared" si="115"/>
        <v>#REF!</v>
      </c>
      <c r="L639" s="7" t="e">
        <f t="shared" si="115"/>
        <v>#REF!</v>
      </c>
      <c r="M639" s="4" t="s">
        <v>49</v>
      </c>
      <c r="N639" s="1" t="s">
        <v>322</v>
      </c>
      <c r="O639" s="1" t="s">
        <v>218</v>
      </c>
      <c r="P639" s="1" t="s">
        <v>59</v>
      </c>
      <c r="Q639" s="1" t="s">
        <v>59</v>
      </c>
      <c r="R639" s="1" t="s">
        <v>59</v>
      </c>
      <c r="S639">
        <v>1</v>
      </c>
      <c r="T639">
        <v>0</v>
      </c>
      <c r="U639">
        <v>0.02</v>
      </c>
      <c r="AV639" s="1" t="s">
        <v>49</v>
      </c>
      <c r="AW639" s="1" t="s">
        <v>1070</v>
      </c>
      <c r="AX639" s="1" t="s">
        <v>49</v>
      </c>
      <c r="AY639" s="1" t="s">
        <v>49</v>
      </c>
    </row>
    <row r="640" spans="1:51" ht="29.95" customHeight="1">
      <c r="A640" s="4" t="s">
        <v>454</v>
      </c>
      <c r="B640" s="4" t="s">
        <v>49</v>
      </c>
      <c r="C640" s="4" t="s">
        <v>49</v>
      </c>
      <c r="D640" s="5"/>
      <c r="E640" s="6"/>
      <c r="F640" s="7" t="e">
        <f>TRUNC(SUMIF(N637:N639, N636, F637:F639),0)</f>
        <v>#REF!</v>
      </c>
      <c r="G640" s="6"/>
      <c r="H640" s="7" t="e">
        <f>TRUNC(SUMIF(N637:N639, N636, H637:H639),0)</f>
        <v>#REF!</v>
      </c>
      <c r="I640" s="6"/>
      <c r="J640" s="7" t="e">
        <f>TRUNC(SUMIF(N637:N639, N636, J637:J639),0)</f>
        <v>#REF!</v>
      </c>
      <c r="K640" s="6"/>
      <c r="L640" s="7" t="e">
        <f>F640+H640+J640</f>
        <v>#REF!</v>
      </c>
      <c r="M640" s="4" t="s">
        <v>49</v>
      </c>
      <c r="N640" s="1" t="s">
        <v>125</v>
      </c>
      <c r="O640" s="1" t="s">
        <v>125</v>
      </c>
      <c r="P640" s="1" t="s">
        <v>49</v>
      </c>
      <c r="Q640" s="1" t="s">
        <v>49</v>
      </c>
      <c r="R640" s="1" t="s">
        <v>49</v>
      </c>
      <c r="AV640" s="1" t="s">
        <v>49</v>
      </c>
      <c r="AW640" s="1" t="s">
        <v>49</v>
      </c>
      <c r="AX640" s="1" t="s">
        <v>49</v>
      </c>
      <c r="AY640" s="1" t="s">
        <v>49</v>
      </c>
    </row>
    <row r="641" spans="1:51" ht="29.95" customHeight="1">
      <c r="A641" s="5"/>
      <c r="B641" s="5"/>
      <c r="C641" s="5"/>
      <c r="D641" s="5"/>
      <c r="E641" s="6"/>
      <c r="F641" s="7"/>
      <c r="G641" s="6"/>
      <c r="H641" s="7"/>
      <c r="I641" s="6"/>
      <c r="J641" s="7"/>
      <c r="K641" s="6"/>
      <c r="L641" s="7"/>
      <c r="M641" s="5"/>
    </row>
    <row r="642" spans="1:51" ht="29.95" customHeight="1">
      <c r="A642" s="91" t="s">
        <v>1071</v>
      </c>
      <c r="B642" s="91"/>
      <c r="C642" s="91"/>
      <c r="D642" s="91"/>
      <c r="E642" s="92"/>
      <c r="F642" s="93"/>
      <c r="G642" s="92"/>
      <c r="H642" s="93"/>
      <c r="I642" s="92"/>
      <c r="J642" s="93"/>
      <c r="K642" s="92"/>
      <c r="L642" s="93"/>
      <c r="M642" s="91"/>
      <c r="N642" s="1" t="s">
        <v>324</v>
      </c>
    </row>
    <row r="643" spans="1:51" ht="29.95" customHeight="1">
      <c r="A643" s="4" t="s">
        <v>1072</v>
      </c>
      <c r="B643" s="4" t="s">
        <v>1073</v>
      </c>
      <c r="C643" s="4" t="s">
        <v>251</v>
      </c>
      <c r="D643" s="5">
        <v>0.4</v>
      </c>
      <c r="E643" s="6">
        <f>단가대비표!O20</f>
        <v>3050</v>
      </c>
      <c r="F643" s="7">
        <f>TRUNC(E643*D643,1)</f>
        <v>1220</v>
      </c>
      <c r="G643" s="6">
        <f>단가대비표!P20</f>
        <v>0</v>
      </c>
      <c r="H643" s="7">
        <f>TRUNC(G643*D643,1)</f>
        <v>0</v>
      </c>
      <c r="I643" s="6">
        <f>단가대비표!V20</f>
        <v>0</v>
      </c>
      <c r="J643" s="7">
        <f>TRUNC(I643*D643,1)</f>
        <v>0</v>
      </c>
      <c r="K643" s="6">
        <f t="shared" ref="K643:L646" si="116">TRUNC(E643+G643+I643,1)</f>
        <v>3050</v>
      </c>
      <c r="L643" s="7">
        <f t="shared" si="116"/>
        <v>1220</v>
      </c>
      <c r="M643" s="4" t="s">
        <v>49</v>
      </c>
      <c r="N643" s="1" t="s">
        <v>324</v>
      </c>
      <c r="O643" s="1" t="s">
        <v>1074</v>
      </c>
      <c r="P643" s="1" t="s">
        <v>59</v>
      </c>
      <c r="Q643" s="1" t="s">
        <v>59</v>
      </c>
      <c r="R643" s="1" t="s">
        <v>58</v>
      </c>
      <c r="AV643" s="1" t="s">
        <v>49</v>
      </c>
      <c r="AW643" s="1" t="s">
        <v>1075</v>
      </c>
      <c r="AX643" s="1" t="s">
        <v>49</v>
      </c>
      <c r="AY643" s="1" t="s">
        <v>49</v>
      </c>
    </row>
    <row r="644" spans="1:51" ht="29.95" customHeight="1">
      <c r="A644" s="4" t="s">
        <v>1076</v>
      </c>
      <c r="B644" s="4" t="s">
        <v>49</v>
      </c>
      <c r="C644" s="4" t="s">
        <v>900</v>
      </c>
      <c r="D644" s="5">
        <v>0.52600000000000002</v>
      </c>
      <c r="E644" s="6">
        <f>단가대비표!O54</f>
        <v>99.4</v>
      </c>
      <c r="F644" s="7">
        <f>TRUNC(E644*D644,1)</f>
        <v>52.2</v>
      </c>
      <c r="G644" s="6">
        <f>단가대비표!P54</f>
        <v>0</v>
      </c>
      <c r="H644" s="7">
        <f>TRUNC(G644*D644,1)</f>
        <v>0</v>
      </c>
      <c r="I644" s="6">
        <f>단가대비표!V54</f>
        <v>0</v>
      </c>
      <c r="J644" s="7">
        <f>TRUNC(I644*D644,1)</f>
        <v>0</v>
      </c>
      <c r="K644" s="6">
        <f t="shared" si="116"/>
        <v>99.4</v>
      </c>
      <c r="L644" s="7">
        <f t="shared" si="116"/>
        <v>52.2</v>
      </c>
      <c r="M644" s="4" t="s">
        <v>49</v>
      </c>
      <c r="N644" s="1" t="s">
        <v>324</v>
      </c>
      <c r="O644" s="1" t="s">
        <v>1077</v>
      </c>
      <c r="P644" s="1" t="s">
        <v>59</v>
      </c>
      <c r="Q644" s="1" t="s">
        <v>59</v>
      </c>
      <c r="R644" s="1" t="s">
        <v>58</v>
      </c>
      <c r="AV644" s="1" t="s">
        <v>49</v>
      </c>
      <c r="AW644" s="1" t="s">
        <v>1078</v>
      </c>
      <c r="AX644" s="1" t="s">
        <v>49</v>
      </c>
      <c r="AY644" s="1" t="s">
        <v>49</v>
      </c>
    </row>
    <row r="645" spans="1:51" ht="29.95" customHeight="1">
      <c r="A645" s="4" t="s">
        <v>780</v>
      </c>
      <c r="B645" s="4" t="s">
        <v>220</v>
      </c>
      <c r="C645" s="4" t="s">
        <v>221</v>
      </c>
      <c r="D645" s="5">
        <v>0.184</v>
      </c>
      <c r="E645" s="6">
        <f>단가대비표!O194</f>
        <v>0</v>
      </c>
      <c r="F645" s="7">
        <f>TRUNC(E645*D645,1)</f>
        <v>0</v>
      </c>
      <c r="G645" s="6">
        <f>단가대비표!P194</f>
        <v>249748</v>
      </c>
      <c r="H645" s="7">
        <f>TRUNC(G645*D645,1)</f>
        <v>45953.599999999999</v>
      </c>
      <c r="I645" s="6">
        <f>단가대비표!V194</f>
        <v>0</v>
      </c>
      <c r="J645" s="7">
        <f>TRUNC(I645*D645,1)</f>
        <v>0</v>
      </c>
      <c r="K645" s="6">
        <f t="shared" si="116"/>
        <v>249748</v>
      </c>
      <c r="L645" s="7">
        <f t="shared" si="116"/>
        <v>45953.599999999999</v>
      </c>
      <c r="M645" s="4" t="s">
        <v>49</v>
      </c>
      <c r="N645" s="1" t="s">
        <v>324</v>
      </c>
      <c r="O645" s="1" t="s">
        <v>781</v>
      </c>
      <c r="P645" s="1" t="s">
        <v>59</v>
      </c>
      <c r="Q645" s="1" t="s">
        <v>59</v>
      </c>
      <c r="R645" s="1" t="s">
        <v>58</v>
      </c>
      <c r="V645">
        <v>1</v>
      </c>
      <c r="AV645" s="1" t="s">
        <v>49</v>
      </c>
      <c r="AW645" s="1" t="s">
        <v>1079</v>
      </c>
      <c r="AX645" s="1" t="s">
        <v>49</v>
      </c>
      <c r="AY645" s="1" t="s">
        <v>49</v>
      </c>
    </row>
    <row r="646" spans="1:51" ht="29.95" customHeight="1">
      <c r="A646" s="4" t="s">
        <v>264</v>
      </c>
      <c r="B646" s="4" t="s">
        <v>265</v>
      </c>
      <c r="C646" s="4" t="s">
        <v>116</v>
      </c>
      <c r="D646" s="5">
        <v>1</v>
      </c>
      <c r="E646" s="6">
        <f>TRUNC(SUMIF(V643:V646, RIGHTB(O646, 1), H643:H646)*U646, 2)</f>
        <v>1378.6</v>
      </c>
      <c r="F646" s="7">
        <f>TRUNC(E646*D646,1)</f>
        <v>1378.6</v>
      </c>
      <c r="G646" s="6">
        <v>0</v>
      </c>
      <c r="H646" s="7">
        <f>TRUNC(G646*D646,1)</f>
        <v>0</v>
      </c>
      <c r="I646" s="6">
        <v>0</v>
      </c>
      <c r="J646" s="7">
        <f>TRUNC(I646*D646,1)</f>
        <v>0</v>
      </c>
      <c r="K646" s="6">
        <f t="shared" si="116"/>
        <v>1378.6</v>
      </c>
      <c r="L646" s="7">
        <f t="shared" si="116"/>
        <v>1378.6</v>
      </c>
      <c r="M646" s="4" t="s">
        <v>49</v>
      </c>
      <c r="N646" s="1" t="s">
        <v>324</v>
      </c>
      <c r="O646" s="1" t="s">
        <v>218</v>
      </c>
      <c r="P646" s="1" t="s">
        <v>59</v>
      </c>
      <c r="Q646" s="1" t="s">
        <v>59</v>
      </c>
      <c r="R646" s="1" t="s">
        <v>59</v>
      </c>
      <c r="S646">
        <v>1</v>
      </c>
      <c r="T646">
        <v>0</v>
      </c>
      <c r="U646">
        <v>0.03</v>
      </c>
      <c r="AV646" s="1" t="s">
        <v>49</v>
      </c>
      <c r="AW646" s="1" t="s">
        <v>1080</v>
      </c>
      <c r="AX646" s="1" t="s">
        <v>49</v>
      </c>
      <c r="AY646" s="1" t="s">
        <v>49</v>
      </c>
    </row>
    <row r="647" spans="1:51" ht="29.95" customHeight="1">
      <c r="A647" s="4" t="s">
        <v>454</v>
      </c>
      <c r="B647" s="4" t="s">
        <v>49</v>
      </c>
      <c r="C647" s="4" t="s">
        <v>49</v>
      </c>
      <c r="D647" s="5"/>
      <c r="E647" s="6"/>
      <c r="F647" s="7">
        <f>TRUNC(SUMIF(N643:N646, N642, F643:F646),0)</f>
        <v>2650</v>
      </c>
      <c r="G647" s="6"/>
      <c r="H647" s="7">
        <f>TRUNC(SUMIF(N643:N646, N642, H643:H646),0)</f>
        <v>45953</v>
      </c>
      <c r="I647" s="6"/>
      <c r="J647" s="7">
        <f>TRUNC(SUMIF(N643:N646, N642, J643:J646),0)</f>
        <v>0</v>
      </c>
      <c r="K647" s="6"/>
      <c r="L647" s="7">
        <f>F647+H647+J647</f>
        <v>48603</v>
      </c>
      <c r="M647" s="4" t="s">
        <v>49</v>
      </c>
      <c r="N647" s="1" t="s">
        <v>125</v>
      </c>
      <c r="O647" s="1" t="s">
        <v>125</v>
      </c>
      <c r="P647" s="1" t="s">
        <v>49</v>
      </c>
      <c r="Q647" s="1" t="s">
        <v>49</v>
      </c>
      <c r="R647" s="1" t="s">
        <v>49</v>
      </c>
      <c r="AV647" s="1" t="s">
        <v>49</v>
      </c>
      <c r="AW647" s="1" t="s">
        <v>49</v>
      </c>
      <c r="AX647" s="1" t="s">
        <v>49</v>
      </c>
      <c r="AY647" s="1" t="s">
        <v>49</v>
      </c>
    </row>
    <row r="648" spans="1:51" ht="29.95" customHeight="1">
      <c r="A648" s="5"/>
      <c r="B648" s="5"/>
      <c r="C648" s="5"/>
      <c r="D648" s="5"/>
      <c r="E648" s="6"/>
      <c r="F648" s="7"/>
      <c r="G648" s="6"/>
      <c r="H648" s="7"/>
      <c r="I648" s="6"/>
      <c r="J648" s="7"/>
      <c r="K648" s="6"/>
      <c r="L648" s="7"/>
      <c r="M648" s="5"/>
    </row>
    <row r="649" spans="1:51" ht="29.95" customHeight="1">
      <c r="A649" s="91" t="s">
        <v>1081</v>
      </c>
      <c r="B649" s="91"/>
      <c r="C649" s="91"/>
      <c r="D649" s="91"/>
      <c r="E649" s="92"/>
      <c r="F649" s="93"/>
      <c r="G649" s="92"/>
      <c r="H649" s="93"/>
      <c r="I649" s="92"/>
      <c r="J649" s="93"/>
      <c r="K649" s="92"/>
      <c r="L649" s="93"/>
      <c r="M649" s="91"/>
      <c r="N649" s="1" t="s">
        <v>325</v>
      </c>
    </row>
    <row r="650" spans="1:51" ht="29.95" customHeight="1">
      <c r="A650" s="4" t="s">
        <v>1072</v>
      </c>
      <c r="B650" s="4" t="s">
        <v>1073</v>
      </c>
      <c r="C650" s="4" t="s">
        <v>251</v>
      </c>
      <c r="D650" s="5">
        <v>0.54</v>
      </c>
      <c r="E650" s="6">
        <f>단가대비표!O20</f>
        <v>3050</v>
      </c>
      <c r="F650" s="7">
        <f>TRUNC(E650*D650,1)</f>
        <v>1647</v>
      </c>
      <c r="G650" s="6">
        <f>단가대비표!P20</f>
        <v>0</v>
      </c>
      <c r="H650" s="7">
        <f>TRUNC(G650*D650,1)</f>
        <v>0</v>
      </c>
      <c r="I650" s="6">
        <f>단가대비표!V20</f>
        <v>0</v>
      </c>
      <c r="J650" s="7">
        <f>TRUNC(I650*D650,1)</f>
        <v>0</v>
      </c>
      <c r="K650" s="6">
        <f t="shared" ref="K650:L653" si="117">TRUNC(E650+G650+I650,1)</f>
        <v>3050</v>
      </c>
      <c r="L650" s="7">
        <f t="shared" si="117"/>
        <v>1647</v>
      </c>
      <c r="M650" s="4" t="s">
        <v>49</v>
      </c>
      <c r="N650" s="1" t="s">
        <v>325</v>
      </c>
      <c r="O650" s="1" t="s">
        <v>1074</v>
      </c>
      <c r="P650" s="1" t="s">
        <v>59</v>
      </c>
      <c r="Q650" s="1" t="s">
        <v>59</v>
      </c>
      <c r="R650" s="1" t="s">
        <v>58</v>
      </c>
      <c r="AV650" s="1" t="s">
        <v>49</v>
      </c>
      <c r="AW650" s="1" t="s">
        <v>1082</v>
      </c>
      <c r="AX650" s="1" t="s">
        <v>49</v>
      </c>
      <c r="AY650" s="1" t="s">
        <v>49</v>
      </c>
    </row>
    <row r="651" spans="1:51" ht="29.95" customHeight="1">
      <c r="A651" s="4" t="s">
        <v>1076</v>
      </c>
      <c r="B651" s="4" t="s">
        <v>49</v>
      </c>
      <c r="C651" s="4" t="s">
        <v>900</v>
      </c>
      <c r="D651" s="5">
        <v>0.622</v>
      </c>
      <c r="E651" s="6">
        <f>단가대비표!O54</f>
        <v>99.4</v>
      </c>
      <c r="F651" s="7">
        <f>TRUNC(E651*D651,1)</f>
        <v>61.8</v>
      </c>
      <c r="G651" s="6">
        <f>단가대비표!P54</f>
        <v>0</v>
      </c>
      <c r="H651" s="7">
        <f>TRUNC(G651*D651,1)</f>
        <v>0</v>
      </c>
      <c r="I651" s="6">
        <f>단가대비표!V54</f>
        <v>0</v>
      </c>
      <c r="J651" s="7">
        <f>TRUNC(I651*D651,1)</f>
        <v>0</v>
      </c>
      <c r="K651" s="6">
        <f t="shared" si="117"/>
        <v>99.4</v>
      </c>
      <c r="L651" s="7">
        <f t="shared" si="117"/>
        <v>61.8</v>
      </c>
      <c r="M651" s="4" t="s">
        <v>49</v>
      </c>
      <c r="N651" s="1" t="s">
        <v>325</v>
      </c>
      <c r="O651" s="1" t="s">
        <v>1077</v>
      </c>
      <c r="P651" s="1" t="s">
        <v>59</v>
      </c>
      <c r="Q651" s="1" t="s">
        <v>59</v>
      </c>
      <c r="R651" s="1" t="s">
        <v>58</v>
      </c>
      <c r="AV651" s="1" t="s">
        <v>49</v>
      </c>
      <c r="AW651" s="1" t="s">
        <v>1083</v>
      </c>
      <c r="AX651" s="1" t="s">
        <v>49</v>
      </c>
      <c r="AY651" s="1" t="s">
        <v>49</v>
      </c>
    </row>
    <row r="652" spans="1:51" ht="29.95" customHeight="1">
      <c r="A652" s="4" t="s">
        <v>780</v>
      </c>
      <c r="B652" s="4" t="s">
        <v>220</v>
      </c>
      <c r="C652" s="4" t="s">
        <v>221</v>
      </c>
      <c r="D652" s="5">
        <v>0.216</v>
      </c>
      <c r="E652" s="6">
        <f>단가대비표!O194</f>
        <v>0</v>
      </c>
      <c r="F652" s="7">
        <f>TRUNC(E652*D652,1)</f>
        <v>0</v>
      </c>
      <c r="G652" s="6">
        <f>단가대비표!P194</f>
        <v>249748</v>
      </c>
      <c r="H652" s="7">
        <f>TRUNC(G652*D652,1)</f>
        <v>53945.5</v>
      </c>
      <c r="I652" s="6">
        <f>단가대비표!V194</f>
        <v>0</v>
      </c>
      <c r="J652" s="7">
        <f>TRUNC(I652*D652,1)</f>
        <v>0</v>
      </c>
      <c r="K652" s="6">
        <f t="shared" si="117"/>
        <v>249748</v>
      </c>
      <c r="L652" s="7">
        <f t="shared" si="117"/>
        <v>53945.5</v>
      </c>
      <c r="M652" s="4" t="s">
        <v>49</v>
      </c>
      <c r="N652" s="1" t="s">
        <v>325</v>
      </c>
      <c r="O652" s="1" t="s">
        <v>781</v>
      </c>
      <c r="P652" s="1" t="s">
        <v>59</v>
      </c>
      <c r="Q652" s="1" t="s">
        <v>59</v>
      </c>
      <c r="R652" s="1" t="s">
        <v>58</v>
      </c>
      <c r="V652">
        <v>1</v>
      </c>
      <c r="AV652" s="1" t="s">
        <v>49</v>
      </c>
      <c r="AW652" s="1" t="s">
        <v>1084</v>
      </c>
      <c r="AX652" s="1" t="s">
        <v>49</v>
      </c>
      <c r="AY652" s="1" t="s">
        <v>49</v>
      </c>
    </row>
    <row r="653" spans="1:51" ht="29.95" customHeight="1">
      <c r="A653" s="4" t="s">
        <v>264</v>
      </c>
      <c r="B653" s="4" t="s">
        <v>265</v>
      </c>
      <c r="C653" s="4" t="s">
        <v>116</v>
      </c>
      <c r="D653" s="5">
        <v>1</v>
      </c>
      <c r="E653" s="6">
        <f>TRUNC(SUMIF(V650:V653, RIGHTB(O653, 1), H650:H653)*U653, 2)</f>
        <v>1618.36</v>
      </c>
      <c r="F653" s="7">
        <f>TRUNC(E653*D653,1)</f>
        <v>1618.3</v>
      </c>
      <c r="G653" s="6">
        <v>0</v>
      </c>
      <c r="H653" s="7">
        <f>TRUNC(G653*D653,1)</f>
        <v>0</v>
      </c>
      <c r="I653" s="6">
        <v>0</v>
      </c>
      <c r="J653" s="7">
        <f>TRUNC(I653*D653,1)</f>
        <v>0</v>
      </c>
      <c r="K653" s="6">
        <f t="shared" si="117"/>
        <v>1618.3</v>
      </c>
      <c r="L653" s="7">
        <f t="shared" si="117"/>
        <v>1618.3</v>
      </c>
      <c r="M653" s="4" t="s">
        <v>49</v>
      </c>
      <c r="N653" s="1" t="s">
        <v>325</v>
      </c>
      <c r="O653" s="1" t="s">
        <v>218</v>
      </c>
      <c r="P653" s="1" t="s">
        <v>59</v>
      </c>
      <c r="Q653" s="1" t="s">
        <v>59</v>
      </c>
      <c r="R653" s="1" t="s">
        <v>59</v>
      </c>
      <c r="S653">
        <v>1</v>
      </c>
      <c r="T653">
        <v>0</v>
      </c>
      <c r="U653">
        <v>0.03</v>
      </c>
      <c r="AV653" s="1" t="s">
        <v>49</v>
      </c>
      <c r="AW653" s="1" t="s">
        <v>1085</v>
      </c>
      <c r="AX653" s="1" t="s">
        <v>49</v>
      </c>
      <c r="AY653" s="1" t="s">
        <v>49</v>
      </c>
    </row>
    <row r="654" spans="1:51" ht="29.95" customHeight="1">
      <c r="A654" s="4" t="s">
        <v>454</v>
      </c>
      <c r="B654" s="4" t="s">
        <v>49</v>
      </c>
      <c r="C654" s="4" t="s">
        <v>49</v>
      </c>
      <c r="D654" s="5"/>
      <c r="E654" s="6"/>
      <c r="F654" s="7">
        <f>TRUNC(SUMIF(N650:N653, N649, F650:F653),0)</f>
        <v>3327</v>
      </c>
      <c r="G654" s="6"/>
      <c r="H654" s="7">
        <f>TRUNC(SUMIF(N650:N653, N649, H650:H653),0)</f>
        <v>53945</v>
      </c>
      <c r="I654" s="6"/>
      <c r="J654" s="7">
        <f>TRUNC(SUMIF(N650:N653, N649, J650:J653),0)</f>
        <v>0</v>
      </c>
      <c r="K654" s="6"/>
      <c r="L654" s="7">
        <f>F654+H654+J654</f>
        <v>57272</v>
      </c>
      <c r="M654" s="4" t="s">
        <v>49</v>
      </c>
      <c r="N654" s="1" t="s">
        <v>125</v>
      </c>
      <c r="O654" s="1" t="s">
        <v>125</v>
      </c>
      <c r="P654" s="1" t="s">
        <v>49</v>
      </c>
      <c r="Q654" s="1" t="s">
        <v>49</v>
      </c>
      <c r="R654" s="1" t="s">
        <v>49</v>
      </c>
      <c r="AV654" s="1" t="s">
        <v>49</v>
      </c>
      <c r="AW654" s="1" t="s">
        <v>49</v>
      </c>
      <c r="AX654" s="1" t="s">
        <v>49</v>
      </c>
      <c r="AY654" s="1" t="s">
        <v>49</v>
      </c>
    </row>
    <row r="655" spans="1:51" ht="29.95" customHeight="1">
      <c r="A655" s="5"/>
      <c r="B655" s="5"/>
      <c r="C655" s="5"/>
      <c r="D655" s="5"/>
      <c r="E655" s="6"/>
      <c r="F655" s="7"/>
      <c r="G655" s="6"/>
      <c r="H655" s="7"/>
      <c r="I655" s="6"/>
      <c r="J655" s="7"/>
      <c r="K655" s="6"/>
      <c r="L655" s="7"/>
      <c r="M655" s="5"/>
    </row>
    <row r="656" spans="1:51" ht="29.95" customHeight="1">
      <c r="A656" s="91" t="s">
        <v>1086</v>
      </c>
      <c r="B656" s="91"/>
      <c r="C656" s="91"/>
      <c r="D656" s="91"/>
      <c r="E656" s="92"/>
      <c r="F656" s="93"/>
      <c r="G656" s="92"/>
      <c r="H656" s="93"/>
      <c r="I656" s="92"/>
      <c r="J656" s="93"/>
      <c r="K656" s="92"/>
      <c r="L656" s="93"/>
      <c r="M656" s="91"/>
      <c r="N656" s="1" t="s">
        <v>326</v>
      </c>
    </row>
    <row r="657" spans="1:51" ht="29.95" customHeight="1">
      <c r="A657" s="4" t="s">
        <v>922</v>
      </c>
      <c r="B657" s="4" t="s">
        <v>923</v>
      </c>
      <c r="C657" s="4" t="s">
        <v>251</v>
      </c>
      <c r="D657" s="5">
        <v>0.02</v>
      </c>
      <c r="E657" s="6">
        <f>단가대비표!O23</f>
        <v>9160</v>
      </c>
      <c r="F657" s="7">
        <f>TRUNC(E657*D657,1)</f>
        <v>183.2</v>
      </c>
      <c r="G657" s="6">
        <f>단가대비표!P23</f>
        <v>0</v>
      </c>
      <c r="H657" s="7">
        <f>TRUNC(G657*D657,1)</f>
        <v>0</v>
      </c>
      <c r="I657" s="6">
        <f>단가대비표!V23</f>
        <v>0</v>
      </c>
      <c r="J657" s="7">
        <f>TRUNC(I657*D657,1)</f>
        <v>0</v>
      </c>
      <c r="K657" s="6">
        <f t="shared" ref="K657:L660" si="118">TRUNC(E657+G657+I657,1)</f>
        <v>9160</v>
      </c>
      <c r="L657" s="7">
        <f t="shared" si="118"/>
        <v>183.2</v>
      </c>
      <c r="M657" s="4" t="s">
        <v>49</v>
      </c>
      <c r="N657" s="1" t="s">
        <v>326</v>
      </c>
      <c r="O657" s="1" t="s">
        <v>924</v>
      </c>
      <c r="P657" s="1" t="s">
        <v>59</v>
      </c>
      <c r="Q657" s="1" t="s">
        <v>59</v>
      </c>
      <c r="R657" s="1" t="s">
        <v>58</v>
      </c>
      <c r="AV657" s="1" t="s">
        <v>49</v>
      </c>
      <c r="AW657" s="1" t="s">
        <v>1087</v>
      </c>
      <c r="AX657" s="1" t="s">
        <v>49</v>
      </c>
      <c r="AY657" s="1" t="s">
        <v>49</v>
      </c>
    </row>
    <row r="658" spans="1:51" ht="29.95" customHeight="1">
      <c r="A658" s="4" t="s">
        <v>926</v>
      </c>
      <c r="B658" s="4" t="s">
        <v>927</v>
      </c>
      <c r="C658" s="4" t="s">
        <v>445</v>
      </c>
      <c r="D658" s="5">
        <v>129</v>
      </c>
      <c r="E658" s="6">
        <f>단가대비표!O13</f>
        <v>6.05</v>
      </c>
      <c r="F658" s="7">
        <f>TRUNC(E658*D658,1)</f>
        <v>780.4</v>
      </c>
      <c r="G658" s="6">
        <f>단가대비표!P13</f>
        <v>0</v>
      </c>
      <c r="H658" s="7">
        <f>TRUNC(G658*D658,1)</f>
        <v>0</v>
      </c>
      <c r="I658" s="6">
        <f>단가대비표!V13</f>
        <v>0</v>
      </c>
      <c r="J658" s="7">
        <f>TRUNC(I658*D658,1)</f>
        <v>0</v>
      </c>
      <c r="K658" s="6">
        <f t="shared" si="118"/>
        <v>6</v>
      </c>
      <c r="L658" s="7">
        <f t="shared" si="118"/>
        <v>780.4</v>
      </c>
      <c r="M658" s="4" t="s">
        <v>49</v>
      </c>
      <c r="N658" s="1" t="s">
        <v>326</v>
      </c>
      <c r="O658" s="1" t="s">
        <v>928</v>
      </c>
      <c r="P658" s="1" t="s">
        <v>59</v>
      </c>
      <c r="Q658" s="1" t="s">
        <v>59</v>
      </c>
      <c r="R658" s="1" t="s">
        <v>58</v>
      </c>
      <c r="AV658" s="1" t="s">
        <v>49</v>
      </c>
      <c r="AW658" s="1" t="s">
        <v>1088</v>
      </c>
      <c r="AX658" s="1" t="s">
        <v>49</v>
      </c>
      <c r="AY658" s="1" t="s">
        <v>49</v>
      </c>
    </row>
    <row r="659" spans="1:51" ht="29.95" customHeight="1">
      <c r="A659" s="4" t="s">
        <v>780</v>
      </c>
      <c r="B659" s="4" t="s">
        <v>220</v>
      </c>
      <c r="C659" s="4" t="s">
        <v>221</v>
      </c>
      <c r="D659" s="5">
        <v>6.6000000000000003E-2</v>
      </c>
      <c r="E659" s="6">
        <f>단가대비표!O194</f>
        <v>0</v>
      </c>
      <c r="F659" s="7">
        <f>TRUNC(E659*D659,1)</f>
        <v>0</v>
      </c>
      <c r="G659" s="6">
        <f>단가대비표!P194</f>
        <v>249748</v>
      </c>
      <c r="H659" s="7">
        <f>TRUNC(G659*D659,1)</f>
        <v>16483.3</v>
      </c>
      <c r="I659" s="6">
        <f>단가대비표!V194</f>
        <v>0</v>
      </c>
      <c r="J659" s="7">
        <f>TRUNC(I659*D659,1)</f>
        <v>0</v>
      </c>
      <c r="K659" s="6">
        <f t="shared" si="118"/>
        <v>249748</v>
      </c>
      <c r="L659" s="7">
        <f t="shared" si="118"/>
        <v>16483.3</v>
      </c>
      <c r="M659" s="4" t="s">
        <v>49</v>
      </c>
      <c r="N659" s="1" t="s">
        <v>326</v>
      </c>
      <c r="O659" s="1" t="s">
        <v>781</v>
      </c>
      <c r="P659" s="1" t="s">
        <v>59</v>
      </c>
      <c r="Q659" s="1" t="s">
        <v>59</v>
      </c>
      <c r="R659" s="1" t="s">
        <v>58</v>
      </c>
      <c r="V659">
        <v>1</v>
      </c>
      <c r="AV659" s="1" t="s">
        <v>49</v>
      </c>
      <c r="AW659" s="1" t="s">
        <v>1089</v>
      </c>
      <c r="AX659" s="1" t="s">
        <v>49</v>
      </c>
      <c r="AY659" s="1" t="s">
        <v>49</v>
      </c>
    </row>
    <row r="660" spans="1:51" ht="29.95" customHeight="1">
      <c r="A660" s="4" t="s">
        <v>264</v>
      </c>
      <c r="B660" s="4" t="s">
        <v>931</v>
      </c>
      <c r="C660" s="4" t="s">
        <v>116</v>
      </c>
      <c r="D660" s="5">
        <v>1</v>
      </c>
      <c r="E660" s="6">
        <f>TRUNC(SUMIF(V657:V660, RIGHTB(O660, 1), H657:H660)*U660, 2)</f>
        <v>659.33</v>
      </c>
      <c r="F660" s="7">
        <f>TRUNC(E660*D660,1)</f>
        <v>659.3</v>
      </c>
      <c r="G660" s="6">
        <v>0</v>
      </c>
      <c r="H660" s="7">
        <f>TRUNC(G660*D660,1)</f>
        <v>0</v>
      </c>
      <c r="I660" s="6">
        <v>0</v>
      </c>
      <c r="J660" s="7">
        <f>TRUNC(I660*D660,1)</f>
        <v>0</v>
      </c>
      <c r="K660" s="6">
        <f t="shared" si="118"/>
        <v>659.3</v>
      </c>
      <c r="L660" s="7">
        <f t="shared" si="118"/>
        <v>659.3</v>
      </c>
      <c r="M660" s="4" t="s">
        <v>49</v>
      </c>
      <c r="N660" s="1" t="s">
        <v>326</v>
      </c>
      <c r="O660" s="1" t="s">
        <v>218</v>
      </c>
      <c r="P660" s="1" t="s">
        <v>59</v>
      </c>
      <c r="Q660" s="1" t="s">
        <v>59</v>
      </c>
      <c r="R660" s="1" t="s">
        <v>59</v>
      </c>
      <c r="S660">
        <v>1</v>
      </c>
      <c r="T660">
        <v>0</v>
      </c>
      <c r="U660">
        <v>0.04</v>
      </c>
      <c r="AV660" s="1" t="s">
        <v>49</v>
      </c>
      <c r="AW660" s="1" t="s">
        <v>1090</v>
      </c>
      <c r="AX660" s="1" t="s">
        <v>49</v>
      </c>
      <c r="AY660" s="1" t="s">
        <v>49</v>
      </c>
    </row>
    <row r="661" spans="1:51" ht="29.95" customHeight="1">
      <c r="A661" s="4" t="s">
        <v>454</v>
      </c>
      <c r="B661" s="4" t="s">
        <v>49</v>
      </c>
      <c r="C661" s="4" t="s">
        <v>49</v>
      </c>
      <c r="D661" s="5"/>
      <c r="E661" s="6"/>
      <c r="F661" s="7">
        <f>TRUNC(SUMIF(N657:N660, N656, F657:F660),0)</f>
        <v>1622</v>
      </c>
      <c r="G661" s="6"/>
      <c r="H661" s="7">
        <f>TRUNC(SUMIF(N657:N660, N656, H657:H660),0)</f>
        <v>16483</v>
      </c>
      <c r="I661" s="6"/>
      <c r="J661" s="7">
        <f>TRUNC(SUMIF(N657:N660, N656, J657:J660),0)</f>
        <v>0</v>
      </c>
      <c r="K661" s="6"/>
      <c r="L661" s="7">
        <f>F661+H661+J661</f>
        <v>18105</v>
      </c>
      <c r="M661" s="4" t="s">
        <v>49</v>
      </c>
      <c r="N661" s="1" t="s">
        <v>125</v>
      </c>
      <c r="O661" s="1" t="s">
        <v>125</v>
      </c>
      <c r="P661" s="1" t="s">
        <v>49</v>
      </c>
      <c r="Q661" s="1" t="s">
        <v>49</v>
      </c>
      <c r="R661" s="1" t="s">
        <v>49</v>
      </c>
      <c r="AV661" s="1" t="s">
        <v>49</v>
      </c>
      <c r="AW661" s="1" t="s">
        <v>49</v>
      </c>
      <c r="AX661" s="1" t="s">
        <v>49</v>
      </c>
      <c r="AY661" s="1" t="s">
        <v>49</v>
      </c>
    </row>
    <row r="662" spans="1:51" ht="29.95" customHeight="1">
      <c r="A662" s="5"/>
      <c r="B662" s="5"/>
      <c r="C662" s="5"/>
      <c r="D662" s="5"/>
      <c r="E662" s="6"/>
      <c r="F662" s="7"/>
      <c r="G662" s="6"/>
      <c r="H662" s="7"/>
      <c r="I662" s="6"/>
      <c r="J662" s="7"/>
      <c r="K662" s="6"/>
      <c r="L662" s="7"/>
      <c r="M662" s="5"/>
    </row>
    <row r="663" spans="1:51" ht="29.95" customHeight="1">
      <c r="A663" s="91" t="s">
        <v>1091</v>
      </c>
      <c r="B663" s="91"/>
      <c r="C663" s="91"/>
      <c r="D663" s="91"/>
      <c r="E663" s="92"/>
      <c r="F663" s="93"/>
      <c r="G663" s="92"/>
      <c r="H663" s="93"/>
      <c r="I663" s="92"/>
      <c r="J663" s="93"/>
      <c r="K663" s="92"/>
      <c r="L663" s="93"/>
      <c r="M663" s="91"/>
      <c r="N663" s="1" t="s">
        <v>327</v>
      </c>
    </row>
    <row r="664" spans="1:51" ht="29.95" customHeight="1">
      <c r="A664" s="4" t="s">
        <v>922</v>
      </c>
      <c r="B664" s="4" t="s">
        <v>923</v>
      </c>
      <c r="C664" s="4" t="s">
        <v>251</v>
      </c>
      <c r="D664" s="5">
        <v>0.04</v>
      </c>
      <c r="E664" s="6">
        <f>단가대비표!O23</f>
        <v>9160</v>
      </c>
      <c r="F664" s="7">
        <f>TRUNC(E664*D664,1)</f>
        <v>366.4</v>
      </c>
      <c r="G664" s="6">
        <f>단가대비표!P23</f>
        <v>0</v>
      </c>
      <c r="H664" s="7">
        <f>TRUNC(G664*D664,1)</f>
        <v>0</v>
      </c>
      <c r="I664" s="6">
        <f>단가대비표!V23</f>
        <v>0</v>
      </c>
      <c r="J664" s="7">
        <f>TRUNC(I664*D664,1)</f>
        <v>0</v>
      </c>
      <c r="K664" s="6">
        <f t="shared" ref="K664:L667" si="119">TRUNC(E664+G664+I664,1)</f>
        <v>9160</v>
      </c>
      <c r="L664" s="7">
        <f t="shared" si="119"/>
        <v>366.4</v>
      </c>
      <c r="M664" s="4" t="s">
        <v>49</v>
      </c>
      <c r="N664" s="1" t="s">
        <v>327</v>
      </c>
      <c r="O664" s="1" t="s">
        <v>924</v>
      </c>
      <c r="P664" s="1" t="s">
        <v>59</v>
      </c>
      <c r="Q664" s="1" t="s">
        <v>59</v>
      </c>
      <c r="R664" s="1" t="s">
        <v>58</v>
      </c>
      <c r="AV664" s="1" t="s">
        <v>49</v>
      </c>
      <c r="AW664" s="1" t="s">
        <v>1092</v>
      </c>
      <c r="AX664" s="1" t="s">
        <v>49</v>
      </c>
      <c r="AY664" s="1" t="s">
        <v>49</v>
      </c>
    </row>
    <row r="665" spans="1:51" ht="29.95" customHeight="1">
      <c r="A665" s="4" t="s">
        <v>926</v>
      </c>
      <c r="B665" s="4" t="s">
        <v>927</v>
      </c>
      <c r="C665" s="4" t="s">
        <v>445</v>
      </c>
      <c r="D665" s="5">
        <v>191</v>
      </c>
      <c r="E665" s="6">
        <f>단가대비표!O13</f>
        <v>6.05</v>
      </c>
      <c r="F665" s="7">
        <f>TRUNC(E665*D665,1)</f>
        <v>1155.5</v>
      </c>
      <c r="G665" s="6">
        <f>단가대비표!P13</f>
        <v>0</v>
      </c>
      <c r="H665" s="7">
        <f>TRUNC(G665*D665,1)</f>
        <v>0</v>
      </c>
      <c r="I665" s="6">
        <f>단가대비표!V13</f>
        <v>0</v>
      </c>
      <c r="J665" s="7">
        <f>TRUNC(I665*D665,1)</f>
        <v>0</v>
      </c>
      <c r="K665" s="6">
        <f t="shared" si="119"/>
        <v>6</v>
      </c>
      <c r="L665" s="7">
        <f t="shared" si="119"/>
        <v>1155.5</v>
      </c>
      <c r="M665" s="4" t="s">
        <v>49</v>
      </c>
      <c r="N665" s="1" t="s">
        <v>327</v>
      </c>
      <c r="O665" s="1" t="s">
        <v>928</v>
      </c>
      <c r="P665" s="1" t="s">
        <v>59</v>
      </c>
      <c r="Q665" s="1" t="s">
        <v>59</v>
      </c>
      <c r="R665" s="1" t="s">
        <v>58</v>
      </c>
      <c r="AV665" s="1" t="s">
        <v>49</v>
      </c>
      <c r="AW665" s="1" t="s">
        <v>1093</v>
      </c>
      <c r="AX665" s="1" t="s">
        <v>49</v>
      </c>
      <c r="AY665" s="1" t="s">
        <v>49</v>
      </c>
    </row>
    <row r="666" spans="1:51" ht="29.95" customHeight="1">
      <c r="A666" s="4" t="s">
        <v>780</v>
      </c>
      <c r="B666" s="4" t="s">
        <v>220</v>
      </c>
      <c r="C666" s="4" t="s">
        <v>221</v>
      </c>
      <c r="D666" s="5">
        <v>8.4000000000000005E-2</v>
      </c>
      <c r="E666" s="6">
        <f>단가대비표!O194</f>
        <v>0</v>
      </c>
      <c r="F666" s="7">
        <f>TRUNC(E666*D666,1)</f>
        <v>0</v>
      </c>
      <c r="G666" s="6">
        <f>단가대비표!P194</f>
        <v>249748</v>
      </c>
      <c r="H666" s="7">
        <f>TRUNC(G666*D666,1)</f>
        <v>20978.799999999999</v>
      </c>
      <c r="I666" s="6">
        <f>단가대비표!V194</f>
        <v>0</v>
      </c>
      <c r="J666" s="7">
        <f>TRUNC(I666*D666,1)</f>
        <v>0</v>
      </c>
      <c r="K666" s="6">
        <f t="shared" si="119"/>
        <v>249748</v>
      </c>
      <c r="L666" s="7">
        <f t="shared" si="119"/>
        <v>20978.799999999999</v>
      </c>
      <c r="M666" s="4" t="s">
        <v>49</v>
      </c>
      <c r="N666" s="1" t="s">
        <v>327</v>
      </c>
      <c r="O666" s="1" t="s">
        <v>781</v>
      </c>
      <c r="P666" s="1" t="s">
        <v>59</v>
      </c>
      <c r="Q666" s="1" t="s">
        <v>59</v>
      </c>
      <c r="R666" s="1" t="s">
        <v>58</v>
      </c>
      <c r="V666">
        <v>1</v>
      </c>
      <c r="AV666" s="1" t="s">
        <v>49</v>
      </c>
      <c r="AW666" s="1" t="s">
        <v>1094</v>
      </c>
      <c r="AX666" s="1" t="s">
        <v>49</v>
      </c>
      <c r="AY666" s="1" t="s">
        <v>49</v>
      </c>
    </row>
    <row r="667" spans="1:51" ht="29.95" customHeight="1">
      <c r="A667" s="4" t="s">
        <v>264</v>
      </c>
      <c r="B667" s="4" t="s">
        <v>931</v>
      </c>
      <c r="C667" s="4" t="s">
        <v>116</v>
      </c>
      <c r="D667" s="5">
        <v>1</v>
      </c>
      <c r="E667" s="6">
        <f>TRUNC(SUMIF(V664:V667, RIGHTB(O667, 1), H664:H667)*U667, 2)</f>
        <v>839.15</v>
      </c>
      <c r="F667" s="7">
        <f>TRUNC(E667*D667,1)</f>
        <v>839.1</v>
      </c>
      <c r="G667" s="6">
        <v>0</v>
      </c>
      <c r="H667" s="7">
        <f>TRUNC(G667*D667,1)</f>
        <v>0</v>
      </c>
      <c r="I667" s="6">
        <v>0</v>
      </c>
      <c r="J667" s="7">
        <f>TRUNC(I667*D667,1)</f>
        <v>0</v>
      </c>
      <c r="K667" s="6">
        <f t="shared" si="119"/>
        <v>839.1</v>
      </c>
      <c r="L667" s="7">
        <f t="shared" si="119"/>
        <v>839.1</v>
      </c>
      <c r="M667" s="4" t="s">
        <v>49</v>
      </c>
      <c r="N667" s="1" t="s">
        <v>327</v>
      </c>
      <c r="O667" s="1" t="s">
        <v>218</v>
      </c>
      <c r="P667" s="1" t="s">
        <v>59</v>
      </c>
      <c r="Q667" s="1" t="s">
        <v>59</v>
      </c>
      <c r="R667" s="1" t="s">
        <v>59</v>
      </c>
      <c r="S667">
        <v>1</v>
      </c>
      <c r="T667">
        <v>0</v>
      </c>
      <c r="U667">
        <v>0.04</v>
      </c>
      <c r="AV667" s="1" t="s">
        <v>49</v>
      </c>
      <c r="AW667" s="1" t="s">
        <v>1095</v>
      </c>
      <c r="AX667" s="1" t="s">
        <v>49</v>
      </c>
      <c r="AY667" s="1" t="s">
        <v>49</v>
      </c>
    </row>
    <row r="668" spans="1:51" ht="29.95" customHeight="1">
      <c r="A668" s="4" t="s">
        <v>454</v>
      </c>
      <c r="B668" s="4" t="s">
        <v>49</v>
      </c>
      <c r="C668" s="4" t="s">
        <v>49</v>
      </c>
      <c r="D668" s="5"/>
      <c r="E668" s="6"/>
      <c r="F668" s="7">
        <f>TRUNC(SUMIF(N664:N667, N663, F664:F667),0)</f>
        <v>2361</v>
      </c>
      <c r="G668" s="6"/>
      <c r="H668" s="7">
        <f>TRUNC(SUMIF(N664:N667, N663, H664:H667),0)</f>
        <v>20978</v>
      </c>
      <c r="I668" s="6"/>
      <c r="J668" s="7">
        <f>TRUNC(SUMIF(N664:N667, N663, J664:J667),0)</f>
        <v>0</v>
      </c>
      <c r="K668" s="6"/>
      <c r="L668" s="7">
        <f>F668+H668+J668</f>
        <v>23339</v>
      </c>
      <c r="M668" s="4" t="s">
        <v>49</v>
      </c>
      <c r="N668" s="1" t="s">
        <v>125</v>
      </c>
      <c r="O668" s="1" t="s">
        <v>125</v>
      </c>
      <c r="P668" s="1" t="s">
        <v>49</v>
      </c>
      <c r="Q668" s="1" t="s">
        <v>49</v>
      </c>
      <c r="R668" s="1" t="s">
        <v>49</v>
      </c>
      <c r="AV668" s="1" t="s">
        <v>49</v>
      </c>
      <c r="AW668" s="1" t="s">
        <v>49</v>
      </c>
      <c r="AX668" s="1" t="s">
        <v>49</v>
      </c>
      <c r="AY668" s="1" t="s">
        <v>49</v>
      </c>
    </row>
    <row r="669" spans="1:51" ht="29.95" customHeight="1">
      <c r="A669" s="5"/>
      <c r="B669" s="5"/>
      <c r="C669" s="5"/>
      <c r="D669" s="5"/>
      <c r="E669" s="6"/>
      <c r="F669" s="7"/>
      <c r="G669" s="6"/>
      <c r="H669" s="7"/>
      <c r="I669" s="6"/>
      <c r="J669" s="7"/>
      <c r="K669" s="6"/>
      <c r="L669" s="7"/>
      <c r="M669" s="5"/>
    </row>
    <row r="670" spans="1:51" ht="29.95" customHeight="1">
      <c r="A670" s="91" t="s">
        <v>1096</v>
      </c>
      <c r="B670" s="91"/>
      <c r="C670" s="91"/>
      <c r="D670" s="91"/>
      <c r="E670" s="92"/>
      <c r="F670" s="93"/>
      <c r="G670" s="92"/>
      <c r="H670" s="93"/>
      <c r="I670" s="92"/>
      <c r="J670" s="93"/>
      <c r="K670" s="92"/>
      <c r="L670" s="93"/>
      <c r="M670" s="91"/>
      <c r="N670" s="1" t="s">
        <v>329</v>
      </c>
    </row>
    <row r="671" spans="1:51" ht="29.95" customHeight="1">
      <c r="A671" s="4" t="s">
        <v>922</v>
      </c>
      <c r="B671" s="4" t="s">
        <v>923</v>
      </c>
      <c r="C671" s="4" t="s">
        <v>251</v>
      </c>
      <c r="D671" s="5">
        <v>0.16800000000000001</v>
      </c>
      <c r="E671" s="6">
        <f>단가대비표!O23</f>
        <v>9160</v>
      </c>
      <c r="F671" s="7">
        <f>TRUNC(E671*D671,1)</f>
        <v>1538.8</v>
      </c>
      <c r="G671" s="6">
        <f>단가대비표!P23</f>
        <v>0</v>
      </c>
      <c r="H671" s="7">
        <f>TRUNC(G671*D671,1)</f>
        <v>0</v>
      </c>
      <c r="I671" s="6">
        <f>단가대비표!V23</f>
        <v>0</v>
      </c>
      <c r="J671" s="7">
        <f>TRUNC(I671*D671,1)</f>
        <v>0</v>
      </c>
      <c r="K671" s="6">
        <f t="shared" ref="K671:L674" si="120">TRUNC(E671+G671+I671,1)</f>
        <v>9160</v>
      </c>
      <c r="L671" s="7">
        <f t="shared" si="120"/>
        <v>1538.8</v>
      </c>
      <c r="M671" s="4" t="s">
        <v>49</v>
      </c>
      <c r="N671" s="1" t="s">
        <v>329</v>
      </c>
      <c r="O671" s="1" t="s">
        <v>924</v>
      </c>
      <c r="P671" s="1" t="s">
        <v>59</v>
      </c>
      <c r="Q671" s="1" t="s">
        <v>59</v>
      </c>
      <c r="R671" s="1" t="s">
        <v>58</v>
      </c>
      <c r="AV671" s="1" t="s">
        <v>49</v>
      </c>
      <c r="AW671" s="1" t="s">
        <v>1097</v>
      </c>
      <c r="AX671" s="1" t="s">
        <v>49</v>
      </c>
      <c r="AY671" s="1" t="s">
        <v>49</v>
      </c>
    </row>
    <row r="672" spans="1:51" ht="29.95" customHeight="1">
      <c r="A672" s="4" t="s">
        <v>926</v>
      </c>
      <c r="B672" s="4" t="s">
        <v>927</v>
      </c>
      <c r="C672" s="4" t="s">
        <v>445</v>
      </c>
      <c r="D672" s="5">
        <v>343</v>
      </c>
      <c r="E672" s="6">
        <f>단가대비표!O13</f>
        <v>6.05</v>
      </c>
      <c r="F672" s="7">
        <f>TRUNC(E672*D672,1)</f>
        <v>2075.1</v>
      </c>
      <c r="G672" s="6">
        <f>단가대비표!P13</f>
        <v>0</v>
      </c>
      <c r="H672" s="7">
        <f>TRUNC(G672*D672,1)</f>
        <v>0</v>
      </c>
      <c r="I672" s="6">
        <f>단가대비표!V13</f>
        <v>0</v>
      </c>
      <c r="J672" s="7">
        <f>TRUNC(I672*D672,1)</f>
        <v>0</v>
      </c>
      <c r="K672" s="6">
        <f t="shared" si="120"/>
        <v>6</v>
      </c>
      <c r="L672" s="7">
        <f t="shared" si="120"/>
        <v>2075.1</v>
      </c>
      <c r="M672" s="4" t="s">
        <v>49</v>
      </c>
      <c r="N672" s="1" t="s">
        <v>329</v>
      </c>
      <c r="O672" s="1" t="s">
        <v>928</v>
      </c>
      <c r="P672" s="1" t="s">
        <v>59</v>
      </c>
      <c r="Q672" s="1" t="s">
        <v>59</v>
      </c>
      <c r="R672" s="1" t="s">
        <v>58</v>
      </c>
      <c r="AV672" s="1" t="s">
        <v>49</v>
      </c>
      <c r="AW672" s="1" t="s">
        <v>1098</v>
      </c>
      <c r="AX672" s="1" t="s">
        <v>49</v>
      </c>
      <c r="AY672" s="1" t="s">
        <v>49</v>
      </c>
    </row>
    <row r="673" spans="1:51" ht="29.95" customHeight="1">
      <c r="A673" s="4" t="s">
        <v>780</v>
      </c>
      <c r="B673" s="4" t="s">
        <v>220</v>
      </c>
      <c r="C673" s="4" t="s">
        <v>221</v>
      </c>
      <c r="D673" s="5">
        <v>0.11899999999999999</v>
      </c>
      <c r="E673" s="6">
        <f>단가대비표!O194</f>
        <v>0</v>
      </c>
      <c r="F673" s="7">
        <f>TRUNC(E673*D673,1)</f>
        <v>0</v>
      </c>
      <c r="G673" s="6">
        <f>단가대비표!P194</f>
        <v>249748</v>
      </c>
      <c r="H673" s="7">
        <f>TRUNC(G673*D673,1)</f>
        <v>29720</v>
      </c>
      <c r="I673" s="6">
        <f>단가대비표!V194</f>
        <v>0</v>
      </c>
      <c r="J673" s="7">
        <f>TRUNC(I673*D673,1)</f>
        <v>0</v>
      </c>
      <c r="K673" s="6">
        <f t="shared" si="120"/>
        <v>249748</v>
      </c>
      <c r="L673" s="7">
        <f t="shared" si="120"/>
        <v>29720</v>
      </c>
      <c r="M673" s="4" t="s">
        <v>49</v>
      </c>
      <c r="N673" s="1" t="s">
        <v>329</v>
      </c>
      <c r="O673" s="1" t="s">
        <v>781</v>
      </c>
      <c r="P673" s="1" t="s">
        <v>59</v>
      </c>
      <c r="Q673" s="1" t="s">
        <v>59</v>
      </c>
      <c r="R673" s="1" t="s">
        <v>58</v>
      </c>
      <c r="V673">
        <v>1</v>
      </c>
      <c r="AV673" s="1" t="s">
        <v>49</v>
      </c>
      <c r="AW673" s="1" t="s">
        <v>1099</v>
      </c>
      <c r="AX673" s="1" t="s">
        <v>49</v>
      </c>
      <c r="AY673" s="1" t="s">
        <v>49</v>
      </c>
    </row>
    <row r="674" spans="1:51" ht="29.95" customHeight="1">
      <c r="A674" s="4" t="s">
        <v>264</v>
      </c>
      <c r="B674" s="4" t="s">
        <v>931</v>
      </c>
      <c r="C674" s="4" t="s">
        <v>116</v>
      </c>
      <c r="D674" s="5">
        <v>1</v>
      </c>
      <c r="E674" s="6">
        <f>TRUNC(SUMIF(V671:V674, RIGHTB(O674, 1), H671:H674)*U674, 2)</f>
        <v>1188.8</v>
      </c>
      <c r="F674" s="7">
        <f>TRUNC(E674*D674,1)</f>
        <v>1188.8</v>
      </c>
      <c r="G674" s="6">
        <v>0</v>
      </c>
      <c r="H674" s="7">
        <f>TRUNC(G674*D674,1)</f>
        <v>0</v>
      </c>
      <c r="I674" s="6">
        <v>0</v>
      </c>
      <c r="J674" s="7">
        <f>TRUNC(I674*D674,1)</f>
        <v>0</v>
      </c>
      <c r="K674" s="6">
        <f t="shared" si="120"/>
        <v>1188.8</v>
      </c>
      <c r="L674" s="7">
        <f t="shared" si="120"/>
        <v>1188.8</v>
      </c>
      <c r="M674" s="4" t="s">
        <v>49</v>
      </c>
      <c r="N674" s="1" t="s">
        <v>329</v>
      </c>
      <c r="O674" s="1" t="s">
        <v>218</v>
      </c>
      <c r="P674" s="1" t="s">
        <v>59</v>
      </c>
      <c r="Q674" s="1" t="s">
        <v>59</v>
      </c>
      <c r="R674" s="1" t="s">
        <v>59</v>
      </c>
      <c r="S674">
        <v>1</v>
      </c>
      <c r="T674">
        <v>0</v>
      </c>
      <c r="U674">
        <v>0.04</v>
      </c>
      <c r="AV674" s="1" t="s">
        <v>49</v>
      </c>
      <c r="AW674" s="1" t="s">
        <v>1100</v>
      </c>
      <c r="AX674" s="1" t="s">
        <v>49</v>
      </c>
      <c r="AY674" s="1" t="s">
        <v>49</v>
      </c>
    </row>
    <row r="675" spans="1:51" ht="29.95" customHeight="1">
      <c r="A675" s="4" t="s">
        <v>454</v>
      </c>
      <c r="B675" s="4" t="s">
        <v>49</v>
      </c>
      <c r="C675" s="4" t="s">
        <v>49</v>
      </c>
      <c r="D675" s="5"/>
      <c r="E675" s="6"/>
      <c r="F675" s="7">
        <f>TRUNC(SUMIF(N671:N674, N670, F671:F674),0)</f>
        <v>4802</v>
      </c>
      <c r="G675" s="6"/>
      <c r="H675" s="7">
        <f>TRUNC(SUMIF(N671:N674, N670, H671:H674),0)</f>
        <v>29720</v>
      </c>
      <c r="I675" s="6"/>
      <c r="J675" s="7">
        <f>TRUNC(SUMIF(N671:N674, N670, J671:J674),0)</f>
        <v>0</v>
      </c>
      <c r="K675" s="6"/>
      <c r="L675" s="7">
        <f>F675+H675+J675</f>
        <v>34522</v>
      </c>
      <c r="M675" s="4" t="s">
        <v>49</v>
      </c>
      <c r="N675" s="1" t="s">
        <v>125</v>
      </c>
      <c r="O675" s="1" t="s">
        <v>125</v>
      </c>
      <c r="P675" s="1" t="s">
        <v>49</v>
      </c>
      <c r="Q675" s="1" t="s">
        <v>49</v>
      </c>
      <c r="R675" s="1" t="s">
        <v>49</v>
      </c>
      <c r="AV675" s="1" t="s">
        <v>49</v>
      </c>
      <c r="AW675" s="1" t="s">
        <v>49</v>
      </c>
      <c r="AX675" s="1" t="s">
        <v>49</v>
      </c>
      <c r="AY675" s="1" t="s">
        <v>49</v>
      </c>
    </row>
    <row r="676" spans="1:51" ht="29.95" customHeight="1">
      <c r="A676" s="5"/>
      <c r="B676" s="5"/>
      <c r="C676" s="5"/>
      <c r="D676" s="5"/>
      <c r="E676" s="6"/>
      <c r="F676" s="7"/>
      <c r="G676" s="6"/>
      <c r="H676" s="7"/>
      <c r="I676" s="6"/>
      <c r="J676" s="7"/>
      <c r="K676" s="6"/>
      <c r="L676" s="7"/>
      <c r="M676" s="5"/>
    </row>
    <row r="677" spans="1:51" ht="29.95" customHeight="1">
      <c r="A677" s="91" t="s">
        <v>1101</v>
      </c>
      <c r="B677" s="91"/>
      <c r="C677" s="91"/>
      <c r="D677" s="91"/>
      <c r="E677" s="92"/>
      <c r="F677" s="93"/>
      <c r="G677" s="92"/>
      <c r="H677" s="93"/>
      <c r="I677" s="92"/>
      <c r="J677" s="93"/>
      <c r="K677" s="92"/>
      <c r="L677" s="93"/>
      <c r="M677" s="91"/>
      <c r="N677" s="1" t="s">
        <v>331</v>
      </c>
    </row>
    <row r="678" spans="1:51" ht="29.95" customHeight="1">
      <c r="A678" s="4" t="s">
        <v>922</v>
      </c>
      <c r="B678" s="4" t="s">
        <v>923</v>
      </c>
      <c r="C678" s="4" t="s">
        <v>251</v>
      </c>
      <c r="D678" s="5">
        <v>0.443</v>
      </c>
      <c r="E678" s="6">
        <f>단가대비표!O23</f>
        <v>9160</v>
      </c>
      <c r="F678" s="7">
        <f>TRUNC(E678*D678,1)</f>
        <v>4057.8</v>
      </c>
      <c r="G678" s="6">
        <f>단가대비표!P23</f>
        <v>0</v>
      </c>
      <c r="H678" s="7">
        <f>TRUNC(G678*D678,1)</f>
        <v>0</v>
      </c>
      <c r="I678" s="6">
        <f>단가대비표!V23</f>
        <v>0</v>
      </c>
      <c r="J678" s="7">
        <f>TRUNC(I678*D678,1)</f>
        <v>0</v>
      </c>
      <c r="K678" s="6">
        <f t="shared" ref="K678:L681" si="121">TRUNC(E678+G678+I678,1)</f>
        <v>9160</v>
      </c>
      <c r="L678" s="7">
        <f t="shared" si="121"/>
        <v>4057.8</v>
      </c>
      <c r="M678" s="4" t="s">
        <v>49</v>
      </c>
      <c r="N678" s="1" t="s">
        <v>331</v>
      </c>
      <c r="O678" s="1" t="s">
        <v>924</v>
      </c>
      <c r="P678" s="1" t="s">
        <v>59</v>
      </c>
      <c r="Q678" s="1" t="s">
        <v>59</v>
      </c>
      <c r="R678" s="1" t="s">
        <v>58</v>
      </c>
      <c r="AV678" s="1" t="s">
        <v>49</v>
      </c>
      <c r="AW678" s="1" t="s">
        <v>1102</v>
      </c>
      <c r="AX678" s="1" t="s">
        <v>49</v>
      </c>
      <c r="AY678" s="1" t="s">
        <v>49</v>
      </c>
    </row>
    <row r="679" spans="1:51" ht="29.95" customHeight="1">
      <c r="A679" s="4" t="s">
        <v>926</v>
      </c>
      <c r="B679" s="4" t="s">
        <v>927</v>
      </c>
      <c r="C679" s="4" t="s">
        <v>445</v>
      </c>
      <c r="D679" s="5">
        <v>1098</v>
      </c>
      <c r="E679" s="6">
        <f>단가대비표!O13</f>
        <v>6.05</v>
      </c>
      <c r="F679" s="7">
        <f>TRUNC(E679*D679,1)</f>
        <v>6642.9</v>
      </c>
      <c r="G679" s="6">
        <f>단가대비표!P13</f>
        <v>0</v>
      </c>
      <c r="H679" s="7">
        <f>TRUNC(G679*D679,1)</f>
        <v>0</v>
      </c>
      <c r="I679" s="6">
        <f>단가대비표!V13</f>
        <v>0</v>
      </c>
      <c r="J679" s="7">
        <f>TRUNC(I679*D679,1)</f>
        <v>0</v>
      </c>
      <c r="K679" s="6">
        <f t="shared" si="121"/>
        <v>6</v>
      </c>
      <c r="L679" s="7">
        <f t="shared" si="121"/>
        <v>6642.9</v>
      </c>
      <c r="M679" s="4" t="s">
        <v>49</v>
      </c>
      <c r="N679" s="1" t="s">
        <v>331</v>
      </c>
      <c r="O679" s="1" t="s">
        <v>928</v>
      </c>
      <c r="P679" s="1" t="s">
        <v>59</v>
      </c>
      <c r="Q679" s="1" t="s">
        <v>59</v>
      </c>
      <c r="R679" s="1" t="s">
        <v>58</v>
      </c>
      <c r="AV679" s="1" t="s">
        <v>49</v>
      </c>
      <c r="AW679" s="1" t="s">
        <v>1103</v>
      </c>
      <c r="AX679" s="1" t="s">
        <v>49</v>
      </c>
      <c r="AY679" s="1" t="s">
        <v>49</v>
      </c>
    </row>
    <row r="680" spans="1:51" ht="29.95" customHeight="1">
      <c r="A680" s="4" t="s">
        <v>780</v>
      </c>
      <c r="B680" s="4" t="s">
        <v>220</v>
      </c>
      <c r="C680" s="4" t="s">
        <v>221</v>
      </c>
      <c r="D680" s="5">
        <v>0.19900000000000001</v>
      </c>
      <c r="E680" s="6">
        <f>단가대비표!O194</f>
        <v>0</v>
      </c>
      <c r="F680" s="7">
        <f>TRUNC(E680*D680,1)</f>
        <v>0</v>
      </c>
      <c r="G680" s="6">
        <f>단가대비표!P194</f>
        <v>249748</v>
      </c>
      <c r="H680" s="7">
        <f>TRUNC(G680*D680,1)</f>
        <v>49699.8</v>
      </c>
      <c r="I680" s="6">
        <f>단가대비표!V194</f>
        <v>0</v>
      </c>
      <c r="J680" s="7">
        <f>TRUNC(I680*D680,1)</f>
        <v>0</v>
      </c>
      <c r="K680" s="6">
        <f t="shared" si="121"/>
        <v>249748</v>
      </c>
      <c r="L680" s="7">
        <f t="shared" si="121"/>
        <v>49699.8</v>
      </c>
      <c r="M680" s="4" t="s">
        <v>49</v>
      </c>
      <c r="N680" s="1" t="s">
        <v>331</v>
      </c>
      <c r="O680" s="1" t="s">
        <v>781</v>
      </c>
      <c r="P680" s="1" t="s">
        <v>59</v>
      </c>
      <c r="Q680" s="1" t="s">
        <v>59</v>
      </c>
      <c r="R680" s="1" t="s">
        <v>58</v>
      </c>
      <c r="V680">
        <v>1</v>
      </c>
      <c r="AV680" s="1" t="s">
        <v>49</v>
      </c>
      <c r="AW680" s="1" t="s">
        <v>1104</v>
      </c>
      <c r="AX680" s="1" t="s">
        <v>49</v>
      </c>
      <c r="AY680" s="1" t="s">
        <v>49</v>
      </c>
    </row>
    <row r="681" spans="1:51" ht="29.95" customHeight="1">
      <c r="A681" s="4" t="s">
        <v>264</v>
      </c>
      <c r="B681" s="4" t="s">
        <v>931</v>
      </c>
      <c r="C681" s="4" t="s">
        <v>116</v>
      </c>
      <c r="D681" s="5">
        <v>1</v>
      </c>
      <c r="E681" s="6">
        <f>TRUNC(SUMIF(V678:V681, RIGHTB(O681, 1), H678:H681)*U681, 2)</f>
        <v>1987.99</v>
      </c>
      <c r="F681" s="7">
        <f>TRUNC(E681*D681,1)</f>
        <v>1987.9</v>
      </c>
      <c r="G681" s="6">
        <v>0</v>
      </c>
      <c r="H681" s="7">
        <f>TRUNC(G681*D681,1)</f>
        <v>0</v>
      </c>
      <c r="I681" s="6">
        <v>0</v>
      </c>
      <c r="J681" s="7">
        <f>TRUNC(I681*D681,1)</f>
        <v>0</v>
      </c>
      <c r="K681" s="6">
        <f t="shared" si="121"/>
        <v>1987.9</v>
      </c>
      <c r="L681" s="7">
        <f t="shared" si="121"/>
        <v>1987.9</v>
      </c>
      <c r="M681" s="4" t="s">
        <v>49</v>
      </c>
      <c r="N681" s="1" t="s">
        <v>331</v>
      </c>
      <c r="O681" s="1" t="s">
        <v>218</v>
      </c>
      <c r="P681" s="1" t="s">
        <v>59</v>
      </c>
      <c r="Q681" s="1" t="s">
        <v>59</v>
      </c>
      <c r="R681" s="1" t="s">
        <v>59</v>
      </c>
      <c r="S681">
        <v>1</v>
      </c>
      <c r="T681">
        <v>0</v>
      </c>
      <c r="U681">
        <v>0.04</v>
      </c>
      <c r="AV681" s="1" t="s">
        <v>49</v>
      </c>
      <c r="AW681" s="1" t="s">
        <v>1105</v>
      </c>
      <c r="AX681" s="1" t="s">
        <v>49</v>
      </c>
      <c r="AY681" s="1" t="s">
        <v>49</v>
      </c>
    </row>
    <row r="682" spans="1:51" ht="29.95" customHeight="1">
      <c r="A682" s="4" t="s">
        <v>454</v>
      </c>
      <c r="B682" s="4" t="s">
        <v>49</v>
      </c>
      <c r="C682" s="4" t="s">
        <v>49</v>
      </c>
      <c r="D682" s="5"/>
      <c r="E682" s="6"/>
      <c r="F682" s="7">
        <f>TRUNC(SUMIF(N678:N681, N677, F678:F681),0)</f>
        <v>12688</v>
      </c>
      <c r="G682" s="6"/>
      <c r="H682" s="7">
        <f>TRUNC(SUMIF(N678:N681, N677, H678:H681),0)</f>
        <v>49699</v>
      </c>
      <c r="I682" s="6"/>
      <c r="J682" s="7">
        <f>TRUNC(SUMIF(N678:N681, N677, J678:J681),0)</f>
        <v>0</v>
      </c>
      <c r="K682" s="6"/>
      <c r="L682" s="7">
        <f>F682+H682+J682</f>
        <v>62387</v>
      </c>
      <c r="M682" s="4" t="s">
        <v>49</v>
      </c>
      <c r="N682" s="1" t="s">
        <v>125</v>
      </c>
      <c r="O682" s="1" t="s">
        <v>125</v>
      </c>
      <c r="P682" s="1" t="s">
        <v>49</v>
      </c>
      <c r="Q682" s="1" t="s">
        <v>49</v>
      </c>
      <c r="R682" s="1" t="s">
        <v>49</v>
      </c>
      <c r="AV682" s="1" t="s">
        <v>49</v>
      </c>
      <c r="AW682" s="1" t="s">
        <v>49</v>
      </c>
      <c r="AX682" s="1" t="s">
        <v>49</v>
      </c>
      <c r="AY682" s="1" t="s">
        <v>49</v>
      </c>
    </row>
    <row r="683" spans="1:51" ht="29.95" customHeight="1">
      <c r="A683" s="5"/>
      <c r="B683" s="5"/>
      <c r="C683" s="5"/>
      <c r="D683" s="5"/>
      <c r="E683" s="6"/>
      <c r="F683" s="7"/>
      <c r="G683" s="6"/>
      <c r="H683" s="7"/>
      <c r="I683" s="6"/>
      <c r="J683" s="7"/>
      <c r="K683" s="6"/>
      <c r="L683" s="7"/>
      <c r="M683" s="5"/>
    </row>
    <row r="684" spans="1:51" ht="29.95" customHeight="1">
      <c r="A684" s="91" t="s">
        <v>1106</v>
      </c>
      <c r="B684" s="91"/>
      <c r="C684" s="91"/>
      <c r="D684" s="91"/>
      <c r="E684" s="92"/>
      <c r="F684" s="93"/>
      <c r="G684" s="92"/>
      <c r="H684" s="93"/>
      <c r="I684" s="92"/>
      <c r="J684" s="93"/>
      <c r="K684" s="92"/>
      <c r="L684" s="93"/>
      <c r="M684" s="91"/>
      <c r="N684" s="1" t="s">
        <v>332</v>
      </c>
    </row>
    <row r="685" spans="1:51" ht="29.95" customHeight="1">
      <c r="A685" s="4" t="s">
        <v>635</v>
      </c>
      <c r="B685" s="4" t="s">
        <v>1107</v>
      </c>
      <c r="C685" s="4" t="s">
        <v>187</v>
      </c>
      <c r="D685" s="5">
        <v>1</v>
      </c>
      <c r="E685" s="6">
        <f>단가대비표!O177</f>
        <v>16660</v>
      </c>
      <c r="F685" s="7">
        <f>TRUNC(E685*D685,1)</f>
        <v>16660</v>
      </c>
      <c r="G685" s="6">
        <f>단가대비표!P177</f>
        <v>0</v>
      </c>
      <c r="H685" s="7">
        <f>TRUNC(G685*D685,1)</f>
        <v>0</v>
      </c>
      <c r="I685" s="6">
        <f>단가대비표!V177</f>
        <v>0</v>
      </c>
      <c r="J685" s="7">
        <f>TRUNC(I685*D685,1)</f>
        <v>0</v>
      </c>
      <c r="K685" s="6">
        <f t="shared" ref="K685:L689" si="122">TRUNC(E685+G685+I685,1)</f>
        <v>16660</v>
      </c>
      <c r="L685" s="7">
        <f t="shared" si="122"/>
        <v>16660</v>
      </c>
      <c r="M685" s="4" t="s">
        <v>49</v>
      </c>
      <c r="N685" s="1" t="s">
        <v>332</v>
      </c>
      <c r="O685" s="1" t="s">
        <v>1108</v>
      </c>
      <c r="P685" s="1" t="s">
        <v>59</v>
      </c>
      <c r="Q685" s="1" t="s">
        <v>59</v>
      </c>
      <c r="R685" s="1" t="s">
        <v>58</v>
      </c>
      <c r="AV685" s="1" t="s">
        <v>49</v>
      </c>
      <c r="AW685" s="1" t="s">
        <v>1109</v>
      </c>
      <c r="AX685" s="1" t="s">
        <v>49</v>
      </c>
      <c r="AY685" s="1" t="s">
        <v>49</v>
      </c>
    </row>
    <row r="686" spans="1:51" ht="29.95" customHeight="1">
      <c r="A686" s="4" t="s">
        <v>1110</v>
      </c>
      <c r="B686" s="4" t="s">
        <v>699</v>
      </c>
      <c r="C686" s="4" t="s">
        <v>337</v>
      </c>
      <c r="D686" s="5">
        <v>4</v>
      </c>
      <c r="E686" s="6">
        <f>단가대비표!O52</f>
        <v>1481.4</v>
      </c>
      <c r="F686" s="7">
        <f>TRUNC(E686*D686,1)</f>
        <v>5925.6</v>
      </c>
      <c r="G686" s="6">
        <f>단가대비표!P52</f>
        <v>0</v>
      </c>
      <c r="H686" s="7">
        <f>TRUNC(G686*D686,1)</f>
        <v>0</v>
      </c>
      <c r="I686" s="6">
        <f>단가대비표!V52</f>
        <v>0</v>
      </c>
      <c r="J686" s="7">
        <f>TRUNC(I686*D686,1)</f>
        <v>0</v>
      </c>
      <c r="K686" s="6">
        <f t="shared" si="122"/>
        <v>1481.4</v>
      </c>
      <c r="L686" s="7">
        <f t="shared" si="122"/>
        <v>5925.6</v>
      </c>
      <c r="M686" s="4" t="s">
        <v>49</v>
      </c>
      <c r="N686" s="1" t="s">
        <v>332</v>
      </c>
      <c r="O686" s="1" t="s">
        <v>1111</v>
      </c>
      <c r="P686" s="1" t="s">
        <v>59</v>
      </c>
      <c r="Q686" s="1" t="s">
        <v>59</v>
      </c>
      <c r="R686" s="1" t="s">
        <v>58</v>
      </c>
      <c r="AV686" s="1" t="s">
        <v>49</v>
      </c>
      <c r="AW686" s="1" t="s">
        <v>1112</v>
      </c>
      <c r="AX686" s="1" t="s">
        <v>49</v>
      </c>
      <c r="AY686" s="1" t="s">
        <v>49</v>
      </c>
    </row>
    <row r="687" spans="1:51" ht="29.95" customHeight="1">
      <c r="A687" s="4" t="s">
        <v>643</v>
      </c>
      <c r="B687" s="4" t="s">
        <v>1113</v>
      </c>
      <c r="C687" s="4" t="s">
        <v>187</v>
      </c>
      <c r="D687" s="5">
        <v>8</v>
      </c>
      <c r="E687" s="6">
        <f>단가대비표!O42</f>
        <v>10.4</v>
      </c>
      <c r="F687" s="7">
        <f>TRUNC(E687*D687,1)</f>
        <v>83.2</v>
      </c>
      <c r="G687" s="6">
        <f>단가대비표!P42</f>
        <v>0</v>
      </c>
      <c r="H687" s="7">
        <f>TRUNC(G687*D687,1)</f>
        <v>0</v>
      </c>
      <c r="I687" s="6">
        <f>단가대비표!V42</f>
        <v>0</v>
      </c>
      <c r="J687" s="7">
        <f>TRUNC(I687*D687,1)</f>
        <v>0</v>
      </c>
      <c r="K687" s="6">
        <f t="shared" si="122"/>
        <v>10.4</v>
      </c>
      <c r="L687" s="7">
        <f t="shared" si="122"/>
        <v>83.2</v>
      </c>
      <c r="M687" s="4" t="s">
        <v>49</v>
      </c>
      <c r="N687" s="1" t="s">
        <v>332</v>
      </c>
      <c r="O687" s="1" t="s">
        <v>1114</v>
      </c>
      <c r="P687" s="1" t="s">
        <v>59</v>
      </c>
      <c r="Q687" s="1" t="s">
        <v>59</v>
      </c>
      <c r="R687" s="1" t="s">
        <v>58</v>
      </c>
      <c r="AV687" s="1" t="s">
        <v>49</v>
      </c>
      <c r="AW687" s="1" t="s">
        <v>1115</v>
      </c>
      <c r="AX687" s="1" t="s">
        <v>49</v>
      </c>
      <c r="AY687" s="1" t="s">
        <v>49</v>
      </c>
    </row>
    <row r="688" spans="1:51" ht="29.95" customHeight="1">
      <c r="A688" s="4" t="s">
        <v>647</v>
      </c>
      <c r="B688" s="4" t="s">
        <v>703</v>
      </c>
      <c r="C688" s="4" t="s">
        <v>187</v>
      </c>
      <c r="D688" s="5">
        <v>1</v>
      </c>
      <c r="E688" s="6">
        <f>단가대비표!O97</f>
        <v>900</v>
      </c>
      <c r="F688" s="7">
        <f>TRUNC(E688*D688,1)</f>
        <v>900</v>
      </c>
      <c r="G688" s="6">
        <f>단가대비표!P97</f>
        <v>0</v>
      </c>
      <c r="H688" s="7">
        <f>TRUNC(G688*D688,1)</f>
        <v>0</v>
      </c>
      <c r="I688" s="6">
        <f>단가대비표!V97</f>
        <v>0</v>
      </c>
      <c r="J688" s="7">
        <f>TRUNC(I688*D688,1)</f>
        <v>0</v>
      </c>
      <c r="K688" s="6">
        <f t="shared" si="122"/>
        <v>900</v>
      </c>
      <c r="L688" s="7">
        <f t="shared" si="122"/>
        <v>900</v>
      </c>
      <c r="M688" s="4" t="s">
        <v>49</v>
      </c>
      <c r="N688" s="1" t="s">
        <v>332</v>
      </c>
      <c r="O688" s="1" t="s">
        <v>704</v>
      </c>
      <c r="P688" s="1" t="s">
        <v>59</v>
      </c>
      <c r="Q688" s="1" t="s">
        <v>59</v>
      </c>
      <c r="R688" s="1" t="s">
        <v>58</v>
      </c>
      <c r="AV688" s="1" t="s">
        <v>49</v>
      </c>
      <c r="AW688" s="1" t="s">
        <v>1116</v>
      </c>
      <c r="AX688" s="1" t="s">
        <v>49</v>
      </c>
      <c r="AY688" s="1" t="s">
        <v>49</v>
      </c>
    </row>
    <row r="689" spans="1:51" ht="29.95" customHeight="1">
      <c r="A689" s="4" t="s">
        <v>261</v>
      </c>
      <c r="B689" s="4" t="s">
        <v>153</v>
      </c>
      <c r="C689" s="4" t="s">
        <v>169</v>
      </c>
      <c r="D689" s="5">
        <v>1</v>
      </c>
      <c r="E689" s="6" t="e">
        <f>#REF!</f>
        <v>#REF!</v>
      </c>
      <c r="F689" s="7" t="e">
        <f>TRUNC(E689*D689,1)</f>
        <v>#REF!</v>
      </c>
      <c r="G689" s="6" t="e">
        <f>#REF!</f>
        <v>#REF!</v>
      </c>
      <c r="H689" s="7" t="e">
        <f>TRUNC(G689*D689,1)</f>
        <v>#REF!</v>
      </c>
      <c r="I689" s="6" t="e">
        <f>#REF!</f>
        <v>#REF!</v>
      </c>
      <c r="J689" s="7" t="e">
        <f>TRUNC(I689*D689,1)</f>
        <v>#REF!</v>
      </c>
      <c r="K689" s="6" t="e">
        <f t="shared" si="122"/>
        <v>#REF!</v>
      </c>
      <c r="L689" s="7" t="e">
        <f t="shared" si="122"/>
        <v>#REF!</v>
      </c>
      <c r="M689" s="4" t="s">
        <v>328</v>
      </c>
      <c r="N689" s="1" t="s">
        <v>332</v>
      </c>
      <c r="O689" s="1" t="s">
        <v>329</v>
      </c>
      <c r="P689" s="1" t="s">
        <v>58</v>
      </c>
      <c r="Q689" s="1" t="s">
        <v>59</v>
      </c>
      <c r="R689" s="1" t="s">
        <v>59</v>
      </c>
      <c r="AV689" s="1" t="s">
        <v>49</v>
      </c>
      <c r="AW689" s="1" t="s">
        <v>1117</v>
      </c>
      <c r="AX689" s="1" t="s">
        <v>49</v>
      </c>
      <c r="AY689" s="1" t="s">
        <v>49</v>
      </c>
    </row>
    <row r="690" spans="1:51" ht="29.95" customHeight="1">
      <c r="A690" s="4" t="s">
        <v>454</v>
      </c>
      <c r="B690" s="4" t="s">
        <v>49</v>
      </c>
      <c r="C690" s="4" t="s">
        <v>49</v>
      </c>
      <c r="D690" s="5"/>
      <c r="E690" s="6"/>
      <c r="F690" s="7" t="e">
        <f>TRUNC(SUMIF(N685:N689, N684, F685:F689),0)</f>
        <v>#REF!</v>
      </c>
      <c r="G690" s="6"/>
      <c r="H690" s="7" t="e">
        <f>TRUNC(SUMIF(N685:N689, N684, H685:H689),0)</f>
        <v>#REF!</v>
      </c>
      <c r="I690" s="6"/>
      <c r="J690" s="7" t="e">
        <f>TRUNC(SUMIF(N685:N689, N684, J685:J689),0)</f>
        <v>#REF!</v>
      </c>
      <c r="K690" s="6"/>
      <c r="L690" s="7" t="e">
        <f>F690+H690+J690</f>
        <v>#REF!</v>
      </c>
      <c r="M690" s="4" t="s">
        <v>49</v>
      </c>
      <c r="N690" s="1" t="s">
        <v>125</v>
      </c>
      <c r="O690" s="1" t="s">
        <v>125</v>
      </c>
      <c r="P690" s="1" t="s">
        <v>49</v>
      </c>
      <c r="Q690" s="1" t="s">
        <v>49</v>
      </c>
      <c r="R690" s="1" t="s">
        <v>49</v>
      </c>
      <c r="AV690" s="1" t="s">
        <v>49</v>
      </c>
      <c r="AW690" s="1" t="s">
        <v>49</v>
      </c>
      <c r="AX690" s="1" t="s">
        <v>49</v>
      </c>
      <c r="AY690" s="1" t="s">
        <v>49</v>
      </c>
    </row>
    <row r="691" spans="1:51" ht="29.95" customHeight="1">
      <c r="A691" s="5"/>
      <c r="B691" s="5"/>
      <c r="C691" s="5"/>
      <c r="D691" s="5"/>
      <c r="E691" s="6"/>
      <c r="F691" s="7"/>
      <c r="G691" s="6"/>
      <c r="H691" s="7"/>
      <c r="I691" s="6"/>
      <c r="J691" s="7"/>
      <c r="K691" s="6"/>
      <c r="L691" s="7"/>
      <c r="M691" s="5"/>
    </row>
    <row r="692" spans="1:51" ht="29.95" customHeight="1">
      <c r="A692" s="91" t="s">
        <v>1118</v>
      </c>
      <c r="B692" s="91"/>
      <c r="C692" s="91"/>
      <c r="D692" s="91"/>
      <c r="E692" s="92"/>
      <c r="F692" s="93"/>
      <c r="G692" s="92"/>
      <c r="H692" s="93"/>
      <c r="I692" s="92"/>
      <c r="J692" s="93"/>
      <c r="K692" s="92"/>
      <c r="L692" s="93"/>
      <c r="M692" s="91"/>
      <c r="N692" s="1" t="s">
        <v>333</v>
      </c>
    </row>
    <row r="693" spans="1:51" ht="29.95" customHeight="1">
      <c r="A693" s="4" t="s">
        <v>635</v>
      </c>
      <c r="B693" s="4" t="s">
        <v>1119</v>
      </c>
      <c r="C693" s="4" t="s">
        <v>187</v>
      </c>
      <c r="D693" s="5">
        <v>1</v>
      </c>
      <c r="E693" s="6">
        <f>단가대비표!O178</f>
        <v>31960</v>
      </c>
      <c r="F693" s="7">
        <f>TRUNC(E693*D693,1)</f>
        <v>31960</v>
      </c>
      <c r="G693" s="6">
        <f>단가대비표!P178</f>
        <v>0</v>
      </c>
      <c r="H693" s="7">
        <f>TRUNC(G693*D693,1)</f>
        <v>0</v>
      </c>
      <c r="I693" s="6">
        <f>단가대비표!V178</f>
        <v>0</v>
      </c>
      <c r="J693" s="7">
        <f>TRUNC(I693*D693,1)</f>
        <v>0</v>
      </c>
      <c r="K693" s="6">
        <f t="shared" ref="K693:L697" si="123">TRUNC(E693+G693+I693,1)</f>
        <v>31960</v>
      </c>
      <c r="L693" s="7">
        <f t="shared" si="123"/>
        <v>31960</v>
      </c>
      <c r="M693" s="4" t="s">
        <v>49</v>
      </c>
      <c r="N693" s="1" t="s">
        <v>333</v>
      </c>
      <c r="O693" s="1" t="s">
        <v>1120</v>
      </c>
      <c r="P693" s="1" t="s">
        <v>59</v>
      </c>
      <c r="Q693" s="1" t="s">
        <v>59</v>
      </c>
      <c r="R693" s="1" t="s">
        <v>58</v>
      </c>
      <c r="AV693" s="1" t="s">
        <v>49</v>
      </c>
      <c r="AW693" s="1" t="s">
        <v>1121</v>
      </c>
      <c r="AX693" s="1" t="s">
        <v>49</v>
      </c>
      <c r="AY693" s="1" t="s">
        <v>49</v>
      </c>
    </row>
    <row r="694" spans="1:51" ht="29.95" customHeight="1">
      <c r="A694" s="4" t="s">
        <v>1110</v>
      </c>
      <c r="B694" s="4" t="s">
        <v>737</v>
      </c>
      <c r="C694" s="4" t="s">
        <v>337</v>
      </c>
      <c r="D694" s="5">
        <v>8</v>
      </c>
      <c r="E694" s="6">
        <f>단가대비표!O53</f>
        <v>2848.2</v>
      </c>
      <c r="F694" s="7">
        <f>TRUNC(E694*D694,1)</f>
        <v>22785.599999999999</v>
      </c>
      <c r="G694" s="6">
        <f>단가대비표!P53</f>
        <v>0</v>
      </c>
      <c r="H694" s="7">
        <f>TRUNC(G694*D694,1)</f>
        <v>0</v>
      </c>
      <c r="I694" s="6">
        <f>단가대비표!V53</f>
        <v>0</v>
      </c>
      <c r="J694" s="7">
        <f>TRUNC(I694*D694,1)</f>
        <v>0</v>
      </c>
      <c r="K694" s="6">
        <f t="shared" si="123"/>
        <v>2848.2</v>
      </c>
      <c r="L694" s="7">
        <f t="shared" si="123"/>
        <v>22785.599999999999</v>
      </c>
      <c r="M694" s="4" t="s">
        <v>49</v>
      </c>
      <c r="N694" s="1" t="s">
        <v>333</v>
      </c>
      <c r="O694" s="1" t="s">
        <v>1122</v>
      </c>
      <c r="P694" s="1" t="s">
        <v>59</v>
      </c>
      <c r="Q694" s="1" t="s">
        <v>59</v>
      </c>
      <c r="R694" s="1" t="s">
        <v>58</v>
      </c>
      <c r="AV694" s="1" t="s">
        <v>49</v>
      </c>
      <c r="AW694" s="1" t="s">
        <v>1123</v>
      </c>
      <c r="AX694" s="1" t="s">
        <v>49</v>
      </c>
      <c r="AY694" s="1" t="s">
        <v>49</v>
      </c>
    </row>
    <row r="695" spans="1:51" ht="29.95" customHeight="1">
      <c r="A695" s="4" t="s">
        <v>643</v>
      </c>
      <c r="B695" s="4" t="s">
        <v>1124</v>
      </c>
      <c r="C695" s="4" t="s">
        <v>187</v>
      </c>
      <c r="D695" s="5">
        <v>16</v>
      </c>
      <c r="E695" s="6">
        <f>단가대비표!O43</f>
        <v>120.1</v>
      </c>
      <c r="F695" s="7">
        <f>TRUNC(E695*D695,1)</f>
        <v>1921.6</v>
      </c>
      <c r="G695" s="6">
        <f>단가대비표!P43</f>
        <v>0</v>
      </c>
      <c r="H695" s="7">
        <f>TRUNC(G695*D695,1)</f>
        <v>0</v>
      </c>
      <c r="I695" s="6">
        <f>단가대비표!V43</f>
        <v>0</v>
      </c>
      <c r="J695" s="7">
        <f>TRUNC(I695*D695,1)</f>
        <v>0</v>
      </c>
      <c r="K695" s="6">
        <f t="shared" si="123"/>
        <v>120.1</v>
      </c>
      <c r="L695" s="7">
        <f t="shared" si="123"/>
        <v>1921.6</v>
      </c>
      <c r="M695" s="4" t="s">
        <v>49</v>
      </c>
      <c r="N695" s="1" t="s">
        <v>333</v>
      </c>
      <c r="O695" s="1" t="s">
        <v>1125</v>
      </c>
      <c r="P695" s="1" t="s">
        <v>59</v>
      </c>
      <c r="Q695" s="1" t="s">
        <v>59</v>
      </c>
      <c r="R695" s="1" t="s">
        <v>58</v>
      </c>
      <c r="AV695" s="1" t="s">
        <v>49</v>
      </c>
      <c r="AW695" s="1" t="s">
        <v>1126</v>
      </c>
      <c r="AX695" s="1" t="s">
        <v>49</v>
      </c>
      <c r="AY695" s="1" t="s">
        <v>49</v>
      </c>
    </row>
    <row r="696" spans="1:51" ht="29.95" customHeight="1">
      <c r="A696" s="4" t="s">
        <v>647</v>
      </c>
      <c r="B696" s="4" t="s">
        <v>743</v>
      </c>
      <c r="C696" s="4" t="s">
        <v>187</v>
      </c>
      <c r="D696" s="5">
        <v>1</v>
      </c>
      <c r="E696" s="6">
        <f>단가대비표!O100</f>
        <v>2850</v>
      </c>
      <c r="F696" s="7">
        <f>TRUNC(E696*D696,1)</f>
        <v>2850</v>
      </c>
      <c r="G696" s="6">
        <f>단가대비표!P100</f>
        <v>0</v>
      </c>
      <c r="H696" s="7">
        <f>TRUNC(G696*D696,1)</f>
        <v>0</v>
      </c>
      <c r="I696" s="6">
        <f>단가대비표!V100</f>
        <v>0</v>
      </c>
      <c r="J696" s="7">
        <f>TRUNC(I696*D696,1)</f>
        <v>0</v>
      </c>
      <c r="K696" s="6">
        <f t="shared" si="123"/>
        <v>2850</v>
      </c>
      <c r="L696" s="7">
        <f t="shared" si="123"/>
        <v>2850</v>
      </c>
      <c r="M696" s="4" t="s">
        <v>49</v>
      </c>
      <c r="N696" s="1" t="s">
        <v>333</v>
      </c>
      <c r="O696" s="1" t="s">
        <v>744</v>
      </c>
      <c r="P696" s="1" t="s">
        <v>59</v>
      </c>
      <c r="Q696" s="1" t="s">
        <v>59</v>
      </c>
      <c r="R696" s="1" t="s">
        <v>58</v>
      </c>
      <c r="AV696" s="1" t="s">
        <v>49</v>
      </c>
      <c r="AW696" s="1" t="s">
        <v>1127</v>
      </c>
      <c r="AX696" s="1" t="s">
        <v>49</v>
      </c>
      <c r="AY696" s="1" t="s">
        <v>49</v>
      </c>
    </row>
    <row r="697" spans="1:51" ht="29.95" customHeight="1">
      <c r="A697" s="4" t="s">
        <v>261</v>
      </c>
      <c r="B697" s="4" t="s">
        <v>158</v>
      </c>
      <c r="C697" s="4" t="s">
        <v>169</v>
      </c>
      <c r="D697" s="5">
        <v>2</v>
      </c>
      <c r="E697" s="6" t="e">
        <f>#REF!</f>
        <v>#REF!</v>
      </c>
      <c r="F697" s="7" t="e">
        <f>TRUNC(E697*D697,1)</f>
        <v>#REF!</v>
      </c>
      <c r="G697" s="6" t="e">
        <f>#REF!</f>
        <v>#REF!</v>
      </c>
      <c r="H697" s="7" t="e">
        <f>TRUNC(G697*D697,1)</f>
        <v>#REF!</v>
      </c>
      <c r="I697" s="6" t="e">
        <f>#REF!</f>
        <v>#REF!</v>
      </c>
      <c r="J697" s="7" t="e">
        <f>TRUNC(I697*D697,1)</f>
        <v>#REF!</v>
      </c>
      <c r="K697" s="6" t="e">
        <f t="shared" si="123"/>
        <v>#REF!</v>
      </c>
      <c r="L697" s="7" t="e">
        <f t="shared" si="123"/>
        <v>#REF!</v>
      </c>
      <c r="M697" s="4" t="s">
        <v>330</v>
      </c>
      <c r="N697" s="1" t="s">
        <v>333</v>
      </c>
      <c r="O697" s="1" t="s">
        <v>331</v>
      </c>
      <c r="P697" s="1" t="s">
        <v>58</v>
      </c>
      <c r="Q697" s="1" t="s">
        <v>59</v>
      </c>
      <c r="R697" s="1" t="s">
        <v>59</v>
      </c>
      <c r="AV697" s="1" t="s">
        <v>49</v>
      </c>
      <c r="AW697" s="1" t="s">
        <v>1128</v>
      </c>
      <c r="AX697" s="1" t="s">
        <v>49</v>
      </c>
      <c r="AY697" s="1" t="s">
        <v>49</v>
      </c>
    </row>
    <row r="698" spans="1:51" ht="29.95" customHeight="1">
      <c r="A698" s="4" t="s">
        <v>454</v>
      </c>
      <c r="B698" s="4" t="s">
        <v>49</v>
      </c>
      <c r="C698" s="4" t="s">
        <v>49</v>
      </c>
      <c r="D698" s="5"/>
      <c r="E698" s="6"/>
      <c r="F698" s="7" t="e">
        <f>TRUNC(SUMIF(N693:N697, N692, F693:F697),0)</f>
        <v>#REF!</v>
      </c>
      <c r="G698" s="6"/>
      <c r="H698" s="7" t="e">
        <f>TRUNC(SUMIF(N693:N697, N692, H693:H697),0)</f>
        <v>#REF!</v>
      </c>
      <c r="I698" s="6"/>
      <c r="J698" s="7" t="e">
        <f>TRUNC(SUMIF(N693:N697, N692, J693:J697),0)</f>
        <v>#REF!</v>
      </c>
      <c r="K698" s="6"/>
      <c r="L698" s="7" t="e">
        <f>F698+H698+J698</f>
        <v>#REF!</v>
      </c>
      <c r="M698" s="4" t="s">
        <v>49</v>
      </c>
      <c r="N698" s="1" t="s">
        <v>125</v>
      </c>
      <c r="O698" s="1" t="s">
        <v>125</v>
      </c>
      <c r="P698" s="1" t="s">
        <v>49</v>
      </c>
      <c r="Q698" s="1" t="s">
        <v>49</v>
      </c>
      <c r="R698" s="1" t="s">
        <v>49</v>
      </c>
      <c r="AV698" s="1" t="s">
        <v>49</v>
      </c>
      <c r="AW698" s="1" t="s">
        <v>49</v>
      </c>
      <c r="AX698" s="1" t="s">
        <v>49</v>
      </c>
      <c r="AY698" s="1" t="s">
        <v>49</v>
      </c>
    </row>
    <row r="699" spans="1:51" ht="29.95" customHeight="1">
      <c r="A699" s="5"/>
      <c r="B699" s="5"/>
      <c r="C699" s="5"/>
      <c r="D699" s="5"/>
      <c r="E699" s="6"/>
      <c r="F699" s="7"/>
      <c r="G699" s="6"/>
      <c r="H699" s="7"/>
      <c r="I699" s="6"/>
      <c r="J699" s="7"/>
      <c r="K699" s="6"/>
      <c r="L699" s="7"/>
      <c r="M699" s="5"/>
    </row>
    <row r="700" spans="1:51" ht="29.95" customHeight="1">
      <c r="A700" s="91" t="s">
        <v>1129</v>
      </c>
      <c r="B700" s="91"/>
      <c r="C700" s="91"/>
      <c r="D700" s="91"/>
      <c r="E700" s="92"/>
      <c r="F700" s="93"/>
      <c r="G700" s="92"/>
      <c r="H700" s="93"/>
      <c r="I700" s="92"/>
      <c r="J700" s="93"/>
      <c r="K700" s="92"/>
      <c r="L700" s="93"/>
      <c r="M700" s="91"/>
      <c r="N700" s="1" t="s">
        <v>334</v>
      </c>
    </row>
    <row r="701" spans="1:51" ht="29.95" customHeight="1">
      <c r="A701" s="4" t="s">
        <v>635</v>
      </c>
      <c r="B701" s="4" t="s">
        <v>1130</v>
      </c>
      <c r="C701" s="4" t="s">
        <v>187</v>
      </c>
      <c r="D701" s="5">
        <v>1</v>
      </c>
      <c r="E701" s="6">
        <f>단가대비표!O179</f>
        <v>40320</v>
      </c>
      <c r="F701" s="7">
        <f>TRUNC(E701*D701,1)</f>
        <v>40320</v>
      </c>
      <c r="G701" s="6">
        <f>단가대비표!P179</f>
        <v>0</v>
      </c>
      <c r="H701" s="7">
        <f>TRUNC(G701*D701,1)</f>
        <v>0</v>
      </c>
      <c r="I701" s="6">
        <f>단가대비표!V179</f>
        <v>0</v>
      </c>
      <c r="J701" s="7">
        <f>TRUNC(I701*D701,1)</f>
        <v>0</v>
      </c>
      <c r="K701" s="6">
        <f t="shared" ref="K701:L705" si="124">TRUNC(E701+G701+I701,1)</f>
        <v>40320</v>
      </c>
      <c r="L701" s="7">
        <f t="shared" si="124"/>
        <v>40320</v>
      </c>
      <c r="M701" s="4" t="s">
        <v>49</v>
      </c>
      <c r="N701" s="1" t="s">
        <v>334</v>
      </c>
      <c r="O701" s="1" t="s">
        <v>1131</v>
      </c>
      <c r="P701" s="1" t="s">
        <v>59</v>
      </c>
      <c r="Q701" s="1" t="s">
        <v>59</v>
      </c>
      <c r="R701" s="1" t="s">
        <v>58</v>
      </c>
      <c r="AV701" s="1" t="s">
        <v>49</v>
      </c>
      <c r="AW701" s="1" t="s">
        <v>1132</v>
      </c>
      <c r="AX701" s="1" t="s">
        <v>49</v>
      </c>
      <c r="AY701" s="1" t="s">
        <v>49</v>
      </c>
    </row>
    <row r="702" spans="1:51" ht="29.95" customHeight="1">
      <c r="A702" s="4" t="s">
        <v>1110</v>
      </c>
      <c r="B702" s="4" t="s">
        <v>737</v>
      </c>
      <c r="C702" s="4" t="s">
        <v>337</v>
      </c>
      <c r="D702" s="5">
        <v>8</v>
      </c>
      <c r="E702" s="6">
        <f>단가대비표!O53</f>
        <v>2848.2</v>
      </c>
      <c r="F702" s="7">
        <f>TRUNC(E702*D702,1)</f>
        <v>22785.599999999999</v>
      </c>
      <c r="G702" s="6">
        <f>단가대비표!P53</f>
        <v>0</v>
      </c>
      <c r="H702" s="7">
        <f>TRUNC(G702*D702,1)</f>
        <v>0</v>
      </c>
      <c r="I702" s="6">
        <f>단가대비표!V53</f>
        <v>0</v>
      </c>
      <c r="J702" s="7">
        <f>TRUNC(I702*D702,1)</f>
        <v>0</v>
      </c>
      <c r="K702" s="6">
        <f t="shared" si="124"/>
        <v>2848.2</v>
      </c>
      <c r="L702" s="7">
        <f t="shared" si="124"/>
        <v>22785.599999999999</v>
      </c>
      <c r="M702" s="4" t="s">
        <v>49</v>
      </c>
      <c r="N702" s="1" t="s">
        <v>334</v>
      </c>
      <c r="O702" s="1" t="s">
        <v>1122</v>
      </c>
      <c r="P702" s="1" t="s">
        <v>59</v>
      </c>
      <c r="Q702" s="1" t="s">
        <v>59</v>
      </c>
      <c r="R702" s="1" t="s">
        <v>58</v>
      </c>
      <c r="AV702" s="1" t="s">
        <v>49</v>
      </c>
      <c r="AW702" s="1" t="s">
        <v>1133</v>
      </c>
      <c r="AX702" s="1" t="s">
        <v>49</v>
      </c>
      <c r="AY702" s="1" t="s">
        <v>49</v>
      </c>
    </row>
    <row r="703" spans="1:51" ht="29.95" customHeight="1">
      <c r="A703" s="4" t="s">
        <v>643</v>
      </c>
      <c r="B703" s="4" t="s">
        <v>1124</v>
      </c>
      <c r="C703" s="4" t="s">
        <v>187</v>
      </c>
      <c r="D703" s="5">
        <v>16</v>
      </c>
      <c r="E703" s="6">
        <f>단가대비표!O43</f>
        <v>120.1</v>
      </c>
      <c r="F703" s="7">
        <f>TRUNC(E703*D703,1)</f>
        <v>1921.6</v>
      </c>
      <c r="G703" s="6">
        <f>단가대비표!P43</f>
        <v>0</v>
      </c>
      <c r="H703" s="7">
        <f>TRUNC(G703*D703,1)</f>
        <v>0</v>
      </c>
      <c r="I703" s="6">
        <f>단가대비표!V43</f>
        <v>0</v>
      </c>
      <c r="J703" s="7">
        <f>TRUNC(I703*D703,1)</f>
        <v>0</v>
      </c>
      <c r="K703" s="6">
        <f t="shared" si="124"/>
        <v>120.1</v>
      </c>
      <c r="L703" s="7">
        <f t="shared" si="124"/>
        <v>1921.6</v>
      </c>
      <c r="M703" s="4" t="s">
        <v>49</v>
      </c>
      <c r="N703" s="1" t="s">
        <v>334</v>
      </c>
      <c r="O703" s="1" t="s">
        <v>1125</v>
      </c>
      <c r="P703" s="1" t="s">
        <v>59</v>
      </c>
      <c r="Q703" s="1" t="s">
        <v>59</v>
      </c>
      <c r="R703" s="1" t="s">
        <v>58</v>
      </c>
      <c r="AV703" s="1" t="s">
        <v>49</v>
      </c>
      <c r="AW703" s="1" t="s">
        <v>1134</v>
      </c>
      <c r="AX703" s="1" t="s">
        <v>49</v>
      </c>
      <c r="AY703" s="1" t="s">
        <v>49</v>
      </c>
    </row>
    <row r="704" spans="1:51" ht="29.95" customHeight="1">
      <c r="A704" s="4" t="s">
        <v>647</v>
      </c>
      <c r="B704" s="4" t="s">
        <v>1135</v>
      </c>
      <c r="C704" s="4" t="s">
        <v>187</v>
      </c>
      <c r="D704" s="5">
        <v>1</v>
      </c>
      <c r="E704" s="6">
        <f>단가대비표!O101</f>
        <v>3450</v>
      </c>
      <c r="F704" s="7">
        <f>TRUNC(E704*D704,1)</f>
        <v>3450</v>
      </c>
      <c r="G704" s="6">
        <f>단가대비표!P101</f>
        <v>0</v>
      </c>
      <c r="H704" s="7">
        <f>TRUNC(G704*D704,1)</f>
        <v>0</v>
      </c>
      <c r="I704" s="6">
        <f>단가대비표!V101</f>
        <v>0</v>
      </c>
      <c r="J704" s="7">
        <f>TRUNC(I704*D704,1)</f>
        <v>0</v>
      </c>
      <c r="K704" s="6">
        <f t="shared" si="124"/>
        <v>3450</v>
      </c>
      <c r="L704" s="7">
        <f t="shared" si="124"/>
        <v>3450</v>
      </c>
      <c r="M704" s="4" t="s">
        <v>49</v>
      </c>
      <c r="N704" s="1" t="s">
        <v>334</v>
      </c>
      <c r="O704" s="1" t="s">
        <v>1136</v>
      </c>
      <c r="P704" s="1" t="s">
        <v>59</v>
      </c>
      <c r="Q704" s="1" t="s">
        <v>59</v>
      </c>
      <c r="R704" s="1" t="s">
        <v>58</v>
      </c>
      <c r="AV704" s="1" t="s">
        <v>49</v>
      </c>
      <c r="AW704" s="1" t="s">
        <v>1137</v>
      </c>
      <c r="AX704" s="1" t="s">
        <v>49</v>
      </c>
      <c r="AY704" s="1" t="s">
        <v>49</v>
      </c>
    </row>
    <row r="705" spans="1:51" ht="29.95" customHeight="1">
      <c r="A705" s="4" t="s">
        <v>261</v>
      </c>
      <c r="B705" s="4" t="s">
        <v>232</v>
      </c>
      <c r="C705" s="4" t="s">
        <v>169</v>
      </c>
      <c r="D705" s="5">
        <v>2</v>
      </c>
      <c r="E705" s="6" t="e">
        <f>#REF!</f>
        <v>#REF!</v>
      </c>
      <c r="F705" s="7" t="e">
        <f>TRUNC(E705*D705,1)</f>
        <v>#REF!</v>
      </c>
      <c r="G705" s="6" t="e">
        <f>#REF!</f>
        <v>#REF!</v>
      </c>
      <c r="H705" s="7" t="e">
        <f>TRUNC(G705*D705,1)</f>
        <v>#REF!</v>
      </c>
      <c r="I705" s="6" t="e">
        <f>#REF!</f>
        <v>#REF!</v>
      </c>
      <c r="J705" s="7" t="e">
        <f>TRUNC(I705*D705,1)</f>
        <v>#REF!</v>
      </c>
      <c r="K705" s="6" t="e">
        <f t="shared" si="124"/>
        <v>#REF!</v>
      </c>
      <c r="L705" s="7" t="e">
        <f t="shared" si="124"/>
        <v>#REF!</v>
      </c>
      <c r="M705" s="4" t="s">
        <v>1138</v>
      </c>
      <c r="N705" s="1" t="s">
        <v>334</v>
      </c>
      <c r="O705" s="1" t="s">
        <v>1139</v>
      </c>
      <c r="P705" s="1" t="s">
        <v>58</v>
      </c>
      <c r="Q705" s="1" t="s">
        <v>59</v>
      </c>
      <c r="R705" s="1" t="s">
        <v>59</v>
      </c>
      <c r="AV705" s="1" t="s">
        <v>49</v>
      </c>
      <c r="AW705" s="1" t="s">
        <v>1140</v>
      </c>
      <c r="AX705" s="1" t="s">
        <v>49</v>
      </c>
      <c r="AY705" s="1" t="s">
        <v>49</v>
      </c>
    </row>
    <row r="706" spans="1:51" ht="29.95" customHeight="1">
      <c r="A706" s="4" t="s">
        <v>454</v>
      </c>
      <c r="B706" s="4" t="s">
        <v>49</v>
      </c>
      <c r="C706" s="4" t="s">
        <v>49</v>
      </c>
      <c r="D706" s="5"/>
      <c r="E706" s="6"/>
      <c r="F706" s="7" t="e">
        <f>TRUNC(SUMIF(N701:N705, N700, F701:F705),0)</f>
        <v>#REF!</v>
      </c>
      <c r="G706" s="6"/>
      <c r="H706" s="7" t="e">
        <f>TRUNC(SUMIF(N701:N705, N700, H701:H705),0)</f>
        <v>#REF!</v>
      </c>
      <c r="I706" s="6"/>
      <c r="J706" s="7" t="e">
        <f>TRUNC(SUMIF(N701:N705, N700, J701:J705),0)</f>
        <v>#REF!</v>
      </c>
      <c r="K706" s="6"/>
      <c r="L706" s="7" t="e">
        <f>F706+H706+J706</f>
        <v>#REF!</v>
      </c>
      <c r="M706" s="4" t="s">
        <v>49</v>
      </c>
      <c r="N706" s="1" t="s">
        <v>125</v>
      </c>
      <c r="O706" s="1" t="s">
        <v>125</v>
      </c>
      <c r="P706" s="1" t="s">
        <v>49</v>
      </c>
      <c r="Q706" s="1" t="s">
        <v>49</v>
      </c>
      <c r="R706" s="1" t="s">
        <v>49</v>
      </c>
      <c r="AV706" s="1" t="s">
        <v>49</v>
      </c>
      <c r="AW706" s="1" t="s">
        <v>49</v>
      </c>
      <c r="AX706" s="1" t="s">
        <v>49</v>
      </c>
      <c r="AY706" s="1" t="s">
        <v>49</v>
      </c>
    </row>
    <row r="707" spans="1:51" ht="29.95" customHeight="1">
      <c r="A707" s="5"/>
      <c r="B707" s="5"/>
      <c r="C707" s="5"/>
      <c r="D707" s="5"/>
      <c r="E707" s="6"/>
      <c r="F707" s="7"/>
      <c r="G707" s="6"/>
      <c r="H707" s="7"/>
      <c r="I707" s="6"/>
      <c r="J707" s="7"/>
      <c r="K707" s="6"/>
      <c r="L707" s="7"/>
      <c r="M707" s="5"/>
    </row>
    <row r="708" spans="1:51" ht="29.95" customHeight="1">
      <c r="A708" s="91" t="s">
        <v>1141</v>
      </c>
      <c r="B708" s="91"/>
      <c r="C708" s="91"/>
      <c r="D708" s="91"/>
      <c r="E708" s="92"/>
      <c r="F708" s="93"/>
      <c r="G708" s="92"/>
      <c r="H708" s="93"/>
      <c r="I708" s="92"/>
      <c r="J708" s="93"/>
      <c r="K708" s="92"/>
      <c r="L708" s="93"/>
      <c r="M708" s="91"/>
      <c r="N708" s="1" t="s">
        <v>335</v>
      </c>
    </row>
    <row r="709" spans="1:51" ht="29.95" customHeight="1">
      <c r="A709" s="4" t="s">
        <v>1142</v>
      </c>
      <c r="B709" s="4" t="s">
        <v>1143</v>
      </c>
      <c r="C709" s="4" t="s">
        <v>187</v>
      </c>
      <c r="D709" s="5">
        <v>1</v>
      </c>
      <c r="E709" s="6">
        <f>단가대비표!O180</f>
        <v>87440</v>
      </c>
      <c r="F709" s="7">
        <f>TRUNC(E709*D709,1)</f>
        <v>87440</v>
      </c>
      <c r="G709" s="6">
        <f>단가대비표!P180</f>
        <v>0</v>
      </c>
      <c r="H709" s="7">
        <f>TRUNC(G709*D709,1)</f>
        <v>0</v>
      </c>
      <c r="I709" s="6">
        <f>단가대비표!V180</f>
        <v>0</v>
      </c>
      <c r="J709" s="7">
        <f>TRUNC(I709*D709,1)</f>
        <v>0</v>
      </c>
      <c r="K709" s="6">
        <f t="shared" ref="K709:L712" si="125">TRUNC(E709+G709+I709,1)</f>
        <v>87440</v>
      </c>
      <c r="L709" s="7">
        <f t="shared" si="125"/>
        <v>87440</v>
      </c>
      <c r="M709" s="4" t="s">
        <v>49</v>
      </c>
      <c r="N709" s="1" t="s">
        <v>335</v>
      </c>
      <c r="O709" s="1" t="s">
        <v>1144</v>
      </c>
      <c r="P709" s="1" t="s">
        <v>59</v>
      </c>
      <c r="Q709" s="1" t="s">
        <v>59</v>
      </c>
      <c r="R709" s="1" t="s">
        <v>58</v>
      </c>
      <c r="AV709" s="1" t="s">
        <v>49</v>
      </c>
      <c r="AW709" s="1" t="s">
        <v>1145</v>
      </c>
      <c r="AX709" s="1" t="s">
        <v>49</v>
      </c>
      <c r="AY709" s="1" t="s">
        <v>49</v>
      </c>
    </row>
    <row r="710" spans="1:51" ht="29.95" customHeight="1">
      <c r="A710" s="4" t="s">
        <v>223</v>
      </c>
      <c r="B710" s="4" t="s">
        <v>220</v>
      </c>
      <c r="C710" s="4" t="s">
        <v>221</v>
      </c>
      <c r="D710" s="5" t="e">
        <f>#REF!</f>
        <v>#REF!</v>
      </c>
      <c r="E710" s="6">
        <f>단가대비표!O199</f>
        <v>0</v>
      </c>
      <c r="F710" s="7" t="e">
        <f>TRUNC(E710*D710,1)</f>
        <v>#REF!</v>
      </c>
      <c r="G710" s="6">
        <f>단가대비표!P199</f>
        <v>214118</v>
      </c>
      <c r="H710" s="7" t="e">
        <f>TRUNC(G710*D710,1)</f>
        <v>#REF!</v>
      </c>
      <c r="I710" s="6">
        <f>단가대비표!V199</f>
        <v>0</v>
      </c>
      <c r="J710" s="7" t="e">
        <f>TRUNC(I710*D710,1)</f>
        <v>#REF!</v>
      </c>
      <c r="K710" s="6">
        <f t="shared" si="125"/>
        <v>214118</v>
      </c>
      <c r="L710" s="7" t="e">
        <f t="shared" si="125"/>
        <v>#REF!</v>
      </c>
      <c r="M710" s="4" t="s">
        <v>49</v>
      </c>
      <c r="N710" s="1" t="s">
        <v>335</v>
      </c>
      <c r="O710" s="1" t="s">
        <v>224</v>
      </c>
      <c r="P710" s="1" t="s">
        <v>59</v>
      </c>
      <c r="Q710" s="1" t="s">
        <v>59</v>
      </c>
      <c r="R710" s="1" t="s">
        <v>58</v>
      </c>
      <c r="V710">
        <v>1</v>
      </c>
      <c r="AV710" s="1" t="s">
        <v>49</v>
      </c>
      <c r="AW710" s="1" t="s">
        <v>1146</v>
      </c>
      <c r="AX710" s="1" t="s">
        <v>49</v>
      </c>
      <c r="AY710" s="1" t="s">
        <v>49</v>
      </c>
    </row>
    <row r="711" spans="1:51" ht="29.95" customHeight="1">
      <c r="A711" s="4" t="s">
        <v>219</v>
      </c>
      <c r="B711" s="4" t="s">
        <v>220</v>
      </c>
      <c r="C711" s="4" t="s">
        <v>221</v>
      </c>
      <c r="D711" s="5" t="e">
        <f>#REF!</f>
        <v>#REF!</v>
      </c>
      <c r="E711" s="6">
        <f>단가대비표!O188</f>
        <v>0</v>
      </c>
      <c r="F711" s="7" t="e">
        <f>TRUNC(E711*D711,1)</f>
        <v>#REF!</v>
      </c>
      <c r="G711" s="6">
        <f>단가대비표!P188</f>
        <v>157068</v>
      </c>
      <c r="H711" s="7" t="e">
        <f>TRUNC(G711*D711,1)</f>
        <v>#REF!</v>
      </c>
      <c r="I711" s="6">
        <f>단가대비표!V188</f>
        <v>0</v>
      </c>
      <c r="J711" s="7" t="e">
        <f>TRUNC(I711*D711,1)</f>
        <v>#REF!</v>
      </c>
      <c r="K711" s="6">
        <f t="shared" si="125"/>
        <v>157068</v>
      </c>
      <c r="L711" s="7" t="e">
        <f t="shared" si="125"/>
        <v>#REF!</v>
      </c>
      <c r="M711" s="4" t="s">
        <v>49</v>
      </c>
      <c r="N711" s="1" t="s">
        <v>335</v>
      </c>
      <c r="O711" s="1" t="s">
        <v>222</v>
      </c>
      <c r="P711" s="1" t="s">
        <v>59</v>
      </c>
      <c r="Q711" s="1" t="s">
        <v>59</v>
      </c>
      <c r="R711" s="1" t="s">
        <v>58</v>
      </c>
      <c r="V711">
        <v>1</v>
      </c>
      <c r="AV711" s="1" t="s">
        <v>49</v>
      </c>
      <c r="AW711" s="1" t="s">
        <v>1147</v>
      </c>
      <c r="AX711" s="1" t="s">
        <v>49</v>
      </c>
      <c r="AY711" s="1" t="s">
        <v>49</v>
      </c>
    </row>
    <row r="712" spans="1:51" ht="29.95" customHeight="1">
      <c r="A712" s="4" t="s">
        <v>264</v>
      </c>
      <c r="B712" s="4" t="s">
        <v>558</v>
      </c>
      <c r="C712" s="4" t="s">
        <v>116</v>
      </c>
      <c r="D712" s="5">
        <v>1</v>
      </c>
      <c r="E712" s="6" t="e">
        <f>TRUNC(SUMIF(V709:V712, RIGHTB(O712, 1), H709:H712)*U712, 2)</f>
        <v>#REF!</v>
      </c>
      <c r="F712" s="7" t="e">
        <f>TRUNC(E712*D712,1)</f>
        <v>#REF!</v>
      </c>
      <c r="G712" s="6">
        <v>0</v>
      </c>
      <c r="H712" s="7">
        <f>TRUNC(G712*D712,1)</f>
        <v>0</v>
      </c>
      <c r="I712" s="6">
        <v>0</v>
      </c>
      <c r="J712" s="7">
        <f>TRUNC(I712*D712,1)</f>
        <v>0</v>
      </c>
      <c r="K712" s="6" t="e">
        <f t="shared" si="125"/>
        <v>#REF!</v>
      </c>
      <c r="L712" s="7" t="e">
        <f t="shared" si="125"/>
        <v>#REF!</v>
      </c>
      <c r="M712" s="4" t="s">
        <v>49</v>
      </c>
      <c r="N712" s="1" t="s">
        <v>335</v>
      </c>
      <c r="O712" s="1" t="s">
        <v>218</v>
      </c>
      <c r="P712" s="1" t="s">
        <v>59</v>
      </c>
      <c r="Q712" s="1" t="s">
        <v>59</v>
      </c>
      <c r="R712" s="1" t="s">
        <v>59</v>
      </c>
      <c r="S712">
        <v>1</v>
      </c>
      <c r="T712">
        <v>0</v>
      </c>
      <c r="U712">
        <v>0.02</v>
      </c>
      <c r="AV712" s="1" t="s">
        <v>49</v>
      </c>
      <c r="AW712" s="1" t="s">
        <v>1148</v>
      </c>
      <c r="AX712" s="1" t="s">
        <v>49</v>
      </c>
      <c r="AY712" s="1" t="s">
        <v>49</v>
      </c>
    </row>
    <row r="713" spans="1:51" ht="29.95" customHeight="1">
      <c r="A713" s="4" t="s">
        <v>454</v>
      </c>
      <c r="B713" s="4" t="s">
        <v>49</v>
      </c>
      <c r="C713" s="4" t="s">
        <v>49</v>
      </c>
      <c r="D713" s="5"/>
      <c r="E713" s="6"/>
      <c r="F713" s="7" t="e">
        <f>TRUNC(SUMIF(N709:N712, N708, F709:F712),0)</f>
        <v>#REF!</v>
      </c>
      <c r="G713" s="6"/>
      <c r="H713" s="7" t="e">
        <f>TRUNC(SUMIF(N709:N712, N708, H709:H712),0)</f>
        <v>#REF!</v>
      </c>
      <c r="I713" s="6"/>
      <c r="J713" s="7" t="e">
        <f>TRUNC(SUMIF(N709:N712, N708, J709:J712),0)</f>
        <v>#REF!</v>
      </c>
      <c r="K713" s="6"/>
      <c r="L713" s="7" t="e">
        <f>F713+H713+J713</f>
        <v>#REF!</v>
      </c>
      <c r="M713" s="4" t="s">
        <v>49</v>
      </c>
      <c r="N713" s="1" t="s">
        <v>125</v>
      </c>
      <c r="O713" s="1" t="s">
        <v>125</v>
      </c>
      <c r="P713" s="1" t="s">
        <v>49</v>
      </c>
      <c r="Q713" s="1" t="s">
        <v>49</v>
      </c>
      <c r="R713" s="1" t="s">
        <v>49</v>
      </c>
      <c r="AV713" s="1" t="s">
        <v>49</v>
      </c>
      <c r="AW713" s="1" t="s">
        <v>49</v>
      </c>
      <c r="AX713" s="1" t="s">
        <v>49</v>
      </c>
      <c r="AY713" s="1" t="s">
        <v>49</v>
      </c>
    </row>
    <row r="714" spans="1:51" ht="29.95" customHeight="1">
      <c r="A714" s="5"/>
      <c r="B714" s="5"/>
      <c r="C714" s="5"/>
      <c r="D714" s="5"/>
      <c r="E714" s="6"/>
      <c r="F714" s="7"/>
      <c r="G714" s="6"/>
      <c r="H714" s="7"/>
      <c r="I714" s="6"/>
      <c r="J714" s="7"/>
      <c r="K714" s="6"/>
      <c r="L714" s="7"/>
      <c r="M714" s="5"/>
    </row>
    <row r="715" spans="1:51" ht="29.95" customHeight="1">
      <c r="A715" s="91" t="s">
        <v>1149</v>
      </c>
      <c r="B715" s="91"/>
      <c r="C715" s="91"/>
      <c r="D715" s="91"/>
      <c r="E715" s="92"/>
      <c r="F715" s="93"/>
      <c r="G715" s="92"/>
      <c r="H715" s="93"/>
      <c r="I715" s="92"/>
      <c r="J715" s="93"/>
      <c r="K715" s="92"/>
      <c r="L715" s="93"/>
      <c r="M715" s="91"/>
      <c r="N715" s="1" t="s">
        <v>336</v>
      </c>
    </row>
    <row r="716" spans="1:51" ht="29.95" customHeight="1">
      <c r="A716" s="4" t="s">
        <v>1150</v>
      </c>
      <c r="B716" s="4" t="s">
        <v>1151</v>
      </c>
      <c r="C716" s="4" t="s">
        <v>187</v>
      </c>
      <c r="D716" s="5">
        <v>1</v>
      </c>
      <c r="E716" s="6">
        <f>단가대비표!O57</f>
        <v>1540</v>
      </c>
      <c r="F716" s="7">
        <f>TRUNC(E716*D716,1)</f>
        <v>1540</v>
      </c>
      <c r="G716" s="6">
        <f>단가대비표!P57</f>
        <v>0</v>
      </c>
      <c r="H716" s="7">
        <f>TRUNC(G716*D716,1)</f>
        <v>0</v>
      </c>
      <c r="I716" s="6">
        <f>단가대비표!V57</f>
        <v>0</v>
      </c>
      <c r="J716" s="7">
        <f>TRUNC(I716*D716,1)</f>
        <v>0</v>
      </c>
      <c r="K716" s="6">
        <f t="shared" ref="K716:L718" si="126">TRUNC(E716+G716+I716,1)</f>
        <v>1540</v>
      </c>
      <c r="L716" s="7">
        <f t="shared" si="126"/>
        <v>1540</v>
      </c>
      <c r="M716" s="4" t="s">
        <v>49</v>
      </c>
      <c r="N716" s="1" t="s">
        <v>336</v>
      </c>
      <c r="O716" s="1" t="s">
        <v>1152</v>
      </c>
      <c r="P716" s="1" t="s">
        <v>59</v>
      </c>
      <c r="Q716" s="1" t="s">
        <v>59</v>
      </c>
      <c r="R716" s="1" t="s">
        <v>58</v>
      </c>
      <c r="AV716" s="1" t="s">
        <v>49</v>
      </c>
      <c r="AW716" s="1" t="s">
        <v>1153</v>
      </c>
      <c r="AX716" s="1" t="s">
        <v>49</v>
      </c>
      <c r="AY716" s="1" t="s">
        <v>49</v>
      </c>
    </row>
    <row r="717" spans="1:51" ht="29.95" customHeight="1">
      <c r="A717" s="4" t="s">
        <v>1154</v>
      </c>
      <c r="B717" s="4" t="s">
        <v>1155</v>
      </c>
      <c r="C717" s="4" t="s">
        <v>1156</v>
      </c>
      <c r="D717" s="5">
        <v>1</v>
      </c>
      <c r="E717" s="6">
        <f>단가대비표!O39</f>
        <v>2452</v>
      </c>
      <c r="F717" s="7">
        <f>TRUNC(E717*D717,1)</f>
        <v>2452</v>
      </c>
      <c r="G717" s="6">
        <f>단가대비표!P39</f>
        <v>0</v>
      </c>
      <c r="H717" s="7">
        <f>TRUNC(G717*D717,1)</f>
        <v>0</v>
      </c>
      <c r="I717" s="6">
        <f>단가대비표!V39</f>
        <v>0</v>
      </c>
      <c r="J717" s="7">
        <f>TRUNC(I717*D717,1)</f>
        <v>0</v>
      </c>
      <c r="K717" s="6">
        <f t="shared" si="126"/>
        <v>2452</v>
      </c>
      <c r="L717" s="7">
        <f t="shared" si="126"/>
        <v>2452</v>
      </c>
      <c r="M717" s="4" t="s">
        <v>49</v>
      </c>
      <c r="N717" s="1" t="s">
        <v>336</v>
      </c>
      <c r="O717" s="1" t="s">
        <v>1157</v>
      </c>
      <c r="P717" s="1" t="s">
        <v>59</v>
      </c>
      <c r="Q717" s="1" t="s">
        <v>59</v>
      </c>
      <c r="R717" s="1" t="s">
        <v>58</v>
      </c>
      <c r="AV717" s="1" t="s">
        <v>49</v>
      </c>
      <c r="AW717" s="1" t="s">
        <v>1158</v>
      </c>
      <c r="AX717" s="1" t="s">
        <v>49</v>
      </c>
      <c r="AY717" s="1" t="s">
        <v>49</v>
      </c>
    </row>
    <row r="718" spans="1:51" ht="29.95" customHeight="1">
      <c r="A718" s="4" t="s">
        <v>1159</v>
      </c>
      <c r="B718" s="4" t="s">
        <v>1160</v>
      </c>
      <c r="C718" s="4" t="s">
        <v>187</v>
      </c>
      <c r="D718" s="5">
        <v>1</v>
      </c>
      <c r="E718" s="6">
        <f>단가대비표!O56</f>
        <v>187</v>
      </c>
      <c r="F718" s="7">
        <f>TRUNC(E718*D718,1)</f>
        <v>187</v>
      </c>
      <c r="G718" s="6">
        <f>단가대비표!P56</f>
        <v>0</v>
      </c>
      <c r="H718" s="7">
        <f>TRUNC(G718*D718,1)</f>
        <v>0</v>
      </c>
      <c r="I718" s="6">
        <f>단가대비표!V56</f>
        <v>0</v>
      </c>
      <c r="J718" s="7">
        <f>TRUNC(I718*D718,1)</f>
        <v>0</v>
      </c>
      <c r="K718" s="6">
        <f t="shared" si="126"/>
        <v>187</v>
      </c>
      <c r="L718" s="7">
        <f t="shared" si="126"/>
        <v>187</v>
      </c>
      <c r="M718" s="4" t="s">
        <v>49</v>
      </c>
      <c r="N718" s="1" t="s">
        <v>336</v>
      </c>
      <c r="O718" s="1" t="s">
        <v>1161</v>
      </c>
      <c r="P718" s="1" t="s">
        <v>59</v>
      </c>
      <c r="Q718" s="1" t="s">
        <v>59</v>
      </c>
      <c r="R718" s="1" t="s">
        <v>58</v>
      </c>
      <c r="AV718" s="1" t="s">
        <v>49</v>
      </c>
      <c r="AW718" s="1" t="s">
        <v>1162</v>
      </c>
      <c r="AX718" s="1" t="s">
        <v>49</v>
      </c>
      <c r="AY718" s="1" t="s">
        <v>49</v>
      </c>
    </row>
    <row r="719" spans="1:51" ht="29.95" customHeight="1">
      <c r="A719" s="4" t="s">
        <v>454</v>
      </c>
      <c r="B719" s="4" t="s">
        <v>49</v>
      </c>
      <c r="C719" s="4" t="s">
        <v>49</v>
      </c>
      <c r="D719" s="5"/>
      <c r="E719" s="6"/>
      <c r="F719" s="7">
        <f>TRUNC(SUMIF(N716:N718, N715, F716:F718),0)</f>
        <v>4179</v>
      </c>
      <c r="G719" s="6"/>
      <c r="H719" s="7">
        <f>TRUNC(SUMIF(N716:N718, N715, H716:H718),0)</f>
        <v>0</v>
      </c>
      <c r="I719" s="6"/>
      <c r="J719" s="7">
        <f>TRUNC(SUMIF(N716:N718, N715, J716:J718),0)</f>
        <v>0</v>
      </c>
      <c r="K719" s="6"/>
      <c r="L719" s="7">
        <f>F719+H719+J719</f>
        <v>4179</v>
      </c>
      <c r="M719" s="4" t="s">
        <v>49</v>
      </c>
      <c r="N719" s="1" t="s">
        <v>125</v>
      </c>
      <c r="O719" s="1" t="s">
        <v>125</v>
      </c>
      <c r="P719" s="1" t="s">
        <v>49</v>
      </c>
      <c r="Q719" s="1" t="s">
        <v>49</v>
      </c>
      <c r="R719" s="1" t="s">
        <v>49</v>
      </c>
      <c r="AV719" s="1" t="s">
        <v>49</v>
      </c>
      <c r="AW719" s="1" t="s">
        <v>49</v>
      </c>
      <c r="AX719" s="1" t="s">
        <v>49</v>
      </c>
      <c r="AY719" s="1" t="s">
        <v>49</v>
      </c>
    </row>
    <row r="720" spans="1:51" ht="29.95" customHeight="1">
      <c r="A720" s="5"/>
      <c r="B720" s="5"/>
      <c r="C720" s="5"/>
      <c r="D720" s="5"/>
      <c r="E720" s="6"/>
      <c r="F720" s="7"/>
      <c r="G720" s="6"/>
      <c r="H720" s="7"/>
      <c r="I720" s="6"/>
      <c r="J720" s="7"/>
      <c r="K720" s="6"/>
      <c r="L720" s="7"/>
      <c r="M720" s="5"/>
    </row>
    <row r="721" spans="1:51" ht="29.95" customHeight="1">
      <c r="A721" s="91" t="s">
        <v>1163</v>
      </c>
      <c r="B721" s="91"/>
      <c r="C721" s="91"/>
      <c r="D721" s="91"/>
      <c r="E721" s="92"/>
      <c r="F721" s="93"/>
      <c r="G721" s="92"/>
      <c r="H721" s="93"/>
      <c r="I721" s="92"/>
      <c r="J721" s="93"/>
      <c r="K721" s="92"/>
      <c r="L721" s="93"/>
      <c r="M721" s="91"/>
      <c r="N721" s="1" t="s">
        <v>338</v>
      </c>
    </row>
    <row r="722" spans="1:51" ht="29.95" customHeight="1">
      <c r="A722" s="4" t="s">
        <v>1164</v>
      </c>
      <c r="B722" s="4" t="s">
        <v>1165</v>
      </c>
      <c r="C722" s="4" t="s">
        <v>187</v>
      </c>
      <c r="D722" s="5">
        <v>1</v>
      </c>
      <c r="E722" s="6">
        <f>단가대비표!O181</f>
        <v>5550</v>
      </c>
      <c r="F722" s="7">
        <f t="shared" ref="F722:F728" si="127">TRUNC(E722*D722,1)</f>
        <v>5550</v>
      </c>
      <c r="G722" s="6">
        <f>단가대비표!P181</f>
        <v>0</v>
      </c>
      <c r="H722" s="7">
        <f t="shared" ref="H722:H728" si="128">TRUNC(G722*D722,1)</f>
        <v>0</v>
      </c>
      <c r="I722" s="6">
        <f>단가대비표!V181</f>
        <v>0</v>
      </c>
      <c r="J722" s="7">
        <f t="shared" ref="J722:J728" si="129">TRUNC(I722*D722,1)</f>
        <v>0</v>
      </c>
      <c r="K722" s="6">
        <f t="shared" ref="K722:L728" si="130">TRUNC(E722+G722+I722,1)</f>
        <v>5550</v>
      </c>
      <c r="L722" s="7">
        <f t="shared" si="130"/>
        <v>5550</v>
      </c>
      <c r="M722" s="4" t="s">
        <v>49</v>
      </c>
      <c r="N722" s="1" t="s">
        <v>338</v>
      </c>
      <c r="O722" s="1" t="s">
        <v>1166</v>
      </c>
      <c r="P722" s="1" t="s">
        <v>59</v>
      </c>
      <c r="Q722" s="1" t="s">
        <v>59</v>
      </c>
      <c r="R722" s="1" t="s">
        <v>58</v>
      </c>
      <c r="AV722" s="1" t="s">
        <v>49</v>
      </c>
      <c r="AW722" s="1" t="s">
        <v>1167</v>
      </c>
      <c r="AX722" s="1" t="s">
        <v>49</v>
      </c>
      <c r="AY722" s="1" t="s">
        <v>49</v>
      </c>
    </row>
    <row r="723" spans="1:51" ht="29.95" customHeight="1">
      <c r="A723" s="4" t="s">
        <v>1168</v>
      </c>
      <c r="B723" s="4" t="s">
        <v>1169</v>
      </c>
      <c r="C723" s="4" t="s">
        <v>187</v>
      </c>
      <c r="D723" s="5">
        <v>1</v>
      </c>
      <c r="E723" s="6">
        <f>단가대비표!O164</f>
        <v>600</v>
      </c>
      <c r="F723" s="7">
        <f t="shared" si="127"/>
        <v>600</v>
      </c>
      <c r="G723" s="6">
        <f>단가대비표!P164</f>
        <v>0</v>
      </c>
      <c r="H723" s="7">
        <f t="shared" si="128"/>
        <v>0</v>
      </c>
      <c r="I723" s="6">
        <f>단가대비표!V164</f>
        <v>0</v>
      </c>
      <c r="J723" s="7">
        <f t="shared" si="129"/>
        <v>0</v>
      </c>
      <c r="K723" s="6">
        <f t="shared" si="130"/>
        <v>600</v>
      </c>
      <c r="L723" s="7">
        <f t="shared" si="130"/>
        <v>600</v>
      </c>
      <c r="M723" s="4" t="s">
        <v>49</v>
      </c>
      <c r="N723" s="1" t="s">
        <v>338</v>
      </c>
      <c r="O723" s="1" t="s">
        <v>1170</v>
      </c>
      <c r="P723" s="1" t="s">
        <v>59</v>
      </c>
      <c r="Q723" s="1" t="s">
        <v>59</v>
      </c>
      <c r="R723" s="1" t="s">
        <v>58</v>
      </c>
      <c r="AV723" s="1" t="s">
        <v>49</v>
      </c>
      <c r="AW723" s="1" t="s">
        <v>1171</v>
      </c>
      <c r="AX723" s="1" t="s">
        <v>49</v>
      </c>
      <c r="AY723" s="1" t="s">
        <v>49</v>
      </c>
    </row>
    <row r="724" spans="1:51" ht="29.95" customHeight="1">
      <c r="A724" s="4" t="s">
        <v>1168</v>
      </c>
      <c r="B724" s="4" t="s">
        <v>1172</v>
      </c>
      <c r="C724" s="4" t="s">
        <v>187</v>
      </c>
      <c r="D724" s="5">
        <v>1</v>
      </c>
      <c r="E724" s="6">
        <f>단가대비표!O165</f>
        <v>660</v>
      </c>
      <c r="F724" s="7">
        <f t="shared" si="127"/>
        <v>660</v>
      </c>
      <c r="G724" s="6">
        <f>단가대비표!P165</f>
        <v>0</v>
      </c>
      <c r="H724" s="7">
        <f t="shared" si="128"/>
        <v>0</v>
      </c>
      <c r="I724" s="6">
        <f>단가대비표!V165</f>
        <v>0</v>
      </c>
      <c r="J724" s="7">
        <f t="shared" si="129"/>
        <v>0</v>
      </c>
      <c r="K724" s="6">
        <f t="shared" si="130"/>
        <v>660</v>
      </c>
      <c r="L724" s="7">
        <f t="shared" si="130"/>
        <v>660</v>
      </c>
      <c r="M724" s="4" t="s">
        <v>49</v>
      </c>
      <c r="N724" s="1" t="s">
        <v>338</v>
      </c>
      <c r="O724" s="1" t="s">
        <v>1173</v>
      </c>
      <c r="P724" s="1" t="s">
        <v>59</v>
      </c>
      <c r="Q724" s="1" t="s">
        <v>59</v>
      </c>
      <c r="R724" s="1" t="s">
        <v>58</v>
      </c>
      <c r="AV724" s="1" t="s">
        <v>49</v>
      </c>
      <c r="AW724" s="1" t="s">
        <v>1174</v>
      </c>
      <c r="AX724" s="1" t="s">
        <v>49</v>
      </c>
      <c r="AY724" s="1" t="s">
        <v>49</v>
      </c>
    </row>
    <row r="725" spans="1:51" ht="29.95" customHeight="1">
      <c r="A725" s="4" t="s">
        <v>1175</v>
      </c>
      <c r="B725" s="4" t="s">
        <v>49</v>
      </c>
      <c r="C725" s="4" t="s">
        <v>1156</v>
      </c>
      <c r="D725" s="5">
        <v>1</v>
      </c>
      <c r="E725" s="6">
        <f>단가대비표!O182</f>
        <v>2500</v>
      </c>
      <c r="F725" s="7">
        <f t="shared" si="127"/>
        <v>2500</v>
      </c>
      <c r="G725" s="6">
        <f>단가대비표!P182</f>
        <v>0</v>
      </c>
      <c r="H725" s="7">
        <f t="shared" si="128"/>
        <v>0</v>
      </c>
      <c r="I725" s="6">
        <f>단가대비표!V182</f>
        <v>0</v>
      </c>
      <c r="J725" s="7">
        <f t="shared" si="129"/>
        <v>0</v>
      </c>
      <c r="K725" s="6">
        <f t="shared" si="130"/>
        <v>2500</v>
      </c>
      <c r="L725" s="7">
        <f t="shared" si="130"/>
        <v>2500</v>
      </c>
      <c r="M725" s="4" t="s">
        <v>49</v>
      </c>
      <c r="N725" s="1" t="s">
        <v>338</v>
      </c>
      <c r="O725" s="1" t="s">
        <v>1176</v>
      </c>
      <c r="P725" s="1" t="s">
        <v>59</v>
      </c>
      <c r="Q725" s="1" t="s">
        <v>59</v>
      </c>
      <c r="R725" s="1" t="s">
        <v>58</v>
      </c>
      <c r="AV725" s="1" t="s">
        <v>49</v>
      </c>
      <c r="AW725" s="1" t="s">
        <v>1177</v>
      </c>
      <c r="AX725" s="1" t="s">
        <v>49</v>
      </c>
      <c r="AY725" s="1" t="s">
        <v>49</v>
      </c>
    </row>
    <row r="726" spans="1:51" ht="29.95" customHeight="1">
      <c r="A726" s="4" t="s">
        <v>1178</v>
      </c>
      <c r="B726" s="4" t="s">
        <v>1179</v>
      </c>
      <c r="C726" s="4" t="s">
        <v>187</v>
      </c>
      <c r="D726" s="5">
        <v>1</v>
      </c>
      <c r="E726" s="6">
        <f>단가대비표!O124</f>
        <v>1800</v>
      </c>
      <c r="F726" s="7">
        <f t="shared" si="127"/>
        <v>1800</v>
      </c>
      <c r="G726" s="6">
        <f>단가대비표!P124</f>
        <v>0</v>
      </c>
      <c r="H726" s="7">
        <f t="shared" si="128"/>
        <v>0</v>
      </c>
      <c r="I726" s="6">
        <f>단가대비표!V124</f>
        <v>0</v>
      </c>
      <c r="J726" s="7">
        <f t="shared" si="129"/>
        <v>0</v>
      </c>
      <c r="K726" s="6">
        <f t="shared" si="130"/>
        <v>1800</v>
      </c>
      <c r="L726" s="7">
        <f t="shared" si="130"/>
        <v>1800</v>
      </c>
      <c r="M726" s="4" t="s">
        <v>49</v>
      </c>
      <c r="N726" s="1" t="s">
        <v>338</v>
      </c>
      <c r="O726" s="1" t="s">
        <v>1180</v>
      </c>
      <c r="P726" s="1" t="s">
        <v>59</v>
      </c>
      <c r="Q726" s="1" t="s">
        <v>59</v>
      </c>
      <c r="R726" s="1" t="s">
        <v>58</v>
      </c>
      <c r="AV726" s="1" t="s">
        <v>49</v>
      </c>
      <c r="AW726" s="1" t="s">
        <v>1181</v>
      </c>
      <c r="AX726" s="1" t="s">
        <v>49</v>
      </c>
      <c r="AY726" s="1" t="s">
        <v>49</v>
      </c>
    </row>
    <row r="727" spans="1:51" ht="29.95" customHeight="1">
      <c r="A727" s="4" t="s">
        <v>223</v>
      </c>
      <c r="B727" s="4" t="s">
        <v>220</v>
      </c>
      <c r="C727" s="4" t="s">
        <v>221</v>
      </c>
      <c r="D727" s="5">
        <v>0.05</v>
      </c>
      <c r="E727" s="6">
        <f>단가대비표!O199</f>
        <v>0</v>
      </c>
      <c r="F727" s="7">
        <f t="shared" si="127"/>
        <v>0</v>
      </c>
      <c r="G727" s="6">
        <f>단가대비표!P199</f>
        <v>214118</v>
      </c>
      <c r="H727" s="7">
        <f t="shared" si="128"/>
        <v>10705.9</v>
      </c>
      <c r="I727" s="6">
        <f>단가대비표!V199</f>
        <v>0</v>
      </c>
      <c r="J727" s="7">
        <f t="shared" si="129"/>
        <v>0</v>
      </c>
      <c r="K727" s="6">
        <f t="shared" si="130"/>
        <v>214118</v>
      </c>
      <c r="L727" s="7">
        <f t="shared" si="130"/>
        <v>10705.9</v>
      </c>
      <c r="M727" s="4" t="s">
        <v>49</v>
      </c>
      <c r="N727" s="1" t="s">
        <v>338</v>
      </c>
      <c r="O727" s="1" t="s">
        <v>224</v>
      </c>
      <c r="P727" s="1" t="s">
        <v>59</v>
      </c>
      <c r="Q727" s="1" t="s">
        <v>59</v>
      </c>
      <c r="R727" s="1" t="s">
        <v>58</v>
      </c>
      <c r="V727">
        <v>1</v>
      </c>
      <c r="AV727" s="1" t="s">
        <v>49</v>
      </c>
      <c r="AW727" s="1" t="s">
        <v>1182</v>
      </c>
      <c r="AX727" s="1" t="s">
        <v>49</v>
      </c>
      <c r="AY727" s="1" t="s">
        <v>49</v>
      </c>
    </row>
    <row r="728" spans="1:51" ht="29.95" customHeight="1">
      <c r="A728" s="4" t="s">
        <v>264</v>
      </c>
      <c r="B728" s="4" t="s">
        <v>265</v>
      </c>
      <c r="C728" s="4" t="s">
        <v>116</v>
      </c>
      <c r="D728" s="5">
        <v>1</v>
      </c>
      <c r="E728" s="6">
        <f>TRUNC(SUMIF(V722:V728, RIGHTB(O728, 1), H722:H728)*U728, 2)</f>
        <v>321.17</v>
      </c>
      <c r="F728" s="7">
        <f t="shared" si="127"/>
        <v>321.10000000000002</v>
      </c>
      <c r="G728" s="6">
        <v>0</v>
      </c>
      <c r="H728" s="7">
        <f t="shared" si="128"/>
        <v>0</v>
      </c>
      <c r="I728" s="6">
        <v>0</v>
      </c>
      <c r="J728" s="7">
        <f t="shared" si="129"/>
        <v>0</v>
      </c>
      <c r="K728" s="6">
        <f t="shared" si="130"/>
        <v>321.10000000000002</v>
      </c>
      <c r="L728" s="7">
        <f t="shared" si="130"/>
        <v>321.10000000000002</v>
      </c>
      <c r="M728" s="4" t="s">
        <v>49</v>
      </c>
      <c r="N728" s="1" t="s">
        <v>338</v>
      </c>
      <c r="O728" s="1" t="s">
        <v>218</v>
      </c>
      <c r="P728" s="1" t="s">
        <v>59</v>
      </c>
      <c r="Q728" s="1" t="s">
        <v>59</v>
      </c>
      <c r="R728" s="1" t="s">
        <v>59</v>
      </c>
      <c r="S728">
        <v>1</v>
      </c>
      <c r="T728">
        <v>0</v>
      </c>
      <c r="U728">
        <v>0.03</v>
      </c>
      <c r="AV728" s="1" t="s">
        <v>49</v>
      </c>
      <c r="AW728" s="1" t="s">
        <v>1183</v>
      </c>
      <c r="AX728" s="1" t="s">
        <v>49</v>
      </c>
      <c r="AY728" s="1" t="s">
        <v>49</v>
      </c>
    </row>
    <row r="729" spans="1:51" ht="29.95" customHeight="1">
      <c r="A729" s="4" t="s">
        <v>454</v>
      </c>
      <c r="B729" s="4" t="s">
        <v>49</v>
      </c>
      <c r="C729" s="4" t="s">
        <v>49</v>
      </c>
      <c r="D729" s="5"/>
      <c r="E729" s="6"/>
      <c r="F729" s="7">
        <f>TRUNC(SUMIF(N722:N728, N721, F722:F728),0)</f>
        <v>11431</v>
      </c>
      <c r="G729" s="6"/>
      <c r="H729" s="7">
        <f>TRUNC(SUMIF(N722:N728, N721, H722:H728),0)</f>
        <v>10705</v>
      </c>
      <c r="I729" s="6"/>
      <c r="J729" s="7">
        <f>TRUNC(SUMIF(N722:N728, N721, J722:J728),0)</f>
        <v>0</v>
      </c>
      <c r="K729" s="6"/>
      <c r="L729" s="7">
        <f>F729+H729+J729</f>
        <v>22136</v>
      </c>
      <c r="M729" s="4" t="s">
        <v>49</v>
      </c>
      <c r="N729" s="1" t="s">
        <v>125</v>
      </c>
      <c r="O729" s="1" t="s">
        <v>125</v>
      </c>
      <c r="P729" s="1" t="s">
        <v>49</v>
      </c>
      <c r="Q729" s="1" t="s">
        <v>49</v>
      </c>
      <c r="R729" s="1" t="s">
        <v>49</v>
      </c>
      <c r="AV729" s="1" t="s">
        <v>49</v>
      </c>
      <c r="AW729" s="1" t="s">
        <v>49</v>
      </c>
      <c r="AX729" s="1" t="s">
        <v>49</v>
      </c>
      <c r="AY729" s="1" t="s">
        <v>49</v>
      </c>
    </row>
    <row r="730" spans="1:51" ht="29.95" customHeight="1">
      <c r="A730" s="5"/>
      <c r="B730" s="5"/>
      <c r="C730" s="5"/>
      <c r="D730" s="5"/>
      <c r="E730" s="6"/>
      <c r="F730" s="7"/>
      <c r="G730" s="6"/>
      <c r="H730" s="7"/>
      <c r="I730" s="6"/>
      <c r="J730" s="7"/>
      <c r="K730" s="6"/>
      <c r="L730" s="7"/>
      <c r="M730" s="5"/>
    </row>
    <row r="731" spans="1:51" ht="29.95" customHeight="1">
      <c r="A731" s="91" t="s">
        <v>1184</v>
      </c>
      <c r="B731" s="91"/>
      <c r="C731" s="91"/>
      <c r="D731" s="91"/>
      <c r="E731" s="92"/>
      <c r="F731" s="93"/>
      <c r="G731" s="92"/>
      <c r="H731" s="93"/>
      <c r="I731" s="92"/>
      <c r="J731" s="93"/>
      <c r="K731" s="92"/>
      <c r="L731" s="93"/>
      <c r="M731" s="91"/>
      <c r="N731" s="1" t="s">
        <v>345</v>
      </c>
    </row>
    <row r="732" spans="1:51" ht="29.95" customHeight="1">
      <c r="A732" s="4" t="s">
        <v>1150</v>
      </c>
      <c r="B732" s="4" t="s">
        <v>1185</v>
      </c>
      <c r="C732" s="4" t="s">
        <v>187</v>
      </c>
      <c r="D732" s="5">
        <v>1</v>
      </c>
      <c r="E732" s="6">
        <f>단가대비표!O58</f>
        <v>3110</v>
      </c>
      <c r="F732" s="7">
        <f>TRUNC(E732*D732,1)</f>
        <v>3110</v>
      </c>
      <c r="G732" s="6">
        <f>단가대비표!P58</f>
        <v>0</v>
      </c>
      <c r="H732" s="7">
        <f>TRUNC(G732*D732,1)</f>
        <v>0</v>
      </c>
      <c r="I732" s="6">
        <f>단가대비표!V58</f>
        <v>0</v>
      </c>
      <c r="J732" s="7">
        <f>TRUNC(I732*D732,1)</f>
        <v>0</v>
      </c>
      <c r="K732" s="6">
        <f t="shared" ref="K732:L734" si="131">TRUNC(E732+G732+I732,1)</f>
        <v>3110</v>
      </c>
      <c r="L732" s="7">
        <f t="shared" si="131"/>
        <v>3110</v>
      </c>
      <c r="M732" s="4" t="s">
        <v>49</v>
      </c>
      <c r="N732" s="1" t="s">
        <v>345</v>
      </c>
      <c r="O732" s="1" t="s">
        <v>1186</v>
      </c>
      <c r="P732" s="1" t="s">
        <v>59</v>
      </c>
      <c r="Q732" s="1" t="s">
        <v>59</v>
      </c>
      <c r="R732" s="1" t="s">
        <v>58</v>
      </c>
      <c r="AV732" s="1" t="s">
        <v>49</v>
      </c>
      <c r="AW732" s="1" t="s">
        <v>1187</v>
      </c>
      <c r="AX732" s="1" t="s">
        <v>49</v>
      </c>
      <c r="AY732" s="1" t="s">
        <v>49</v>
      </c>
    </row>
    <row r="733" spans="1:51" ht="29.95" customHeight="1">
      <c r="A733" s="4" t="s">
        <v>1154</v>
      </c>
      <c r="B733" s="4" t="s">
        <v>1155</v>
      </c>
      <c r="C733" s="4" t="s">
        <v>1156</v>
      </c>
      <c r="D733" s="5">
        <v>1</v>
      </c>
      <c r="E733" s="6">
        <f>단가대비표!O39</f>
        <v>2452</v>
      </c>
      <c r="F733" s="7">
        <f>TRUNC(E733*D733,1)</f>
        <v>2452</v>
      </c>
      <c r="G733" s="6">
        <f>단가대비표!P39</f>
        <v>0</v>
      </c>
      <c r="H733" s="7">
        <f>TRUNC(G733*D733,1)</f>
        <v>0</v>
      </c>
      <c r="I733" s="6">
        <f>단가대비표!V39</f>
        <v>0</v>
      </c>
      <c r="J733" s="7">
        <f>TRUNC(I733*D733,1)</f>
        <v>0</v>
      </c>
      <c r="K733" s="6">
        <f t="shared" si="131"/>
        <v>2452</v>
      </c>
      <c r="L733" s="7">
        <f t="shared" si="131"/>
        <v>2452</v>
      </c>
      <c r="M733" s="4" t="s">
        <v>49</v>
      </c>
      <c r="N733" s="1" t="s">
        <v>345</v>
      </c>
      <c r="O733" s="1" t="s">
        <v>1157</v>
      </c>
      <c r="P733" s="1" t="s">
        <v>59</v>
      </c>
      <c r="Q733" s="1" t="s">
        <v>59</v>
      </c>
      <c r="R733" s="1" t="s">
        <v>58</v>
      </c>
      <c r="AV733" s="1" t="s">
        <v>49</v>
      </c>
      <c r="AW733" s="1" t="s">
        <v>1188</v>
      </c>
      <c r="AX733" s="1" t="s">
        <v>49</v>
      </c>
      <c r="AY733" s="1" t="s">
        <v>49</v>
      </c>
    </row>
    <row r="734" spans="1:51" ht="29.95" customHeight="1">
      <c r="A734" s="4" t="s">
        <v>1159</v>
      </c>
      <c r="B734" s="4" t="s">
        <v>1160</v>
      </c>
      <c r="C734" s="4" t="s">
        <v>187</v>
      </c>
      <c r="D734" s="5">
        <v>1</v>
      </c>
      <c r="E734" s="6">
        <f>단가대비표!O56</f>
        <v>187</v>
      </c>
      <c r="F734" s="7">
        <f>TRUNC(E734*D734,1)</f>
        <v>187</v>
      </c>
      <c r="G734" s="6">
        <f>단가대비표!P56</f>
        <v>0</v>
      </c>
      <c r="H734" s="7">
        <f>TRUNC(G734*D734,1)</f>
        <v>0</v>
      </c>
      <c r="I734" s="6">
        <f>단가대비표!V56</f>
        <v>0</v>
      </c>
      <c r="J734" s="7">
        <f>TRUNC(I734*D734,1)</f>
        <v>0</v>
      </c>
      <c r="K734" s="6">
        <f t="shared" si="131"/>
        <v>187</v>
      </c>
      <c r="L734" s="7">
        <f t="shared" si="131"/>
        <v>187</v>
      </c>
      <c r="M734" s="4" t="s">
        <v>49</v>
      </c>
      <c r="N734" s="1" t="s">
        <v>345</v>
      </c>
      <c r="O734" s="1" t="s">
        <v>1161</v>
      </c>
      <c r="P734" s="1" t="s">
        <v>59</v>
      </c>
      <c r="Q734" s="1" t="s">
        <v>59</v>
      </c>
      <c r="R734" s="1" t="s">
        <v>58</v>
      </c>
      <c r="AV734" s="1" t="s">
        <v>49</v>
      </c>
      <c r="AW734" s="1" t="s">
        <v>1189</v>
      </c>
      <c r="AX734" s="1" t="s">
        <v>49</v>
      </c>
      <c r="AY734" s="1" t="s">
        <v>49</v>
      </c>
    </row>
    <row r="735" spans="1:51" ht="29.95" customHeight="1">
      <c r="A735" s="4" t="s">
        <v>454</v>
      </c>
      <c r="B735" s="4" t="s">
        <v>49</v>
      </c>
      <c r="C735" s="4" t="s">
        <v>49</v>
      </c>
      <c r="D735" s="5"/>
      <c r="E735" s="6"/>
      <c r="F735" s="7">
        <f>TRUNC(SUMIF(N732:N734, N731, F732:F734),0)</f>
        <v>5749</v>
      </c>
      <c r="G735" s="6"/>
      <c r="H735" s="7">
        <f>TRUNC(SUMIF(N732:N734, N731, H732:H734),0)</f>
        <v>0</v>
      </c>
      <c r="I735" s="6"/>
      <c r="J735" s="7">
        <f>TRUNC(SUMIF(N732:N734, N731, J732:J734),0)</f>
        <v>0</v>
      </c>
      <c r="K735" s="6"/>
      <c r="L735" s="7">
        <f>F735+H735+J735</f>
        <v>5749</v>
      </c>
      <c r="M735" s="4" t="s">
        <v>49</v>
      </c>
      <c r="N735" s="1" t="s">
        <v>125</v>
      </c>
      <c r="O735" s="1" t="s">
        <v>125</v>
      </c>
      <c r="P735" s="1" t="s">
        <v>49</v>
      </c>
      <c r="Q735" s="1" t="s">
        <v>49</v>
      </c>
      <c r="R735" s="1" t="s">
        <v>49</v>
      </c>
      <c r="AV735" s="1" t="s">
        <v>49</v>
      </c>
      <c r="AW735" s="1" t="s">
        <v>49</v>
      </c>
      <c r="AX735" s="1" t="s">
        <v>49</v>
      </c>
      <c r="AY735" s="1" t="s">
        <v>49</v>
      </c>
    </row>
    <row r="736" spans="1:51" ht="29.95" customHeight="1">
      <c r="A736" s="5"/>
      <c r="B736" s="5"/>
      <c r="C736" s="5"/>
      <c r="D736" s="5"/>
      <c r="E736" s="6"/>
      <c r="F736" s="7"/>
      <c r="G736" s="6"/>
      <c r="H736" s="7"/>
      <c r="I736" s="6"/>
      <c r="J736" s="7"/>
      <c r="K736" s="6"/>
      <c r="L736" s="7"/>
      <c r="M736" s="5"/>
    </row>
    <row r="737" spans="1:51" ht="29.95" customHeight="1">
      <c r="A737" s="91" t="s">
        <v>1190</v>
      </c>
      <c r="B737" s="91"/>
      <c r="C737" s="91"/>
      <c r="D737" s="91"/>
      <c r="E737" s="92"/>
      <c r="F737" s="93"/>
      <c r="G737" s="92"/>
      <c r="H737" s="93"/>
      <c r="I737" s="92"/>
      <c r="J737" s="93"/>
      <c r="K737" s="92"/>
      <c r="L737" s="93"/>
      <c r="M737" s="91"/>
      <c r="N737" s="1" t="s">
        <v>346</v>
      </c>
    </row>
    <row r="738" spans="1:51" ht="29.95" customHeight="1">
      <c r="A738" s="4" t="s">
        <v>1150</v>
      </c>
      <c r="B738" s="4" t="s">
        <v>1191</v>
      </c>
      <c r="C738" s="4" t="s">
        <v>187</v>
      </c>
      <c r="D738" s="5">
        <v>1</v>
      </c>
      <c r="E738" s="6">
        <f>단가대비표!O59</f>
        <v>770</v>
      </c>
      <c r="F738" s="7">
        <f>TRUNC(E738*D738,1)</f>
        <v>770</v>
      </c>
      <c r="G738" s="6">
        <f>단가대비표!P59</f>
        <v>0</v>
      </c>
      <c r="H738" s="7">
        <f>TRUNC(G738*D738,1)</f>
        <v>0</v>
      </c>
      <c r="I738" s="6">
        <f>단가대비표!V59</f>
        <v>0</v>
      </c>
      <c r="J738" s="7">
        <f>TRUNC(I738*D738,1)</f>
        <v>0</v>
      </c>
      <c r="K738" s="6">
        <f t="shared" ref="K738:L740" si="132">TRUNC(E738+G738+I738,1)</f>
        <v>770</v>
      </c>
      <c r="L738" s="7">
        <f t="shared" si="132"/>
        <v>770</v>
      </c>
      <c r="M738" s="4" t="s">
        <v>49</v>
      </c>
      <c r="N738" s="1" t="s">
        <v>346</v>
      </c>
      <c r="O738" s="1" t="s">
        <v>1192</v>
      </c>
      <c r="P738" s="1" t="s">
        <v>59</v>
      </c>
      <c r="Q738" s="1" t="s">
        <v>59</v>
      </c>
      <c r="R738" s="1" t="s">
        <v>58</v>
      </c>
      <c r="AV738" s="1" t="s">
        <v>49</v>
      </c>
      <c r="AW738" s="1" t="s">
        <v>1193</v>
      </c>
      <c r="AX738" s="1" t="s">
        <v>49</v>
      </c>
      <c r="AY738" s="1" t="s">
        <v>49</v>
      </c>
    </row>
    <row r="739" spans="1:51" ht="29.95" customHeight="1">
      <c r="A739" s="4" t="s">
        <v>1154</v>
      </c>
      <c r="B739" s="4" t="s">
        <v>1194</v>
      </c>
      <c r="C739" s="4" t="s">
        <v>187</v>
      </c>
      <c r="D739" s="5">
        <v>1</v>
      </c>
      <c r="E739" s="6">
        <f>단가대비표!O38</f>
        <v>570</v>
      </c>
      <c r="F739" s="7">
        <f>TRUNC(E739*D739,1)</f>
        <v>570</v>
      </c>
      <c r="G739" s="6">
        <f>단가대비표!P38</f>
        <v>0</v>
      </c>
      <c r="H739" s="7">
        <f>TRUNC(G739*D739,1)</f>
        <v>0</v>
      </c>
      <c r="I739" s="6">
        <f>단가대비표!V38</f>
        <v>0</v>
      </c>
      <c r="J739" s="7">
        <f>TRUNC(I739*D739,1)</f>
        <v>0</v>
      </c>
      <c r="K739" s="6">
        <f t="shared" si="132"/>
        <v>570</v>
      </c>
      <c r="L739" s="7">
        <f t="shared" si="132"/>
        <v>570</v>
      </c>
      <c r="M739" s="4" t="s">
        <v>49</v>
      </c>
      <c r="N739" s="1" t="s">
        <v>346</v>
      </c>
      <c r="O739" s="1" t="s">
        <v>1195</v>
      </c>
      <c r="P739" s="1" t="s">
        <v>59</v>
      </c>
      <c r="Q739" s="1" t="s">
        <v>59</v>
      </c>
      <c r="R739" s="1" t="s">
        <v>58</v>
      </c>
      <c r="AV739" s="1" t="s">
        <v>49</v>
      </c>
      <c r="AW739" s="1" t="s">
        <v>1196</v>
      </c>
      <c r="AX739" s="1" t="s">
        <v>49</v>
      </c>
      <c r="AY739" s="1" t="s">
        <v>49</v>
      </c>
    </row>
    <row r="740" spans="1:51" ht="29.95" customHeight="1">
      <c r="A740" s="4" t="s">
        <v>1159</v>
      </c>
      <c r="B740" s="4" t="s">
        <v>1197</v>
      </c>
      <c r="C740" s="4" t="s">
        <v>187</v>
      </c>
      <c r="D740" s="5">
        <v>1</v>
      </c>
      <c r="E740" s="6">
        <f>단가대비표!O55</f>
        <v>94</v>
      </c>
      <c r="F740" s="7">
        <f>TRUNC(E740*D740,1)</f>
        <v>94</v>
      </c>
      <c r="G740" s="6">
        <f>단가대비표!P55</f>
        <v>0</v>
      </c>
      <c r="H740" s="7">
        <f>TRUNC(G740*D740,1)</f>
        <v>0</v>
      </c>
      <c r="I740" s="6">
        <f>단가대비표!V55</f>
        <v>0</v>
      </c>
      <c r="J740" s="7">
        <f>TRUNC(I740*D740,1)</f>
        <v>0</v>
      </c>
      <c r="K740" s="6">
        <f t="shared" si="132"/>
        <v>94</v>
      </c>
      <c r="L740" s="7">
        <f t="shared" si="132"/>
        <v>94</v>
      </c>
      <c r="M740" s="4" t="s">
        <v>49</v>
      </c>
      <c r="N740" s="1" t="s">
        <v>346</v>
      </c>
      <c r="O740" s="1" t="s">
        <v>1198</v>
      </c>
      <c r="P740" s="1" t="s">
        <v>59</v>
      </c>
      <c r="Q740" s="1" t="s">
        <v>59</v>
      </c>
      <c r="R740" s="1" t="s">
        <v>58</v>
      </c>
      <c r="AV740" s="1" t="s">
        <v>49</v>
      </c>
      <c r="AW740" s="1" t="s">
        <v>1199</v>
      </c>
      <c r="AX740" s="1" t="s">
        <v>49</v>
      </c>
      <c r="AY740" s="1" t="s">
        <v>49</v>
      </c>
    </row>
    <row r="741" spans="1:51" ht="29.95" customHeight="1">
      <c r="A741" s="4" t="s">
        <v>454</v>
      </c>
      <c r="B741" s="4" t="s">
        <v>49</v>
      </c>
      <c r="C741" s="4" t="s">
        <v>49</v>
      </c>
      <c r="D741" s="5"/>
      <c r="E741" s="6"/>
      <c r="F741" s="7">
        <f>TRUNC(SUMIF(N738:N740, N737, F738:F740),0)</f>
        <v>1434</v>
      </c>
      <c r="G741" s="6"/>
      <c r="H741" s="7">
        <f>TRUNC(SUMIF(N738:N740, N737, H738:H740),0)</f>
        <v>0</v>
      </c>
      <c r="I741" s="6"/>
      <c r="J741" s="7">
        <f>TRUNC(SUMIF(N738:N740, N737, J738:J740),0)</f>
        <v>0</v>
      </c>
      <c r="K741" s="6"/>
      <c r="L741" s="7">
        <f>F741+H741+J741</f>
        <v>1434</v>
      </c>
      <c r="M741" s="4" t="s">
        <v>49</v>
      </c>
      <c r="N741" s="1" t="s">
        <v>125</v>
      </c>
      <c r="O741" s="1" t="s">
        <v>125</v>
      </c>
      <c r="P741" s="1" t="s">
        <v>49</v>
      </c>
      <c r="Q741" s="1" t="s">
        <v>49</v>
      </c>
      <c r="R741" s="1" t="s">
        <v>49</v>
      </c>
      <c r="AV741" s="1" t="s">
        <v>49</v>
      </c>
      <c r="AW741" s="1" t="s">
        <v>49</v>
      </c>
      <c r="AX741" s="1" t="s">
        <v>49</v>
      </c>
      <c r="AY741" s="1" t="s">
        <v>49</v>
      </c>
    </row>
    <row r="742" spans="1:51" ht="29.95" customHeight="1">
      <c r="A742" s="5"/>
      <c r="B742" s="5"/>
      <c r="C742" s="5"/>
      <c r="D742" s="5"/>
      <c r="E742" s="6"/>
      <c r="F742" s="7"/>
      <c r="G742" s="6"/>
      <c r="H742" s="7"/>
      <c r="I742" s="6"/>
      <c r="J742" s="7"/>
      <c r="K742" s="6"/>
      <c r="L742" s="7"/>
      <c r="M742" s="5"/>
    </row>
    <row r="743" spans="1:51" ht="29.95" customHeight="1">
      <c r="A743" s="91" t="s">
        <v>1200</v>
      </c>
      <c r="B743" s="91"/>
      <c r="C743" s="91"/>
      <c r="D743" s="91"/>
      <c r="E743" s="92"/>
      <c r="F743" s="93"/>
      <c r="G743" s="92"/>
      <c r="H743" s="93"/>
      <c r="I743" s="92"/>
      <c r="J743" s="93"/>
      <c r="K743" s="92"/>
      <c r="L743" s="93"/>
      <c r="M743" s="91"/>
      <c r="N743" s="1" t="s">
        <v>347</v>
      </c>
    </row>
    <row r="744" spans="1:51" ht="29.95" customHeight="1">
      <c r="A744" s="4" t="s">
        <v>1150</v>
      </c>
      <c r="B744" s="4" t="s">
        <v>1201</v>
      </c>
      <c r="C744" s="4" t="s">
        <v>187</v>
      </c>
      <c r="D744" s="5">
        <v>1</v>
      </c>
      <c r="E744" s="6">
        <f>단가대비표!O60</f>
        <v>2200</v>
      </c>
      <c r="F744" s="7">
        <f>TRUNC(E744*D744,1)</f>
        <v>2200</v>
      </c>
      <c r="G744" s="6">
        <f>단가대비표!P60</f>
        <v>0</v>
      </c>
      <c r="H744" s="7">
        <f>TRUNC(G744*D744,1)</f>
        <v>0</v>
      </c>
      <c r="I744" s="6">
        <f>단가대비표!V60</f>
        <v>0</v>
      </c>
      <c r="J744" s="7">
        <f>TRUNC(I744*D744,1)</f>
        <v>0</v>
      </c>
      <c r="K744" s="6">
        <f t="shared" ref="K744:L746" si="133">TRUNC(E744+G744+I744,1)</f>
        <v>2200</v>
      </c>
      <c r="L744" s="7">
        <f t="shared" si="133"/>
        <v>2200</v>
      </c>
      <c r="M744" s="4" t="s">
        <v>49</v>
      </c>
      <c r="N744" s="1" t="s">
        <v>347</v>
      </c>
      <c r="O744" s="1" t="s">
        <v>1202</v>
      </c>
      <c r="P744" s="1" t="s">
        <v>59</v>
      </c>
      <c r="Q744" s="1" t="s">
        <v>59</v>
      </c>
      <c r="R744" s="1" t="s">
        <v>58</v>
      </c>
      <c r="AV744" s="1" t="s">
        <v>49</v>
      </c>
      <c r="AW744" s="1" t="s">
        <v>1203</v>
      </c>
      <c r="AX744" s="1" t="s">
        <v>49</v>
      </c>
      <c r="AY744" s="1" t="s">
        <v>49</v>
      </c>
    </row>
    <row r="745" spans="1:51" ht="29.95" customHeight="1">
      <c r="A745" s="4" t="s">
        <v>1154</v>
      </c>
      <c r="B745" s="4" t="s">
        <v>1155</v>
      </c>
      <c r="C745" s="4" t="s">
        <v>1156</v>
      </c>
      <c r="D745" s="5">
        <v>1</v>
      </c>
      <c r="E745" s="6">
        <f>단가대비표!O39</f>
        <v>2452</v>
      </c>
      <c r="F745" s="7">
        <f>TRUNC(E745*D745,1)</f>
        <v>2452</v>
      </c>
      <c r="G745" s="6">
        <f>단가대비표!P39</f>
        <v>0</v>
      </c>
      <c r="H745" s="7">
        <f>TRUNC(G745*D745,1)</f>
        <v>0</v>
      </c>
      <c r="I745" s="6">
        <f>단가대비표!V39</f>
        <v>0</v>
      </c>
      <c r="J745" s="7">
        <f>TRUNC(I745*D745,1)</f>
        <v>0</v>
      </c>
      <c r="K745" s="6">
        <f t="shared" si="133"/>
        <v>2452</v>
      </c>
      <c r="L745" s="7">
        <f t="shared" si="133"/>
        <v>2452</v>
      </c>
      <c r="M745" s="4" t="s">
        <v>49</v>
      </c>
      <c r="N745" s="1" t="s">
        <v>347</v>
      </c>
      <c r="O745" s="1" t="s">
        <v>1157</v>
      </c>
      <c r="P745" s="1" t="s">
        <v>59</v>
      </c>
      <c r="Q745" s="1" t="s">
        <v>59</v>
      </c>
      <c r="R745" s="1" t="s">
        <v>58</v>
      </c>
      <c r="AV745" s="1" t="s">
        <v>49</v>
      </c>
      <c r="AW745" s="1" t="s">
        <v>1204</v>
      </c>
      <c r="AX745" s="1" t="s">
        <v>49</v>
      </c>
      <c r="AY745" s="1" t="s">
        <v>49</v>
      </c>
    </row>
    <row r="746" spans="1:51" ht="29.95" customHeight="1">
      <c r="A746" s="4" t="s">
        <v>1159</v>
      </c>
      <c r="B746" s="4" t="s">
        <v>1160</v>
      </c>
      <c r="C746" s="4" t="s">
        <v>187</v>
      </c>
      <c r="D746" s="5">
        <v>1</v>
      </c>
      <c r="E746" s="6">
        <f>단가대비표!O56</f>
        <v>187</v>
      </c>
      <c r="F746" s="7">
        <f>TRUNC(E746*D746,1)</f>
        <v>187</v>
      </c>
      <c r="G746" s="6">
        <f>단가대비표!P56</f>
        <v>0</v>
      </c>
      <c r="H746" s="7">
        <f>TRUNC(G746*D746,1)</f>
        <v>0</v>
      </c>
      <c r="I746" s="6">
        <f>단가대비표!V56</f>
        <v>0</v>
      </c>
      <c r="J746" s="7">
        <f>TRUNC(I746*D746,1)</f>
        <v>0</v>
      </c>
      <c r="K746" s="6">
        <f t="shared" si="133"/>
        <v>187</v>
      </c>
      <c r="L746" s="7">
        <f t="shared" si="133"/>
        <v>187</v>
      </c>
      <c r="M746" s="4" t="s">
        <v>49</v>
      </c>
      <c r="N746" s="1" t="s">
        <v>347</v>
      </c>
      <c r="O746" s="1" t="s">
        <v>1161</v>
      </c>
      <c r="P746" s="1" t="s">
        <v>59</v>
      </c>
      <c r="Q746" s="1" t="s">
        <v>59</v>
      </c>
      <c r="R746" s="1" t="s">
        <v>58</v>
      </c>
      <c r="AV746" s="1" t="s">
        <v>49</v>
      </c>
      <c r="AW746" s="1" t="s">
        <v>1205</v>
      </c>
      <c r="AX746" s="1" t="s">
        <v>49</v>
      </c>
      <c r="AY746" s="1" t="s">
        <v>49</v>
      </c>
    </row>
    <row r="747" spans="1:51" ht="29.95" customHeight="1">
      <c r="A747" s="4" t="s">
        <v>454</v>
      </c>
      <c r="B747" s="4" t="s">
        <v>49</v>
      </c>
      <c r="C747" s="4" t="s">
        <v>49</v>
      </c>
      <c r="D747" s="5"/>
      <c r="E747" s="6"/>
      <c r="F747" s="7">
        <f>TRUNC(SUMIF(N744:N746, N743, F744:F746),0)</f>
        <v>4839</v>
      </c>
      <c r="G747" s="6"/>
      <c r="H747" s="7">
        <f>TRUNC(SUMIF(N744:N746, N743, H744:H746),0)</f>
        <v>0</v>
      </c>
      <c r="I747" s="6"/>
      <c r="J747" s="7">
        <f>TRUNC(SUMIF(N744:N746, N743, J744:J746),0)</f>
        <v>0</v>
      </c>
      <c r="K747" s="6"/>
      <c r="L747" s="7">
        <f>F747+H747+J747</f>
        <v>4839</v>
      </c>
      <c r="M747" s="4" t="s">
        <v>49</v>
      </c>
      <c r="N747" s="1" t="s">
        <v>125</v>
      </c>
      <c r="O747" s="1" t="s">
        <v>125</v>
      </c>
      <c r="P747" s="1" t="s">
        <v>49</v>
      </c>
      <c r="Q747" s="1" t="s">
        <v>49</v>
      </c>
      <c r="R747" s="1" t="s">
        <v>49</v>
      </c>
      <c r="AV747" s="1" t="s">
        <v>49</v>
      </c>
      <c r="AW747" s="1" t="s">
        <v>49</v>
      </c>
      <c r="AX747" s="1" t="s">
        <v>49</v>
      </c>
      <c r="AY747" s="1" t="s">
        <v>49</v>
      </c>
    </row>
    <row r="748" spans="1:51" ht="29.95" customHeight="1">
      <c r="A748" s="5"/>
      <c r="B748" s="5"/>
      <c r="C748" s="5"/>
      <c r="D748" s="5"/>
      <c r="E748" s="6"/>
      <c r="F748" s="7"/>
      <c r="G748" s="6"/>
      <c r="H748" s="7"/>
      <c r="I748" s="6"/>
      <c r="J748" s="7"/>
      <c r="K748" s="6"/>
      <c r="L748" s="7"/>
      <c r="M748" s="5"/>
    </row>
    <row r="749" spans="1:51" ht="29.95" customHeight="1">
      <c r="A749" s="91" t="s">
        <v>1206</v>
      </c>
      <c r="B749" s="91"/>
      <c r="C749" s="91"/>
      <c r="D749" s="91"/>
      <c r="E749" s="92"/>
      <c r="F749" s="93"/>
      <c r="G749" s="92"/>
      <c r="H749" s="93"/>
      <c r="I749" s="92"/>
      <c r="J749" s="93"/>
      <c r="K749" s="92"/>
      <c r="L749" s="93"/>
      <c r="M749" s="91"/>
      <c r="N749" s="1" t="s">
        <v>348</v>
      </c>
    </row>
    <row r="750" spans="1:51" ht="29.95" customHeight="1">
      <c r="A750" s="4" t="s">
        <v>1150</v>
      </c>
      <c r="B750" s="4" t="s">
        <v>1207</v>
      </c>
      <c r="C750" s="4" t="s">
        <v>187</v>
      </c>
      <c r="D750" s="5">
        <v>1</v>
      </c>
      <c r="E750" s="6">
        <f>단가대비표!O61</f>
        <v>2540</v>
      </c>
      <c r="F750" s="7">
        <f>TRUNC(E750*D750,1)</f>
        <v>2540</v>
      </c>
      <c r="G750" s="6">
        <f>단가대비표!P61</f>
        <v>0</v>
      </c>
      <c r="H750" s="7">
        <f>TRUNC(G750*D750,1)</f>
        <v>0</v>
      </c>
      <c r="I750" s="6">
        <f>단가대비표!V61</f>
        <v>0</v>
      </c>
      <c r="J750" s="7">
        <f>TRUNC(I750*D750,1)</f>
        <v>0</v>
      </c>
      <c r="K750" s="6">
        <f t="shared" ref="K750:L752" si="134">TRUNC(E750+G750+I750,1)</f>
        <v>2540</v>
      </c>
      <c r="L750" s="7">
        <f t="shared" si="134"/>
        <v>2540</v>
      </c>
      <c r="M750" s="4" t="s">
        <v>49</v>
      </c>
      <c r="N750" s="1" t="s">
        <v>348</v>
      </c>
      <c r="O750" s="1" t="s">
        <v>1208</v>
      </c>
      <c r="P750" s="1" t="s">
        <v>59</v>
      </c>
      <c r="Q750" s="1" t="s">
        <v>59</v>
      </c>
      <c r="R750" s="1" t="s">
        <v>58</v>
      </c>
      <c r="AV750" s="1" t="s">
        <v>49</v>
      </c>
      <c r="AW750" s="1" t="s">
        <v>1209</v>
      </c>
      <c r="AX750" s="1" t="s">
        <v>49</v>
      </c>
      <c r="AY750" s="1" t="s">
        <v>49</v>
      </c>
    </row>
    <row r="751" spans="1:51" ht="29.95" customHeight="1">
      <c r="A751" s="4" t="s">
        <v>1154</v>
      </c>
      <c r="B751" s="4" t="s">
        <v>1155</v>
      </c>
      <c r="C751" s="4" t="s">
        <v>1156</v>
      </c>
      <c r="D751" s="5">
        <v>1</v>
      </c>
      <c r="E751" s="6">
        <f>단가대비표!O39</f>
        <v>2452</v>
      </c>
      <c r="F751" s="7">
        <f>TRUNC(E751*D751,1)</f>
        <v>2452</v>
      </c>
      <c r="G751" s="6">
        <f>단가대비표!P39</f>
        <v>0</v>
      </c>
      <c r="H751" s="7">
        <f>TRUNC(G751*D751,1)</f>
        <v>0</v>
      </c>
      <c r="I751" s="6">
        <f>단가대비표!V39</f>
        <v>0</v>
      </c>
      <c r="J751" s="7">
        <f>TRUNC(I751*D751,1)</f>
        <v>0</v>
      </c>
      <c r="K751" s="6">
        <f t="shared" si="134"/>
        <v>2452</v>
      </c>
      <c r="L751" s="7">
        <f t="shared" si="134"/>
        <v>2452</v>
      </c>
      <c r="M751" s="4" t="s">
        <v>49</v>
      </c>
      <c r="N751" s="1" t="s">
        <v>348</v>
      </c>
      <c r="O751" s="1" t="s">
        <v>1157</v>
      </c>
      <c r="P751" s="1" t="s">
        <v>59</v>
      </c>
      <c r="Q751" s="1" t="s">
        <v>59</v>
      </c>
      <c r="R751" s="1" t="s">
        <v>58</v>
      </c>
      <c r="AV751" s="1" t="s">
        <v>49</v>
      </c>
      <c r="AW751" s="1" t="s">
        <v>1210</v>
      </c>
      <c r="AX751" s="1" t="s">
        <v>49</v>
      </c>
      <c r="AY751" s="1" t="s">
        <v>49</v>
      </c>
    </row>
    <row r="752" spans="1:51" ht="29.95" customHeight="1">
      <c r="A752" s="4" t="s">
        <v>1159</v>
      </c>
      <c r="B752" s="4" t="s">
        <v>1160</v>
      </c>
      <c r="C752" s="4" t="s">
        <v>187</v>
      </c>
      <c r="D752" s="5">
        <v>1</v>
      </c>
      <c r="E752" s="6">
        <f>단가대비표!O56</f>
        <v>187</v>
      </c>
      <c r="F752" s="7">
        <f>TRUNC(E752*D752,1)</f>
        <v>187</v>
      </c>
      <c r="G752" s="6">
        <f>단가대비표!P56</f>
        <v>0</v>
      </c>
      <c r="H752" s="7">
        <f>TRUNC(G752*D752,1)</f>
        <v>0</v>
      </c>
      <c r="I752" s="6">
        <f>단가대비표!V56</f>
        <v>0</v>
      </c>
      <c r="J752" s="7">
        <f>TRUNC(I752*D752,1)</f>
        <v>0</v>
      </c>
      <c r="K752" s="6">
        <f t="shared" si="134"/>
        <v>187</v>
      </c>
      <c r="L752" s="7">
        <f t="shared" si="134"/>
        <v>187</v>
      </c>
      <c r="M752" s="4" t="s">
        <v>49</v>
      </c>
      <c r="N752" s="1" t="s">
        <v>348</v>
      </c>
      <c r="O752" s="1" t="s">
        <v>1161</v>
      </c>
      <c r="P752" s="1" t="s">
        <v>59</v>
      </c>
      <c r="Q752" s="1" t="s">
        <v>59</v>
      </c>
      <c r="R752" s="1" t="s">
        <v>58</v>
      </c>
      <c r="AV752" s="1" t="s">
        <v>49</v>
      </c>
      <c r="AW752" s="1" t="s">
        <v>1211</v>
      </c>
      <c r="AX752" s="1" t="s">
        <v>49</v>
      </c>
      <c r="AY752" s="1" t="s">
        <v>49</v>
      </c>
    </row>
    <row r="753" spans="1:51" ht="29.95" customHeight="1">
      <c r="A753" s="4" t="s">
        <v>454</v>
      </c>
      <c r="B753" s="4" t="s">
        <v>49</v>
      </c>
      <c r="C753" s="4" t="s">
        <v>49</v>
      </c>
      <c r="D753" s="5"/>
      <c r="E753" s="6"/>
      <c r="F753" s="7">
        <f>TRUNC(SUMIF(N750:N752, N749, F750:F752),0)</f>
        <v>5179</v>
      </c>
      <c r="G753" s="6"/>
      <c r="H753" s="7">
        <f>TRUNC(SUMIF(N750:N752, N749, H750:H752),0)</f>
        <v>0</v>
      </c>
      <c r="I753" s="6"/>
      <c r="J753" s="7">
        <f>TRUNC(SUMIF(N750:N752, N749, J750:J752),0)</f>
        <v>0</v>
      </c>
      <c r="K753" s="6"/>
      <c r="L753" s="7">
        <f>F753+H753+J753</f>
        <v>5179</v>
      </c>
      <c r="M753" s="4" t="s">
        <v>49</v>
      </c>
      <c r="N753" s="1" t="s">
        <v>125</v>
      </c>
      <c r="O753" s="1" t="s">
        <v>125</v>
      </c>
      <c r="P753" s="1" t="s">
        <v>49</v>
      </c>
      <c r="Q753" s="1" t="s">
        <v>49</v>
      </c>
      <c r="R753" s="1" t="s">
        <v>49</v>
      </c>
      <c r="AV753" s="1" t="s">
        <v>49</v>
      </c>
      <c r="AW753" s="1" t="s">
        <v>49</v>
      </c>
      <c r="AX753" s="1" t="s">
        <v>49</v>
      </c>
      <c r="AY753" s="1" t="s">
        <v>49</v>
      </c>
    </row>
    <row r="754" spans="1:51" ht="29.95" customHeight="1">
      <c r="A754" s="5"/>
      <c r="B754" s="5"/>
      <c r="C754" s="5"/>
      <c r="D754" s="5"/>
      <c r="E754" s="6"/>
      <c r="F754" s="7"/>
      <c r="G754" s="6"/>
      <c r="H754" s="7"/>
      <c r="I754" s="6"/>
      <c r="J754" s="7"/>
      <c r="K754" s="6"/>
      <c r="L754" s="7"/>
      <c r="M754" s="5"/>
    </row>
    <row r="755" spans="1:51" ht="29.95" customHeight="1">
      <c r="A755" s="91" t="s">
        <v>1212</v>
      </c>
      <c r="B755" s="91"/>
      <c r="C755" s="91"/>
      <c r="D755" s="91"/>
      <c r="E755" s="92"/>
      <c r="F755" s="93"/>
      <c r="G755" s="92"/>
      <c r="H755" s="93"/>
      <c r="I755" s="92"/>
      <c r="J755" s="93"/>
      <c r="K755" s="92"/>
      <c r="L755" s="93"/>
      <c r="M755" s="91"/>
      <c r="N755" s="1" t="s">
        <v>349</v>
      </c>
    </row>
    <row r="756" spans="1:51" ht="29.95" customHeight="1">
      <c r="A756" s="4" t="s">
        <v>1213</v>
      </c>
      <c r="B756" s="4" t="s">
        <v>220</v>
      </c>
      <c r="C756" s="4" t="s">
        <v>221</v>
      </c>
      <c r="D756" s="5">
        <v>0.36799999999999999</v>
      </c>
      <c r="E756" s="6">
        <f>단가대비표!O196</f>
        <v>0</v>
      </c>
      <c r="F756" s="7">
        <f>TRUNC(E756*D756,1)</f>
        <v>0</v>
      </c>
      <c r="G756" s="6">
        <f>단가대비표!P196</f>
        <v>194463</v>
      </c>
      <c r="H756" s="7">
        <f>TRUNC(G756*D756,1)</f>
        <v>71562.3</v>
      </c>
      <c r="I756" s="6">
        <f>단가대비표!V196</f>
        <v>0</v>
      </c>
      <c r="J756" s="7">
        <f>TRUNC(I756*D756,1)</f>
        <v>0</v>
      </c>
      <c r="K756" s="6">
        <f t="shared" ref="K756:L758" si="135">TRUNC(E756+G756+I756,1)</f>
        <v>194463</v>
      </c>
      <c r="L756" s="7">
        <f t="shared" si="135"/>
        <v>71562.3</v>
      </c>
      <c r="M756" s="4" t="s">
        <v>49</v>
      </c>
      <c r="N756" s="1" t="s">
        <v>349</v>
      </c>
      <c r="O756" s="1" t="s">
        <v>1214</v>
      </c>
      <c r="P756" s="1" t="s">
        <v>59</v>
      </c>
      <c r="Q756" s="1" t="s">
        <v>59</v>
      </c>
      <c r="R756" s="1" t="s">
        <v>58</v>
      </c>
      <c r="V756">
        <v>1</v>
      </c>
      <c r="AV756" s="1" t="s">
        <v>49</v>
      </c>
      <c r="AW756" s="1" t="s">
        <v>1215</v>
      </c>
      <c r="AX756" s="1" t="s">
        <v>49</v>
      </c>
      <c r="AY756" s="1" t="s">
        <v>49</v>
      </c>
    </row>
    <row r="757" spans="1:51" ht="29.95" customHeight="1">
      <c r="A757" s="4" t="s">
        <v>219</v>
      </c>
      <c r="B757" s="4" t="s">
        <v>220</v>
      </c>
      <c r="C757" s="4" t="s">
        <v>221</v>
      </c>
      <c r="D757" s="5">
        <v>0.36799999999999999</v>
      </c>
      <c r="E757" s="6">
        <f>단가대비표!O188</f>
        <v>0</v>
      </c>
      <c r="F757" s="7">
        <f>TRUNC(E757*D757,1)</f>
        <v>0</v>
      </c>
      <c r="G757" s="6">
        <f>단가대비표!P188</f>
        <v>157068</v>
      </c>
      <c r="H757" s="7">
        <f>TRUNC(G757*D757,1)</f>
        <v>57801</v>
      </c>
      <c r="I757" s="6">
        <f>단가대비표!V188</f>
        <v>0</v>
      </c>
      <c r="J757" s="7">
        <f>TRUNC(I757*D757,1)</f>
        <v>0</v>
      </c>
      <c r="K757" s="6">
        <f t="shared" si="135"/>
        <v>157068</v>
      </c>
      <c r="L757" s="7">
        <f t="shared" si="135"/>
        <v>57801</v>
      </c>
      <c r="M757" s="4" t="s">
        <v>49</v>
      </c>
      <c r="N757" s="1" t="s">
        <v>349</v>
      </c>
      <c r="O757" s="1" t="s">
        <v>222</v>
      </c>
      <c r="P757" s="1" t="s">
        <v>59</v>
      </c>
      <c r="Q757" s="1" t="s">
        <v>59</v>
      </c>
      <c r="R757" s="1" t="s">
        <v>58</v>
      </c>
      <c r="V757">
        <v>1</v>
      </c>
      <c r="AV757" s="1" t="s">
        <v>49</v>
      </c>
      <c r="AW757" s="1" t="s">
        <v>1216</v>
      </c>
      <c r="AX757" s="1" t="s">
        <v>49</v>
      </c>
      <c r="AY757" s="1" t="s">
        <v>49</v>
      </c>
    </row>
    <row r="758" spans="1:51" ht="29.95" customHeight="1">
      <c r="A758" s="4" t="s">
        <v>264</v>
      </c>
      <c r="B758" s="4" t="s">
        <v>558</v>
      </c>
      <c r="C758" s="4" t="s">
        <v>116</v>
      </c>
      <c r="D758" s="5">
        <v>1</v>
      </c>
      <c r="E758" s="6">
        <f>TRUNC(SUMIF(V756:V758, RIGHTB(O758, 1), H756:H758)*U758, 2)</f>
        <v>2587.2600000000002</v>
      </c>
      <c r="F758" s="7">
        <f>TRUNC(E758*D758,1)</f>
        <v>2587.1999999999998</v>
      </c>
      <c r="G758" s="6">
        <v>0</v>
      </c>
      <c r="H758" s="7">
        <f>TRUNC(G758*D758,1)</f>
        <v>0</v>
      </c>
      <c r="I758" s="6">
        <v>0</v>
      </c>
      <c r="J758" s="7">
        <f>TRUNC(I758*D758,1)</f>
        <v>0</v>
      </c>
      <c r="K758" s="6">
        <f t="shared" si="135"/>
        <v>2587.1999999999998</v>
      </c>
      <c r="L758" s="7">
        <f t="shared" si="135"/>
        <v>2587.1999999999998</v>
      </c>
      <c r="M758" s="4" t="s">
        <v>49</v>
      </c>
      <c r="N758" s="1" t="s">
        <v>349</v>
      </c>
      <c r="O758" s="1" t="s">
        <v>218</v>
      </c>
      <c r="P758" s="1" t="s">
        <v>59</v>
      </c>
      <c r="Q758" s="1" t="s">
        <v>59</v>
      </c>
      <c r="R758" s="1" t="s">
        <v>59</v>
      </c>
      <c r="S758">
        <v>1</v>
      </c>
      <c r="T758">
        <v>0</v>
      </c>
      <c r="U758">
        <v>0.02</v>
      </c>
      <c r="AV758" s="1" t="s">
        <v>49</v>
      </c>
      <c r="AW758" s="1" t="s">
        <v>1217</v>
      </c>
      <c r="AX758" s="1" t="s">
        <v>49</v>
      </c>
      <c r="AY758" s="1" t="s">
        <v>49</v>
      </c>
    </row>
    <row r="759" spans="1:51" ht="29.95" customHeight="1">
      <c r="A759" s="4" t="s">
        <v>454</v>
      </c>
      <c r="B759" s="4" t="s">
        <v>49</v>
      </c>
      <c r="C759" s="4" t="s">
        <v>49</v>
      </c>
      <c r="D759" s="5"/>
      <c r="E759" s="6"/>
      <c r="F759" s="7">
        <f>TRUNC(SUMIF(N756:N758, N755, F756:F758),0)</f>
        <v>2587</v>
      </c>
      <c r="G759" s="6"/>
      <c r="H759" s="7">
        <f>TRUNC(SUMIF(N756:N758, N755, H756:H758),0)</f>
        <v>129363</v>
      </c>
      <c r="I759" s="6"/>
      <c r="J759" s="7">
        <f>TRUNC(SUMIF(N756:N758, N755, J756:J758),0)</f>
        <v>0</v>
      </c>
      <c r="K759" s="6"/>
      <c r="L759" s="7">
        <f>F759+H759+J759</f>
        <v>131950</v>
      </c>
      <c r="M759" s="4" t="s">
        <v>49</v>
      </c>
      <c r="N759" s="1" t="s">
        <v>125</v>
      </c>
      <c r="O759" s="1" t="s">
        <v>125</v>
      </c>
      <c r="P759" s="1" t="s">
        <v>49</v>
      </c>
      <c r="Q759" s="1" t="s">
        <v>49</v>
      </c>
      <c r="R759" s="1" t="s">
        <v>49</v>
      </c>
      <c r="AV759" s="1" t="s">
        <v>49</v>
      </c>
      <c r="AW759" s="1" t="s">
        <v>49</v>
      </c>
      <c r="AX759" s="1" t="s">
        <v>49</v>
      </c>
      <c r="AY759" s="1" t="s">
        <v>49</v>
      </c>
    </row>
    <row r="760" spans="1:51" ht="29.95" customHeight="1">
      <c r="A760" s="5"/>
      <c r="B760" s="5"/>
      <c r="C760" s="5"/>
      <c r="D760" s="5"/>
      <c r="E760" s="6"/>
      <c r="F760" s="7"/>
      <c r="G760" s="6"/>
      <c r="H760" s="7"/>
      <c r="I760" s="6"/>
      <c r="J760" s="7"/>
      <c r="K760" s="6"/>
      <c r="L760" s="7"/>
      <c r="M760" s="5"/>
    </row>
    <row r="761" spans="1:51" ht="29.95" customHeight="1">
      <c r="A761" s="91" t="s">
        <v>1218</v>
      </c>
      <c r="B761" s="91"/>
      <c r="C761" s="91"/>
      <c r="D761" s="91"/>
      <c r="E761" s="92"/>
      <c r="F761" s="93"/>
      <c r="G761" s="92"/>
      <c r="H761" s="93"/>
      <c r="I761" s="92"/>
      <c r="J761" s="93"/>
      <c r="K761" s="92"/>
      <c r="L761" s="93"/>
      <c r="M761" s="91"/>
      <c r="N761" s="1" t="s">
        <v>373</v>
      </c>
    </row>
    <row r="762" spans="1:51" ht="29.95" customHeight="1">
      <c r="A762" s="4" t="s">
        <v>1219</v>
      </c>
      <c r="B762" s="4" t="s">
        <v>1220</v>
      </c>
      <c r="C762" s="4" t="s">
        <v>251</v>
      </c>
      <c r="D762" s="5">
        <v>220</v>
      </c>
      <c r="E762" s="6">
        <f>단가대비표!O31</f>
        <v>140.9</v>
      </c>
      <c r="F762" s="7">
        <f>TRUNC(E762*D762,1)</f>
        <v>30998</v>
      </c>
      <c r="G762" s="6">
        <f>단가대비표!P31</f>
        <v>0</v>
      </c>
      <c r="H762" s="7">
        <f>TRUNC(G762*D762,1)</f>
        <v>0</v>
      </c>
      <c r="I762" s="6">
        <f>단가대비표!V31</f>
        <v>0</v>
      </c>
      <c r="J762" s="7">
        <f>TRUNC(I762*D762,1)</f>
        <v>0</v>
      </c>
      <c r="K762" s="6">
        <f t="shared" ref="K762:L766" si="136">TRUNC(E762+G762+I762,1)</f>
        <v>140.9</v>
      </c>
      <c r="L762" s="7">
        <f t="shared" si="136"/>
        <v>30998</v>
      </c>
      <c r="M762" s="4" t="s">
        <v>49</v>
      </c>
      <c r="N762" s="1" t="s">
        <v>373</v>
      </c>
      <c r="O762" s="1" t="s">
        <v>1221</v>
      </c>
      <c r="P762" s="1" t="s">
        <v>59</v>
      </c>
      <c r="Q762" s="1" t="s">
        <v>59</v>
      </c>
      <c r="R762" s="1" t="s">
        <v>58</v>
      </c>
      <c r="AV762" s="1" t="s">
        <v>49</v>
      </c>
      <c r="AW762" s="1" t="s">
        <v>1222</v>
      </c>
      <c r="AX762" s="1" t="s">
        <v>49</v>
      </c>
      <c r="AY762" s="1" t="s">
        <v>49</v>
      </c>
    </row>
    <row r="763" spans="1:51" ht="29.95" customHeight="1">
      <c r="A763" s="4" t="s">
        <v>1223</v>
      </c>
      <c r="B763" s="4" t="s">
        <v>1224</v>
      </c>
      <c r="C763" s="4" t="s">
        <v>350</v>
      </c>
      <c r="D763" s="5">
        <v>0.47</v>
      </c>
      <c r="E763" s="6">
        <f>단가대비표!O10</f>
        <v>35000</v>
      </c>
      <c r="F763" s="7">
        <f>TRUNC(E763*D763,1)</f>
        <v>16450</v>
      </c>
      <c r="G763" s="6">
        <f>단가대비표!P10</f>
        <v>0</v>
      </c>
      <c r="H763" s="7">
        <f>TRUNC(G763*D763,1)</f>
        <v>0</v>
      </c>
      <c r="I763" s="6">
        <f>단가대비표!V10</f>
        <v>0</v>
      </c>
      <c r="J763" s="7">
        <f>TRUNC(I763*D763,1)</f>
        <v>0</v>
      </c>
      <c r="K763" s="6">
        <f t="shared" si="136"/>
        <v>35000</v>
      </c>
      <c r="L763" s="7">
        <f t="shared" si="136"/>
        <v>16450</v>
      </c>
      <c r="M763" s="4" t="s">
        <v>49</v>
      </c>
      <c r="N763" s="1" t="s">
        <v>373</v>
      </c>
      <c r="O763" s="1" t="s">
        <v>1225</v>
      </c>
      <c r="P763" s="1" t="s">
        <v>59</v>
      </c>
      <c r="Q763" s="1" t="s">
        <v>59</v>
      </c>
      <c r="R763" s="1" t="s">
        <v>58</v>
      </c>
      <c r="AV763" s="1" t="s">
        <v>49</v>
      </c>
      <c r="AW763" s="1" t="s">
        <v>1226</v>
      </c>
      <c r="AX763" s="1" t="s">
        <v>49</v>
      </c>
      <c r="AY763" s="1" t="s">
        <v>49</v>
      </c>
    </row>
    <row r="764" spans="1:51" ht="29.95" customHeight="1">
      <c r="A764" s="4" t="s">
        <v>1227</v>
      </c>
      <c r="B764" s="4" t="s">
        <v>1228</v>
      </c>
      <c r="C764" s="4" t="s">
        <v>350</v>
      </c>
      <c r="D764" s="5">
        <v>0.94</v>
      </c>
      <c r="E764" s="6">
        <f>단가대비표!O9</f>
        <v>32000</v>
      </c>
      <c r="F764" s="7">
        <f>TRUNC(E764*D764,1)</f>
        <v>30080</v>
      </c>
      <c r="G764" s="6">
        <f>단가대비표!P9</f>
        <v>0</v>
      </c>
      <c r="H764" s="7">
        <f>TRUNC(G764*D764,1)</f>
        <v>0</v>
      </c>
      <c r="I764" s="6">
        <f>단가대비표!V9</f>
        <v>0</v>
      </c>
      <c r="J764" s="7">
        <f>TRUNC(I764*D764,1)</f>
        <v>0</v>
      </c>
      <c r="K764" s="6">
        <f t="shared" si="136"/>
        <v>32000</v>
      </c>
      <c r="L764" s="7">
        <f t="shared" si="136"/>
        <v>30080</v>
      </c>
      <c r="M764" s="4" t="s">
        <v>49</v>
      </c>
      <c r="N764" s="1" t="s">
        <v>373</v>
      </c>
      <c r="O764" s="1" t="s">
        <v>1229</v>
      </c>
      <c r="P764" s="1" t="s">
        <v>59</v>
      </c>
      <c r="Q764" s="1" t="s">
        <v>59</v>
      </c>
      <c r="R764" s="1" t="s">
        <v>58</v>
      </c>
      <c r="AV764" s="1" t="s">
        <v>49</v>
      </c>
      <c r="AW764" s="1" t="s">
        <v>1230</v>
      </c>
      <c r="AX764" s="1" t="s">
        <v>49</v>
      </c>
      <c r="AY764" s="1" t="s">
        <v>49</v>
      </c>
    </row>
    <row r="765" spans="1:51" ht="29.95" customHeight="1">
      <c r="A765" s="4" t="s">
        <v>1231</v>
      </c>
      <c r="B765" s="4" t="s">
        <v>220</v>
      </c>
      <c r="C765" s="4" t="s">
        <v>221</v>
      </c>
      <c r="D765" s="5">
        <v>0.9</v>
      </c>
      <c r="E765" s="6">
        <f>단가대비표!O195</f>
        <v>0</v>
      </c>
      <c r="F765" s="7">
        <f>TRUNC(E765*D765,1)</f>
        <v>0</v>
      </c>
      <c r="G765" s="6">
        <f>단가대비표!P195</f>
        <v>245223</v>
      </c>
      <c r="H765" s="7">
        <f>TRUNC(G765*D765,1)</f>
        <v>220700.7</v>
      </c>
      <c r="I765" s="6">
        <f>단가대비표!V195</f>
        <v>0</v>
      </c>
      <c r="J765" s="7">
        <f>TRUNC(I765*D765,1)</f>
        <v>0</v>
      </c>
      <c r="K765" s="6">
        <f t="shared" si="136"/>
        <v>245223</v>
      </c>
      <c r="L765" s="7">
        <f t="shared" si="136"/>
        <v>220700.7</v>
      </c>
      <c r="M765" s="4" t="s">
        <v>49</v>
      </c>
      <c r="N765" s="1" t="s">
        <v>373</v>
      </c>
      <c r="O765" s="1" t="s">
        <v>1232</v>
      </c>
      <c r="P765" s="1" t="s">
        <v>59</v>
      </c>
      <c r="Q765" s="1" t="s">
        <v>59</v>
      </c>
      <c r="R765" s="1" t="s">
        <v>58</v>
      </c>
      <c r="AV765" s="1" t="s">
        <v>49</v>
      </c>
      <c r="AW765" s="1" t="s">
        <v>1233</v>
      </c>
      <c r="AX765" s="1" t="s">
        <v>49</v>
      </c>
      <c r="AY765" s="1" t="s">
        <v>49</v>
      </c>
    </row>
    <row r="766" spans="1:51" ht="29.95" customHeight="1">
      <c r="A766" s="4" t="s">
        <v>219</v>
      </c>
      <c r="B766" s="4" t="s">
        <v>220</v>
      </c>
      <c r="C766" s="4" t="s">
        <v>221</v>
      </c>
      <c r="D766" s="5">
        <v>0.9</v>
      </c>
      <c r="E766" s="6">
        <f>단가대비표!O188</f>
        <v>0</v>
      </c>
      <c r="F766" s="7">
        <f>TRUNC(E766*D766,1)</f>
        <v>0</v>
      </c>
      <c r="G766" s="6">
        <f>단가대비표!P188</f>
        <v>157068</v>
      </c>
      <c r="H766" s="7">
        <f>TRUNC(G766*D766,1)</f>
        <v>141361.20000000001</v>
      </c>
      <c r="I766" s="6">
        <f>단가대비표!V188</f>
        <v>0</v>
      </c>
      <c r="J766" s="7">
        <f>TRUNC(I766*D766,1)</f>
        <v>0</v>
      </c>
      <c r="K766" s="6">
        <f t="shared" si="136"/>
        <v>157068</v>
      </c>
      <c r="L766" s="7">
        <f t="shared" si="136"/>
        <v>141361.20000000001</v>
      </c>
      <c r="M766" s="4" t="s">
        <v>49</v>
      </c>
      <c r="N766" s="1" t="s">
        <v>373</v>
      </c>
      <c r="O766" s="1" t="s">
        <v>222</v>
      </c>
      <c r="P766" s="1" t="s">
        <v>59</v>
      </c>
      <c r="Q766" s="1" t="s">
        <v>59</v>
      </c>
      <c r="R766" s="1" t="s">
        <v>58</v>
      </c>
      <c r="AV766" s="1" t="s">
        <v>49</v>
      </c>
      <c r="AW766" s="1" t="s">
        <v>1234</v>
      </c>
      <c r="AX766" s="1" t="s">
        <v>49</v>
      </c>
      <c r="AY766" s="1" t="s">
        <v>49</v>
      </c>
    </row>
    <row r="767" spans="1:51" ht="29.95" customHeight="1">
      <c r="A767" s="4" t="s">
        <v>454</v>
      </c>
      <c r="B767" s="4" t="s">
        <v>49</v>
      </c>
      <c r="C767" s="4" t="s">
        <v>49</v>
      </c>
      <c r="D767" s="5"/>
      <c r="E767" s="6"/>
      <c r="F767" s="7">
        <f>TRUNC(SUMIF(N762:N766, N761, F762:F766),0)</f>
        <v>77528</v>
      </c>
      <c r="G767" s="6"/>
      <c r="H767" s="7">
        <f>TRUNC(SUMIF(N762:N766, N761, H762:H766),0)</f>
        <v>362061</v>
      </c>
      <c r="I767" s="6"/>
      <c r="J767" s="7">
        <f>TRUNC(SUMIF(N762:N766, N761, J762:J766),0)</f>
        <v>0</v>
      </c>
      <c r="K767" s="6"/>
      <c r="L767" s="7">
        <f>F767+H767+J767</f>
        <v>439589</v>
      </c>
      <c r="M767" s="4" t="s">
        <v>49</v>
      </c>
      <c r="N767" s="1" t="s">
        <v>125</v>
      </c>
      <c r="O767" s="1" t="s">
        <v>125</v>
      </c>
      <c r="P767" s="1" t="s">
        <v>49</v>
      </c>
      <c r="Q767" s="1" t="s">
        <v>49</v>
      </c>
      <c r="R767" s="1" t="s">
        <v>49</v>
      </c>
      <c r="AV767" s="1" t="s">
        <v>49</v>
      </c>
      <c r="AW767" s="1" t="s">
        <v>49</v>
      </c>
      <c r="AX767" s="1" t="s">
        <v>49</v>
      </c>
      <c r="AY767" s="1" t="s">
        <v>49</v>
      </c>
    </row>
    <row r="768" spans="1:51" ht="29.95" customHeight="1">
      <c r="A768" s="5"/>
      <c r="B768" s="5"/>
      <c r="C768" s="5"/>
      <c r="D768" s="5"/>
      <c r="E768" s="6"/>
      <c r="F768" s="7"/>
      <c r="G768" s="6"/>
      <c r="H768" s="7"/>
      <c r="I768" s="6"/>
      <c r="J768" s="7"/>
      <c r="K768" s="6"/>
      <c r="L768" s="7"/>
      <c r="M768" s="5"/>
    </row>
    <row r="769" spans="1:51" ht="29.95" customHeight="1">
      <c r="A769" s="91" t="s">
        <v>1235</v>
      </c>
      <c r="B769" s="91"/>
      <c r="C769" s="91"/>
      <c r="D769" s="91"/>
      <c r="E769" s="92"/>
      <c r="F769" s="93"/>
      <c r="G769" s="92"/>
      <c r="H769" s="93"/>
      <c r="I769" s="92"/>
      <c r="J769" s="93"/>
      <c r="K769" s="92"/>
      <c r="L769" s="93"/>
      <c r="M769" s="91"/>
      <c r="N769" s="1" t="s">
        <v>374</v>
      </c>
    </row>
    <row r="770" spans="1:51" ht="29.95" customHeight="1">
      <c r="A770" s="4" t="s">
        <v>49</v>
      </c>
      <c r="B770" s="4" t="s">
        <v>49</v>
      </c>
      <c r="C770" s="4" t="s">
        <v>49</v>
      </c>
      <c r="D770" s="5"/>
      <c r="E770" s="6"/>
      <c r="F770" s="7"/>
      <c r="G770" s="6"/>
      <c r="H770" s="7"/>
      <c r="I770" s="6"/>
      <c r="J770" s="7"/>
      <c r="K770" s="6"/>
      <c r="L770" s="7"/>
      <c r="M770" s="4" t="s">
        <v>49</v>
      </c>
      <c r="N770" s="1" t="s">
        <v>49</v>
      </c>
      <c r="O770" s="1" t="s">
        <v>49</v>
      </c>
      <c r="P770" s="1" t="s">
        <v>49</v>
      </c>
      <c r="Q770" s="1" t="s">
        <v>49</v>
      </c>
      <c r="R770" s="1" t="s">
        <v>49</v>
      </c>
      <c r="AV770" s="1" t="s">
        <v>49</v>
      </c>
      <c r="AW770" s="1" t="s">
        <v>49</v>
      </c>
      <c r="AX770" s="1" t="s">
        <v>49</v>
      </c>
      <c r="AY770" s="1" t="s">
        <v>49</v>
      </c>
    </row>
    <row r="771" spans="1:51" ht="29.95" customHeight="1">
      <c r="A771" s="5"/>
      <c r="B771" s="5"/>
      <c r="C771" s="5"/>
      <c r="D771" s="5"/>
      <c r="E771" s="6"/>
      <c r="F771" s="7"/>
      <c r="G771" s="6"/>
      <c r="H771" s="7"/>
      <c r="I771" s="6"/>
      <c r="J771" s="7"/>
      <c r="K771" s="6"/>
      <c r="L771" s="7"/>
      <c r="M771" s="5"/>
    </row>
    <row r="772" spans="1:51" ht="29.95" customHeight="1">
      <c r="A772" s="91" t="s">
        <v>1236</v>
      </c>
      <c r="B772" s="91"/>
      <c r="C772" s="91"/>
      <c r="D772" s="91"/>
      <c r="E772" s="92"/>
      <c r="F772" s="93"/>
      <c r="G772" s="92"/>
      <c r="H772" s="93"/>
      <c r="I772" s="92"/>
      <c r="J772" s="93"/>
      <c r="K772" s="92"/>
      <c r="L772" s="93"/>
      <c r="M772" s="91"/>
      <c r="N772" s="1" t="s">
        <v>375</v>
      </c>
    </row>
    <row r="773" spans="1:51" ht="29.95" customHeight="1">
      <c r="A773" s="4" t="s">
        <v>49</v>
      </c>
      <c r="B773" s="4" t="s">
        <v>49</v>
      </c>
      <c r="C773" s="4" t="s">
        <v>49</v>
      </c>
      <c r="D773" s="5"/>
      <c r="E773" s="6"/>
      <c r="F773" s="7"/>
      <c r="G773" s="6"/>
      <c r="H773" s="7"/>
      <c r="I773" s="6"/>
      <c r="J773" s="7"/>
      <c r="K773" s="6"/>
      <c r="L773" s="7"/>
      <c r="M773" s="4" t="s">
        <v>49</v>
      </c>
      <c r="N773" s="1" t="s">
        <v>49</v>
      </c>
      <c r="O773" s="1" t="s">
        <v>49</v>
      </c>
      <c r="P773" s="1" t="s">
        <v>49</v>
      </c>
      <c r="Q773" s="1" t="s">
        <v>49</v>
      </c>
      <c r="R773" s="1" t="s">
        <v>49</v>
      </c>
      <c r="AV773" s="1" t="s">
        <v>49</v>
      </c>
      <c r="AW773" s="1" t="s">
        <v>49</v>
      </c>
      <c r="AX773" s="1" t="s">
        <v>49</v>
      </c>
      <c r="AY773" s="1" t="s">
        <v>49</v>
      </c>
    </row>
    <row r="774" spans="1:51" ht="29.95" customHeight="1">
      <c r="A774" s="5"/>
      <c r="B774" s="5"/>
      <c r="C774" s="5"/>
      <c r="D774" s="5"/>
      <c r="E774" s="6"/>
      <c r="F774" s="7"/>
      <c r="G774" s="6"/>
      <c r="H774" s="7"/>
      <c r="I774" s="6"/>
      <c r="J774" s="7"/>
      <c r="K774" s="6"/>
      <c r="L774" s="7"/>
      <c r="M774" s="5"/>
    </row>
    <row r="775" spans="1:51" ht="29.95" customHeight="1">
      <c r="A775" s="91" t="s">
        <v>1237</v>
      </c>
      <c r="B775" s="91"/>
      <c r="C775" s="91"/>
      <c r="D775" s="91"/>
      <c r="E775" s="92"/>
      <c r="F775" s="93"/>
      <c r="G775" s="92"/>
      <c r="H775" s="93"/>
      <c r="I775" s="92"/>
      <c r="J775" s="93"/>
      <c r="K775" s="92"/>
      <c r="L775" s="93"/>
      <c r="M775" s="91"/>
      <c r="N775" s="1" t="s">
        <v>376</v>
      </c>
    </row>
    <row r="776" spans="1:51" ht="29.95" customHeight="1">
      <c r="A776" s="4" t="s">
        <v>1028</v>
      </c>
      <c r="B776" s="4" t="s">
        <v>1238</v>
      </c>
      <c r="C776" s="4" t="s">
        <v>187</v>
      </c>
      <c r="D776" s="5">
        <v>1</v>
      </c>
      <c r="E776" s="6">
        <f>단가대비표!O119</f>
        <v>362970</v>
      </c>
      <c r="F776" s="7">
        <f>TRUNC(E776*D776,1)</f>
        <v>362970</v>
      </c>
      <c r="G776" s="6">
        <f>단가대비표!P119</f>
        <v>0</v>
      </c>
      <c r="H776" s="7">
        <f>TRUNC(G776*D776,1)</f>
        <v>0</v>
      </c>
      <c r="I776" s="6">
        <f>단가대비표!V119</f>
        <v>0</v>
      </c>
      <c r="J776" s="7">
        <f>TRUNC(I776*D776,1)</f>
        <v>0</v>
      </c>
      <c r="K776" s="6">
        <f t="shared" ref="K776:L779" si="137">TRUNC(E776+G776+I776,1)</f>
        <v>362970</v>
      </c>
      <c r="L776" s="7">
        <f t="shared" si="137"/>
        <v>362970</v>
      </c>
      <c r="M776" s="4" t="s">
        <v>49</v>
      </c>
      <c r="N776" s="1" t="s">
        <v>376</v>
      </c>
      <c r="O776" s="1" t="s">
        <v>1239</v>
      </c>
      <c r="P776" s="1" t="s">
        <v>59</v>
      </c>
      <c r="Q776" s="1" t="s">
        <v>59</v>
      </c>
      <c r="R776" s="1" t="s">
        <v>58</v>
      </c>
      <c r="AV776" s="1" t="s">
        <v>49</v>
      </c>
      <c r="AW776" s="1" t="s">
        <v>1240</v>
      </c>
      <c r="AX776" s="1" t="s">
        <v>49</v>
      </c>
      <c r="AY776" s="1" t="s">
        <v>49</v>
      </c>
    </row>
    <row r="777" spans="1:51" ht="29.95" customHeight="1">
      <c r="A777" s="4" t="s">
        <v>223</v>
      </c>
      <c r="B777" s="4" t="s">
        <v>220</v>
      </c>
      <c r="C777" s="4" t="s">
        <v>221</v>
      </c>
      <c r="D777" s="5" t="e">
        <f>#REF!</f>
        <v>#REF!</v>
      </c>
      <c r="E777" s="6">
        <f>단가대비표!O199</f>
        <v>0</v>
      </c>
      <c r="F777" s="7" t="e">
        <f>TRUNC(E777*D777,1)</f>
        <v>#REF!</v>
      </c>
      <c r="G777" s="6">
        <f>단가대비표!P199</f>
        <v>214118</v>
      </c>
      <c r="H777" s="7" t="e">
        <f>TRUNC(G777*D777,1)</f>
        <v>#REF!</v>
      </c>
      <c r="I777" s="6">
        <f>단가대비표!V199</f>
        <v>0</v>
      </c>
      <c r="J777" s="7" t="e">
        <f>TRUNC(I777*D777,1)</f>
        <v>#REF!</v>
      </c>
      <c r="K777" s="6">
        <f t="shared" si="137"/>
        <v>214118</v>
      </c>
      <c r="L777" s="7" t="e">
        <f t="shared" si="137"/>
        <v>#REF!</v>
      </c>
      <c r="M777" s="4" t="s">
        <v>49</v>
      </c>
      <c r="N777" s="1" t="s">
        <v>376</v>
      </c>
      <c r="O777" s="1" t="s">
        <v>224</v>
      </c>
      <c r="P777" s="1" t="s">
        <v>59</v>
      </c>
      <c r="Q777" s="1" t="s">
        <v>59</v>
      </c>
      <c r="R777" s="1" t="s">
        <v>58</v>
      </c>
      <c r="V777">
        <v>1</v>
      </c>
      <c r="AV777" s="1" t="s">
        <v>49</v>
      </c>
      <c r="AW777" s="1" t="s">
        <v>1241</v>
      </c>
      <c r="AX777" s="1" t="s">
        <v>49</v>
      </c>
      <c r="AY777" s="1" t="s">
        <v>49</v>
      </c>
    </row>
    <row r="778" spans="1:51" ht="29.95" customHeight="1">
      <c r="A778" s="4" t="s">
        <v>219</v>
      </c>
      <c r="B778" s="4" t="s">
        <v>220</v>
      </c>
      <c r="C778" s="4" t="s">
        <v>221</v>
      </c>
      <c r="D778" s="5" t="e">
        <f>#REF!</f>
        <v>#REF!</v>
      </c>
      <c r="E778" s="6">
        <f>단가대비표!O188</f>
        <v>0</v>
      </c>
      <c r="F778" s="7" t="e">
        <f>TRUNC(E778*D778,1)</f>
        <v>#REF!</v>
      </c>
      <c r="G778" s="6">
        <f>단가대비표!P188</f>
        <v>157068</v>
      </c>
      <c r="H778" s="7" t="e">
        <f>TRUNC(G778*D778,1)</f>
        <v>#REF!</v>
      </c>
      <c r="I778" s="6">
        <f>단가대비표!V188</f>
        <v>0</v>
      </c>
      <c r="J778" s="7" t="e">
        <f>TRUNC(I778*D778,1)</f>
        <v>#REF!</v>
      </c>
      <c r="K778" s="6">
        <f t="shared" si="137"/>
        <v>157068</v>
      </c>
      <c r="L778" s="7" t="e">
        <f t="shared" si="137"/>
        <v>#REF!</v>
      </c>
      <c r="M778" s="4" t="s">
        <v>49</v>
      </c>
      <c r="N778" s="1" t="s">
        <v>376</v>
      </c>
      <c r="O778" s="1" t="s">
        <v>222</v>
      </c>
      <c r="P778" s="1" t="s">
        <v>59</v>
      </c>
      <c r="Q778" s="1" t="s">
        <v>59</v>
      </c>
      <c r="R778" s="1" t="s">
        <v>58</v>
      </c>
      <c r="V778">
        <v>1</v>
      </c>
      <c r="AV778" s="1" t="s">
        <v>49</v>
      </c>
      <c r="AW778" s="1" t="s">
        <v>1242</v>
      </c>
      <c r="AX778" s="1" t="s">
        <v>49</v>
      </c>
      <c r="AY778" s="1" t="s">
        <v>49</v>
      </c>
    </row>
    <row r="779" spans="1:51" ht="29.95" customHeight="1">
      <c r="A779" s="4" t="s">
        <v>264</v>
      </c>
      <c r="B779" s="4" t="s">
        <v>558</v>
      </c>
      <c r="C779" s="4" t="s">
        <v>116</v>
      </c>
      <c r="D779" s="5">
        <v>1</v>
      </c>
      <c r="E779" s="6" t="e">
        <f>TRUNC(SUMIF(V776:V779, RIGHTB(O779, 1), H776:H779)*U779, 2)</f>
        <v>#REF!</v>
      </c>
      <c r="F779" s="7" t="e">
        <f>TRUNC(E779*D779,1)</f>
        <v>#REF!</v>
      </c>
      <c r="G779" s="6">
        <v>0</v>
      </c>
      <c r="H779" s="7">
        <f>TRUNC(G779*D779,1)</f>
        <v>0</v>
      </c>
      <c r="I779" s="6">
        <v>0</v>
      </c>
      <c r="J779" s="7">
        <f>TRUNC(I779*D779,1)</f>
        <v>0</v>
      </c>
      <c r="K779" s="6" t="e">
        <f t="shared" si="137"/>
        <v>#REF!</v>
      </c>
      <c r="L779" s="7" t="e">
        <f t="shared" si="137"/>
        <v>#REF!</v>
      </c>
      <c r="M779" s="4" t="s">
        <v>49</v>
      </c>
      <c r="N779" s="1" t="s">
        <v>376</v>
      </c>
      <c r="O779" s="1" t="s">
        <v>218</v>
      </c>
      <c r="P779" s="1" t="s">
        <v>59</v>
      </c>
      <c r="Q779" s="1" t="s">
        <v>59</v>
      </c>
      <c r="R779" s="1" t="s">
        <v>59</v>
      </c>
      <c r="S779">
        <v>1</v>
      </c>
      <c r="T779">
        <v>0</v>
      </c>
      <c r="U779">
        <v>0.02</v>
      </c>
      <c r="AV779" s="1" t="s">
        <v>49</v>
      </c>
      <c r="AW779" s="1" t="s">
        <v>1243</v>
      </c>
      <c r="AX779" s="1" t="s">
        <v>49</v>
      </c>
      <c r="AY779" s="1" t="s">
        <v>49</v>
      </c>
    </row>
    <row r="780" spans="1:51" ht="29.95" customHeight="1">
      <c r="A780" s="4" t="s">
        <v>454</v>
      </c>
      <c r="B780" s="4" t="s">
        <v>49</v>
      </c>
      <c r="C780" s="4" t="s">
        <v>49</v>
      </c>
      <c r="D780" s="5"/>
      <c r="E780" s="6"/>
      <c r="F780" s="7" t="e">
        <f>TRUNC(SUMIF(N776:N779, N775, F776:F779),0)</f>
        <v>#REF!</v>
      </c>
      <c r="G780" s="6"/>
      <c r="H780" s="7" t="e">
        <f>TRUNC(SUMIF(N776:N779, N775, H776:H779),0)</f>
        <v>#REF!</v>
      </c>
      <c r="I780" s="6"/>
      <c r="J780" s="7" t="e">
        <f>TRUNC(SUMIF(N776:N779, N775, J776:J779),0)</f>
        <v>#REF!</v>
      </c>
      <c r="K780" s="6"/>
      <c r="L780" s="7" t="e">
        <f>F780+H780+J780</f>
        <v>#REF!</v>
      </c>
      <c r="M780" s="4" t="s">
        <v>49</v>
      </c>
      <c r="N780" s="1" t="s">
        <v>125</v>
      </c>
      <c r="O780" s="1" t="s">
        <v>125</v>
      </c>
      <c r="P780" s="1" t="s">
        <v>49</v>
      </c>
      <c r="Q780" s="1" t="s">
        <v>49</v>
      </c>
      <c r="R780" s="1" t="s">
        <v>49</v>
      </c>
      <c r="AV780" s="1" t="s">
        <v>49</v>
      </c>
      <c r="AW780" s="1" t="s">
        <v>49</v>
      </c>
      <c r="AX780" s="1" t="s">
        <v>49</v>
      </c>
      <c r="AY780" s="1" t="s">
        <v>49</v>
      </c>
    </row>
    <row r="781" spans="1:51" ht="29.95" customHeight="1">
      <c r="A781" s="5"/>
      <c r="B781" s="5"/>
      <c r="C781" s="5"/>
      <c r="D781" s="5"/>
      <c r="E781" s="6"/>
      <c r="F781" s="7"/>
      <c r="G781" s="6"/>
      <c r="H781" s="7"/>
      <c r="I781" s="6"/>
      <c r="J781" s="7"/>
      <c r="K781" s="6"/>
      <c r="L781" s="7"/>
      <c r="M781" s="5"/>
    </row>
    <row r="782" spans="1:51" ht="29.95" customHeight="1">
      <c r="A782" s="91" t="s">
        <v>1244</v>
      </c>
      <c r="B782" s="91"/>
      <c r="C782" s="91"/>
      <c r="D782" s="91"/>
      <c r="E782" s="92"/>
      <c r="F782" s="93"/>
      <c r="G782" s="92"/>
      <c r="H782" s="93"/>
      <c r="I782" s="92"/>
      <c r="J782" s="93"/>
      <c r="K782" s="92"/>
      <c r="L782" s="93"/>
      <c r="M782" s="91"/>
      <c r="N782" s="1" t="s">
        <v>378</v>
      </c>
    </row>
    <row r="783" spans="1:51" ht="29.95" customHeight="1">
      <c r="A783" s="4" t="s">
        <v>1072</v>
      </c>
      <c r="B783" s="4" t="s">
        <v>1073</v>
      </c>
      <c r="C783" s="4" t="s">
        <v>251</v>
      </c>
      <c r="D783" s="5">
        <v>0.28000000000000003</v>
      </c>
      <c r="E783" s="6">
        <f>단가대비표!O20</f>
        <v>3050</v>
      </c>
      <c r="F783" s="7">
        <f>TRUNC(E783*D783,1)</f>
        <v>854</v>
      </c>
      <c r="G783" s="6">
        <f>단가대비표!P20</f>
        <v>0</v>
      </c>
      <c r="H783" s="7">
        <f>TRUNC(G783*D783,1)</f>
        <v>0</v>
      </c>
      <c r="I783" s="6">
        <f>단가대비표!V20</f>
        <v>0</v>
      </c>
      <c r="J783" s="7">
        <f>TRUNC(I783*D783,1)</f>
        <v>0</v>
      </c>
      <c r="K783" s="6">
        <f t="shared" ref="K783:L786" si="138">TRUNC(E783+G783+I783,1)</f>
        <v>3050</v>
      </c>
      <c r="L783" s="7">
        <f t="shared" si="138"/>
        <v>854</v>
      </c>
      <c r="M783" s="4" t="s">
        <v>49</v>
      </c>
      <c r="N783" s="1" t="s">
        <v>378</v>
      </c>
      <c r="O783" s="1" t="s">
        <v>1074</v>
      </c>
      <c r="P783" s="1" t="s">
        <v>59</v>
      </c>
      <c r="Q783" s="1" t="s">
        <v>59</v>
      </c>
      <c r="R783" s="1" t="s">
        <v>58</v>
      </c>
      <c r="AV783" s="1" t="s">
        <v>49</v>
      </c>
      <c r="AW783" s="1" t="s">
        <v>1245</v>
      </c>
      <c r="AX783" s="1" t="s">
        <v>49</v>
      </c>
      <c r="AY783" s="1" t="s">
        <v>49</v>
      </c>
    </row>
    <row r="784" spans="1:51" ht="29.95" customHeight="1">
      <c r="A784" s="4" t="s">
        <v>1076</v>
      </c>
      <c r="B784" s="4" t="s">
        <v>49</v>
      </c>
      <c r="C784" s="4" t="s">
        <v>900</v>
      </c>
      <c r="D784" s="5">
        <v>0.43</v>
      </c>
      <c r="E784" s="6">
        <f>단가대비표!O54</f>
        <v>99.4</v>
      </c>
      <c r="F784" s="7">
        <f>TRUNC(E784*D784,1)</f>
        <v>42.7</v>
      </c>
      <c r="G784" s="6">
        <f>단가대비표!P54</f>
        <v>0</v>
      </c>
      <c r="H784" s="7">
        <f>TRUNC(G784*D784,1)</f>
        <v>0</v>
      </c>
      <c r="I784" s="6">
        <f>단가대비표!V54</f>
        <v>0</v>
      </c>
      <c r="J784" s="7">
        <f>TRUNC(I784*D784,1)</f>
        <v>0</v>
      </c>
      <c r="K784" s="6">
        <f t="shared" si="138"/>
        <v>99.4</v>
      </c>
      <c r="L784" s="7">
        <f t="shared" si="138"/>
        <v>42.7</v>
      </c>
      <c r="M784" s="4" t="s">
        <v>49</v>
      </c>
      <c r="N784" s="1" t="s">
        <v>378</v>
      </c>
      <c r="O784" s="1" t="s">
        <v>1077</v>
      </c>
      <c r="P784" s="1" t="s">
        <v>59</v>
      </c>
      <c r="Q784" s="1" t="s">
        <v>59</v>
      </c>
      <c r="R784" s="1" t="s">
        <v>58</v>
      </c>
      <c r="AV784" s="1" t="s">
        <v>49</v>
      </c>
      <c r="AW784" s="1" t="s">
        <v>1246</v>
      </c>
      <c r="AX784" s="1" t="s">
        <v>49</v>
      </c>
      <c r="AY784" s="1" t="s">
        <v>49</v>
      </c>
    </row>
    <row r="785" spans="1:51" ht="29.95" customHeight="1">
      <c r="A785" s="4" t="s">
        <v>780</v>
      </c>
      <c r="B785" s="4" t="s">
        <v>220</v>
      </c>
      <c r="C785" s="4" t="s">
        <v>221</v>
      </c>
      <c r="D785" s="5">
        <v>0.152</v>
      </c>
      <c r="E785" s="6">
        <f>단가대비표!O194</f>
        <v>0</v>
      </c>
      <c r="F785" s="7">
        <f>TRUNC(E785*D785,1)</f>
        <v>0</v>
      </c>
      <c r="G785" s="6">
        <f>단가대비표!P194</f>
        <v>249748</v>
      </c>
      <c r="H785" s="7">
        <f>TRUNC(G785*D785,1)</f>
        <v>37961.599999999999</v>
      </c>
      <c r="I785" s="6">
        <f>단가대비표!V194</f>
        <v>0</v>
      </c>
      <c r="J785" s="7">
        <f>TRUNC(I785*D785,1)</f>
        <v>0</v>
      </c>
      <c r="K785" s="6">
        <f t="shared" si="138"/>
        <v>249748</v>
      </c>
      <c r="L785" s="7">
        <f t="shared" si="138"/>
        <v>37961.599999999999</v>
      </c>
      <c r="M785" s="4" t="s">
        <v>49</v>
      </c>
      <c r="N785" s="1" t="s">
        <v>378</v>
      </c>
      <c r="O785" s="1" t="s">
        <v>781</v>
      </c>
      <c r="P785" s="1" t="s">
        <v>59</v>
      </c>
      <c r="Q785" s="1" t="s">
        <v>59</v>
      </c>
      <c r="R785" s="1" t="s">
        <v>58</v>
      </c>
      <c r="V785">
        <v>1</v>
      </c>
      <c r="AV785" s="1" t="s">
        <v>49</v>
      </c>
      <c r="AW785" s="1" t="s">
        <v>1247</v>
      </c>
      <c r="AX785" s="1" t="s">
        <v>49</v>
      </c>
      <c r="AY785" s="1" t="s">
        <v>49</v>
      </c>
    </row>
    <row r="786" spans="1:51" ht="29.95" customHeight="1">
      <c r="A786" s="4" t="s">
        <v>264</v>
      </c>
      <c r="B786" s="4" t="s">
        <v>265</v>
      </c>
      <c r="C786" s="4" t="s">
        <v>116</v>
      </c>
      <c r="D786" s="5">
        <v>1</v>
      </c>
      <c r="E786" s="6">
        <f>TRUNC(SUMIF(V783:V786, RIGHTB(O786, 1), H783:H786)*U786, 2)</f>
        <v>1138.8399999999999</v>
      </c>
      <c r="F786" s="7">
        <f>TRUNC(E786*D786,1)</f>
        <v>1138.8</v>
      </c>
      <c r="G786" s="6">
        <v>0</v>
      </c>
      <c r="H786" s="7">
        <f>TRUNC(G786*D786,1)</f>
        <v>0</v>
      </c>
      <c r="I786" s="6">
        <v>0</v>
      </c>
      <c r="J786" s="7">
        <f>TRUNC(I786*D786,1)</f>
        <v>0</v>
      </c>
      <c r="K786" s="6">
        <f t="shared" si="138"/>
        <v>1138.8</v>
      </c>
      <c r="L786" s="7">
        <f t="shared" si="138"/>
        <v>1138.8</v>
      </c>
      <c r="M786" s="4" t="s">
        <v>49</v>
      </c>
      <c r="N786" s="1" t="s">
        <v>378</v>
      </c>
      <c r="O786" s="1" t="s">
        <v>218</v>
      </c>
      <c r="P786" s="1" t="s">
        <v>59</v>
      </c>
      <c r="Q786" s="1" t="s">
        <v>59</v>
      </c>
      <c r="R786" s="1" t="s">
        <v>59</v>
      </c>
      <c r="S786">
        <v>1</v>
      </c>
      <c r="T786">
        <v>0</v>
      </c>
      <c r="U786">
        <v>0.03</v>
      </c>
      <c r="AV786" s="1" t="s">
        <v>49</v>
      </c>
      <c r="AW786" s="1" t="s">
        <v>1248</v>
      </c>
      <c r="AX786" s="1" t="s">
        <v>49</v>
      </c>
      <c r="AY786" s="1" t="s">
        <v>49</v>
      </c>
    </row>
    <row r="787" spans="1:51" ht="29.95" customHeight="1">
      <c r="A787" s="4" t="s">
        <v>454</v>
      </c>
      <c r="B787" s="4" t="s">
        <v>49</v>
      </c>
      <c r="C787" s="4" t="s">
        <v>49</v>
      </c>
      <c r="D787" s="5"/>
      <c r="E787" s="6"/>
      <c r="F787" s="7">
        <f>TRUNC(SUMIF(N783:N786, N782, F783:F786),0)</f>
        <v>2035</v>
      </c>
      <c r="G787" s="6"/>
      <c r="H787" s="7">
        <f>TRUNC(SUMIF(N783:N786, N782, H783:H786),0)</f>
        <v>37961</v>
      </c>
      <c r="I787" s="6"/>
      <c r="J787" s="7">
        <f>TRUNC(SUMIF(N783:N786, N782, J783:J786),0)</f>
        <v>0</v>
      </c>
      <c r="K787" s="6"/>
      <c r="L787" s="7">
        <f>F787+H787+J787</f>
        <v>39996</v>
      </c>
      <c r="M787" s="4" t="s">
        <v>49</v>
      </c>
      <c r="N787" s="1" t="s">
        <v>125</v>
      </c>
      <c r="O787" s="1" t="s">
        <v>125</v>
      </c>
      <c r="P787" s="1" t="s">
        <v>49</v>
      </c>
      <c r="Q787" s="1" t="s">
        <v>49</v>
      </c>
      <c r="R787" s="1" t="s">
        <v>49</v>
      </c>
      <c r="AV787" s="1" t="s">
        <v>49</v>
      </c>
      <c r="AW787" s="1" t="s">
        <v>49</v>
      </c>
      <c r="AX787" s="1" t="s">
        <v>49</v>
      </c>
      <c r="AY787" s="1" t="s">
        <v>49</v>
      </c>
    </row>
    <row r="788" spans="1:51" ht="29.95" customHeight="1">
      <c r="A788" s="5"/>
      <c r="B788" s="5"/>
      <c r="C788" s="5"/>
      <c r="D788" s="5"/>
      <c r="E788" s="6"/>
      <c r="F788" s="7"/>
      <c r="G788" s="6"/>
      <c r="H788" s="7"/>
      <c r="I788" s="6"/>
      <c r="J788" s="7"/>
      <c r="K788" s="6"/>
      <c r="L788" s="7"/>
      <c r="M788" s="5"/>
    </row>
    <row r="789" spans="1:51" ht="29.95" customHeight="1">
      <c r="A789" s="91" t="s">
        <v>1249</v>
      </c>
      <c r="B789" s="91"/>
      <c r="C789" s="91"/>
      <c r="D789" s="91"/>
      <c r="E789" s="92"/>
      <c r="F789" s="93"/>
      <c r="G789" s="92"/>
      <c r="H789" s="93"/>
      <c r="I789" s="92"/>
      <c r="J789" s="93"/>
      <c r="K789" s="92"/>
      <c r="L789" s="93"/>
      <c r="M789" s="91"/>
      <c r="N789" s="1" t="s">
        <v>379</v>
      </c>
    </row>
    <row r="790" spans="1:51" ht="29.95" customHeight="1">
      <c r="A790" s="4" t="s">
        <v>635</v>
      </c>
      <c r="B790" s="4" t="s">
        <v>1250</v>
      </c>
      <c r="C790" s="4" t="s">
        <v>187</v>
      </c>
      <c r="D790" s="5">
        <v>1</v>
      </c>
      <c r="E790" s="6">
        <f>단가대비표!O170</f>
        <v>8630</v>
      </c>
      <c r="F790" s="7">
        <f>TRUNC(E790*D790,1)</f>
        <v>8630</v>
      </c>
      <c r="G790" s="6">
        <f>단가대비표!P170</f>
        <v>0</v>
      </c>
      <c r="H790" s="7">
        <f>TRUNC(G790*D790,1)</f>
        <v>0</v>
      </c>
      <c r="I790" s="6">
        <f>단가대비표!V170</f>
        <v>0</v>
      </c>
      <c r="J790" s="7">
        <f>TRUNC(I790*D790,1)</f>
        <v>0</v>
      </c>
      <c r="K790" s="6">
        <f t="shared" ref="K790:L794" si="139">TRUNC(E790+G790+I790,1)</f>
        <v>8630</v>
      </c>
      <c r="L790" s="7">
        <f t="shared" si="139"/>
        <v>8630</v>
      </c>
      <c r="M790" s="4" t="s">
        <v>49</v>
      </c>
      <c r="N790" s="1" t="s">
        <v>379</v>
      </c>
      <c r="O790" s="1" t="s">
        <v>1251</v>
      </c>
      <c r="P790" s="1" t="s">
        <v>59</v>
      </c>
      <c r="Q790" s="1" t="s">
        <v>59</v>
      </c>
      <c r="R790" s="1" t="s">
        <v>58</v>
      </c>
      <c r="AV790" s="1" t="s">
        <v>49</v>
      </c>
      <c r="AW790" s="1" t="s">
        <v>1252</v>
      </c>
      <c r="AX790" s="1" t="s">
        <v>49</v>
      </c>
      <c r="AY790" s="1" t="s">
        <v>49</v>
      </c>
    </row>
    <row r="791" spans="1:51" ht="29.95" customHeight="1">
      <c r="A791" s="4" t="s">
        <v>639</v>
      </c>
      <c r="B791" s="4" t="s">
        <v>699</v>
      </c>
      <c r="C791" s="4" t="s">
        <v>337</v>
      </c>
      <c r="D791" s="5">
        <v>8</v>
      </c>
      <c r="E791" s="6">
        <f>단가대비표!O48</f>
        <v>325.8</v>
      </c>
      <c r="F791" s="7">
        <f>TRUNC(E791*D791,1)</f>
        <v>2606.4</v>
      </c>
      <c r="G791" s="6">
        <f>단가대비표!P48</f>
        <v>0</v>
      </c>
      <c r="H791" s="7">
        <f>TRUNC(G791*D791,1)</f>
        <v>0</v>
      </c>
      <c r="I791" s="6">
        <f>단가대비표!V48</f>
        <v>0</v>
      </c>
      <c r="J791" s="7">
        <f>TRUNC(I791*D791,1)</f>
        <v>0</v>
      </c>
      <c r="K791" s="6">
        <f t="shared" si="139"/>
        <v>325.8</v>
      </c>
      <c r="L791" s="7">
        <f t="shared" si="139"/>
        <v>2606.4</v>
      </c>
      <c r="M791" s="4" t="s">
        <v>49</v>
      </c>
      <c r="N791" s="1" t="s">
        <v>379</v>
      </c>
      <c r="O791" s="1" t="s">
        <v>1253</v>
      </c>
      <c r="P791" s="1" t="s">
        <v>59</v>
      </c>
      <c r="Q791" s="1" t="s">
        <v>59</v>
      </c>
      <c r="R791" s="1" t="s">
        <v>58</v>
      </c>
      <c r="AV791" s="1" t="s">
        <v>49</v>
      </c>
      <c r="AW791" s="1" t="s">
        <v>1254</v>
      </c>
      <c r="AX791" s="1" t="s">
        <v>49</v>
      </c>
      <c r="AY791" s="1" t="s">
        <v>49</v>
      </c>
    </row>
    <row r="792" spans="1:51" ht="29.95" customHeight="1">
      <c r="A792" s="4" t="s">
        <v>643</v>
      </c>
      <c r="B792" s="4" t="s">
        <v>661</v>
      </c>
      <c r="C792" s="4" t="s">
        <v>187</v>
      </c>
      <c r="D792" s="5">
        <v>16</v>
      </c>
      <c r="E792" s="6">
        <f>단가대비표!O44</f>
        <v>41.6</v>
      </c>
      <c r="F792" s="7">
        <f>TRUNC(E792*D792,1)</f>
        <v>665.6</v>
      </c>
      <c r="G792" s="6">
        <f>단가대비표!P44</f>
        <v>0</v>
      </c>
      <c r="H792" s="7">
        <f>TRUNC(G792*D792,1)</f>
        <v>0</v>
      </c>
      <c r="I792" s="6">
        <f>단가대비표!V44</f>
        <v>0</v>
      </c>
      <c r="J792" s="7">
        <f>TRUNC(I792*D792,1)</f>
        <v>0</v>
      </c>
      <c r="K792" s="6">
        <f t="shared" si="139"/>
        <v>41.6</v>
      </c>
      <c r="L792" s="7">
        <f t="shared" si="139"/>
        <v>665.6</v>
      </c>
      <c r="M792" s="4" t="s">
        <v>49</v>
      </c>
      <c r="N792" s="1" t="s">
        <v>379</v>
      </c>
      <c r="O792" s="1" t="s">
        <v>662</v>
      </c>
      <c r="P792" s="1" t="s">
        <v>59</v>
      </c>
      <c r="Q792" s="1" t="s">
        <v>59</v>
      </c>
      <c r="R792" s="1" t="s">
        <v>58</v>
      </c>
      <c r="AV792" s="1" t="s">
        <v>49</v>
      </c>
      <c r="AW792" s="1" t="s">
        <v>1255</v>
      </c>
      <c r="AX792" s="1" t="s">
        <v>49</v>
      </c>
      <c r="AY792" s="1" t="s">
        <v>49</v>
      </c>
    </row>
    <row r="793" spans="1:51" ht="29.95" customHeight="1">
      <c r="A793" s="4" t="s">
        <v>647</v>
      </c>
      <c r="B793" s="4" t="s">
        <v>727</v>
      </c>
      <c r="C793" s="4" t="s">
        <v>187</v>
      </c>
      <c r="D793" s="5">
        <v>1</v>
      </c>
      <c r="E793" s="6">
        <f>단가대비표!O99</f>
        <v>2130</v>
      </c>
      <c r="F793" s="7">
        <f>TRUNC(E793*D793,1)</f>
        <v>2130</v>
      </c>
      <c r="G793" s="6">
        <f>단가대비표!P99</f>
        <v>0</v>
      </c>
      <c r="H793" s="7">
        <f>TRUNC(G793*D793,1)</f>
        <v>0</v>
      </c>
      <c r="I793" s="6">
        <f>단가대비표!V99</f>
        <v>0</v>
      </c>
      <c r="J793" s="7">
        <f>TRUNC(I793*D793,1)</f>
        <v>0</v>
      </c>
      <c r="K793" s="6">
        <f t="shared" si="139"/>
        <v>2130</v>
      </c>
      <c r="L793" s="7">
        <f t="shared" si="139"/>
        <v>2130</v>
      </c>
      <c r="M793" s="4" t="s">
        <v>49</v>
      </c>
      <c r="N793" s="1" t="s">
        <v>379</v>
      </c>
      <c r="O793" s="1" t="s">
        <v>728</v>
      </c>
      <c r="P793" s="1" t="s">
        <v>59</v>
      </c>
      <c r="Q793" s="1" t="s">
        <v>59</v>
      </c>
      <c r="R793" s="1" t="s">
        <v>58</v>
      </c>
      <c r="AV793" s="1" t="s">
        <v>49</v>
      </c>
      <c r="AW793" s="1" t="s">
        <v>1256</v>
      </c>
      <c r="AX793" s="1" t="s">
        <v>49</v>
      </c>
      <c r="AY793" s="1" t="s">
        <v>49</v>
      </c>
    </row>
    <row r="794" spans="1:51" ht="29.95" customHeight="1">
      <c r="A794" s="4" t="s">
        <v>323</v>
      </c>
      <c r="B794" s="4" t="s">
        <v>148</v>
      </c>
      <c r="C794" s="4" t="s">
        <v>169</v>
      </c>
      <c r="D794" s="5">
        <v>2</v>
      </c>
      <c r="E794" s="6" t="e">
        <f>#REF!</f>
        <v>#REF!</v>
      </c>
      <c r="F794" s="7" t="e">
        <f>TRUNC(E794*D794,1)</f>
        <v>#REF!</v>
      </c>
      <c r="G794" s="6" t="e">
        <f>#REF!</f>
        <v>#REF!</v>
      </c>
      <c r="H794" s="7" t="e">
        <f>TRUNC(G794*D794,1)</f>
        <v>#REF!</v>
      </c>
      <c r="I794" s="6" t="e">
        <f>#REF!</f>
        <v>#REF!</v>
      </c>
      <c r="J794" s="7" t="e">
        <f>TRUNC(I794*D794,1)</f>
        <v>#REF!</v>
      </c>
      <c r="K794" s="6" t="e">
        <f t="shared" si="139"/>
        <v>#REF!</v>
      </c>
      <c r="L794" s="7" t="e">
        <f t="shared" si="139"/>
        <v>#REF!</v>
      </c>
      <c r="M794" s="4" t="s">
        <v>377</v>
      </c>
      <c r="N794" s="1" t="s">
        <v>379</v>
      </c>
      <c r="O794" s="1" t="s">
        <v>378</v>
      </c>
      <c r="P794" s="1" t="s">
        <v>58</v>
      </c>
      <c r="Q794" s="1" t="s">
        <v>59</v>
      </c>
      <c r="R794" s="1" t="s">
        <v>59</v>
      </c>
      <c r="AV794" s="1" t="s">
        <v>49</v>
      </c>
      <c r="AW794" s="1" t="s">
        <v>1257</v>
      </c>
      <c r="AX794" s="1" t="s">
        <v>49</v>
      </c>
      <c r="AY794" s="1" t="s">
        <v>49</v>
      </c>
    </row>
    <row r="795" spans="1:51" ht="29.95" customHeight="1">
      <c r="A795" s="4" t="s">
        <v>454</v>
      </c>
      <c r="B795" s="4" t="s">
        <v>49</v>
      </c>
      <c r="C795" s="4" t="s">
        <v>49</v>
      </c>
      <c r="D795" s="5"/>
      <c r="E795" s="6"/>
      <c r="F795" s="7" t="e">
        <f>TRUNC(SUMIF(N790:N794, N789, F790:F794),0)</f>
        <v>#REF!</v>
      </c>
      <c r="G795" s="6"/>
      <c r="H795" s="7" t="e">
        <f>TRUNC(SUMIF(N790:N794, N789, H790:H794),0)</f>
        <v>#REF!</v>
      </c>
      <c r="I795" s="6"/>
      <c r="J795" s="7" t="e">
        <f>TRUNC(SUMIF(N790:N794, N789, J790:J794),0)</f>
        <v>#REF!</v>
      </c>
      <c r="K795" s="6"/>
      <c r="L795" s="7" t="e">
        <f>F795+H795+J795</f>
        <v>#REF!</v>
      </c>
      <c r="M795" s="4" t="s">
        <v>49</v>
      </c>
      <c r="N795" s="1" t="s">
        <v>125</v>
      </c>
      <c r="O795" s="1" t="s">
        <v>125</v>
      </c>
      <c r="P795" s="1" t="s">
        <v>49</v>
      </c>
      <c r="Q795" s="1" t="s">
        <v>49</v>
      </c>
      <c r="R795" s="1" t="s">
        <v>49</v>
      </c>
      <c r="AV795" s="1" t="s">
        <v>49</v>
      </c>
      <c r="AW795" s="1" t="s">
        <v>49</v>
      </c>
      <c r="AX795" s="1" t="s">
        <v>49</v>
      </c>
      <c r="AY795" s="1" t="s">
        <v>49</v>
      </c>
    </row>
    <row r="796" spans="1:51" ht="29.95" customHeight="1">
      <c r="A796" s="5"/>
      <c r="B796" s="5"/>
      <c r="C796" s="5"/>
      <c r="D796" s="5"/>
      <c r="E796" s="6"/>
      <c r="F796" s="7"/>
      <c r="G796" s="6"/>
      <c r="H796" s="7"/>
      <c r="I796" s="6"/>
      <c r="J796" s="7"/>
      <c r="K796" s="6"/>
      <c r="L796" s="7"/>
      <c r="M796" s="5"/>
    </row>
    <row r="797" spans="1:51" ht="29.95" customHeight="1">
      <c r="A797" s="91" t="s">
        <v>1258</v>
      </c>
      <c r="B797" s="91"/>
      <c r="C797" s="91"/>
      <c r="D797" s="91"/>
      <c r="E797" s="92"/>
      <c r="F797" s="93"/>
      <c r="G797" s="92"/>
      <c r="H797" s="93"/>
      <c r="I797" s="92"/>
      <c r="J797" s="93"/>
      <c r="K797" s="92"/>
      <c r="L797" s="93"/>
      <c r="M797" s="91"/>
      <c r="N797" s="1" t="s">
        <v>380</v>
      </c>
    </row>
    <row r="798" spans="1:51" ht="29.95" customHeight="1">
      <c r="A798" s="4" t="s">
        <v>934</v>
      </c>
      <c r="B798" s="4" t="s">
        <v>1259</v>
      </c>
      <c r="C798" s="4" t="s">
        <v>142</v>
      </c>
      <c r="D798" s="5">
        <v>1.05</v>
      </c>
      <c r="E798" s="6">
        <f>단가대비표!O109</f>
        <v>1790</v>
      </c>
      <c r="F798" s="7">
        <f t="shared" ref="F798:F803" si="140">TRUNC(E798*D798,1)</f>
        <v>1879.5</v>
      </c>
      <c r="G798" s="6">
        <f>단가대비표!P109</f>
        <v>0</v>
      </c>
      <c r="H798" s="7">
        <f t="shared" ref="H798:H803" si="141">TRUNC(G798*D798,1)</f>
        <v>0</v>
      </c>
      <c r="I798" s="6">
        <f>단가대비표!V109</f>
        <v>0</v>
      </c>
      <c r="J798" s="7">
        <f t="shared" ref="J798:J803" si="142">TRUNC(I798*D798,1)</f>
        <v>0</v>
      </c>
      <c r="K798" s="6">
        <f t="shared" ref="K798:L803" si="143">TRUNC(E798+G798+I798,1)</f>
        <v>1790</v>
      </c>
      <c r="L798" s="7">
        <f t="shared" si="143"/>
        <v>1879.5</v>
      </c>
      <c r="M798" s="4" t="s">
        <v>49</v>
      </c>
      <c r="N798" s="1" t="s">
        <v>380</v>
      </c>
      <c r="O798" s="1" t="s">
        <v>1260</v>
      </c>
      <c r="P798" s="1" t="s">
        <v>59</v>
      </c>
      <c r="Q798" s="1" t="s">
        <v>59</v>
      </c>
      <c r="R798" s="1" t="s">
        <v>58</v>
      </c>
      <c r="V798">
        <v>1</v>
      </c>
      <c r="AV798" s="1" t="s">
        <v>49</v>
      </c>
      <c r="AW798" s="1" t="s">
        <v>1261</v>
      </c>
      <c r="AX798" s="1" t="s">
        <v>49</v>
      </c>
      <c r="AY798" s="1" t="s">
        <v>49</v>
      </c>
    </row>
    <row r="799" spans="1:51" ht="29.95" customHeight="1">
      <c r="A799" s="4" t="s">
        <v>448</v>
      </c>
      <c r="B799" s="4" t="s">
        <v>938</v>
      </c>
      <c r="C799" s="4" t="s">
        <v>116</v>
      </c>
      <c r="D799" s="5">
        <v>1</v>
      </c>
      <c r="E799" s="6">
        <f>TRUNC(SUMIF(V798:V803, RIGHTB(O799, 1), F798:F803)*U799, 2)</f>
        <v>56.38</v>
      </c>
      <c r="F799" s="7">
        <f t="shared" si="140"/>
        <v>56.3</v>
      </c>
      <c r="G799" s="6">
        <v>0</v>
      </c>
      <c r="H799" s="7">
        <f t="shared" si="141"/>
        <v>0</v>
      </c>
      <c r="I799" s="6">
        <v>0</v>
      </c>
      <c r="J799" s="7">
        <f t="shared" si="142"/>
        <v>0</v>
      </c>
      <c r="K799" s="6">
        <f t="shared" si="143"/>
        <v>56.3</v>
      </c>
      <c r="L799" s="7">
        <f t="shared" si="143"/>
        <v>56.3</v>
      </c>
      <c r="M799" s="4" t="s">
        <v>49</v>
      </c>
      <c r="N799" s="1" t="s">
        <v>380</v>
      </c>
      <c r="O799" s="1" t="s">
        <v>218</v>
      </c>
      <c r="P799" s="1" t="s">
        <v>59</v>
      </c>
      <c r="Q799" s="1" t="s">
        <v>59</v>
      </c>
      <c r="R799" s="1" t="s">
        <v>59</v>
      </c>
      <c r="S799">
        <v>0</v>
      </c>
      <c r="T799">
        <v>0</v>
      </c>
      <c r="U799">
        <v>0.03</v>
      </c>
      <c r="AV799" s="1" t="s">
        <v>49</v>
      </c>
      <c r="AW799" s="1" t="s">
        <v>1262</v>
      </c>
      <c r="AX799" s="1" t="s">
        <v>49</v>
      </c>
      <c r="AY799" s="1" t="s">
        <v>49</v>
      </c>
    </row>
    <row r="800" spans="1:51" ht="29.95" customHeight="1">
      <c r="A800" s="4" t="s">
        <v>940</v>
      </c>
      <c r="B800" s="4" t="s">
        <v>941</v>
      </c>
      <c r="C800" s="4" t="s">
        <v>306</v>
      </c>
      <c r="D800" s="5">
        <v>0.43</v>
      </c>
      <c r="E800" s="6">
        <f>단가대비표!O30</f>
        <v>5503.28</v>
      </c>
      <c r="F800" s="7">
        <f t="shared" si="140"/>
        <v>2366.4</v>
      </c>
      <c r="G800" s="6">
        <f>단가대비표!P30</f>
        <v>0</v>
      </c>
      <c r="H800" s="7">
        <f t="shared" si="141"/>
        <v>0</v>
      </c>
      <c r="I800" s="6">
        <f>단가대비표!V30</f>
        <v>0</v>
      </c>
      <c r="J800" s="7">
        <f t="shared" si="142"/>
        <v>0</v>
      </c>
      <c r="K800" s="6">
        <f t="shared" si="143"/>
        <v>5503.2</v>
      </c>
      <c r="L800" s="7">
        <f t="shared" si="143"/>
        <v>2366.4</v>
      </c>
      <c r="M800" s="4" t="s">
        <v>49</v>
      </c>
      <c r="N800" s="1" t="s">
        <v>380</v>
      </c>
      <c r="O800" s="1" t="s">
        <v>942</v>
      </c>
      <c r="P800" s="1" t="s">
        <v>59</v>
      </c>
      <c r="Q800" s="1" t="s">
        <v>59</v>
      </c>
      <c r="R800" s="1" t="s">
        <v>58</v>
      </c>
      <c r="AV800" s="1" t="s">
        <v>49</v>
      </c>
      <c r="AW800" s="1" t="s">
        <v>1263</v>
      </c>
      <c r="AX800" s="1" t="s">
        <v>49</v>
      </c>
      <c r="AY800" s="1" t="s">
        <v>49</v>
      </c>
    </row>
    <row r="801" spans="1:51" ht="29.95" customHeight="1">
      <c r="A801" s="4" t="s">
        <v>597</v>
      </c>
      <c r="B801" s="4" t="s">
        <v>220</v>
      </c>
      <c r="C801" s="4" t="s">
        <v>221</v>
      </c>
      <c r="D801" s="5" t="e">
        <f>#REF!</f>
        <v>#REF!</v>
      </c>
      <c r="E801" s="6">
        <f>단가대비표!O202</f>
        <v>0</v>
      </c>
      <c r="F801" s="7" t="e">
        <f t="shared" si="140"/>
        <v>#REF!</v>
      </c>
      <c r="G801" s="6">
        <f>단가대비표!P202</f>
        <v>194048</v>
      </c>
      <c r="H801" s="7" t="e">
        <f t="shared" si="141"/>
        <v>#REF!</v>
      </c>
      <c r="I801" s="6">
        <f>단가대비표!V202</f>
        <v>0</v>
      </c>
      <c r="J801" s="7" t="e">
        <f t="shared" si="142"/>
        <v>#REF!</v>
      </c>
      <c r="K801" s="6">
        <f t="shared" si="143"/>
        <v>194048</v>
      </c>
      <c r="L801" s="7" t="e">
        <f t="shared" si="143"/>
        <v>#REF!</v>
      </c>
      <c r="M801" s="4" t="s">
        <v>49</v>
      </c>
      <c r="N801" s="1" t="s">
        <v>380</v>
      </c>
      <c r="O801" s="1" t="s">
        <v>598</v>
      </c>
      <c r="P801" s="1" t="s">
        <v>59</v>
      </c>
      <c r="Q801" s="1" t="s">
        <v>59</v>
      </c>
      <c r="R801" s="1" t="s">
        <v>58</v>
      </c>
      <c r="W801">
        <v>2</v>
      </c>
      <c r="AV801" s="1" t="s">
        <v>49</v>
      </c>
      <c r="AW801" s="1" t="s">
        <v>1264</v>
      </c>
      <c r="AX801" s="1" t="s">
        <v>49</v>
      </c>
      <c r="AY801" s="1" t="s">
        <v>49</v>
      </c>
    </row>
    <row r="802" spans="1:51" ht="29.95" customHeight="1">
      <c r="A802" s="4" t="s">
        <v>945</v>
      </c>
      <c r="B802" s="4" t="s">
        <v>220</v>
      </c>
      <c r="C802" s="4" t="s">
        <v>221</v>
      </c>
      <c r="D802" s="5">
        <v>8.7999999999999995E-2</v>
      </c>
      <c r="E802" s="6">
        <f>단가대비표!O201</f>
        <v>0</v>
      </c>
      <c r="F802" s="7">
        <f t="shared" si="140"/>
        <v>0</v>
      </c>
      <c r="G802" s="6">
        <f>단가대비표!P201</f>
        <v>198718</v>
      </c>
      <c r="H802" s="7">
        <f t="shared" si="141"/>
        <v>17487.099999999999</v>
      </c>
      <c r="I802" s="6">
        <f>단가대비표!V201</f>
        <v>0</v>
      </c>
      <c r="J802" s="7">
        <f t="shared" si="142"/>
        <v>0</v>
      </c>
      <c r="K802" s="6">
        <f t="shared" si="143"/>
        <v>198718</v>
      </c>
      <c r="L802" s="7">
        <f t="shared" si="143"/>
        <v>17487.099999999999</v>
      </c>
      <c r="M802" s="4" t="s">
        <v>49</v>
      </c>
      <c r="N802" s="1" t="s">
        <v>380</v>
      </c>
      <c r="O802" s="1" t="s">
        <v>946</v>
      </c>
      <c r="P802" s="1" t="s">
        <v>59</v>
      </c>
      <c r="Q802" s="1" t="s">
        <v>59</v>
      </c>
      <c r="R802" s="1" t="s">
        <v>58</v>
      </c>
      <c r="W802">
        <v>2</v>
      </c>
      <c r="AV802" s="1" t="s">
        <v>49</v>
      </c>
      <c r="AW802" s="1" t="s">
        <v>1265</v>
      </c>
      <c r="AX802" s="1" t="s">
        <v>49</v>
      </c>
      <c r="AY802" s="1" t="s">
        <v>49</v>
      </c>
    </row>
    <row r="803" spans="1:51" ht="29.95" customHeight="1">
      <c r="A803" s="4" t="s">
        <v>264</v>
      </c>
      <c r="B803" s="4" t="s">
        <v>265</v>
      </c>
      <c r="C803" s="4" t="s">
        <v>116</v>
      </c>
      <c r="D803" s="5">
        <v>1</v>
      </c>
      <c r="E803" s="6" t="e">
        <f>TRUNC(SUMIF(W798:W803, RIGHTB(O803, 1), H798:H803)*U803, 2)</f>
        <v>#REF!</v>
      </c>
      <c r="F803" s="7" t="e">
        <f t="shared" si="140"/>
        <v>#REF!</v>
      </c>
      <c r="G803" s="6">
        <v>0</v>
      </c>
      <c r="H803" s="7">
        <f t="shared" si="141"/>
        <v>0</v>
      </c>
      <c r="I803" s="6">
        <v>0</v>
      </c>
      <c r="J803" s="7">
        <f t="shared" si="142"/>
        <v>0</v>
      </c>
      <c r="K803" s="6" t="e">
        <f t="shared" si="143"/>
        <v>#REF!</v>
      </c>
      <c r="L803" s="7" t="e">
        <f t="shared" si="143"/>
        <v>#REF!</v>
      </c>
      <c r="M803" s="4" t="s">
        <v>49</v>
      </c>
      <c r="N803" s="1" t="s">
        <v>380</v>
      </c>
      <c r="O803" s="1" t="s">
        <v>266</v>
      </c>
      <c r="P803" s="1" t="s">
        <v>59</v>
      </c>
      <c r="Q803" s="1" t="s">
        <v>59</v>
      </c>
      <c r="R803" s="1" t="s">
        <v>59</v>
      </c>
      <c r="S803">
        <v>1</v>
      </c>
      <c r="T803">
        <v>0</v>
      </c>
      <c r="U803">
        <v>0.03</v>
      </c>
      <c r="AV803" s="1" t="s">
        <v>49</v>
      </c>
      <c r="AW803" s="1" t="s">
        <v>1266</v>
      </c>
      <c r="AX803" s="1" t="s">
        <v>49</v>
      </c>
      <c r="AY803" s="1" t="s">
        <v>49</v>
      </c>
    </row>
    <row r="804" spans="1:51" ht="29.95" customHeight="1">
      <c r="A804" s="4" t="s">
        <v>454</v>
      </c>
      <c r="B804" s="4" t="s">
        <v>49</v>
      </c>
      <c r="C804" s="4" t="s">
        <v>49</v>
      </c>
      <c r="D804" s="5"/>
      <c r="E804" s="6"/>
      <c r="F804" s="7" t="e">
        <f>TRUNC(SUMIF(N798:N803, N797, F798:F803),0)</f>
        <v>#REF!</v>
      </c>
      <c r="G804" s="6"/>
      <c r="H804" s="7" t="e">
        <f>TRUNC(SUMIF(N798:N803, N797, H798:H803),0)</f>
        <v>#REF!</v>
      </c>
      <c r="I804" s="6"/>
      <c r="J804" s="7" t="e">
        <f>TRUNC(SUMIF(N798:N803, N797, J798:J803),0)</f>
        <v>#REF!</v>
      </c>
      <c r="K804" s="6"/>
      <c r="L804" s="7" t="e">
        <f>F804+H804+J804</f>
        <v>#REF!</v>
      </c>
      <c r="M804" s="4" t="s">
        <v>49</v>
      </c>
      <c r="N804" s="1" t="s">
        <v>125</v>
      </c>
      <c r="O804" s="1" t="s">
        <v>125</v>
      </c>
      <c r="P804" s="1" t="s">
        <v>49</v>
      </c>
      <c r="Q804" s="1" t="s">
        <v>49</v>
      </c>
      <c r="R804" s="1" t="s">
        <v>49</v>
      </c>
      <c r="AV804" s="1" t="s">
        <v>49</v>
      </c>
      <c r="AW804" s="1" t="s">
        <v>49</v>
      </c>
      <c r="AX804" s="1" t="s">
        <v>49</v>
      </c>
      <c r="AY804" s="1" t="s">
        <v>49</v>
      </c>
    </row>
    <row r="805" spans="1:51" ht="29.95" customHeight="1">
      <c r="A805" s="5"/>
      <c r="B805" s="5"/>
      <c r="C805" s="5"/>
      <c r="D805" s="5"/>
      <c r="E805" s="6"/>
      <c r="F805" s="7"/>
      <c r="G805" s="6"/>
      <c r="H805" s="7"/>
      <c r="I805" s="6"/>
      <c r="J805" s="7"/>
      <c r="K805" s="6"/>
      <c r="L805" s="7"/>
      <c r="M805" s="5"/>
    </row>
    <row r="806" spans="1:51" ht="29.95" customHeight="1">
      <c r="A806" s="91" t="s">
        <v>1267</v>
      </c>
      <c r="B806" s="91"/>
      <c r="C806" s="91"/>
      <c r="D806" s="91"/>
      <c r="E806" s="92"/>
      <c r="F806" s="93"/>
      <c r="G806" s="92"/>
      <c r="H806" s="93"/>
      <c r="I806" s="92"/>
      <c r="J806" s="93"/>
      <c r="K806" s="92"/>
      <c r="L806" s="93"/>
      <c r="M806" s="91"/>
      <c r="N806" s="1" t="s">
        <v>381</v>
      </c>
    </row>
    <row r="807" spans="1:51" ht="29.95" customHeight="1">
      <c r="A807" s="4" t="s">
        <v>934</v>
      </c>
      <c r="B807" s="4" t="s">
        <v>1268</v>
      </c>
      <c r="C807" s="4" t="s">
        <v>142</v>
      </c>
      <c r="D807" s="5">
        <v>1.05</v>
      </c>
      <c r="E807" s="6">
        <f>단가대비표!O110</f>
        <v>2130</v>
      </c>
      <c r="F807" s="7">
        <f t="shared" ref="F807:F812" si="144">TRUNC(E807*D807,1)</f>
        <v>2236.5</v>
      </c>
      <c r="G807" s="6">
        <f>단가대비표!P110</f>
        <v>0</v>
      </c>
      <c r="H807" s="7">
        <f t="shared" ref="H807:H812" si="145">TRUNC(G807*D807,1)</f>
        <v>0</v>
      </c>
      <c r="I807" s="6">
        <f>단가대비표!V110</f>
        <v>0</v>
      </c>
      <c r="J807" s="7">
        <f t="shared" ref="J807:J812" si="146">TRUNC(I807*D807,1)</f>
        <v>0</v>
      </c>
      <c r="K807" s="6">
        <f t="shared" ref="K807:L812" si="147">TRUNC(E807+G807+I807,1)</f>
        <v>2130</v>
      </c>
      <c r="L807" s="7">
        <f t="shared" si="147"/>
        <v>2236.5</v>
      </c>
      <c r="M807" s="4" t="s">
        <v>49</v>
      </c>
      <c r="N807" s="1" t="s">
        <v>381</v>
      </c>
      <c r="O807" s="1" t="s">
        <v>1269</v>
      </c>
      <c r="P807" s="1" t="s">
        <v>59</v>
      </c>
      <c r="Q807" s="1" t="s">
        <v>59</v>
      </c>
      <c r="R807" s="1" t="s">
        <v>58</v>
      </c>
      <c r="V807">
        <v>1</v>
      </c>
      <c r="AV807" s="1" t="s">
        <v>49</v>
      </c>
      <c r="AW807" s="1" t="s">
        <v>1270</v>
      </c>
      <c r="AX807" s="1" t="s">
        <v>49</v>
      </c>
      <c r="AY807" s="1" t="s">
        <v>49</v>
      </c>
    </row>
    <row r="808" spans="1:51" ht="29.95" customHeight="1">
      <c r="A808" s="4" t="s">
        <v>448</v>
      </c>
      <c r="B808" s="4" t="s">
        <v>938</v>
      </c>
      <c r="C808" s="4" t="s">
        <v>116</v>
      </c>
      <c r="D808" s="5">
        <v>1</v>
      </c>
      <c r="E808" s="6">
        <f>TRUNC(SUMIF(V807:V812, RIGHTB(O808, 1), F807:F812)*U808, 2)</f>
        <v>67.09</v>
      </c>
      <c r="F808" s="7">
        <f t="shared" si="144"/>
        <v>67</v>
      </c>
      <c r="G808" s="6">
        <v>0</v>
      </c>
      <c r="H808" s="7">
        <f t="shared" si="145"/>
        <v>0</v>
      </c>
      <c r="I808" s="6">
        <v>0</v>
      </c>
      <c r="J808" s="7">
        <f t="shared" si="146"/>
        <v>0</v>
      </c>
      <c r="K808" s="6">
        <f t="shared" si="147"/>
        <v>67</v>
      </c>
      <c r="L808" s="7">
        <f t="shared" si="147"/>
        <v>67</v>
      </c>
      <c r="M808" s="4" t="s">
        <v>49</v>
      </c>
      <c r="N808" s="1" t="s">
        <v>381</v>
      </c>
      <c r="O808" s="1" t="s">
        <v>218</v>
      </c>
      <c r="P808" s="1" t="s">
        <v>59</v>
      </c>
      <c r="Q808" s="1" t="s">
        <v>59</v>
      </c>
      <c r="R808" s="1" t="s">
        <v>59</v>
      </c>
      <c r="S808">
        <v>0</v>
      </c>
      <c r="T808">
        <v>0</v>
      </c>
      <c r="U808">
        <v>0.03</v>
      </c>
      <c r="AV808" s="1" t="s">
        <v>49</v>
      </c>
      <c r="AW808" s="1" t="s">
        <v>1271</v>
      </c>
      <c r="AX808" s="1" t="s">
        <v>49</v>
      </c>
      <c r="AY808" s="1" t="s">
        <v>49</v>
      </c>
    </row>
    <row r="809" spans="1:51" ht="29.95" customHeight="1">
      <c r="A809" s="4" t="s">
        <v>940</v>
      </c>
      <c r="B809" s="4" t="s">
        <v>941</v>
      </c>
      <c r="C809" s="4" t="s">
        <v>306</v>
      </c>
      <c r="D809" s="5">
        <v>0.52</v>
      </c>
      <c r="E809" s="6">
        <f>단가대비표!O30</f>
        <v>5503.28</v>
      </c>
      <c r="F809" s="7">
        <f t="shared" si="144"/>
        <v>2861.7</v>
      </c>
      <c r="G809" s="6">
        <f>단가대비표!P30</f>
        <v>0</v>
      </c>
      <c r="H809" s="7">
        <f t="shared" si="145"/>
        <v>0</v>
      </c>
      <c r="I809" s="6">
        <f>단가대비표!V30</f>
        <v>0</v>
      </c>
      <c r="J809" s="7">
        <f t="shared" si="146"/>
        <v>0</v>
      </c>
      <c r="K809" s="6">
        <f t="shared" si="147"/>
        <v>5503.2</v>
      </c>
      <c r="L809" s="7">
        <f t="shared" si="147"/>
        <v>2861.7</v>
      </c>
      <c r="M809" s="4" t="s">
        <v>49</v>
      </c>
      <c r="N809" s="1" t="s">
        <v>381</v>
      </c>
      <c r="O809" s="1" t="s">
        <v>942</v>
      </c>
      <c r="P809" s="1" t="s">
        <v>59</v>
      </c>
      <c r="Q809" s="1" t="s">
        <v>59</v>
      </c>
      <c r="R809" s="1" t="s">
        <v>58</v>
      </c>
      <c r="AV809" s="1" t="s">
        <v>49</v>
      </c>
      <c r="AW809" s="1" t="s">
        <v>1272</v>
      </c>
      <c r="AX809" s="1" t="s">
        <v>49</v>
      </c>
      <c r="AY809" s="1" t="s">
        <v>49</v>
      </c>
    </row>
    <row r="810" spans="1:51" ht="29.95" customHeight="1">
      <c r="A810" s="4" t="s">
        <v>597</v>
      </c>
      <c r="B810" s="4" t="s">
        <v>220</v>
      </c>
      <c r="C810" s="4" t="s">
        <v>221</v>
      </c>
      <c r="D810" s="5" t="e">
        <f>#REF!</f>
        <v>#REF!</v>
      </c>
      <c r="E810" s="6">
        <f>단가대비표!O202</f>
        <v>0</v>
      </c>
      <c r="F810" s="7" t="e">
        <f t="shared" si="144"/>
        <v>#REF!</v>
      </c>
      <c r="G810" s="6">
        <f>단가대비표!P202</f>
        <v>194048</v>
      </c>
      <c r="H810" s="7" t="e">
        <f t="shared" si="145"/>
        <v>#REF!</v>
      </c>
      <c r="I810" s="6">
        <f>단가대비표!V202</f>
        <v>0</v>
      </c>
      <c r="J810" s="7" t="e">
        <f t="shared" si="146"/>
        <v>#REF!</v>
      </c>
      <c r="K810" s="6">
        <f t="shared" si="147"/>
        <v>194048</v>
      </c>
      <c r="L810" s="7" t="e">
        <f t="shared" si="147"/>
        <v>#REF!</v>
      </c>
      <c r="M810" s="4" t="s">
        <v>49</v>
      </c>
      <c r="N810" s="1" t="s">
        <v>381</v>
      </c>
      <c r="O810" s="1" t="s">
        <v>598</v>
      </c>
      <c r="P810" s="1" t="s">
        <v>59</v>
      </c>
      <c r="Q810" s="1" t="s">
        <v>59</v>
      </c>
      <c r="R810" s="1" t="s">
        <v>58</v>
      </c>
      <c r="W810">
        <v>2</v>
      </c>
      <c r="AV810" s="1" t="s">
        <v>49</v>
      </c>
      <c r="AW810" s="1" t="s">
        <v>1273</v>
      </c>
      <c r="AX810" s="1" t="s">
        <v>49</v>
      </c>
      <c r="AY810" s="1" t="s">
        <v>49</v>
      </c>
    </row>
    <row r="811" spans="1:51" ht="29.95" customHeight="1">
      <c r="A811" s="4" t="s">
        <v>945</v>
      </c>
      <c r="B811" s="4" t="s">
        <v>220</v>
      </c>
      <c r="C811" s="4" t="s">
        <v>221</v>
      </c>
      <c r="D811" s="5">
        <v>0.106</v>
      </c>
      <c r="E811" s="6">
        <f>단가대비표!O201</f>
        <v>0</v>
      </c>
      <c r="F811" s="7">
        <f t="shared" si="144"/>
        <v>0</v>
      </c>
      <c r="G811" s="6">
        <f>단가대비표!P201</f>
        <v>198718</v>
      </c>
      <c r="H811" s="7">
        <f t="shared" si="145"/>
        <v>21064.1</v>
      </c>
      <c r="I811" s="6">
        <f>단가대비표!V201</f>
        <v>0</v>
      </c>
      <c r="J811" s="7">
        <f t="shared" si="146"/>
        <v>0</v>
      </c>
      <c r="K811" s="6">
        <f t="shared" si="147"/>
        <v>198718</v>
      </c>
      <c r="L811" s="7">
        <f t="shared" si="147"/>
        <v>21064.1</v>
      </c>
      <c r="M811" s="4" t="s">
        <v>49</v>
      </c>
      <c r="N811" s="1" t="s">
        <v>381</v>
      </c>
      <c r="O811" s="1" t="s">
        <v>946</v>
      </c>
      <c r="P811" s="1" t="s">
        <v>59</v>
      </c>
      <c r="Q811" s="1" t="s">
        <v>59</v>
      </c>
      <c r="R811" s="1" t="s">
        <v>58</v>
      </c>
      <c r="W811">
        <v>2</v>
      </c>
      <c r="AV811" s="1" t="s">
        <v>49</v>
      </c>
      <c r="AW811" s="1" t="s">
        <v>1274</v>
      </c>
      <c r="AX811" s="1" t="s">
        <v>49</v>
      </c>
      <c r="AY811" s="1" t="s">
        <v>49</v>
      </c>
    </row>
    <row r="812" spans="1:51" ht="29.95" customHeight="1">
      <c r="A812" s="4" t="s">
        <v>264</v>
      </c>
      <c r="B812" s="4" t="s">
        <v>265</v>
      </c>
      <c r="C812" s="4" t="s">
        <v>116</v>
      </c>
      <c r="D812" s="5">
        <v>1</v>
      </c>
      <c r="E812" s="6" t="e">
        <f>TRUNC(SUMIF(W807:W812, RIGHTB(O812, 1), H807:H812)*U812, 2)</f>
        <v>#REF!</v>
      </c>
      <c r="F812" s="7" t="e">
        <f t="shared" si="144"/>
        <v>#REF!</v>
      </c>
      <c r="G812" s="6">
        <v>0</v>
      </c>
      <c r="H812" s="7">
        <f t="shared" si="145"/>
        <v>0</v>
      </c>
      <c r="I812" s="6">
        <v>0</v>
      </c>
      <c r="J812" s="7">
        <f t="shared" si="146"/>
        <v>0</v>
      </c>
      <c r="K812" s="6" t="e">
        <f t="shared" si="147"/>
        <v>#REF!</v>
      </c>
      <c r="L812" s="7" t="e">
        <f t="shared" si="147"/>
        <v>#REF!</v>
      </c>
      <c r="M812" s="4" t="s">
        <v>49</v>
      </c>
      <c r="N812" s="1" t="s">
        <v>381</v>
      </c>
      <c r="O812" s="1" t="s">
        <v>266</v>
      </c>
      <c r="P812" s="1" t="s">
        <v>59</v>
      </c>
      <c r="Q812" s="1" t="s">
        <v>59</v>
      </c>
      <c r="R812" s="1" t="s">
        <v>59</v>
      </c>
      <c r="S812">
        <v>1</v>
      </c>
      <c r="T812">
        <v>0</v>
      </c>
      <c r="U812">
        <v>0.03</v>
      </c>
      <c r="AV812" s="1" t="s">
        <v>49</v>
      </c>
      <c r="AW812" s="1" t="s">
        <v>1275</v>
      </c>
      <c r="AX812" s="1" t="s">
        <v>49</v>
      </c>
      <c r="AY812" s="1" t="s">
        <v>49</v>
      </c>
    </row>
    <row r="813" spans="1:51" ht="29.95" customHeight="1">
      <c r="A813" s="4" t="s">
        <v>454</v>
      </c>
      <c r="B813" s="4" t="s">
        <v>49</v>
      </c>
      <c r="C813" s="4" t="s">
        <v>49</v>
      </c>
      <c r="D813" s="5"/>
      <c r="E813" s="6"/>
      <c r="F813" s="7" t="e">
        <f>TRUNC(SUMIF(N807:N812, N806, F807:F812),0)</f>
        <v>#REF!</v>
      </c>
      <c r="G813" s="6"/>
      <c r="H813" s="7" t="e">
        <f>TRUNC(SUMIF(N807:N812, N806, H807:H812),0)</f>
        <v>#REF!</v>
      </c>
      <c r="I813" s="6"/>
      <c r="J813" s="7" t="e">
        <f>TRUNC(SUMIF(N807:N812, N806, J807:J812),0)</f>
        <v>#REF!</v>
      </c>
      <c r="K813" s="6"/>
      <c r="L813" s="7" t="e">
        <f>F813+H813+J813</f>
        <v>#REF!</v>
      </c>
      <c r="M813" s="4" t="s">
        <v>49</v>
      </c>
      <c r="N813" s="1" t="s">
        <v>125</v>
      </c>
      <c r="O813" s="1" t="s">
        <v>125</v>
      </c>
      <c r="P813" s="1" t="s">
        <v>49</v>
      </c>
      <c r="Q813" s="1" t="s">
        <v>49</v>
      </c>
      <c r="R813" s="1" t="s">
        <v>49</v>
      </c>
      <c r="AV813" s="1" t="s">
        <v>49</v>
      </c>
      <c r="AW813" s="1" t="s">
        <v>49</v>
      </c>
      <c r="AX813" s="1" t="s">
        <v>49</v>
      </c>
      <c r="AY813" s="1" t="s">
        <v>49</v>
      </c>
    </row>
    <row r="814" spans="1:51" ht="29.95" customHeight="1">
      <c r="A814" s="5"/>
      <c r="B814" s="5"/>
      <c r="C814" s="5"/>
      <c r="D814" s="5"/>
      <c r="E814" s="6"/>
      <c r="F814" s="7"/>
      <c r="G814" s="6"/>
      <c r="H814" s="7"/>
      <c r="I814" s="6"/>
      <c r="J814" s="7"/>
      <c r="K814" s="6"/>
      <c r="L814" s="7"/>
      <c r="M814" s="5"/>
    </row>
    <row r="815" spans="1:51" ht="29.95" customHeight="1">
      <c r="A815" s="91" t="s">
        <v>1276</v>
      </c>
      <c r="B815" s="91"/>
      <c r="C815" s="91"/>
      <c r="D815" s="91"/>
      <c r="E815" s="92"/>
      <c r="F815" s="93"/>
      <c r="G815" s="92"/>
      <c r="H815" s="93"/>
      <c r="I815" s="92"/>
      <c r="J815" s="93"/>
      <c r="K815" s="92"/>
      <c r="L815" s="93"/>
      <c r="M815" s="91"/>
      <c r="N815" s="1" t="s">
        <v>382</v>
      </c>
    </row>
    <row r="816" spans="1:51" ht="29.95" customHeight="1">
      <c r="A816" s="4" t="s">
        <v>934</v>
      </c>
      <c r="B816" s="4" t="s">
        <v>1277</v>
      </c>
      <c r="C816" s="4" t="s">
        <v>142</v>
      </c>
      <c r="D816" s="5">
        <v>1.05</v>
      </c>
      <c r="E816" s="6">
        <f>단가대비표!O112</f>
        <v>7190</v>
      </c>
      <c r="F816" s="7">
        <f t="shared" ref="F816:F821" si="148">TRUNC(E816*D816,1)</f>
        <v>7549.5</v>
      </c>
      <c r="G816" s="6">
        <f>단가대비표!P112</f>
        <v>0</v>
      </c>
      <c r="H816" s="7">
        <f t="shared" ref="H816:H821" si="149">TRUNC(G816*D816,1)</f>
        <v>0</v>
      </c>
      <c r="I816" s="6">
        <f>단가대비표!V112</f>
        <v>0</v>
      </c>
      <c r="J816" s="7">
        <f t="shared" ref="J816:J821" si="150">TRUNC(I816*D816,1)</f>
        <v>0</v>
      </c>
      <c r="K816" s="6">
        <f t="shared" ref="K816:L821" si="151">TRUNC(E816+G816+I816,1)</f>
        <v>7190</v>
      </c>
      <c r="L816" s="7">
        <f t="shared" si="151"/>
        <v>7549.5</v>
      </c>
      <c r="M816" s="4" t="s">
        <v>49</v>
      </c>
      <c r="N816" s="1" t="s">
        <v>382</v>
      </c>
      <c r="O816" s="1" t="s">
        <v>1278</v>
      </c>
      <c r="P816" s="1" t="s">
        <v>59</v>
      </c>
      <c r="Q816" s="1" t="s">
        <v>59</v>
      </c>
      <c r="R816" s="1" t="s">
        <v>58</v>
      </c>
      <c r="V816">
        <v>1</v>
      </c>
      <c r="AV816" s="1" t="s">
        <v>49</v>
      </c>
      <c r="AW816" s="1" t="s">
        <v>1279</v>
      </c>
      <c r="AX816" s="1" t="s">
        <v>49</v>
      </c>
      <c r="AY816" s="1" t="s">
        <v>49</v>
      </c>
    </row>
    <row r="817" spans="1:51" ht="29.95" customHeight="1">
      <c r="A817" s="4" t="s">
        <v>448</v>
      </c>
      <c r="B817" s="4" t="s">
        <v>938</v>
      </c>
      <c r="C817" s="4" t="s">
        <v>116</v>
      </c>
      <c r="D817" s="5">
        <v>1</v>
      </c>
      <c r="E817" s="6">
        <f>TRUNC(SUMIF(V816:V821, RIGHTB(O817, 1), F816:F821)*U817, 2)</f>
        <v>226.48</v>
      </c>
      <c r="F817" s="7">
        <f t="shared" si="148"/>
        <v>226.4</v>
      </c>
      <c r="G817" s="6">
        <v>0</v>
      </c>
      <c r="H817" s="7">
        <f t="shared" si="149"/>
        <v>0</v>
      </c>
      <c r="I817" s="6">
        <v>0</v>
      </c>
      <c r="J817" s="7">
        <f t="shared" si="150"/>
        <v>0</v>
      </c>
      <c r="K817" s="6">
        <f t="shared" si="151"/>
        <v>226.4</v>
      </c>
      <c r="L817" s="7">
        <f t="shared" si="151"/>
        <v>226.4</v>
      </c>
      <c r="M817" s="4" t="s">
        <v>49</v>
      </c>
      <c r="N817" s="1" t="s">
        <v>382</v>
      </c>
      <c r="O817" s="1" t="s">
        <v>218</v>
      </c>
      <c r="P817" s="1" t="s">
        <v>59</v>
      </c>
      <c r="Q817" s="1" t="s">
        <v>59</v>
      </c>
      <c r="R817" s="1" t="s">
        <v>59</v>
      </c>
      <c r="S817">
        <v>0</v>
      </c>
      <c r="T817">
        <v>0</v>
      </c>
      <c r="U817">
        <v>0.03</v>
      </c>
      <c r="AV817" s="1" t="s">
        <v>49</v>
      </c>
      <c r="AW817" s="1" t="s">
        <v>1280</v>
      </c>
      <c r="AX817" s="1" t="s">
        <v>49</v>
      </c>
      <c r="AY817" s="1" t="s">
        <v>49</v>
      </c>
    </row>
    <row r="818" spans="1:51" ht="29.95" customHeight="1">
      <c r="A818" s="4" t="s">
        <v>940</v>
      </c>
      <c r="B818" s="4" t="s">
        <v>941</v>
      </c>
      <c r="C818" s="4" t="s">
        <v>306</v>
      </c>
      <c r="D818" s="5">
        <v>0.97</v>
      </c>
      <c r="E818" s="6">
        <f>단가대비표!O30</f>
        <v>5503.28</v>
      </c>
      <c r="F818" s="7">
        <f t="shared" si="148"/>
        <v>5338.1</v>
      </c>
      <c r="G818" s="6">
        <f>단가대비표!P30</f>
        <v>0</v>
      </c>
      <c r="H818" s="7">
        <f t="shared" si="149"/>
        <v>0</v>
      </c>
      <c r="I818" s="6">
        <f>단가대비표!V30</f>
        <v>0</v>
      </c>
      <c r="J818" s="7">
        <f t="shared" si="150"/>
        <v>0</v>
      </c>
      <c r="K818" s="6">
        <f t="shared" si="151"/>
        <v>5503.2</v>
      </c>
      <c r="L818" s="7">
        <f t="shared" si="151"/>
        <v>5338.1</v>
      </c>
      <c r="M818" s="4" t="s">
        <v>49</v>
      </c>
      <c r="N818" s="1" t="s">
        <v>382</v>
      </c>
      <c r="O818" s="1" t="s">
        <v>942</v>
      </c>
      <c r="P818" s="1" t="s">
        <v>59</v>
      </c>
      <c r="Q818" s="1" t="s">
        <v>59</v>
      </c>
      <c r="R818" s="1" t="s">
        <v>58</v>
      </c>
      <c r="AV818" s="1" t="s">
        <v>49</v>
      </c>
      <c r="AW818" s="1" t="s">
        <v>1281</v>
      </c>
      <c r="AX818" s="1" t="s">
        <v>49</v>
      </c>
      <c r="AY818" s="1" t="s">
        <v>49</v>
      </c>
    </row>
    <row r="819" spans="1:51" ht="29.95" customHeight="1">
      <c r="A819" s="4" t="s">
        <v>597</v>
      </c>
      <c r="B819" s="4" t="s">
        <v>220</v>
      </c>
      <c r="C819" s="4" t="s">
        <v>221</v>
      </c>
      <c r="D819" s="5" t="e">
        <f>#REF!</f>
        <v>#REF!</v>
      </c>
      <c r="E819" s="6">
        <f>단가대비표!O202</f>
        <v>0</v>
      </c>
      <c r="F819" s="7" t="e">
        <f t="shared" si="148"/>
        <v>#REF!</v>
      </c>
      <c r="G819" s="6">
        <f>단가대비표!P202</f>
        <v>194048</v>
      </c>
      <c r="H819" s="7" t="e">
        <f t="shared" si="149"/>
        <v>#REF!</v>
      </c>
      <c r="I819" s="6">
        <f>단가대비표!V202</f>
        <v>0</v>
      </c>
      <c r="J819" s="7" t="e">
        <f t="shared" si="150"/>
        <v>#REF!</v>
      </c>
      <c r="K819" s="6">
        <f t="shared" si="151"/>
        <v>194048</v>
      </c>
      <c r="L819" s="7" t="e">
        <f t="shared" si="151"/>
        <v>#REF!</v>
      </c>
      <c r="M819" s="4" t="s">
        <v>49</v>
      </c>
      <c r="N819" s="1" t="s">
        <v>382</v>
      </c>
      <c r="O819" s="1" t="s">
        <v>598</v>
      </c>
      <c r="P819" s="1" t="s">
        <v>59</v>
      </c>
      <c r="Q819" s="1" t="s">
        <v>59</v>
      </c>
      <c r="R819" s="1" t="s">
        <v>58</v>
      </c>
      <c r="W819">
        <v>2</v>
      </c>
      <c r="AV819" s="1" t="s">
        <v>49</v>
      </c>
      <c r="AW819" s="1" t="s">
        <v>1282</v>
      </c>
      <c r="AX819" s="1" t="s">
        <v>49</v>
      </c>
      <c r="AY819" s="1" t="s">
        <v>49</v>
      </c>
    </row>
    <row r="820" spans="1:51" ht="29.95" customHeight="1">
      <c r="A820" s="4" t="s">
        <v>945</v>
      </c>
      <c r="B820" s="4" t="s">
        <v>220</v>
      </c>
      <c r="C820" s="4" t="s">
        <v>221</v>
      </c>
      <c r="D820" s="5">
        <v>0.19900000000000001</v>
      </c>
      <c r="E820" s="6">
        <f>단가대비표!O201</f>
        <v>0</v>
      </c>
      <c r="F820" s="7">
        <f t="shared" si="148"/>
        <v>0</v>
      </c>
      <c r="G820" s="6">
        <f>단가대비표!P201</f>
        <v>198718</v>
      </c>
      <c r="H820" s="7">
        <f t="shared" si="149"/>
        <v>39544.800000000003</v>
      </c>
      <c r="I820" s="6">
        <f>단가대비표!V201</f>
        <v>0</v>
      </c>
      <c r="J820" s="7">
        <f t="shared" si="150"/>
        <v>0</v>
      </c>
      <c r="K820" s="6">
        <f t="shared" si="151"/>
        <v>198718</v>
      </c>
      <c r="L820" s="7">
        <f t="shared" si="151"/>
        <v>39544.800000000003</v>
      </c>
      <c r="M820" s="4" t="s">
        <v>49</v>
      </c>
      <c r="N820" s="1" t="s">
        <v>382</v>
      </c>
      <c r="O820" s="1" t="s">
        <v>946</v>
      </c>
      <c r="P820" s="1" t="s">
        <v>59</v>
      </c>
      <c r="Q820" s="1" t="s">
        <v>59</v>
      </c>
      <c r="R820" s="1" t="s">
        <v>58</v>
      </c>
      <c r="W820">
        <v>2</v>
      </c>
      <c r="AV820" s="1" t="s">
        <v>49</v>
      </c>
      <c r="AW820" s="1" t="s">
        <v>1283</v>
      </c>
      <c r="AX820" s="1" t="s">
        <v>49</v>
      </c>
      <c r="AY820" s="1" t="s">
        <v>49</v>
      </c>
    </row>
    <row r="821" spans="1:51" ht="29.95" customHeight="1">
      <c r="A821" s="4" t="s">
        <v>264</v>
      </c>
      <c r="B821" s="4" t="s">
        <v>265</v>
      </c>
      <c r="C821" s="4" t="s">
        <v>116</v>
      </c>
      <c r="D821" s="5">
        <v>1</v>
      </c>
      <c r="E821" s="6" t="e">
        <f>TRUNC(SUMIF(W816:W821, RIGHTB(O821, 1), H816:H821)*U821, 2)</f>
        <v>#REF!</v>
      </c>
      <c r="F821" s="7" t="e">
        <f t="shared" si="148"/>
        <v>#REF!</v>
      </c>
      <c r="G821" s="6">
        <v>0</v>
      </c>
      <c r="H821" s="7">
        <f t="shared" si="149"/>
        <v>0</v>
      </c>
      <c r="I821" s="6">
        <v>0</v>
      </c>
      <c r="J821" s="7">
        <f t="shared" si="150"/>
        <v>0</v>
      </c>
      <c r="K821" s="6" t="e">
        <f t="shared" si="151"/>
        <v>#REF!</v>
      </c>
      <c r="L821" s="7" t="e">
        <f t="shared" si="151"/>
        <v>#REF!</v>
      </c>
      <c r="M821" s="4" t="s">
        <v>49</v>
      </c>
      <c r="N821" s="1" t="s">
        <v>382</v>
      </c>
      <c r="O821" s="1" t="s">
        <v>266</v>
      </c>
      <c r="P821" s="1" t="s">
        <v>59</v>
      </c>
      <c r="Q821" s="1" t="s">
        <v>59</v>
      </c>
      <c r="R821" s="1" t="s">
        <v>59</v>
      </c>
      <c r="S821">
        <v>1</v>
      </c>
      <c r="T821">
        <v>0</v>
      </c>
      <c r="U821">
        <v>0.03</v>
      </c>
      <c r="AV821" s="1" t="s">
        <v>49</v>
      </c>
      <c r="AW821" s="1" t="s">
        <v>1284</v>
      </c>
      <c r="AX821" s="1" t="s">
        <v>49</v>
      </c>
      <c r="AY821" s="1" t="s">
        <v>49</v>
      </c>
    </row>
    <row r="822" spans="1:51" ht="29.95" customHeight="1">
      <c r="A822" s="4" t="s">
        <v>454</v>
      </c>
      <c r="B822" s="4" t="s">
        <v>49</v>
      </c>
      <c r="C822" s="4" t="s">
        <v>49</v>
      </c>
      <c r="D822" s="5"/>
      <c r="E822" s="6"/>
      <c r="F822" s="7" t="e">
        <f>TRUNC(SUMIF(N816:N821, N815, F816:F821),0)</f>
        <v>#REF!</v>
      </c>
      <c r="G822" s="6"/>
      <c r="H822" s="7" t="e">
        <f>TRUNC(SUMIF(N816:N821, N815, H816:H821),0)</f>
        <v>#REF!</v>
      </c>
      <c r="I822" s="6"/>
      <c r="J822" s="7" t="e">
        <f>TRUNC(SUMIF(N816:N821, N815, J816:J821),0)</f>
        <v>#REF!</v>
      </c>
      <c r="K822" s="6"/>
      <c r="L822" s="7" t="e">
        <f>F822+H822+J822</f>
        <v>#REF!</v>
      </c>
      <c r="M822" s="4" t="s">
        <v>49</v>
      </c>
      <c r="N822" s="1" t="s">
        <v>125</v>
      </c>
      <c r="O822" s="1" t="s">
        <v>125</v>
      </c>
      <c r="P822" s="1" t="s">
        <v>49</v>
      </c>
      <c r="Q822" s="1" t="s">
        <v>49</v>
      </c>
      <c r="R822" s="1" t="s">
        <v>49</v>
      </c>
      <c r="AV822" s="1" t="s">
        <v>49</v>
      </c>
      <c r="AW822" s="1" t="s">
        <v>49</v>
      </c>
      <c r="AX822" s="1" t="s">
        <v>49</v>
      </c>
      <c r="AY822" s="1" t="s">
        <v>49</v>
      </c>
    </row>
    <row r="823" spans="1:51" ht="29.95" customHeight="1">
      <c r="A823" s="5"/>
      <c r="B823" s="5"/>
      <c r="C823" s="5"/>
      <c r="D823" s="5"/>
      <c r="E823" s="6"/>
      <c r="F823" s="7"/>
      <c r="G823" s="6"/>
      <c r="H823" s="7"/>
      <c r="I823" s="6"/>
      <c r="J823" s="7"/>
      <c r="K823" s="6"/>
      <c r="L823" s="7"/>
      <c r="M823" s="5"/>
    </row>
    <row r="824" spans="1:51" ht="29.95" customHeight="1">
      <c r="A824" s="91" t="s">
        <v>1285</v>
      </c>
      <c r="B824" s="91"/>
      <c r="C824" s="91"/>
      <c r="D824" s="91"/>
      <c r="E824" s="92"/>
      <c r="F824" s="93"/>
      <c r="G824" s="92"/>
      <c r="H824" s="93"/>
      <c r="I824" s="92"/>
      <c r="J824" s="93"/>
      <c r="K824" s="92"/>
      <c r="L824" s="93"/>
      <c r="M824" s="91"/>
      <c r="N824" s="1" t="s">
        <v>385</v>
      </c>
    </row>
    <row r="825" spans="1:51" ht="29.95" customHeight="1">
      <c r="A825" s="4" t="s">
        <v>945</v>
      </c>
      <c r="B825" s="4" t="s">
        <v>220</v>
      </c>
      <c r="C825" s="4" t="s">
        <v>221</v>
      </c>
      <c r="D825" s="5">
        <v>6.3E-2</v>
      </c>
      <c r="E825" s="6">
        <f>단가대비표!O201</f>
        <v>0</v>
      </c>
      <c r="F825" s="7">
        <f>TRUNC(E825*D825,1)</f>
        <v>0</v>
      </c>
      <c r="G825" s="6">
        <f>단가대비표!P201</f>
        <v>198718</v>
      </c>
      <c r="H825" s="7">
        <f>TRUNC(G825*D825,1)</f>
        <v>12519.2</v>
      </c>
      <c r="I825" s="6">
        <f>단가대비표!V201</f>
        <v>0</v>
      </c>
      <c r="J825" s="7">
        <f>TRUNC(I825*D825,1)</f>
        <v>0</v>
      </c>
      <c r="K825" s="6">
        <f t="shared" ref="K825:L827" si="152">TRUNC(E825+G825+I825,1)</f>
        <v>198718</v>
      </c>
      <c r="L825" s="7">
        <f t="shared" si="152"/>
        <v>12519.2</v>
      </c>
      <c r="M825" s="4" t="s">
        <v>49</v>
      </c>
      <c r="N825" s="1" t="s">
        <v>385</v>
      </c>
      <c r="O825" s="1" t="s">
        <v>946</v>
      </c>
      <c r="P825" s="1" t="s">
        <v>59</v>
      </c>
      <c r="Q825" s="1" t="s">
        <v>59</v>
      </c>
      <c r="R825" s="1" t="s">
        <v>58</v>
      </c>
      <c r="V825">
        <v>1</v>
      </c>
      <c r="AV825" s="1" t="s">
        <v>49</v>
      </c>
      <c r="AW825" s="1" t="s">
        <v>1286</v>
      </c>
      <c r="AX825" s="1" t="s">
        <v>49</v>
      </c>
      <c r="AY825" s="1" t="s">
        <v>49</v>
      </c>
    </row>
    <row r="826" spans="1:51" ht="29.95" customHeight="1">
      <c r="A826" s="4" t="s">
        <v>219</v>
      </c>
      <c r="B826" s="4" t="s">
        <v>220</v>
      </c>
      <c r="C826" s="4" t="s">
        <v>221</v>
      </c>
      <c r="D826" s="5">
        <v>4.2000000000000003E-2</v>
      </c>
      <c r="E826" s="6">
        <f>단가대비표!O188</f>
        <v>0</v>
      </c>
      <c r="F826" s="7">
        <f>TRUNC(E826*D826,1)</f>
        <v>0</v>
      </c>
      <c r="G826" s="6">
        <f>단가대비표!P188</f>
        <v>157068</v>
      </c>
      <c r="H826" s="7">
        <f>TRUNC(G826*D826,1)</f>
        <v>6596.8</v>
      </c>
      <c r="I826" s="6">
        <f>단가대비표!V188</f>
        <v>0</v>
      </c>
      <c r="J826" s="7">
        <f>TRUNC(I826*D826,1)</f>
        <v>0</v>
      </c>
      <c r="K826" s="6">
        <f t="shared" si="152"/>
        <v>157068</v>
      </c>
      <c r="L826" s="7">
        <f t="shared" si="152"/>
        <v>6596.8</v>
      </c>
      <c r="M826" s="4" t="s">
        <v>49</v>
      </c>
      <c r="N826" s="1" t="s">
        <v>385</v>
      </c>
      <c r="O826" s="1" t="s">
        <v>222</v>
      </c>
      <c r="P826" s="1" t="s">
        <v>59</v>
      </c>
      <c r="Q826" s="1" t="s">
        <v>59</v>
      </c>
      <c r="R826" s="1" t="s">
        <v>58</v>
      </c>
      <c r="V826">
        <v>1</v>
      </c>
      <c r="AV826" s="1" t="s">
        <v>49</v>
      </c>
      <c r="AW826" s="1" t="s">
        <v>1287</v>
      </c>
      <c r="AX826" s="1" t="s">
        <v>49</v>
      </c>
      <c r="AY826" s="1" t="s">
        <v>49</v>
      </c>
    </row>
    <row r="827" spans="1:51" ht="29.95" customHeight="1">
      <c r="A827" s="4" t="s">
        <v>264</v>
      </c>
      <c r="B827" s="4" t="s">
        <v>558</v>
      </c>
      <c r="C827" s="4" t="s">
        <v>116</v>
      </c>
      <c r="D827" s="5">
        <v>1</v>
      </c>
      <c r="E827" s="6">
        <f>TRUNC(SUMIF(V825:V827, RIGHTB(O827, 1), H825:H827)*U827, 2)</f>
        <v>382.32</v>
      </c>
      <c r="F827" s="7">
        <f>TRUNC(E827*D827,1)</f>
        <v>382.3</v>
      </c>
      <c r="G827" s="6">
        <v>0</v>
      </c>
      <c r="H827" s="7">
        <f>TRUNC(G827*D827,1)</f>
        <v>0</v>
      </c>
      <c r="I827" s="6">
        <v>0</v>
      </c>
      <c r="J827" s="7">
        <f>TRUNC(I827*D827,1)</f>
        <v>0</v>
      </c>
      <c r="K827" s="6">
        <f t="shared" si="152"/>
        <v>382.3</v>
      </c>
      <c r="L827" s="7">
        <f t="shared" si="152"/>
        <v>382.3</v>
      </c>
      <c r="M827" s="4" t="s">
        <v>49</v>
      </c>
      <c r="N827" s="1" t="s">
        <v>385</v>
      </c>
      <c r="O827" s="1" t="s">
        <v>218</v>
      </c>
      <c r="P827" s="1" t="s">
        <v>59</v>
      </c>
      <c r="Q827" s="1" t="s">
        <v>59</v>
      </c>
      <c r="R827" s="1" t="s">
        <v>59</v>
      </c>
      <c r="S827">
        <v>1</v>
      </c>
      <c r="T827">
        <v>0</v>
      </c>
      <c r="U827">
        <v>0.02</v>
      </c>
      <c r="AV827" s="1" t="s">
        <v>49</v>
      </c>
      <c r="AW827" s="1" t="s">
        <v>1288</v>
      </c>
      <c r="AX827" s="1" t="s">
        <v>49</v>
      </c>
      <c r="AY827" s="1" t="s">
        <v>49</v>
      </c>
    </row>
    <row r="828" spans="1:51" ht="29.95" customHeight="1">
      <c r="A828" s="4" t="s">
        <v>454</v>
      </c>
      <c r="B828" s="4" t="s">
        <v>49</v>
      </c>
      <c r="C828" s="4" t="s">
        <v>49</v>
      </c>
      <c r="D828" s="5"/>
      <c r="E828" s="6"/>
      <c r="F828" s="7">
        <f>TRUNC(SUMIF(N825:N827, N824, F825:F827),0)</f>
        <v>382</v>
      </c>
      <c r="G828" s="6"/>
      <c r="H828" s="7">
        <f>TRUNC(SUMIF(N825:N827, N824, H825:H827),0)</f>
        <v>19116</v>
      </c>
      <c r="I828" s="6"/>
      <c r="J828" s="7">
        <f>TRUNC(SUMIF(N825:N827, N824, J825:J827),0)</f>
        <v>0</v>
      </c>
      <c r="K828" s="6"/>
      <c r="L828" s="7">
        <f>F828+H828+J828</f>
        <v>19498</v>
      </c>
      <c r="M828" s="4" t="s">
        <v>49</v>
      </c>
      <c r="N828" s="1" t="s">
        <v>125</v>
      </c>
      <c r="O828" s="1" t="s">
        <v>125</v>
      </c>
      <c r="P828" s="1" t="s">
        <v>49</v>
      </c>
      <c r="Q828" s="1" t="s">
        <v>49</v>
      </c>
      <c r="R828" s="1" t="s">
        <v>49</v>
      </c>
      <c r="AV828" s="1" t="s">
        <v>49</v>
      </c>
      <c r="AW828" s="1" t="s">
        <v>49</v>
      </c>
      <c r="AX828" s="1" t="s">
        <v>49</v>
      </c>
      <c r="AY828" s="1" t="s">
        <v>49</v>
      </c>
    </row>
    <row r="829" spans="1:51" ht="29.95" customHeight="1">
      <c r="A829" s="5"/>
      <c r="B829" s="5"/>
      <c r="C829" s="5"/>
      <c r="D829" s="5"/>
      <c r="E829" s="6"/>
      <c r="F829" s="7"/>
      <c r="G829" s="6"/>
      <c r="H829" s="7"/>
      <c r="I829" s="6"/>
      <c r="J829" s="7"/>
      <c r="K829" s="6"/>
      <c r="L829" s="7"/>
      <c r="M829" s="5"/>
    </row>
    <row r="830" spans="1:51" ht="29.95" customHeight="1">
      <c r="A830" s="91" t="s">
        <v>1289</v>
      </c>
      <c r="B830" s="91"/>
      <c r="C830" s="91"/>
      <c r="D830" s="91"/>
      <c r="E830" s="92"/>
      <c r="F830" s="93"/>
      <c r="G830" s="92"/>
      <c r="H830" s="93"/>
      <c r="I830" s="92"/>
      <c r="J830" s="93"/>
      <c r="K830" s="92"/>
      <c r="L830" s="93"/>
      <c r="M830" s="91"/>
      <c r="N830" s="1" t="s">
        <v>386</v>
      </c>
    </row>
    <row r="831" spans="1:51" ht="29.95" customHeight="1">
      <c r="A831" s="4" t="s">
        <v>945</v>
      </c>
      <c r="B831" s="4" t="s">
        <v>220</v>
      </c>
      <c r="C831" s="4" t="s">
        <v>221</v>
      </c>
      <c r="D831" s="5">
        <v>7.6999999999999999E-2</v>
      </c>
      <c r="E831" s="6">
        <f>단가대비표!O201</f>
        <v>0</v>
      </c>
      <c r="F831" s="7">
        <f>TRUNC(E831*D831,1)</f>
        <v>0</v>
      </c>
      <c r="G831" s="6">
        <f>단가대비표!P201</f>
        <v>198718</v>
      </c>
      <c r="H831" s="7">
        <f>TRUNC(G831*D831,1)</f>
        <v>15301.2</v>
      </c>
      <c r="I831" s="6">
        <f>단가대비표!V201</f>
        <v>0</v>
      </c>
      <c r="J831" s="7">
        <f>TRUNC(I831*D831,1)</f>
        <v>0</v>
      </c>
      <c r="K831" s="6">
        <f t="shared" ref="K831:L833" si="153">TRUNC(E831+G831+I831,1)</f>
        <v>198718</v>
      </c>
      <c r="L831" s="7">
        <f t="shared" si="153"/>
        <v>15301.2</v>
      </c>
      <c r="M831" s="4" t="s">
        <v>49</v>
      </c>
      <c r="N831" s="1" t="s">
        <v>386</v>
      </c>
      <c r="O831" s="1" t="s">
        <v>946</v>
      </c>
      <c r="P831" s="1" t="s">
        <v>59</v>
      </c>
      <c r="Q831" s="1" t="s">
        <v>59</v>
      </c>
      <c r="R831" s="1" t="s">
        <v>58</v>
      </c>
      <c r="V831">
        <v>1</v>
      </c>
      <c r="AV831" s="1" t="s">
        <v>49</v>
      </c>
      <c r="AW831" s="1" t="s">
        <v>1290</v>
      </c>
      <c r="AX831" s="1" t="s">
        <v>49</v>
      </c>
      <c r="AY831" s="1" t="s">
        <v>49</v>
      </c>
    </row>
    <row r="832" spans="1:51" ht="29.95" customHeight="1">
      <c r="A832" s="4" t="s">
        <v>219</v>
      </c>
      <c r="B832" s="4" t="s">
        <v>220</v>
      </c>
      <c r="C832" s="4" t="s">
        <v>221</v>
      </c>
      <c r="D832" s="5">
        <v>5.0999999999999997E-2</v>
      </c>
      <c r="E832" s="6">
        <f>단가대비표!O188</f>
        <v>0</v>
      </c>
      <c r="F832" s="7">
        <f>TRUNC(E832*D832,1)</f>
        <v>0</v>
      </c>
      <c r="G832" s="6">
        <f>단가대비표!P188</f>
        <v>157068</v>
      </c>
      <c r="H832" s="7">
        <f>TRUNC(G832*D832,1)</f>
        <v>8010.4</v>
      </c>
      <c r="I832" s="6">
        <f>단가대비표!V188</f>
        <v>0</v>
      </c>
      <c r="J832" s="7">
        <f>TRUNC(I832*D832,1)</f>
        <v>0</v>
      </c>
      <c r="K832" s="6">
        <f t="shared" si="153"/>
        <v>157068</v>
      </c>
      <c r="L832" s="7">
        <f t="shared" si="153"/>
        <v>8010.4</v>
      </c>
      <c r="M832" s="4" t="s">
        <v>49</v>
      </c>
      <c r="N832" s="1" t="s">
        <v>386</v>
      </c>
      <c r="O832" s="1" t="s">
        <v>222</v>
      </c>
      <c r="P832" s="1" t="s">
        <v>59</v>
      </c>
      <c r="Q832" s="1" t="s">
        <v>59</v>
      </c>
      <c r="R832" s="1" t="s">
        <v>58</v>
      </c>
      <c r="V832">
        <v>1</v>
      </c>
      <c r="AV832" s="1" t="s">
        <v>49</v>
      </c>
      <c r="AW832" s="1" t="s">
        <v>1291</v>
      </c>
      <c r="AX832" s="1" t="s">
        <v>49</v>
      </c>
      <c r="AY832" s="1" t="s">
        <v>49</v>
      </c>
    </row>
    <row r="833" spans="1:51" ht="29.95" customHeight="1">
      <c r="A833" s="4" t="s">
        <v>264</v>
      </c>
      <c r="B833" s="4" t="s">
        <v>558</v>
      </c>
      <c r="C833" s="4" t="s">
        <v>116</v>
      </c>
      <c r="D833" s="5">
        <v>1</v>
      </c>
      <c r="E833" s="6">
        <f>TRUNC(SUMIF(V831:V833, RIGHTB(O833, 1), H831:H833)*U833, 2)</f>
        <v>466.23</v>
      </c>
      <c r="F833" s="7">
        <f>TRUNC(E833*D833,1)</f>
        <v>466.2</v>
      </c>
      <c r="G833" s="6">
        <v>0</v>
      </c>
      <c r="H833" s="7">
        <f>TRUNC(G833*D833,1)</f>
        <v>0</v>
      </c>
      <c r="I833" s="6">
        <v>0</v>
      </c>
      <c r="J833" s="7">
        <f>TRUNC(I833*D833,1)</f>
        <v>0</v>
      </c>
      <c r="K833" s="6">
        <f t="shared" si="153"/>
        <v>466.2</v>
      </c>
      <c r="L833" s="7">
        <f t="shared" si="153"/>
        <v>466.2</v>
      </c>
      <c r="M833" s="4" t="s">
        <v>49</v>
      </c>
      <c r="N833" s="1" t="s">
        <v>386</v>
      </c>
      <c r="O833" s="1" t="s">
        <v>218</v>
      </c>
      <c r="P833" s="1" t="s">
        <v>59</v>
      </c>
      <c r="Q833" s="1" t="s">
        <v>59</v>
      </c>
      <c r="R833" s="1" t="s">
        <v>59</v>
      </c>
      <c r="S833">
        <v>1</v>
      </c>
      <c r="T833">
        <v>0</v>
      </c>
      <c r="U833">
        <v>0.02</v>
      </c>
      <c r="AV833" s="1" t="s">
        <v>49</v>
      </c>
      <c r="AW833" s="1" t="s">
        <v>1292</v>
      </c>
      <c r="AX833" s="1" t="s">
        <v>49</v>
      </c>
      <c r="AY833" s="1" t="s">
        <v>49</v>
      </c>
    </row>
    <row r="834" spans="1:51" ht="29.95" customHeight="1">
      <c r="A834" s="4" t="s">
        <v>454</v>
      </c>
      <c r="B834" s="4" t="s">
        <v>49</v>
      </c>
      <c r="C834" s="4" t="s">
        <v>49</v>
      </c>
      <c r="D834" s="5"/>
      <c r="E834" s="6"/>
      <c r="F834" s="7">
        <f>TRUNC(SUMIF(N831:N833, N830, F831:F833),0)</f>
        <v>466</v>
      </c>
      <c r="G834" s="6"/>
      <c r="H834" s="7">
        <f>TRUNC(SUMIF(N831:N833, N830, H831:H833),0)</f>
        <v>23311</v>
      </c>
      <c r="I834" s="6"/>
      <c r="J834" s="7">
        <f>TRUNC(SUMIF(N831:N833, N830, J831:J833),0)</f>
        <v>0</v>
      </c>
      <c r="K834" s="6"/>
      <c r="L834" s="7">
        <f>F834+H834+J834</f>
        <v>23777</v>
      </c>
      <c r="M834" s="4" t="s">
        <v>49</v>
      </c>
      <c r="N834" s="1" t="s">
        <v>125</v>
      </c>
      <c r="O834" s="1" t="s">
        <v>125</v>
      </c>
      <c r="P834" s="1" t="s">
        <v>49</v>
      </c>
      <c r="Q834" s="1" t="s">
        <v>49</v>
      </c>
      <c r="R834" s="1" t="s">
        <v>49</v>
      </c>
      <c r="AV834" s="1" t="s">
        <v>49</v>
      </c>
      <c r="AW834" s="1" t="s">
        <v>49</v>
      </c>
      <c r="AX834" s="1" t="s">
        <v>49</v>
      </c>
      <c r="AY834" s="1" t="s">
        <v>49</v>
      </c>
    </row>
    <row r="835" spans="1:51" ht="29.95" customHeight="1">
      <c r="A835" s="5"/>
      <c r="B835" s="5"/>
      <c r="C835" s="5"/>
      <c r="D835" s="5"/>
      <c r="E835" s="6"/>
      <c r="F835" s="7"/>
      <c r="G835" s="6"/>
      <c r="H835" s="7"/>
      <c r="I835" s="6"/>
      <c r="J835" s="7"/>
      <c r="K835" s="6"/>
      <c r="L835" s="7"/>
      <c r="M835" s="5"/>
    </row>
    <row r="836" spans="1:51" ht="29.95" customHeight="1">
      <c r="A836" s="91" t="s">
        <v>1293</v>
      </c>
      <c r="B836" s="91"/>
      <c r="C836" s="91"/>
      <c r="D836" s="91"/>
      <c r="E836" s="92"/>
      <c r="F836" s="93"/>
      <c r="G836" s="92"/>
      <c r="H836" s="93"/>
      <c r="I836" s="92"/>
      <c r="J836" s="93"/>
      <c r="K836" s="92"/>
      <c r="L836" s="93"/>
      <c r="M836" s="91"/>
      <c r="N836" s="1" t="s">
        <v>399</v>
      </c>
    </row>
    <row r="837" spans="1:51" ht="29.95" customHeight="1">
      <c r="A837" s="4" t="s">
        <v>1294</v>
      </c>
      <c r="B837" s="4" t="s">
        <v>220</v>
      </c>
      <c r="C837" s="4" t="s">
        <v>221</v>
      </c>
      <c r="D837" s="5">
        <v>0.01</v>
      </c>
      <c r="E837" s="6">
        <f>단가대비표!O198</f>
        <v>0</v>
      </c>
      <c r="F837" s="7">
        <f>TRUNC(E837*D837,1)</f>
        <v>0</v>
      </c>
      <c r="G837" s="6">
        <f>단가대비표!P198</f>
        <v>242035</v>
      </c>
      <c r="H837" s="7">
        <f>TRUNC(G837*D837,1)</f>
        <v>2420.3000000000002</v>
      </c>
      <c r="I837" s="6">
        <f>단가대비표!V198</f>
        <v>0</v>
      </c>
      <c r="J837" s="7">
        <f>TRUNC(I837*D837,1)</f>
        <v>0</v>
      </c>
      <c r="K837" s="6">
        <f t="shared" ref="K837:L839" si="154">TRUNC(E837+G837+I837,1)</f>
        <v>242035</v>
      </c>
      <c r="L837" s="7">
        <f t="shared" si="154"/>
        <v>2420.3000000000002</v>
      </c>
      <c r="M837" s="4" t="s">
        <v>49</v>
      </c>
      <c r="N837" s="1" t="s">
        <v>399</v>
      </c>
      <c r="O837" s="1" t="s">
        <v>1295</v>
      </c>
      <c r="P837" s="1" t="s">
        <v>59</v>
      </c>
      <c r="Q837" s="1" t="s">
        <v>59</v>
      </c>
      <c r="R837" s="1" t="s">
        <v>58</v>
      </c>
      <c r="V837">
        <v>1</v>
      </c>
      <c r="AV837" s="1" t="s">
        <v>49</v>
      </c>
      <c r="AW837" s="1" t="s">
        <v>1296</v>
      </c>
      <c r="AX837" s="1" t="s">
        <v>49</v>
      </c>
      <c r="AY837" s="1" t="s">
        <v>49</v>
      </c>
    </row>
    <row r="838" spans="1:51" ht="29.95" customHeight="1">
      <c r="A838" s="4" t="s">
        <v>219</v>
      </c>
      <c r="B838" s="4" t="s">
        <v>220</v>
      </c>
      <c r="C838" s="4" t="s">
        <v>221</v>
      </c>
      <c r="D838" s="5">
        <v>1E-3</v>
      </c>
      <c r="E838" s="6">
        <f>단가대비표!O188</f>
        <v>0</v>
      </c>
      <c r="F838" s="7">
        <f>TRUNC(E838*D838,1)</f>
        <v>0</v>
      </c>
      <c r="G838" s="6">
        <f>단가대비표!P188</f>
        <v>157068</v>
      </c>
      <c r="H838" s="7">
        <f>TRUNC(G838*D838,1)</f>
        <v>157</v>
      </c>
      <c r="I838" s="6">
        <f>단가대비표!V188</f>
        <v>0</v>
      </c>
      <c r="J838" s="7">
        <f>TRUNC(I838*D838,1)</f>
        <v>0</v>
      </c>
      <c r="K838" s="6">
        <f t="shared" si="154"/>
        <v>157068</v>
      </c>
      <c r="L838" s="7">
        <f t="shared" si="154"/>
        <v>157</v>
      </c>
      <c r="M838" s="4" t="s">
        <v>49</v>
      </c>
      <c r="N838" s="1" t="s">
        <v>399</v>
      </c>
      <c r="O838" s="1" t="s">
        <v>222</v>
      </c>
      <c r="P838" s="1" t="s">
        <v>59</v>
      </c>
      <c r="Q838" s="1" t="s">
        <v>59</v>
      </c>
      <c r="R838" s="1" t="s">
        <v>58</v>
      </c>
      <c r="V838">
        <v>1</v>
      </c>
      <c r="AV838" s="1" t="s">
        <v>49</v>
      </c>
      <c r="AW838" s="1" t="s">
        <v>1297</v>
      </c>
      <c r="AX838" s="1" t="s">
        <v>49</v>
      </c>
      <c r="AY838" s="1" t="s">
        <v>49</v>
      </c>
    </row>
    <row r="839" spans="1:51" ht="29.95" customHeight="1">
      <c r="A839" s="4" t="s">
        <v>1298</v>
      </c>
      <c r="B839" s="4" t="s">
        <v>265</v>
      </c>
      <c r="C839" s="4" t="s">
        <v>116</v>
      </c>
      <c r="D839" s="5">
        <v>1</v>
      </c>
      <c r="E839" s="6">
        <f>TRUNC(SUMIF(V837:V839, RIGHTB(O839, 1), H837:H839)*U839, 2)</f>
        <v>77.31</v>
      </c>
      <c r="F839" s="7">
        <f>TRUNC(E839*D839,1)</f>
        <v>77.3</v>
      </c>
      <c r="G839" s="6">
        <v>0</v>
      </c>
      <c r="H839" s="7">
        <f>TRUNC(G839*D839,1)</f>
        <v>0</v>
      </c>
      <c r="I839" s="6">
        <v>0</v>
      </c>
      <c r="J839" s="7">
        <f>TRUNC(I839*D839,1)</f>
        <v>0</v>
      </c>
      <c r="K839" s="6">
        <f t="shared" si="154"/>
        <v>77.3</v>
      </c>
      <c r="L839" s="7">
        <f t="shared" si="154"/>
        <v>77.3</v>
      </c>
      <c r="M839" s="4" t="s">
        <v>49</v>
      </c>
      <c r="N839" s="1" t="s">
        <v>399</v>
      </c>
      <c r="O839" s="1" t="s">
        <v>218</v>
      </c>
      <c r="P839" s="1" t="s">
        <v>59</v>
      </c>
      <c r="Q839" s="1" t="s">
        <v>59</v>
      </c>
      <c r="R839" s="1" t="s">
        <v>59</v>
      </c>
      <c r="S839">
        <v>1</v>
      </c>
      <c r="T839">
        <v>0</v>
      </c>
      <c r="U839">
        <v>0.03</v>
      </c>
      <c r="AV839" s="1" t="s">
        <v>49</v>
      </c>
      <c r="AW839" s="1" t="s">
        <v>1299</v>
      </c>
      <c r="AX839" s="1" t="s">
        <v>49</v>
      </c>
      <c r="AY839" s="1" t="s">
        <v>49</v>
      </c>
    </row>
    <row r="840" spans="1:51" ht="29.95" customHeight="1">
      <c r="A840" s="4" t="s">
        <v>454</v>
      </c>
      <c r="B840" s="4" t="s">
        <v>49</v>
      </c>
      <c r="C840" s="4" t="s">
        <v>49</v>
      </c>
      <c r="D840" s="5"/>
      <c r="E840" s="6"/>
      <c r="F840" s="7">
        <f>TRUNC(SUMIF(N837:N839, N836, F837:F839),0)</f>
        <v>77</v>
      </c>
      <c r="G840" s="6"/>
      <c r="H840" s="7">
        <f>TRUNC(SUMIF(N837:N839, N836, H837:H839),0)</f>
        <v>2577</v>
      </c>
      <c r="I840" s="6"/>
      <c r="J840" s="7">
        <f>TRUNC(SUMIF(N837:N839, N836, J837:J839),0)</f>
        <v>0</v>
      </c>
      <c r="K840" s="6"/>
      <c r="L840" s="7">
        <f>F840+H840+J840</f>
        <v>2654</v>
      </c>
      <c r="M840" s="4" t="s">
        <v>49</v>
      </c>
      <c r="N840" s="1" t="s">
        <v>125</v>
      </c>
      <c r="O840" s="1" t="s">
        <v>125</v>
      </c>
      <c r="P840" s="1" t="s">
        <v>49</v>
      </c>
      <c r="Q840" s="1" t="s">
        <v>49</v>
      </c>
      <c r="R840" s="1" t="s">
        <v>49</v>
      </c>
      <c r="AV840" s="1" t="s">
        <v>49</v>
      </c>
      <c r="AW840" s="1" t="s">
        <v>49</v>
      </c>
      <c r="AX840" s="1" t="s">
        <v>49</v>
      </c>
      <c r="AY840" s="1" t="s">
        <v>49</v>
      </c>
    </row>
    <row r="841" spans="1:51" ht="29.95" customHeight="1">
      <c r="A841" s="5"/>
      <c r="B841" s="5"/>
      <c r="C841" s="5"/>
      <c r="D841" s="5"/>
      <c r="E841" s="6"/>
      <c r="F841" s="7"/>
      <c r="G841" s="6"/>
      <c r="H841" s="7"/>
      <c r="I841" s="6"/>
      <c r="J841" s="7"/>
      <c r="K841" s="6"/>
      <c r="L841" s="7"/>
      <c r="M841" s="5"/>
    </row>
    <row r="842" spans="1:51" ht="29.95" customHeight="1">
      <c r="A842" s="91" t="s">
        <v>1300</v>
      </c>
      <c r="B842" s="91"/>
      <c r="C842" s="91"/>
      <c r="D842" s="91"/>
      <c r="E842" s="92"/>
      <c r="F842" s="93"/>
      <c r="G842" s="92"/>
      <c r="H842" s="93"/>
      <c r="I842" s="92"/>
      <c r="J842" s="93"/>
      <c r="K842" s="92"/>
      <c r="L842" s="93"/>
      <c r="M842" s="91"/>
      <c r="N842" s="1" t="s">
        <v>400</v>
      </c>
    </row>
    <row r="843" spans="1:51" ht="29.95" customHeight="1">
      <c r="A843" s="4" t="s">
        <v>1301</v>
      </c>
      <c r="B843" s="4" t="s">
        <v>1302</v>
      </c>
      <c r="C843" s="4" t="s">
        <v>445</v>
      </c>
      <c r="D843" s="5">
        <v>0.53</v>
      </c>
      <c r="E843" s="6">
        <f>단가대비표!O107</f>
        <v>12281.25</v>
      </c>
      <c r="F843" s="7">
        <f>TRUNC(E843*D843,1)</f>
        <v>6509</v>
      </c>
      <c r="G843" s="6">
        <f>단가대비표!P107</f>
        <v>0</v>
      </c>
      <c r="H843" s="7">
        <f>TRUNC(G843*D843,1)</f>
        <v>0</v>
      </c>
      <c r="I843" s="6">
        <f>단가대비표!V107</f>
        <v>0</v>
      </c>
      <c r="J843" s="7">
        <f>TRUNC(I843*D843,1)</f>
        <v>0</v>
      </c>
      <c r="K843" s="6">
        <f t="shared" ref="K843:L845" si="155">TRUNC(E843+G843+I843,1)</f>
        <v>12281.2</v>
      </c>
      <c r="L843" s="7">
        <f t="shared" si="155"/>
        <v>6509</v>
      </c>
      <c r="M843" s="4" t="s">
        <v>49</v>
      </c>
      <c r="N843" s="1" t="s">
        <v>400</v>
      </c>
      <c r="O843" s="1" t="s">
        <v>1303</v>
      </c>
      <c r="P843" s="1" t="s">
        <v>59</v>
      </c>
      <c r="Q843" s="1" t="s">
        <v>59</v>
      </c>
      <c r="R843" s="1" t="s">
        <v>58</v>
      </c>
      <c r="AV843" s="1" t="s">
        <v>49</v>
      </c>
      <c r="AW843" s="1" t="s">
        <v>1304</v>
      </c>
      <c r="AX843" s="1" t="s">
        <v>49</v>
      </c>
      <c r="AY843" s="1" t="s">
        <v>49</v>
      </c>
    </row>
    <row r="844" spans="1:51" ht="29.95" customHeight="1">
      <c r="A844" s="4" t="s">
        <v>1305</v>
      </c>
      <c r="B844" s="4" t="s">
        <v>1306</v>
      </c>
      <c r="C844" s="4" t="s">
        <v>445</v>
      </c>
      <c r="D844" s="5">
        <v>0.19</v>
      </c>
      <c r="E844" s="6">
        <f>단가대비표!O106</f>
        <v>11250</v>
      </c>
      <c r="F844" s="7">
        <f>TRUNC(E844*D844,1)</f>
        <v>2137.5</v>
      </c>
      <c r="G844" s="6">
        <f>단가대비표!P106</f>
        <v>0</v>
      </c>
      <c r="H844" s="7">
        <f>TRUNC(G844*D844,1)</f>
        <v>0</v>
      </c>
      <c r="I844" s="6">
        <f>단가대비표!V106</f>
        <v>0</v>
      </c>
      <c r="J844" s="7">
        <f>TRUNC(I844*D844,1)</f>
        <v>0</v>
      </c>
      <c r="K844" s="6">
        <f t="shared" si="155"/>
        <v>11250</v>
      </c>
      <c r="L844" s="7">
        <f t="shared" si="155"/>
        <v>2137.5</v>
      </c>
      <c r="M844" s="4" t="s">
        <v>49</v>
      </c>
      <c r="N844" s="1" t="s">
        <v>400</v>
      </c>
      <c r="O844" s="1" t="s">
        <v>1307</v>
      </c>
      <c r="P844" s="1" t="s">
        <v>59</v>
      </c>
      <c r="Q844" s="1" t="s">
        <v>59</v>
      </c>
      <c r="R844" s="1" t="s">
        <v>58</v>
      </c>
      <c r="AV844" s="1" t="s">
        <v>49</v>
      </c>
      <c r="AW844" s="1" t="s">
        <v>1308</v>
      </c>
      <c r="AX844" s="1" t="s">
        <v>49</v>
      </c>
      <c r="AY844" s="1" t="s">
        <v>49</v>
      </c>
    </row>
    <row r="845" spans="1:51" ht="29.95" customHeight="1">
      <c r="A845" s="4" t="s">
        <v>1309</v>
      </c>
      <c r="B845" s="4" t="s">
        <v>1310</v>
      </c>
      <c r="C845" s="4" t="s">
        <v>445</v>
      </c>
      <c r="D845" s="5">
        <v>0.125</v>
      </c>
      <c r="E845" s="6">
        <f>단가대비표!O108</f>
        <v>7178</v>
      </c>
      <c r="F845" s="7">
        <f>TRUNC(E845*D845,1)</f>
        <v>897.2</v>
      </c>
      <c r="G845" s="6">
        <f>단가대비표!P108</f>
        <v>0</v>
      </c>
      <c r="H845" s="7">
        <f>TRUNC(G845*D845,1)</f>
        <v>0</v>
      </c>
      <c r="I845" s="6">
        <f>단가대비표!V108</f>
        <v>0</v>
      </c>
      <c r="J845" s="7">
        <f>TRUNC(I845*D845,1)</f>
        <v>0</v>
      </c>
      <c r="K845" s="6">
        <f t="shared" si="155"/>
        <v>7178</v>
      </c>
      <c r="L845" s="7">
        <f t="shared" si="155"/>
        <v>897.2</v>
      </c>
      <c r="M845" s="4" t="s">
        <v>49</v>
      </c>
      <c r="N845" s="1" t="s">
        <v>400</v>
      </c>
      <c r="O845" s="1" t="s">
        <v>1311</v>
      </c>
      <c r="P845" s="1" t="s">
        <v>59</v>
      </c>
      <c r="Q845" s="1" t="s">
        <v>59</v>
      </c>
      <c r="R845" s="1" t="s">
        <v>58</v>
      </c>
      <c r="AV845" s="1" t="s">
        <v>49</v>
      </c>
      <c r="AW845" s="1" t="s">
        <v>1312</v>
      </c>
      <c r="AX845" s="1" t="s">
        <v>49</v>
      </c>
      <c r="AY845" s="1" t="s">
        <v>49</v>
      </c>
    </row>
    <row r="846" spans="1:51" ht="29.95" customHeight="1">
      <c r="A846" s="4" t="s">
        <v>454</v>
      </c>
      <c r="B846" s="4" t="s">
        <v>49</v>
      </c>
      <c r="C846" s="4" t="s">
        <v>49</v>
      </c>
      <c r="D846" s="5"/>
      <c r="E846" s="6"/>
      <c r="F846" s="7">
        <f>TRUNC(SUMIF(N843:N845, N842, F843:F845),0)</f>
        <v>9543</v>
      </c>
      <c r="G846" s="6"/>
      <c r="H846" s="7">
        <f>TRUNC(SUMIF(N843:N845, N842, H843:H845),0)</f>
        <v>0</v>
      </c>
      <c r="I846" s="6"/>
      <c r="J846" s="7">
        <f>TRUNC(SUMIF(N843:N845, N842, J843:J845),0)</f>
        <v>0</v>
      </c>
      <c r="K846" s="6"/>
      <c r="L846" s="7">
        <f>F846+H846+J846</f>
        <v>9543</v>
      </c>
      <c r="M846" s="4" t="s">
        <v>49</v>
      </c>
      <c r="N846" s="1" t="s">
        <v>125</v>
      </c>
      <c r="O846" s="1" t="s">
        <v>125</v>
      </c>
      <c r="P846" s="1" t="s">
        <v>49</v>
      </c>
      <c r="Q846" s="1" t="s">
        <v>49</v>
      </c>
      <c r="R846" s="1" t="s">
        <v>49</v>
      </c>
      <c r="AV846" s="1" t="s">
        <v>49</v>
      </c>
      <c r="AW846" s="1" t="s">
        <v>49</v>
      </c>
      <c r="AX846" s="1" t="s">
        <v>49</v>
      </c>
      <c r="AY846" s="1" t="s">
        <v>49</v>
      </c>
    </row>
    <row r="847" spans="1:51" ht="29.95" customHeight="1">
      <c r="A847" s="5"/>
      <c r="B847" s="5"/>
      <c r="C847" s="5"/>
      <c r="D847" s="5"/>
      <c r="E847" s="6"/>
      <c r="F847" s="7"/>
      <c r="G847" s="6"/>
      <c r="H847" s="7"/>
      <c r="I847" s="6"/>
      <c r="J847" s="7"/>
      <c r="K847" s="6"/>
      <c r="L847" s="7"/>
      <c r="M847" s="5"/>
    </row>
    <row r="848" spans="1:51" ht="29.95" customHeight="1">
      <c r="A848" s="91" t="s">
        <v>1313</v>
      </c>
      <c r="B848" s="91"/>
      <c r="C848" s="91"/>
      <c r="D848" s="91"/>
      <c r="E848" s="92"/>
      <c r="F848" s="93"/>
      <c r="G848" s="92"/>
      <c r="H848" s="93"/>
      <c r="I848" s="92"/>
      <c r="J848" s="93"/>
      <c r="K848" s="92"/>
      <c r="L848" s="93"/>
      <c r="M848" s="91"/>
      <c r="N848" s="1" t="s">
        <v>401</v>
      </c>
    </row>
    <row r="849" spans="1:51" ht="29.95" customHeight="1">
      <c r="A849" s="4" t="s">
        <v>1294</v>
      </c>
      <c r="B849" s="4" t="s">
        <v>220</v>
      </c>
      <c r="C849" s="4" t="s">
        <v>221</v>
      </c>
      <c r="D849" s="5">
        <v>4.3999999999999997E-2</v>
      </c>
      <c r="E849" s="6">
        <f>단가대비표!O198</f>
        <v>0</v>
      </c>
      <c r="F849" s="7">
        <f>TRUNC(E849*D849,1)</f>
        <v>0</v>
      </c>
      <c r="G849" s="6">
        <f>단가대비표!P198</f>
        <v>242035</v>
      </c>
      <c r="H849" s="7">
        <f>TRUNC(G849*D849,1)</f>
        <v>10649.5</v>
      </c>
      <c r="I849" s="6">
        <f>단가대비표!V198</f>
        <v>0</v>
      </c>
      <c r="J849" s="7">
        <f>TRUNC(I849*D849,1)</f>
        <v>0</v>
      </c>
      <c r="K849" s="6">
        <f t="shared" ref="K849:L851" si="156">TRUNC(E849+G849+I849,1)</f>
        <v>242035</v>
      </c>
      <c r="L849" s="7">
        <f t="shared" si="156"/>
        <v>10649.5</v>
      </c>
      <c r="M849" s="4" t="s">
        <v>49</v>
      </c>
      <c r="N849" s="1" t="s">
        <v>401</v>
      </c>
      <c r="O849" s="1" t="s">
        <v>1295</v>
      </c>
      <c r="P849" s="1" t="s">
        <v>59</v>
      </c>
      <c r="Q849" s="1" t="s">
        <v>59</v>
      </c>
      <c r="R849" s="1" t="s">
        <v>58</v>
      </c>
      <c r="V849">
        <v>1</v>
      </c>
      <c r="AV849" s="1" t="s">
        <v>49</v>
      </c>
      <c r="AW849" s="1" t="s">
        <v>1314</v>
      </c>
      <c r="AX849" s="1" t="s">
        <v>49</v>
      </c>
      <c r="AY849" s="1" t="s">
        <v>49</v>
      </c>
    </row>
    <row r="850" spans="1:51" ht="29.95" customHeight="1">
      <c r="A850" s="4" t="s">
        <v>219</v>
      </c>
      <c r="B850" s="4" t="s">
        <v>220</v>
      </c>
      <c r="C850" s="4" t="s">
        <v>221</v>
      </c>
      <c r="D850" s="5">
        <v>2.3E-2</v>
      </c>
      <c r="E850" s="6">
        <f>단가대비표!O188</f>
        <v>0</v>
      </c>
      <c r="F850" s="7">
        <f>TRUNC(E850*D850,1)</f>
        <v>0</v>
      </c>
      <c r="G850" s="6">
        <f>단가대비표!P188</f>
        <v>157068</v>
      </c>
      <c r="H850" s="7">
        <f>TRUNC(G850*D850,1)</f>
        <v>3612.5</v>
      </c>
      <c r="I850" s="6">
        <f>단가대비표!V188</f>
        <v>0</v>
      </c>
      <c r="J850" s="7">
        <f>TRUNC(I850*D850,1)</f>
        <v>0</v>
      </c>
      <c r="K850" s="6">
        <f t="shared" si="156"/>
        <v>157068</v>
      </c>
      <c r="L850" s="7">
        <f t="shared" si="156"/>
        <v>3612.5</v>
      </c>
      <c r="M850" s="4" t="s">
        <v>49</v>
      </c>
      <c r="N850" s="1" t="s">
        <v>401</v>
      </c>
      <c r="O850" s="1" t="s">
        <v>222</v>
      </c>
      <c r="P850" s="1" t="s">
        <v>59</v>
      </c>
      <c r="Q850" s="1" t="s">
        <v>59</v>
      </c>
      <c r="R850" s="1" t="s">
        <v>58</v>
      </c>
      <c r="V850">
        <v>1</v>
      </c>
      <c r="AV850" s="1" t="s">
        <v>49</v>
      </c>
      <c r="AW850" s="1" t="s">
        <v>1315</v>
      </c>
      <c r="AX850" s="1" t="s">
        <v>49</v>
      </c>
      <c r="AY850" s="1" t="s">
        <v>49</v>
      </c>
    </row>
    <row r="851" spans="1:51" ht="29.95" customHeight="1">
      <c r="A851" s="4" t="s">
        <v>1298</v>
      </c>
      <c r="B851" s="4" t="s">
        <v>558</v>
      </c>
      <c r="C851" s="4" t="s">
        <v>116</v>
      </c>
      <c r="D851" s="5">
        <v>1</v>
      </c>
      <c r="E851" s="6">
        <f>TRUNC(SUMIF(V849:V851, RIGHTB(O851, 1), H849:H851)*U851, 2)</f>
        <v>285.24</v>
      </c>
      <c r="F851" s="7">
        <f>TRUNC(E851*D851,1)</f>
        <v>285.2</v>
      </c>
      <c r="G851" s="6">
        <v>0</v>
      </c>
      <c r="H851" s="7">
        <f>TRUNC(G851*D851,1)</f>
        <v>0</v>
      </c>
      <c r="I851" s="6">
        <v>0</v>
      </c>
      <c r="J851" s="7">
        <f>TRUNC(I851*D851,1)</f>
        <v>0</v>
      </c>
      <c r="K851" s="6">
        <f t="shared" si="156"/>
        <v>285.2</v>
      </c>
      <c r="L851" s="7">
        <f t="shared" si="156"/>
        <v>285.2</v>
      </c>
      <c r="M851" s="4" t="s">
        <v>49</v>
      </c>
      <c r="N851" s="1" t="s">
        <v>401</v>
      </c>
      <c r="O851" s="1" t="s">
        <v>218</v>
      </c>
      <c r="P851" s="1" t="s">
        <v>59</v>
      </c>
      <c r="Q851" s="1" t="s">
        <v>59</v>
      </c>
      <c r="R851" s="1" t="s">
        <v>59</v>
      </c>
      <c r="S851">
        <v>1</v>
      </c>
      <c r="T851">
        <v>0</v>
      </c>
      <c r="U851">
        <v>0.02</v>
      </c>
      <c r="AV851" s="1" t="s">
        <v>49</v>
      </c>
      <c r="AW851" s="1" t="s">
        <v>1316</v>
      </c>
      <c r="AX851" s="1" t="s">
        <v>49</v>
      </c>
      <c r="AY851" s="1" t="s">
        <v>49</v>
      </c>
    </row>
    <row r="852" spans="1:51" ht="29.95" customHeight="1">
      <c r="A852" s="4" t="s">
        <v>454</v>
      </c>
      <c r="B852" s="4" t="s">
        <v>49</v>
      </c>
      <c r="C852" s="4" t="s">
        <v>49</v>
      </c>
      <c r="D852" s="5"/>
      <c r="E852" s="6"/>
      <c r="F852" s="7">
        <f>TRUNC(SUMIF(N849:N851, N848, F849:F851),0)</f>
        <v>285</v>
      </c>
      <c r="G852" s="6"/>
      <c r="H852" s="7">
        <f>TRUNC(SUMIF(N849:N851, N848, H849:H851),0)</f>
        <v>14262</v>
      </c>
      <c r="I852" s="6"/>
      <c r="J852" s="7">
        <f>TRUNC(SUMIF(N849:N851, N848, J849:J851),0)</f>
        <v>0</v>
      </c>
      <c r="K852" s="6"/>
      <c r="L852" s="7">
        <f>F852+H852+J852</f>
        <v>14547</v>
      </c>
      <c r="M852" s="4" t="s">
        <v>49</v>
      </c>
      <c r="N852" s="1" t="s">
        <v>125</v>
      </c>
      <c r="O852" s="1" t="s">
        <v>125</v>
      </c>
      <c r="P852" s="1" t="s">
        <v>49</v>
      </c>
      <c r="Q852" s="1" t="s">
        <v>49</v>
      </c>
      <c r="R852" s="1" t="s">
        <v>49</v>
      </c>
      <c r="AV852" s="1" t="s">
        <v>49</v>
      </c>
      <c r="AW852" s="1" t="s">
        <v>49</v>
      </c>
      <c r="AX852" s="1" t="s">
        <v>49</v>
      </c>
      <c r="AY852" s="1" t="s">
        <v>49</v>
      </c>
    </row>
    <row r="853" spans="1:51" ht="29.95" customHeight="1">
      <c r="A853" s="5"/>
      <c r="B853" s="5"/>
      <c r="C853" s="5"/>
      <c r="D853" s="5"/>
      <c r="E853" s="6"/>
      <c r="F853" s="7"/>
      <c r="G853" s="6"/>
      <c r="H853" s="7"/>
      <c r="I853" s="6"/>
      <c r="J853" s="7"/>
      <c r="K853" s="6"/>
      <c r="L853" s="7"/>
      <c r="M853" s="5"/>
    </row>
    <row r="854" spans="1:51" ht="29.95" customHeight="1">
      <c r="A854" s="91" t="s">
        <v>1317</v>
      </c>
      <c r="B854" s="91"/>
      <c r="C854" s="91"/>
      <c r="D854" s="91"/>
      <c r="E854" s="92"/>
      <c r="F854" s="93"/>
      <c r="G854" s="92"/>
      <c r="H854" s="93"/>
      <c r="I854" s="92"/>
      <c r="J854" s="93"/>
      <c r="K854" s="92"/>
      <c r="L854" s="93"/>
      <c r="M854" s="91"/>
      <c r="N854" s="1" t="s">
        <v>404</v>
      </c>
    </row>
    <row r="855" spans="1:51" ht="29.95" customHeight="1">
      <c r="A855" s="4" t="s">
        <v>1231</v>
      </c>
      <c r="B855" s="4" t="s">
        <v>220</v>
      </c>
      <c r="C855" s="4" t="s">
        <v>221</v>
      </c>
      <c r="D855" s="5">
        <v>0.24</v>
      </c>
      <c r="E855" s="6">
        <f>단가대비표!O195</f>
        <v>0</v>
      </c>
      <c r="F855" s="7">
        <f>TRUNC(E855*D855,1)</f>
        <v>0</v>
      </c>
      <c r="G855" s="6">
        <f>단가대비표!P195</f>
        <v>245223</v>
      </c>
      <c r="H855" s="7">
        <f>TRUNC(G855*D855,1)</f>
        <v>58853.5</v>
      </c>
      <c r="I855" s="6">
        <f>단가대비표!V195</f>
        <v>0</v>
      </c>
      <c r="J855" s="7">
        <f>TRUNC(I855*D855,1)</f>
        <v>0</v>
      </c>
      <c r="K855" s="6">
        <f>TRUNC(E855+G855+I855,1)</f>
        <v>245223</v>
      </c>
      <c r="L855" s="7">
        <f>TRUNC(F855+H855+J855,1)</f>
        <v>58853.5</v>
      </c>
      <c r="M855" s="4" t="s">
        <v>49</v>
      </c>
      <c r="N855" s="1" t="s">
        <v>404</v>
      </c>
      <c r="O855" s="1" t="s">
        <v>1232</v>
      </c>
      <c r="P855" s="1" t="s">
        <v>59</v>
      </c>
      <c r="Q855" s="1" t="s">
        <v>59</v>
      </c>
      <c r="R855" s="1" t="s">
        <v>58</v>
      </c>
      <c r="AV855" s="1" t="s">
        <v>49</v>
      </c>
      <c r="AW855" s="1" t="s">
        <v>1318</v>
      </c>
      <c r="AX855" s="1" t="s">
        <v>49</v>
      </c>
      <c r="AY855" s="1" t="s">
        <v>49</v>
      </c>
    </row>
    <row r="856" spans="1:51" ht="29.95" customHeight="1">
      <c r="A856" s="4" t="s">
        <v>219</v>
      </c>
      <c r="B856" s="4" t="s">
        <v>220</v>
      </c>
      <c r="C856" s="4" t="s">
        <v>221</v>
      </c>
      <c r="D856" s="5">
        <v>0.94</v>
      </c>
      <c r="E856" s="6">
        <f>단가대비표!O188</f>
        <v>0</v>
      </c>
      <c r="F856" s="7">
        <f>TRUNC(E856*D856,1)</f>
        <v>0</v>
      </c>
      <c r="G856" s="6">
        <f>단가대비표!P188</f>
        <v>157068</v>
      </c>
      <c r="H856" s="7">
        <f>TRUNC(G856*D856,1)</f>
        <v>147643.9</v>
      </c>
      <c r="I856" s="6">
        <f>단가대비표!V188</f>
        <v>0</v>
      </c>
      <c r="J856" s="7">
        <f>TRUNC(I856*D856,1)</f>
        <v>0</v>
      </c>
      <c r="K856" s="6">
        <f>TRUNC(E856+G856+I856,1)</f>
        <v>157068</v>
      </c>
      <c r="L856" s="7">
        <f>TRUNC(F856+H856+J856,1)</f>
        <v>147643.9</v>
      </c>
      <c r="M856" s="4" t="s">
        <v>49</v>
      </c>
      <c r="N856" s="1" t="s">
        <v>404</v>
      </c>
      <c r="O856" s="1" t="s">
        <v>222</v>
      </c>
      <c r="P856" s="1" t="s">
        <v>59</v>
      </c>
      <c r="Q856" s="1" t="s">
        <v>59</v>
      </c>
      <c r="R856" s="1" t="s">
        <v>58</v>
      </c>
      <c r="AV856" s="1" t="s">
        <v>49</v>
      </c>
      <c r="AW856" s="1" t="s">
        <v>1319</v>
      </c>
      <c r="AX856" s="1" t="s">
        <v>49</v>
      </c>
      <c r="AY856" s="1" t="s">
        <v>49</v>
      </c>
    </row>
    <row r="857" spans="1:51" ht="29.95" customHeight="1">
      <c r="A857" s="4" t="s">
        <v>454</v>
      </c>
      <c r="B857" s="4" t="s">
        <v>49</v>
      </c>
      <c r="C857" s="4" t="s">
        <v>49</v>
      </c>
      <c r="D857" s="5"/>
      <c r="E857" s="6"/>
      <c r="F857" s="7">
        <f>TRUNC(SUMIF(N855:N856, N854, F855:F856),0)</f>
        <v>0</v>
      </c>
      <c r="G857" s="6"/>
      <c r="H857" s="7">
        <f>TRUNC(SUMIF(N855:N856, N854, H855:H856),0)</f>
        <v>206497</v>
      </c>
      <c r="I857" s="6"/>
      <c r="J857" s="7">
        <f>TRUNC(SUMIF(N855:N856, N854, J855:J856),0)</f>
        <v>0</v>
      </c>
      <c r="K857" s="6"/>
      <c r="L857" s="7">
        <f>F857+H857+J857</f>
        <v>206497</v>
      </c>
      <c r="M857" s="4" t="s">
        <v>49</v>
      </c>
      <c r="N857" s="1" t="s">
        <v>125</v>
      </c>
      <c r="O857" s="1" t="s">
        <v>125</v>
      </c>
      <c r="P857" s="1" t="s">
        <v>49</v>
      </c>
      <c r="Q857" s="1" t="s">
        <v>49</v>
      </c>
      <c r="R857" s="1" t="s">
        <v>49</v>
      </c>
      <c r="AV857" s="1" t="s">
        <v>49</v>
      </c>
      <c r="AW857" s="1" t="s">
        <v>49</v>
      </c>
      <c r="AX857" s="1" t="s">
        <v>49</v>
      </c>
      <c r="AY857" s="1" t="s">
        <v>49</v>
      </c>
    </row>
    <row r="858" spans="1:51" ht="29.95" customHeight="1">
      <c r="A858" s="5"/>
      <c r="B858" s="5"/>
      <c r="C858" s="5"/>
      <c r="D858" s="5"/>
      <c r="E858" s="6"/>
      <c r="F858" s="7"/>
      <c r="G858" s="6"/>
      <c r="H858" s="7"/>
      <c r="I858" s="6"/>
      <c r="J858" s="7"/>
      <c r="K858" s="6"/>
      <c r="L858" s="7"/>
      <c r="M858" s="5"/>
    </row>
    <row r="859" spans="1:51" ht="29.95" customHeight="1">
      <c r="A859" s="91" t="s">
        <v>1320</v>
      </c>
      <c r="B859" s="91"/>
      <c r="C859" s="91"/>
      <c r="D859" s="91"/>
      <c r="E859" s="92"/>
      <c r="F859" s="93"/>
      <c r="G859" s="92"/>
      <c r="H859" s="93"/>
      <c r="I859" s="92"/>
      <c r="J859" s="93"/>
      <c r="K859" s="92"/>
      <c r="L859" s="93"/>
      <c r="M859" s="91"/>
      <c r="N859" s="1" t="s">
        <v>405</v>
      </c>
    </row>
    <row r="860" spans="1:51" ht="29.95" customHeight="1">
      <c r="A860" s="4" t="s">
        <v>1231</v>
      </c>
      <c r="B860" s="4" t="s">
        <v>220</v>
      </c>
      <c r="C860" s="4" t="s">
        <v>221</v>
      </c>
      <c r="D860" s="5">
        <v>0.09</v>
      </c>
      <c r="E860" s="6">
        <f>단가대비표!O195</f>
        <v>0</v>
      </c>
      <c r="F860" s="7">
        <f>TRUNC(E860*D860,1)</f>
        <v>0</v>
      </c>
      <c r="G860" s="6">
        <f>단가대비표!P195</f>
        <v>245223</v>
      </c>
      <c r="H860" s="7">
        <f>TRUNC(G860*D860,1)</f>
        <v>22070</v>
      </c>
      <c r="I860" s="6">
        <f>단가대비표!V195</f>
        <v>0</v>
      </c>
      <c r="J860" s="7">
        <f>TRUNC(I860*D860,1)</f>
        <v>0</v>
      </c>
      <c r="K860" s="6">
        <f t="shared" ref="K860:L863" si="157">TRUNC(E860+G860+I860,1)</f>
        <v>245223</v>
      </c>
      <c r="L860" s="7">
        <f t="shared" si="157"/>
        <v>22070</v>
      </c>
      <c r="M860" s="4" t="s">
        <v>49</v>
      </c>
      <c r="N860" s="1" t="s">
        <v>405</v>
      </c>
      <c r="O860" s="1" t="s">
        <v>1232</v>
      </c>
      <c r="P860" s="1" t="s">
        <v>59</v>
      </c>
      <c r="Q860" s="1" t="s">
        <v>59</v>
      </c>
      <c r="R860" s="1" t="s">
        <v>58</v>
      </c>
      <c r="V860">
        <v>1</v>
      </c>
      <c r="AV860" s="1" t="s">
        <v>49</v>
      </c>
      <c r="AW860" s="1" t="s">
        <v>1321</v>
      </c>
      <c r="AX860" s="1" t="s">
        <v>49</v>
      </c>
      <c r="AY860" s="1" t="s">
        <v>49</v>
      </c>
    </row>
    <row r="861" spans="1:51" ht="29.95" customHeight="1">
      <c r="A861" s="4" t="s">
        <v>219</v>
      </c>
      <c r="B861" s="4" t="s">
        <v>220</v>
      </c>
      <c r="C861" s="4" t="s">
        <v>221</v>
      </c>
      <c r="D861" s="5">
        <v>0.02</v>
      </c>
      <c r="E861" s="6">
        <f>단가대비표!O188</f>
        <v>0</v>
      </c>
      <c r="F861" s="7">
        <f>TRUNC(E861*D861,1)</f>
        <v>0</v>
      </c>
      <c r="G861" s="6">
        <f>단가대비표!P188</f>
        <v>157068</v>
      </c>
      <c r="H861" s="7">
        <f>TRUNC(G861*D861,1)</f>
        <v>3141.3</v>
      </c>
      <c r="I861" s="6">
        <f>단가대비표!V188</f>
        <v>0</v>
      </c>
      <c r="J861" s="7">
        <f>TRUNC(I861*D861,1)</f>
        <v>0</v>
      </c>
      <c r="K861" s="6">
        <f t="shared" si="157"/>
        <v>157068</v>
      </c>
      <c r="L861" s="7">
        <f t="shared" si="157"/>
        <v>3141.3</v>
      </c>
      <c r="M861" s="4" t="s">
        <v>49</v>
      </c>
      <c r="N861" s="1" t="s">
        <v>405</v>
      </c>
      <c r="O861" s="1" t="s">
        <v>222</v>
      </c>
      <c r="P861" s="1" t="s">
        <v>59</v>
      </c>
      <c r="Q861" s="1" t="s">
        <v>59</v>
      </c>
      <c r="R861" s="1" t="s">
        <v>58</v>
      </c>
      <c r="V861">
        <v>1</v>
      </c>
      <c r="AV861" s="1" t="s">
        <v>49</v>
      </c>
      <c r="AW861" s="1" t="s">
        <v>1322</v>
      </c>
      <c r="AX861" s="1" t="s">
        <v>49</v>
      </c>
      <c r="AY861" s="1" t="s">
        <v>49</v>
      </c>
    </row>
    <row r="862" spans="1:51" ht="29.95" customHeight="1">
      <c r="A862" s="4" t="s">
        <v>264</v>
      </c>
      <c r="B862" s="4" t="s">
        <v>558</v>
      </c>
      <c r="C862" s="4" t="s">
        <v>116</v>
      </c>
      <c r="D862" s="5">
        <v>1</v>
      </c>
      <c r="E862" s="6">
        <v>0</v>
      </c>
      <c r="F862" s="7">
        <f>TRUNC(E862*D862,1)</f>
        <v>0</v>
      </c>
      <c r="G862" s="6">
        <v>0</v>
      </c>
      <c r="H862" s="7">
        <f>TRUNC(G862*D862,1)</f>
        <v>0</v>
      </c>
      <c r="I862" s="6">
        <f>TRUNC(SUMIF(V860:V863, RIGHTB(O862, 1), H860:H863)*U862, 2)</f>
        <v>504.22</v>
      </c>
      <c r="J862" s="7">
        <f>TRUNC(I862*D862,1)</f>
        <v>504.2</v>
      </c>
      <c r="K862" s="6">
        <f t="shared" si="157"/>
        <v>504.2</v>
      </c>
      <c r="L862" s="7">
        <f t="shared" si="157"/>
        <v>504.2</v>
      </c>
      <c r="M862" s="4" t="s">
        <v>49</v>
      </c>
      <c r="N862" s="1" t="s">
        <v>405</v>
      </c>
      <c r="O862" s="1" t="s">
        <v>218</v>
      </c>
      <c r="P862" s="1" t="s">
        <v>59</v>
      </c>
      <c r="Q862" s="1" t="s">
        <v>59</v>
      </c>
      <c r="R862" s="1" t="s">
        <v>59</v>
      </c>
      <c r="S862">
        <v>1</v>
      </c>
      <c r="T862">
        <v>2</v>
      </c>
      <c r="U862">
        <v>0.02</v>
      </c>
      <c r="AV862" s="1" t="s">
        <v>49</v>
      </c>
      <c r="AW862" s="1" t="s">
        <v>1323</v>
      </c>
      <c r="AX862" s="1" t="s">
        <v>49</v>
      </c>
      <c r="AY862" s="1" t="s">
        <v>49</v>
      </c>
    </row>
    <row r="863" spans="1:51" ht="29.95" customHeight="1">
      <c r="A863" s="4" t="s">
        <v>1324</v>
      </c>
      <c r="B863" s="4" t="s">
        <v>1325</v>
      </c>
      <c r="C863" s="4" t="s">
        <v>56</v>
      </c>
      <c r="D863" s="5">
        <v>0.31</v>
      </c>
      <c r="E863" s="6" t="e">
        <f>#REF!</f>
        <v>#REF!</v>
      </c>
      <c r="F863" s="7" t="e">
        <f>TRUNC(E863*D863,1)</f>
        <v>#REF!</v>
      </c>
      <c r="G863" s="6" t="e">
        <f>#REF!</f>
        <v>#REF!</v>
      </c>
      <c r="H863" s="7" t="e">
        <f>TRUNC(G863*D863,1)</f>
        <v>#REF!</v>
      </c>
      <c r="I863" s="6" t="e">
        <f>#REF!</f>
        <v>#REF!</v>
      </c>
      <c r="J863" s="7" t="e">
        <f>TRUNC(I863*D863,1)</f>
        <v>#REF!</v>
      </c>
      <c r="K863" s="6" t="e">
        <f t="shared" si="157"/>
        <v>#REF!</v>
      </c>
      <c r="L863" s="7" t="e">
        <f t="shared" si="157"/>
        <v>#REF!</v>
      </c>
      <c r="M863" s="4" t="s">
        <v>1326</v>
      </c>
      <c r="N863" s="1" t="s">
        <v>405</v>
      </c>
      <c r="O863" s="1" t="s">
        <v>1327</v>
      </c>
      <c r="P863" s="1" t="s">
        <v>58</v>
      </c>
      <c r="Q863" s="1" t="s">
        <v>59</v>
      </c>
      <c r="R863" s="1" t="s">
        <v>59</v>
      </c>
      <c r="AV863" s="1" t="s">
        <v>49</v>
      </c>
      <c r="AW863" s="1" t="s">
        <v>1328</v>
      </c>
      <c r="AX863" s="1" t="s">
        <v>49</v>
      </c>
      <c r="AY863" s="1" t="s">
        <v>49</v>
      </c>
    </row>
    <row r="864" spans="1:51" ht="29.95" customHeight="1">
      <c r="A864" s="4" t="s">
        <v>454</v>
      </c>
      <c r="B864" s="4" t="s">
        <v>49</v>
      </c>
      <c r="C864" s="4" t="s">
        <v>49</v>
      </c>
      <c r="D864" s="5"/>
      <c r="E864" s="6"/>
      <c r="F864" s="7" t="e">
        <f>TRUNC(SUMIF(N860:N863, N859, F860:F863),0)</f>
        <v>#REF!</v>
      </c>
      <c r="G864" s="6"/>
      <c r="H864" s="7" t="e">
        <f>TRUNC(SUMIF(N860:N863, N859, H860:H863),0)</f>
        <v>#REF!</v>
      </c>
      <c r="I864" s="6"/>
      <c r="J864" s="7" t="e">
        <f>TRUNC(SUMIF(N860:N863, N859, J860:J863),0)</f>
        <v>#REF!</v>
      </c>
      <c r="K864" s="6"/>
      <c r="L864" s="7" t="e">
        <f>F864+H864+J864</f>
        <v>#REF!</v>
      </c>
      <c r="M864" s="4" t="s">
        <v>49</v>
      </c>
      <c r="N864" s="1" t="s">
        <v>125</v>
      </c>
      <c r="O864" s="1" t="s">
        <v>125</v>
      </c>
      <c r="P864" s="1" t="s">
        <v>49</v>
      </c>
      <c r="Q864" s="1" t="s">
        <v>49</v>
      </c>
      <c r="R864" s="1" t="s">
        <v>49</v>
      </c>
      <c r="AV864" s="1" t="s">
        <v>49</v>
      </c>
      <c r="AW864" s="1" t="s">
        <v>49</v>
      </c>
      <c r="AX864" s="1" t="s">
        <v>49</v>
      </c>
      <c r="AY864" s="1" t="s">
        <v>49</v>
      </c>
    </row>
    <row r="865" spans="1:51" ht="29.95" customHeight="1">
      <c r="A865" s="5"/>
      <c r="B865" s="5"/>
      <c r="C865" s="5"/>
      <c r="D865" s="5"/>
      <c r="E865" s="6"/>
      <c r="F865" s="7"/>
      <c r="G865" s="6"/>
      <c r="H865" s="7"/>
      <c r="I865" s="6"/>
      <c r="J865" s="7"/>
      <c r="K865" s="6"/>
      <c r="L865" s="7"/>
      <c r="M865" s="5"/>
    </row>
    <row r="866" spans="1:51" ht="29.95" customHeight="1">
      <c r="A866" s="91" t="s">
        <v>1329</v>
      </c>
      <c r="B866" s="91"/>
      <c r="C866" s="91"/>
      <c r="D866" s="91"/>
      <c r="E866" s="92"/>
      <c r="F866" s="93"/>
      <c r="G866" s="92"/>
      <c r="H866" s="93"/>
      <c r="I866" s="92"/>
      <c r="J866" s="93"/>
      <c r="K866" s="92"/>
      <c r="L866" s="93"/>
      <c r="M866" s="91"/>
      <c r="N866" s="1" t="s">
        <v>406</v>
      </c>
    </row>
    <row r="867" spans="1:51" ht="29.95" customHeight="1">
      <c r="A867" s="4" t="s">
        <v>1330</v>
      </c>
      <c r="B867" s="4" t="s">
        <v>220</v>
      </c>
      <c r="C867" s="4" t="s">
        <v>221</v>
      </c>
      <c r="D867" s="5">
        <v>3.3999999999999998E-3</v>
      </c>
      <c r="E867" s="6">
        <f>단가대비표!O197</f>
        <v>0</v>
      </c>
      <c r="F867" s="7">
        <f>TRUNC(E867*D867,1)</f>
        <v>0</v>
      </c>
      <c r="G867" s="6">
        <f>단가대비표!P197</f>
        <v>251976</v>
      </c>
      <c r="H867" s="7">
        <f>TRUNC(G867*D867,1)</f>
        <v>856.7</v>
      </c>
      <c r="I867" s="6">
        <f>단가대비표!V197</f>
        <v>0</v>
      </c>
      <c r="J867" s="7">
        <f>TRUNC(I867*D867,1)</f>
        <v>0</v>
      </c>
      <c r="K867" s="6">
        <f>TRUNC(E867+G867+I867,1)</f>
        <v>251976</v>
      </c>
      <c r="L867" s="7">
        <f>TRUNC(F867+H867+J867,1)</f>
        <v>856.7</v>
      </c>
      <c r="M867" s="4" t="s">
        <v>49</v>
      </c>
      <c r="N867" s="1" t="s">
        <v>406</v>
      </c>
      <c r="O867" s="1" t="s">
        <v>1331</v>
      </c>
      <c r="P867" s="1" t="s">
        <v>59</v>
      </c>
      <c r="Q867" s="1" t="s">
        <v>59</v>
      </c>
      <c r="R867" s="1" t="s">
        <v>58</v>
      </c>
      <c r="AV867" s="1" t="s">
        <v>49</v>
      </c>
      <c r="AW867" s="1" t="s">
        <v>1332</v>
      </c>
      <c r="AX867" s="1" t="s">
        <v>49</v>
      </c>
      <c r="AY867" s="1" t="s">
        <v>49</v>
      </c>
    </row>
    <row r="868" spans="1:51" ht="29.95" customHeight="1">
      <c r="A868" s="4" t="s">
        <v>454</v>
      </c>
      <c r="B868" s="4" t="s">
        <v>49</v>
      </c>
      <c r="C868" s="4" t="s">
        <v>49</v>
      </c>
      <c r="D868" s="5"/>
      <c r="E868" s="6"/>
      <c r="F868" s="7">
        <f>TRUNC(SUMIF(N867:N867, N866, F867:F867),0)</f>
        <v>0</v>
      </c>
      <c r="G868" s="6"/>
      <c r="H868" s="7">
        <f>TRUNC(SUMIF(N867:N867, N866, H867:H867),0)</f>
        <v>856</v>
      </c>
      <c r="I868" s="6"/>
      <c r="J868" s="7">
        <f>TRUNC(SUMIF(N867:N867, N866, J867:J867),0)</f>
        <v>0</v>
      </c>
      <c r="K868" s="6"/>
      <c r="L868" s="7">
        <f>F868+H868+J868</f>
        <v>856</v>
      </c>
      <c r="M868" s="4" t="s">
        <v>49</v>
      </c>
      <c r="N868" s="1" t="s">
        <v>125</v>
      </c>
      <c r="O868" s="1" t="s">
        <v>125</v>
      </c>
      <c r="P868" s="1" t="s">
        <v>49</v>
      </c>
      <c r="Q868" s="1" t="s">
        <v>49</v>
      </c>
      <c r="R868" s="1" t="s">
        <v>49</v>
      </c>
      <c r="AV868" s="1" t="s">
        <v>49</v>
      </c>
      <c r="AW868" s="1" t="s">
        <v>49</v>
      </c>
      <c r="AX868" s="1" t="s">
        <v>49</v>
      </c>
      <c r="AY868" s="1" t="s">
        <v>49</v>
      </c>
    </row>
    <row r="869" spans="1:51" ht="29.95" customHeight="1">
      <c r="A869" s="5"/>
      <c r="B869" s="5"/>
      <c r="C869" s="5"/>
      <c r="D869" s="5"/>
      <c r="E869" s="6"/>
      <c r="F869" s="7"/>
      <c r="G869" s="6"/>
      <c r="H869" s="7"/>
      <c r="I869" s="6"/>
      <c r="J869" s="7"/>
      <c r="K869" s="6"/>
      <c r="L869" s="7"/>
      <c r="M869" s="5"/>
    </row>
    <row r="870" spans="1:51" ht="29.95" customHeight="1">
      <c r="A870" s="91" t="s">
        <v>1333</v>
      </c>
      <c r="B870" s="91"/>
      <c r="C870" s="91"/>
      <c r="D870" s="91"/>
      <c r="E870" s="92"/>
      <c r="F870" s="93"/>
      <c r="G870" s="92"/>
      <c r="H870" s="93"/>
      <c r="I870" s="92"/>
      <c r="J870" s="93"/>
      <c r="K870" s="92"/>
      <c r="L870" s="93"/>
      <c r="M870" s="91"/>
      <c r="N870" s="1" t="s">
        <v>407</v>
      </c>
    </row>
    <row r="871" spans="1:51" ht="29.95" customHeight="1">
      <c r="A871" s="4" t="s">
        <v>1334</v>
      </c>
      <c r="B871" s="4" t="s">
        <v>220</v>
      </c>
      <c r="C871" s="4" t="s">
        <v>221</v>
      </c>
      <c r="D871" s="5">
        <v>0.2</v>
      </c>
      <c r="E871" s="6">
        <f>단가대비표!O191</f>
        <v>0</v>
      </c>
      <c r="F871" s="7">
        <f>TRUNC(E871*D871,1)</f>
        <v>0</v>
      </c>
      <c r="G871" s="6">
        <f>단가대비표!P191</f>
        <v>259126</v>
      </c>
      <c r="H871" s="7">
        <f>TRUNC(G871*D871,1)</f>
        <v>51825.2</v>
      </c>
      <c r="I871" s="6">
        <f>단가대비표!V191</f>
        <v>0</v>
      </c>
      <c r="J871" s="7">
        <f>TRUNC(I871*D871,1)</f>
        <v>0</v>
      </c>
      <c r="K871" s="6">
        <f t="shared" ref="K871:L874" si="158">TRUNC(E871+G871+I871,1)</f>
        <v>259126</v>
      </c>
      <c r="L871" s="7">
        <f t="shared" si="158"/>
        <v>51825.2</v>
      </c>
      <c r="M871" s="4" t="s">
        <v>49</v>
      </c>
      <c r="N871" s="1" t="s">
        <v>407</v>
      </c>
      <c r="O871" s="1" t="s">
        <v>1335</v>
      </c>
      <c r="P871" s="1" t="s">
        <v>59</v>
      </c>
      <c r="Q871" s="1" t="s">
        <v>59</v>
      </c>
      <c r="R871" s="1" t="s">
        <v>58</v>
      </c>
      <c r="V871">
        <v>1</v>
      </c>
      <c r="W871">
        <v>2</v>
      </c>
      <c r="AV871" s="1" t="s">
        <v>49</v>
      </c>
      <c r="AW871" s="1" t="s">
        <v>1336</v>
      </c>
      <c r="AX871" s="1" t="s">
        <v>49</v>
      </c>
      <c r="AY871" s="1" t="s">
        <v>49</v>
      </c>
    </row>
    <row r="872" spans="1:51" ht="29.95" customHeight="1">
      <c r="A872" s="4" t="s">
        <v>219</v>
      </c>
      <c r="B872" s="4" t="s">
        <v>220</v>
      </c>
      <c r="C872" s="4" t="s">
        <v>221</v>
      </c>
      <c r="D872" s="5">
        <v>0.05</v>
      </c>
      <c r="E872" s="6">
        <f>단가대비표!O188</f>
        <v>0</v>
      </c>
      <c r="F872" s="7">
        <f>TRUNC(E872*D872,1)</f>
        <v>0</v>
      </c>
      <c r="G872" s="6">
        <f>단가대비표!P188</f>
        <v>157068</v>
      </c>
      <c r="H872" s="7">
        <f>TRUNC(G872*D872,1)</f>
        <v>7853.4</v>
      </c>
      <c r="I872" s="6">
        <f>단가대비표!V188</f>
        <v>0</v>
      </c>
      <c r="J872" s="7">
        <f>TRUNC(I872*D872,1)</f>
        <v>0</v>
      </c>
      <c r="K872" s="6">
        <f t="shared" si="158"/>
        <v>157068</v>
      </c>
      <c r="L872" s="7">
        <f t="shared" si="158"/>
        <v>7853.4</v>
      </c>
      <c r="M872" s="4" t="s">
        <v>49</v>
      </c>
      <c r="N872" s="1" t="s">
        <v>407</v>
      </c>
      <c r="O872" s="1" t="s">
        <v>222</v>
      </c>
      <c r="P872" s="1" t="s">
        <v>59</v>
      </c>
      <c r="Q872" s="1" t="s">
        <v>59</v>
      </c>
      <c r="R872" s="1" t="s">
        <v>58</v>
      </c>
      <c r="V872">
        <v>1</v>
      </c>
      <c r="W872">
        <v>2</v>
      </c>
      <c r="AV872" s="1" t="s">
        <v>49</v>
      </c>
      <c r="AW872" s="1" t="s">
        <v>1337</v>
      </c>
      <c r="AX872" s="1" t="s">
        <v>49</v>
      </c>
      <c r="AY872" s="1" t="s">
        <v>49</v>
      </c>
    </row>
    <row r="873" spans="1:51" ht="29.95" customHeight="1">
      <c r="A873" s="4" t="s">
        <v>264</v>
      </c>
      <c r="B873" s="4" t="s">
        <v>1338</v>
      </c>
      <c r="C873" s="4" t="s">
        <v>116</v>
      </c>
      <c r="D873" s="5">
        <v>1</v>
      </c>
      <c r="E873" s="6">
        <v>0</v>
      </c>
      <c r="F873" s="7">
        <f>TRUNC(E873*D873,1)</f>
        <v>0</v>
      </c>
      <c r="G873" s="6">
        <v>0</v>
      </c>
      <c r="H873" s="7">
        <f>TRUNC(G873*D873,1)</f>
        <v>0</v>
      </c>
      <c r="I873" s="6">
        <f>TRUNC(SUMIF(V871:V874, RIGHTB(O873, 1), H871:H874)*U873, 2)</f>
        <v>596.78</v>
      </c>
      <c r="J873" s="7">
        <f>TRUNC(I873*D873,1)</f>
        <v>596.70000000000005</v>
      </c>
      <c r="K873" s="6">
        <f t="shared" si="158"/>
        <v>596.70000000000005</v>
      </c>
      <c r="L873" s="7">
        <f t="shared" si="158"/>
        <v>596.70000000000005</v>
      </c>
      <c r="M873" s="4" t="s">
        <v>49</v>
      </c>
      <c r="N873" s="1" t="s">
        <v>407</v>
      </c>
      <c r="O873" s="1" t="s">
        <v>218</v>
      </c>
      <c r="P873" s="1" t="s">
        <v>59</v>
      </c>
      <c r="Q873" s="1" t="s">
        <v>59</v>
      </c>
      <c r="R873" s="1" t="s">
        <v>59</v>
      </c>
      <c r="S873">
        <v>1</v>
      </c>
      <c r="T873">
        <v>2</v>
      </c>
      <c r="U873">
        <v>0.01</v>
      </c>
      <c r="AV873" s="1" t="s">
        <v>49</v>
      </c>
      <c r="AW873" s="1" t="s">
        <v>1339</v>
      </c>
      <c r="AX873" s="1" t="s">
        <v>49</v>
      </c>
      <c r="AY873" s="1" t="s">
        <v>49</v>
      </c>
    </row>
    <row r="874" spans="1:51" ht="29.95" customHeight="1">
      <c r="A874" s="4" t="s">
        <v>1340</v>
      </c>
      <c r="B874" s="4" t="s">
        <v>1341</v>
      </c>
      <c r="C874" s="4" t="s">
        <v>116</v>
      </c>
      <c r="D874" s="5">
        <v>1</v>
      </c>
      <c r="E874" s="6">
        <v>0</v>
      </c>
      <c r="F874" s="7">
        <f>TRUNC(E874*D874,1)</f>
        <v>0</v>
      </c>
      <c r="G874" s="6">
        <f>TRUNC(SUMIF(W871:W874, RIGHTB(O874, 1), H871:H874)*U874, 2)</f>
        <v>11935.72</v>
      </c>
      <c r="H874" s="7">
        <f>TRUNC(G874*D874,1)</f>
        <v>11935.7</v>
      </c>
      <c r="I874" s="6">
        <v>0</v>
      </c>
      <c r="J874" s="7">
        <f>TRUNC(I874*D874,1)</f>
        <v>0</v>
      </c>
      <c r="K874" s="6">
        <f t="shared" si="158"/>
        <v>11935.7</v>
      </c>
      <c r="L874" s="7">
        <f t="shared" si="158"/>
        <v>11935.7</v>
      </c>
      <c r="M874" s="4" t="s">
        <v>49</v>
      </c>
      <c r="N874" s="1" t="s">
        <v>407</v>
      </c>
      <c r="O874" s="1" t="s">
        <v>266</v>
      </c>
      <c r="P874" s="1" t="s">
        <v>59</v>
      </c>
      <c r="Q874" s="1" t="s">
        <v>59</v>
      </c>
      <c r="R874" s="1" t="s">
        <v>59</v>
      </c>
      <c r="S874">
        <v>1</v>
      </c>
      <c r="T874">
        <v>1</v>
      </c>
      <c r="U874">
        <v>0.2</v>
      </c>
      <c r="AV874" s="1" t="s">
        <v>49</v>
      </c>
      <c r="AW874" s="1" t="s">
        <v>1342</v>
      </c>
      <c r="AX874" s="1" t="s">
        <v>49</v>
      </c>
      <c r="AY874" s="1" t="s">
        <v>49</v>
      </c>
    </row>
    <row r="875" spans="1:51" ht="29.95" customHeight="1">
      <c r="A875" s="4" t="s">
        <v>454</v>
      </c>
      <c r="B875" s="4" t="s">
        <v>49</v>
      </c>
      <c r="C875" s="4" t="s">
        <v>49</v>
      </c>
      <c r="D875" s="5"/>
      <c r="E875" s="6"/>
      <c r="F875" s="7">
        <f>TRUNC(SUMIF(N871:N874, N870, F871:F874),0)</f>
        <v>0</v>
      </c>
      <c r="G875" s="6"/>
      <c r="H875" s="7">
        <f>TRUNC(SUMIF(N871:N874, N870, H871:H874),0)</f>
        <v>71614</v>
      </c>
      <c r="I875" s="6"/>
      <c r="J875" s="7">
        <f>TRUNC(SUMIF(N871:N874, N870, J871:J874),0)</f>
        <v>596</v>
      </c>
      <c r="K875" s="6"/>
      <c r="L875" s="7">
        <f>F875+H875+J875</f>
        <v>72210</v>
      </c>
      <c r="M875" s="4" t="s">
        <v>49</v>
      </c>
      <c r="N875" s="1" t="s">
        <v>125</v>
      </c>
      <c r="O875" s="1" t="s">
        <v>125</v>
      </c>
      <c r="P875" s="1" t="s">
        <v>49</v>
      </c>
      <c r="Q875" s="1" t="s">
        <v>49</v>
      </c>
      <c r="R875" s="1" t="s">
        <v>49</v>
      </c>
      <c r="AV875" s="1" t="s">
        <v>49</v>
      </c>
      <c r="AW875" s="1" t="s">
        <v>49</v>
      </c>
      <c r="AX875" s="1" t="s">
        <v>49</v>
      </c>
      <c r="AY875" s="1" t="s">
        <v>49</v>
      </c>
    </row>
    <row r="876" spans="1:51" ht="29.95" customHeight="1">
      <c r="A876" s="5"/>
      <c r="B876" s="5"/>
      <c r="C876" s="5"/>
      <c r="D876" s="5"/>
      <c r="E876" s="6"/>
      <c r="F876" s="7"/>
      <c r="G876" s="6"/>
      <c r="H876" s="7"/>
      <c r="I876" s="6"/>
      <c r="J876" s="7"/>
      <c r="K876" s="6"/>
      <c r="L876" s="7"/>
      <c r="M876" s="5"/>
    </row>
    <row r="877" spans="1:51" ht="29.95" customHeight="1">
      <c r="A877" s="91" t="s">
        <v>1343</v>
      </c>
      <c r="B877" s="91"/>
      <c r="C877" s="91"/>
      <c r="D877" s="91"/>
      <c r="E877" s="92"/>
      <c r="F877" s="93"/>
      <c r="G877" s="92"/>
      <c r="H877" s="93"/>
      <c r="I877" s="92"/>
      <c r="J877" s="93"/>
      <c r="K877" s="92"/>
      <c r="L877" s="93"/>
      <c r="M877" s="91"/>
      <c r="N877" s="1" t="s">
        <v>412</v>
      </c>
    </row>
    <row r="878" spans="1:51" ht="29.95" customHeight="1">
      <c r="A878" s="4" t="s">
        <v>1344</v>
      </c>
      <c r="B878" s="4" t="s">
        <v>1345</v>
      </c>
      <c r="C878" s="4" t="s">
        <v>131</v>
      </c>
      <c r="D878" s="5">
        <v>1</v>
      </c>
      <c r="E878" s="6" t="e">
        <f>#REF!</f>
        <v>#REF!</v>
      </c>
      <c r="F878" s="7" t="e">
        <f>TRUNC(E878*D878,1)</f>
        <v>#REF!</v>
      </c>
      <c r="G878" s="6" t="e">
        <f>#REF!</f>
        <v>#REF!</v>
      </c>
      <c r="H878" s="7" t="e">
        <f>TRUNC(G878*D878,1)</f>
        <v>#REF!</v>
      </c>
      <c r="I878" s="6" t="e">
        <f>#REF!</f>
        <v>#REF!</v>
      </c>
      <c r="J878" s="7" t="e">
        <f>TRUNC(I878*D878,1)</f>
        <v>#REF!</v>
      </c>
      <c r="K878" s="6" t="e">
        <f>TRUNC(E878+G878+I878,1)</f>
        <v>#REF!</v>
      </c>
      <c r="L878" s="7" t="e">
        <f>TRUNC(F878+H878+J878,1)</f>
        <v>#REF!</v>
      </c>
      <c r="M878" s="4" t="s">
        <v>1346</v>
      </c>
      <c r="N878" s="1" t="s">
        <v>412</v>
      </c>
      <c r="O878" s="1" t="s">
        <v>1347</v>
      </c>
      <c r="P878" s="1" t="s">
        <v>58</v>
      </c>
      <c r="Q878" s="1" t="s">
        <v>59</v>
      </c>
      <c r="R878" s="1" t="s">
        <v>59</v>
      </c>
      <c r="AV878" s="1" t="s">
        <v>49</v>
      </c>
      <c r="AW878" s="1" t="s">
        <v>1348</v>
      </c>
      <c r="AX878" s="1" t="s">
        <v>49</v>
      </c>
      <c r="AY878" s="1" t="s">
        <v>49</v>
      </c>
    </row>
    <row r="879" spans="1:51" ht="29.95" customHeight="1">
      <c r="A879" s="4" t="s">
        <v>1349</v>
      </c>
      <c r="B879" s="4" t="s">
        <v>411</v>
      </c>
      <c r="C879" s="4" t="s">
        <v>131</v>
      </c>
      <c r="D879" s="5">
        <v>1</v>
      </c>
      <c r="E879" s="6" t="e">
        <f>#REF!</f>
        <v>#REF!</v>
      </c>
      <c r="F879" s="7" t="e">
        <f>TRUNC(E879*D879,1)</f>
        <v>#REF!</v>
      </c>
      <c r="G879" s="6" t="e">
        <f>#REF!</f>
        <v>#REF!</v>
      </c>
      <c r="H879" s="7" t="e">
        <f>TRUNC(G879*D879,1)</f>
        <v>#REF!</v>
      </c>
      <c r="I879" s="6" t="e">
        <f>#REF!</f>
        <v>#REF!</v>
      </c>
      <c r="J879" s="7" t="e">
        <f>TRUNC(I879*D879,1)</f>
        <v>#REF!</v>
      </c>
      <c r="K879" s="6" t="e">
        <f>TRUNC(E879+G879+I879,1)</f>
        <v>#REF!</v>
      </c>
      <c r="L879" s="7" t="e">
        <f>TRUNC(F879+H879+J879,1)</f>
        <v>#REF!</v>
      </c>
      <c r="M879" s="4" t="s">
        <v>1350</v>
      </c>
      <c r="N879" s="1" t="s">
        <v>412</v>
      </c>
      <c r="O879" s="1" t="s">
        <v>1351</v>
      </c>
      <c r="P879" s="1" t="s">
        <v>58</v>
      </c>
      <c r="Q879" s="1" t="s">
        <v>59</v>
      </c>
      <c r="R879" s="1" t="s">
        <v>59</v>
      </c>
      <c r="AV879" s="1" t="s">
        <v>49</v>
      </c>
      <c r="AW879" s="1" t="s">
        <v>1352</v>
      </c>
      <c r="AX879" s="1" t="s">
        <v>49</v>
      </c>
      <c r="AY879" s="1" t="s">
        <v>49</v>
      </c>
    </row>
    <row r="880" spans="1:51" ht="29.95" customHeight="1">
      <c r="A880" s="4" t="s">
        <v>454</v>
      </c>
      <c r="B880" s="4" t="s">
        <v>49</v>
      </c>
      <c r="C880" s="4" t="s">
        <v>49</v>
      </c>
      <c r="D880" s="5"/>
      <c r="E880" s="6"/>
      <c r="F880" s="7" t="e">
        <f>TRUNC(SUMIF(N878:N879, N877, F878:F879),0)</f>
        <v>#REF!</v>
      </c>
      <c r="G880" s="6"/>
      <c r="H880" s="7" t="e">
        <f>TRUNC(SUMIF(N878:N879, N877, H878:H879),0)</f>
        <v>#REF!</v>
      </c>
      <c r="I880" s="6"/>
      <c r="J880" s="7" t="e">
        <f>TRUNC(SUMIF(N878:N879, N877, J878:J879),0)</f>
        <v>#REF!</v>
      </c>
      <c r="K880" s="6"/>
      <c r="L880" s="7" t="e">
        <f>F880+H880+J880</f>
        <v>#REF!</v>
      </c>
      <c r="M880" s="4" t="s">
        <v>49</v>
      </c>
      <c r="N880" s="1" t="s">
        <v>125</v>
      </c>
      <c r="O880" s="1" t="s">
        <v>125</v>
      </c>
      <c r="P880" s="1" t="s">
        <v>49</v>
      </c>
      <c r="Q880" s="1" t="s">
        <v>49</v>
      </c>
      <c r="R880" s="1" t="s">
        <v>49</v>
      </c>
      <c r="AV880" s="1" t="s">
        <v>49</v>
      </c>
      <c r="AW880" s="1" t="s">
        <v>49</v>
      </c>
      <c r="AX880" s="1" t="s">
        <v>49</v>
      </c>
      <c r="AY880" s="1" t="s">
        <v>49</v>
      </c>
    </row>
    <row r="881" spans="1:51" ht="29.95" customHeight="1">
      <c r="A881" s="5"/>
      <c r="B881" s="5"/>
      <c r="C881" s="5"/>
      <c r="D881" s="5"/>
      <c r="E881" s="6"/>
      <c r="F881" s="7"/>
      <c r="G881" s="6"/>
      <c r="H881" s="7"/>
      <c r="I881" s="6"/>
      <c r="J881" s="7"/>
      <c r="K881" s="6"/>
      <c r="L881" s="7"/>
      <c r="M881" s="5"/>
    </row>
    <row r="882" spans="1:51" ht="29.95" customHeight="1">
      <c r="A882" s="91" t="s">
        <v>1353</v>
      </c>
      <c r="B882" s="91"/>
      <c r="C882" s="91"/>
      <c r="D882" s="91"/>
      <c r="E882" s="92"/>
      <c r="F882" s="93"/>
      <c r="G882" s="92"/>
      <c r="H882" s="93"/>
      <c r="I882" s="92"/>
      <c r="J882" s="93"/>
      <c r="K882" s="92"/>
      <c r="L882" s="93"/>
      <c r="M882" s="91"/>
      <c r="N882" s="1" t="s">
        <v>652</v>
      </c>
    </row>
    <row r="883" spans="1:51" ht="29.95" customHeight="1">
      <c r="A883" s="4" t="s">
        <v>1072</v>
      </c>
      <c r="B883" s="4" t="s">
        <v>1073</v>
      </c>
      <c r="C883" s="4" t="s">
        <v>251</v>
      </c>
      <c r="D883" s="5">
        <v>0.88</v>
      </c>
      <c r="E883" s="6">
        <f>단가대비표!O20</f>
        <v>3050</v>
      </c>
      <c r="F883" s="7">
        <f>TRUNC(E883*D883,1)</f>
        <v>2684</v>
      </c>
      <c r="G883" s="6">
        <f>단가대비표!P20</f>
        <v>0</v>
      </c>
      <c r="H883" s="7">
        <f>TRUNC(G883*D883,1)</f>
        <v>0</v>
      </c>
      <c r="I883" s="6">
        <f>단가대비표!V20</f>
        <v>0</v>
      </c>
      <c r="J883" s="7">
        <f>TRUNC(I883*D883,1)</f>
        <v>0</v>
      </c>
      <c r="K883" s="6">
        <f t="shared" ref="K883:L886" si="159">TRUNC(E883+G883+I883,1)</f>
        <v>3050</v>
      </c>
      <c r="L883" s="7">
        <f t="shared" si="159"/>
        <v>2684</v>
      </c>
      <c r="M883" s="4" t="s">
        <v>49</v>
      </c>
      <c r="N883" s="1" t="s">
        <v>652</v>
      </c>
      <c r="O883" s="1" t="s">
        <v>1074</v>
      </c>
      <c r="P883" s="1" t="s">
        <v>59</v>
      </c>
      <c r="Q883" s="1" t="s">
        <v>59</v>
      </c>
      <c r="R883" s="1" t="s">
        <v>58</v>
      </c>
      <c r="AV883" s="1" t="s">
        <v>49</v>
      </c>
      <c r="AW883" s="1" t="s">
        <v>1354</v>
      </c>
      <c r="AX883" s="1" t="s">
        <v>49</v>
      </c>
      <c r="AY883" s="1" t="s">
        <v>49</v>
      </c>
    </row>
    <row r="884" spans="1:51" ht="29.95" customHeight="1">
      <c r="A884" s="4" t="s">
        <v>1076</v>
      </c>
      <c r="B884" s="4" t="s">
        <v>49</v>
      </c>
      <c r="C884" s="4" t="s">
        <v>900</v>
      </c>
      <c r="D884" s="5">
        <v>3.2</v>
      </c>
      <c r="E884" s="6">
        <f>단가대비표!O54</f>
        <v>99.4</v>
      </c>
      <c r="F884" s="7">
        <f>TRUNC(E884*D884,1)</f>
        <v>318</v>
      </c>
      <c r="G884" s="6">
        <f>단가대비표!P54</f>
        <v>0</v>
      </c>
      <c r="H884" s="7">
        <f>TRUNC(G884*D884,1)</f>
        <v>0</v>
      </c>
      <c r="I884" s="6">
        <f>단가대비표!V54</f>
        <v>0</v>
      </c>
      <c r="J884" s="7">
        <f>TRUNC(I884*D884,1)</f>
        <v>0</v>
      </c>
      <c r="K884" s="6">
        <f t="shared" si="159"/>
        <v>99.4</v>
      </c>
      <c r="L884" s="7">
        <f t="shared" si="159"/>
        <v>318</v>
      </c>
      <c r="M884" s="4" t="s">
        <v>49</v>
      </c>
      <c r="N884" s="1" t="s">
        <v>652</v>
      </c>
      <c r="O884" s="1" t="s">
        <v>1077</v>
      </c>
      <c r="P884" s="1" t="s">
        <v>59</v>
      </c>
      <c r="Q884" s="1" t="s">
        <v>59</v>
      </c>
      <c r="R884" s="1" t="s">
        <v>58</v>
      </c>
      <c r="AV884" s="1" t="s">
        <v>49</v>
      </c>
      <c r="AW884" s="1" t="s">
        <v>1355</v>
      </c>
      <c r="AX884" s="1" t="s">
        <v>49</v>
      </c>
      <c r="AY884" s="1" t="s">
        <v>49</v>
      </c>
    </row>
    <row r="885" spans="1:51" ht="29.95" customHeight="1">
      <c r="A885" s="4" t="s">
        <v>780</v>
      </c>
      <c r="B885" s="4" t="s">
        <v>220</v>
      </c>
      <c r="C885" s="4" t="s">
        <v>221</v>
      </c>
      <c r="D885" s="5">
        <v>0.40899999999999997</v>
      </c>
      <c r="E885" s="6">
        <f>단가대비표!O194</f>
        <v>0</v>
      </c>
      <c r="F885" s="7">
        <f>TRUNC(E885*D885,1)</f>
        <v>0</v>
      </c>
      <c r="G885" s="6">
        <f>단가대비표!P194</f>
        <v>249748</v>
      </c>
      <c r="H885" s="7">
        <f>TRUNC(G885*D885,1)</f>
        <v>102146.9</v>
      </c>
      <c r="I885" s="6">
        <f>단가대비표!V194</f>
        <v>0</v>
      </c>
      <c r="J885" s="7">
        <f>TRUNC(I885*D885,1)</f>
        <v>0</v>
      </c>
      <c r="K885" s="6">
        <f t="shared" si="159"/>
        <v>249748</v>
      </c>
      <c r="L885" s="7">
        <f t="shared" si="159"/>
        <v>102146.9</v>
      </c>
      <c r="M885" s="4" t="s">
        <v>49</v>
      </c>
      <c r="N885" s="1" t="s">
        <v>652</v>
      </c>
      <c r="O885" s="1" t="s">
        <v>781</v>
      </c>
      <c r="P885" s="1" t="s">
        <v>59</v>
      </c>
      <c r="Q885" s="1" t="s">
        <v>59</v>
      </c>
      <c r="R885" s="1" t="s">
        <v>58</v>
      </c>
      <c r="V885">
        <v>1</v>
      </c>
      <c r="AV885" s="1" t="s">
        <v>49</v>
      </c>
      <c r="AW885" s="1" t="s">
        <v>1356</v>
      </c>
      <c r="AX885" s="1" t="s">
        <v>49</v>
      </c>
      <c r="AY885" s="1" t="s">
        <v>49</v>
      </c>
    </row>
    <row r="886" spans="1:51" ht="29.95" customHeight="1">
      <c r="A886" s="4" t="s">
        <v>264</v>
      </c>
      <c r="B886" s="4" t="s">
        <v>265</v>
      </c>
      <c r="C886" s="4" t="s">
        <v>116</v>
      </c>
      <c r="D886" s="5">
        <v>1</v>
      </c>
      <c r="E886" s="6">
        <f>TRUNC(SUMIF(V883:V886, RIGHTB(O886, 1), H883:H886)*U886, 2)</f>
        <v>3064.4</v>
      </c>
      <c r="F886" s="7">
        <f>TRUNC(E886*D886,1)</f>
        <v>3064.4</v>
      </c>
      <c r="G886" s="6">
        <v>0</v>
      </c>
      <c r="H886" s="7">
        <f>TRUNC(G886*D886,1)</f>
        <v>0</v>
      </c>
      <c r="I886" s="6">
        <v>0</v>
      </c>
      <c r="J886" s="7">
        <f>TRUNC(I886*D886,1)</f>
        <v>0</v>
      </c>
      <c r="K886" s="6">
        <f t="shared" si="159"/>
        <v>3064.4</v>
      </c>
      <c r="L886" s="7">
        <f t="shared" si="159"/>
        <v>3064.4</v>
      </c>
      <c r="M886" s="4" t="s">
        <v>49</v>
      </c>
      <c r="N886" s="1" t="s">
        <v>652</v>
      </c>
      <c r="O886" s="1" t="s">
        <v>218</v>
      </c>
      <c r="P886" s="1" t="s">
        <v>59</v>
      </c>
      <c r="Q886" s="1" t="s">
        <v>59</v>
      </c>
      <c r="R886" s="1" t="s">
        <v>59</v>
      </c>
      <c r="S886">
        <v>1</v>
      </c>
      <c r="T886">
        <v>0</v>
      </c>
      <c r="U886">
        <v>0.03</v>
      </c>
      <c r="AV886" s="1" t="s">
        <v>49</v>
      </c>
      <c r="AW886" s="1" t="s">
        <v>1357</v>
      </c>
      <c r="AX886" s="1" t="s">
        <v>49</v>
      </c>
      <c r="AY886" s="1" t="s">
        <v>49</v>
      </c>
    </row>
    <row r="887" spans="1:51" ht="29.95" customHeight="1">
      <c r="A887" s="4" t="s">
        <v>454</v>
      </c>
      <c r="B887" s="4" t="s">
        <v>49</v>
      </c>
      <c r="C887" s="4" t="s">
        <v>49</v>
      </c>
      <c r="D887" s="5"/>
      <c r="E887" s="6"/>
      <c r="F887" s="7">
        <f>TRUNC(SUMIF(N883:N886, N882, F883:F886),0)</f>
        <v>6066</v>
      </c>
      <c r="G887" s="6"/>
      <c r="H887" s="7">
        <f>TRUNC(SUMIF(N883:N886, N882, H883:H886),0)</f>
        <v>102146</v>
      </c>
      <c r="I887" s="6"/>
      <c r="J887" s="7">
        <f>TRUNC(SUMIF(N883:N886, N882, J883:J886),0)</f>
        <v>0</v>
      </c>
      <c r="K887" s="6"/>
      <c r="L887" s="7">
        <f>F887+H887+J887</f>
        <v>108212</v>
      </c>
      <c r="M887" s="4" t="s">
        <v>49</v>
      </c>
      <c r="N887" s="1" t="s">
        <v>125</v>
      </c>
      <c r="O887" s="1" t="s">
        <v>125</v>
      </c>
      <c r="P887" s="1" t="s">
        <v>49</v>
      </c>
      <c r="Q887" s="1" t="s">
        <v>49</v>
      </c>
      <c r="R887" s="1" t="s">
        <v>49</v>
      </c>
      <c r="AV887" s="1" t="s">
        <v>49</v>
      </c>
      <c r="AW887" s="1" t="s">
        <v>49</v>
      </c>
      <c r="AX887" s="1" t="s">
        <v>49</v>
      </c>
      <c r="AY887" s="1" t="s">
        <v>49</v>
      </c>
    </row>
    <row r="888" spans="1:51" ht="29.95" customHeight="1">
      <c r="A888" s="5"/>
      <c r="B888" s="5"/>
      <c r="C888" s="5"/>
      <c r="D888" s="5"/>
      <c r="E888" s="6"/>
      <c r="F888" s="7"/>
      <c r="G888" s="6"/>
      <c r="H888" s="7"/>
      <c r="I888" s="6"/>
      <c r="J888" s="7"/>
      <c r="K888" s="6"/>
      <c r="L888" s="7"/>
      <c r="M888" s="5"/>
    </row>
    <row r="889" spans="1:51" ht="29.95" customHeight="1">
      <c r="A889" s="91" t="s">
        <v>1358</v>
      </c>
      <c r="B889" s="91"/>
      <c r="C889" s="91"/>
      <c r="D889" s="91"/>
      <c r="E889" s="92"/>
      <c r="F889" s="93"/>
      <c r="G889" s="92"/>
      <c r="H889" s="93"/>
      <c r="I889" s="92"/>
      <c r="J889" s="93"/>
      <c r="K889" s="92"/>
      <c r="L889" s="93"/>
      <c r="M889" s="91"/>
      <c r="N889" s="1" t="s">
        <v>668</v>
      </c>
    </row>
    <row r="890" spans="1:51" ht="29.95" customHeight="1">
      <c r="A890" s="4" t="s">
        <v>1072</v>
      </c>
      <c r="B890" s="4" t="s">
        <v>1359</v>
      </c>
      <c r="C890" s="4" t="s">
        <v>251</v>
      </c>
      <c r="D890" s="5">
        <v>4.9000000000000002E-2</v>
      </c>
      <c r="E890" s="6">
        <f>단가대비표!O19</f>
        <v>3150</v>
      </c>
      <c r="F890" s="7">
        <f>TRUNC(E890*D890,1)</f>
        <v>154.30000000000001</v>
      </c>
      <c r="G890" s="6">
        <f>단가대비표!P19</f>
        <v>0</v>
      </c>
      <c r="H890" s="7">
        <f>TRUNC(G890*D890,1)</f>
        <v>0</v>
      </c>
      <c r="I890" s="6">
        <f>단가대비표!V19</f>
        <v>0</v>
      </c>
      <c r="J890" s="7">
        <f>TRUNC(I890*D890,1)</f>
        <v>0</v>
      </c>
      <c r="K890" s="6">
        <f t="shared" ref="K890:L893" si="160">TRUNC(E890+G890+I890,1)</f>
        <v>3150</v>
      </c>
      <c r="L890" s="7">
        <f t="shared" si="160"/>
        <v>154.30000000000001</v>
      </c>
      <c r="M890" s="4" t="s">
        <v>49</v>
      </c>
      <c r="N890" s="1" t="s">
        <v>668</v>
      </c>
      <c r="O890" s="1" t="s">
        <v>1360</v>
      </c>
      <c r="P890" s="1" t="s">
        <v>59</v>
      </c>
      <c r="Q890" s="1" t="s">
        <v>59</v>
      </c>
      <c r="R890" s="1" t="s">
        <v>58</v>
      </c>
      <c r="AV890" s="1" t="s">
        <v>49</v>
      </c>
      <c r="AW890" s="1" t="s">
        <v>1361</v>
      </c>
      <c r="AX890" s="1" t="s">
        <v>49</v>
      </c>
      <c r="AY890" s="1" t="s">
        <v>49</v>
      </c>
    </row>
    <row r="891" spans="1:51" ht="29.95" customHeight="1">
      <c r="A891" s="4" t="s">
        <v>1076</v>
      </c>
      <c r="B891" s="4" t="s">
        <v>49</v>
      </c>
      <c r="C891" s="4" t="s">
        <v>900</v>
      </c>
      <c r="D891" s="5">
        <v>0.13200000000000001</v>
      </c>
      <c r="E891" s="6">
        <f>단가대비표!O54</f>
        <v>99.4</v>
      </c>
      <c r="F891" s="7">
        <f>TRUNC(E891*D891,1)</f>
        <v>13.1</v>
      </c>
      <c r="G891" s="6">
        <f>단가대비표!P54</f>
        <v>0</v>
      </c>
      <c r="H891" s="7">
        <f>TRUNC(G891*D891,1)</f>
        <v>0</v>
      </c>
      <c r="I891" s="6">
        <f>단가대비표!V54</f>
        <v>0</v>
      </c>
      <c r="J891" s="7">
        <f>TRUNC(I891*D891,1)</f>
        <v>0</v>
      </c>
      <c r="K891" s="6">
        <f t="shared" si="160"/>
        <v>99.4</v>
      </c>
      <c r="L891" s="7">
        <f t="shared" si="160"/>
        <v>13.1</v>
      </c>
      <c r="M891" s="4" t="s">
        <v>49</v>
      </c>
      <c r="N891" s="1" t="s">
        <v>668</v>
      </c>
      <c r="O891" s="1" t="s">
        <v>1077</v>
      </c>
      <c r="P891" s="1" t="s">
        <v>59</v>
      </c>
      <c r="Q891" s="1" t="s">
        <v>59</v>
      </c>
      <c r="R891" s="1" t="s">
        <v>58</v>
      </c>
      <c r="AV891" s="1" t="s">
        <v>49</v>
      </c>
      <c r="AW891" s="1" t="s">
        <v>1362</v>
      </c>
      <c r="AX891" s="1" t="s">
        <v>49</v>
      </c>
      <c r="AY891" s="1" t="s">
        <v>49</v>
      </c>
    </row>
    <row r="892" spans="1:51" ht="29.95" customHeight="1">
      <c r="A892" s="4" t="s">
        <v>780</v>
      </c>
      <c r="B892" s="4" t="s">
        <v>220</v>
      </c>
      <c r="C892" s="4" t="s">
        <v>221</v>
      </c>
      <c r="D892" s="5">
        <v>8.5000000000000006E-2</v>
      </c>
      <c r="E892" s="6">
        <f>단가대비표!O194</f>
        <v>0</v>
      </c>
      <c r="F892" s="7">
        <f>TRUNC(E892*D892,1)</f>
        <v>0</v>
      </c>
      <c r="G892" s="6">
        <f>단가대비표!P194</f>
        <v>249748</v>
      </c>
      <c r="H892" s="7">
        <f>TRUNC(G892*D892,1)</f>
        <v>21228.5</v>
      </c>
      <c r="I892" s="6">
        <f>단가대비표!V194</f>
        <v>0</v>
      </c>
      <c r="J892" s="7">
        <f>TRUNC(I892*D892,1)</f>
        <v>0</v>
      </c>
      <c r="K892" s="6">
        <f t="shared" si="160"/>
        <v>249748</v>
      </c>
      <c r="L892" s="7">
        <f t="shared" si="160"/>
        <v>21228.5</v>
      </c>
      <c r="M892" s="4" t="s">
        <v>49</v>
      </c>
      <c r="N892" s="1" t="s">
        <v>668</v>
      </c>
      <c r="O892" s="1" t="s">
        <v>781</v>
      </c>
      <c r="P892" s="1" t="s">
        <v>59</v>
      </c>
      <c r="Q892" s="1" t="s">
        <v>59</v>
      </c>
      <c r="R892" s="1" t="s">
        <v>58</v>
      </c>
      <c r="V892">
        <v>1</v>
      </c>
      <c r="AV892" s="1" t="s">
        <v>49</v>
      </c>
      <c r="AW892" s="1" t="s">
        <v>1363</v>
      </c>
      <c r="AX892" s="1" t="s">
        <v>49</v>
      </c>
      <c r="AY892" s="1" t="s">
        <v>49</v>
      </c>
    </row>
    <row r="893" spans="1:51" ht="29.95" customHeight="1">
      <c r="A893" s="4" t="s">
        <v>264</v>
      </c>
      <c r="B893" s="4" t="s">
        <v>265</v>
      </c>
      <c r="C893" s="4" t="s">
        <v>116</v>
      </c>
      <c r="D893" s="5">
        <v>1</v>
      </c>
      <c r="E893" s="6">
        <f>TRUNC(SUMIF(V890:V893, RIGHTB(O893, 1), H890:H893)*U893, 2)</f>
        <v>636.85</v>
      </c>
      <c r="F893" s="7">
        <f>TRUNC(E893*D893,1)</f>
        <v>636.79999999999995</v>
      </c>
      <c r="G893" s="6">
        <v>0</v>
      </c>
      <c r="H893" s="7">
        <f>TRUNC(G893*D893,1)</f>
        <v>0</v>
      </c>
      <c r="I893" s="6">
        <v>0</v>
      </c>
      <c r="J893" s="7">
        <f>TRUNC(I893*D893,1)</f>
        <v>0</v>
      </c>
      <c r="K893" s="6">
        <f t="shared" si="160"/>
        <v>636.79999999999995</v>
      </c>
      <c r="L893" s="7">
        <f t="shared" si="160"/>
        <v>636.79999999999995</v>
      </c>
      <c r="M893" s="4" t="s">
        <v>49</v>
      </c>
      <c r="N893" s="1" t="s">
        <v>668</v>
      </c>
      <c r="O893" s="1" t="s">
        <v>218</v>
      </c>
      <c r="P893" s="1" t="s">
        <v>59</v>
      </c>
      <c r="Q893" s="1" t="s">
        <v>59</v>
      </c>
      <c r="R893" s="1" t="s">
        <v>59</v>
      </c>
      <c r="S893">
        <v>1</v>
      </c>
      <c r="T893">
        <v>0</v>
      </c>
      <c r="U893">
        <v>0.03</v>
      </c>
      <c r="AV893" s="1" t="s">
        <v>49</v>
      </c>
      <c r="AW893" s="1" t="s">
        <v>1364</v>
      </c>
      <c r="AX893" s="1" t="s">
        <v>49</v>
      </c>
      <c r="AY893" s="1" t="s">
        <v>49</v>
      </c>
    </row>
    <row r="894" spans="1:51" ht="29.95" customHeight="1">
      <c r="A894" s="4" t="s">
        <v>454</v>
      </c>
      <c r="B894" s="4" t="s">
        <v>49</v>
      </c>
      <c r="C894" s="4" t="s">
        <v>49</v>
      </c>
      <c r="D894" s="5"/>
      <c r="E894" s="6"/>
      <c r="F894" s="7">
        <f>TRUNC(SUMIF(N890:N893, N889, F890:F893),0)</f>
        <v>804</v>
      </c>
      <c r="G894" s="6"/>
      <c r="H894" s="7">
        <f>TRUNC(SUMIF(N890:N893, N889, H890:H893),0)</f>
        <v>21228</v>
      </c>
      <c r="I894" s="6"/>
      <c r="J894" s="7">
        <f>TRUNC(SUMIF(N890:N893, N889, J890:J893),0)</f>
        <v>0</v>
      </c>
      <c r="K894" s="6"/>
      <c r="L894" s="7">
        <f>F894+H894+J894</f>
        <v>22032</v>
      </c>
      <c r="M894" s="4" t="s">
        <v>49</v>
      </c>
      <c r="N894" s="1" t="s">
        <v>125</v>
      </c>
      <c r="O894" s="1" t="s">
        <v>125</v>
      </c>
      <c r="P894" s="1" t="s">
        <v>49</v>
      </c>
      <c r="Q894" s="1" t="s">
        <v>49</v>
      </c>
      <c r="R894" s="1" t="s">
        <v>49</v>
      </c>
      <c r="AV894" s="1" t="s">
        <v>49</v>
      </c>
      <c r="AW894" s="1" t="s">
        <v>49</v>
      </c>
      <c r="AX894" s="1" t="s">
        <v>49</v>
      </c>
      <c r="AY894" s="1" t="s">
        <v>49</v>
      </c>
    </row>
    <row r="895" spans="1:51" ht="29.95" customHeight="1">
      <c r="A895" s="5"/>
      <c r="B895" s="5"/>
      <c r="C895" s="5"/>
      <c r="D895" s="5"/>
      <c r="E895" s="6"/>
      <c r="F895" s="7"/>
      <c r="G895" s="6"/>
      <c r="H895" s="7"/>
      <c r="I895" s="6"/>
      <c r="J895" s="7"/>
      <c r="K895" s="6"/>
      <c r="L895" s="7"/>
      <c r="M895" s="5"/>
    </row>
    <row r="896" spans="1:51" ht="29.95" customHeight="1">
      <c r="A896" s="91" t="s">
        <v>1365</v>
      </c>
      <c r="B896" s="91"/>
      <c r="C896" s="91"/>
      <c r="D896" s="91"/>
      <c r="E896" s="92"/>
      <c r="F896" s="93"/>
      <c r="G896" s="92"/>
      <c r="H896" s="93"/>
      <c r="I896" s="92"/>
      <c r="J896" s="93"/>
      <c r="K896" s="92"/>
      <c r="L896" s="93"/>
      <c r="M896" s="91"/>
      <c r="N896" s="1" t="s">
        <v>680</v>
      </c>
    </row>
    <row r="897" spans="1:51" ht="29.95" customHeight="1">
      <c r="A897" s="4" t="s">
        <v>1072</v>
      </c>
      <c r="B897" s="4" t="s">
        <v>1359</v>
      </c>
      <c r="C897" s="4" t="s">
        <v>251</v>
      </c>
      <c r="D897" s="5">
        <v>3.5999999999999997E-2</v>
      </c>
      <c r="E897" s="6">
        <f>단가대비표!O19</f>
        <v>3150</v>
      </c>
      <c r="F897" s="7">
        <f>TRUNC(E897*D897,1)</f>
        <v>113.4</v>
      </c>
      <c r="G897" s="6">
        <f>단가대비표!P19</f>
        <v>0</v>
      </c>
      <c r="H897" s="7">
        <f>TRUNC(G897*D897,1)</f>
        <v>0</v>
      </c>
      <c r="I897" s="6">
        <f>단가대비표!V19</f>
        <v>0</v>
      </c>
      <c r="J897" s="7">
        <f>TRUNC(I897*D897,1)</f>
        <v>0</v>
      </c>
      <c r="K897" s="6">
        <f t="shared" ref="K897:L900" si="161">TRUNC(E897+G897+I897,1)</f>
        <v>3150</v>
      </c>
      <c r="L897" s="7">
        <f t="shared" si="161"/>
        <v>113.4</v>
      </c>
      <c r="M897" s="4" t="s">
        <v>49</v>
      </c>
      <c r="N897" s="1" t="s">
        <v>680</v>
      </c>
      <c r="O897" s="1" t="s">
        <v>1360</v>
      </c>
      <c r="P897" s="1" t="s">
        <v>59</v>
      </c>
      <c r="Q897" s="1" t="s">
        <v>59</v>
      </c>
      <c r="R897" s="1" t="s">
        <v>58</v>
      </c>
      <c r="AV897" s="1" t="s">
        <v>49</v>
      </c>
      <c r="AW897" s="1" t="s">
        <v>1366</v>
      </c>
      <c r="AX897" s="1" t="s">
        <v>49</v>
      </c>
      <c r="AY897" s="1" t="s">
        <v>49</v>
      </c>
    </row>
    <row r="898" spans="1:51" ht="29.95" customHeight="1">
      <c r="A898" s="4" t="s">
        <v>1076</v>
      </c>
      <c r="B898" s="4" t="s">
        <v>49</v>
      </c>
      <c r="C898" s="4" t="s">
        <v>900</v>
      </c>
      <c r="D898" s="5">
        <v>0.106</v>
      </c>
      <c r="E898" s="6">
        <f>단가대비표!O54</f>
        <v>99.4</v>
      </c>
      <c r="F898" s="7">
        <f>TRUNC(E898*D898,1)</f>
        <v>10.5</v>
      </c>
      <c r="G898" s="6">
        <f>단가대비표!P54</f>
        <v>0</v>
      </c>
      <c r="H898" s="7">
        <f>TRUNC(G898*D898,1)</f>
        <v>0</v>
      </c>
      <c r="I898" s="6">
        <f>단가대비표!V54</f>
        <v>0</v>
      </c>
      <c r="J898" s="7">
        <f>TRUNC(I898*D898,1)</f>
        <v>0</v>
      </c>
      <c r="K898" s="6">
        <f t="shared" si="161"/>
        <v>99.4</v>
      </c>
      <c r="L898" s="7">
        <f t="shared" si="161"/>
        <v>10.5</v>
      </c>
      <c r="M898" s="4" t="s">
        <v>49</v>
      </c>
      <c r="N898" s="1" t="s">
        <v>680</v>
      </c>
      <c r="O898" s="1" t="s">
        <v>1077</v>
      </c>
      <c r="P898" s="1" t="s">
        <v>59</v>
      </c>
      <c r="Q898" s="1" t="s">
        <v>59</v>
      </c>
      <c r="R898" s="1" t="s">
        <v>58</v>
      </c>
      <c r="AV898" s="1" t="s">
        <v>49</v>
      </c>
      <c r="AW898" s="1" t="s">
        <v>1367</v>
      </c>
      <c r="AX898" s="1" t="s">
        <v>49</v>
      </c>
      <c r="AY898" s="1" t="s">
        <v>49</v>
      </c>
    </row>
    <row r="899" spans="1:51" ht="29.95" customHeight="1">
      <c r="A899" s="4" t="s">
        <v>780</v>
      </c>
      <c r="B899" s="4" t="s">
        <v>220</v>
      </c>
      <c r="C899" s="4" t="s">
        <v>221</v>
      </c>
      <c r="D899" s="5">
        <v>7.0000000000000007E-2</v>
      </c>
      <c r="E899" s="6">
        <f>단가대비표!O194</f>
        <v>0</v>
      </c>
      <c r="F899" s="7">
        <f>TRUNC(E899*D899,1)</f>
        <v>0</v>
      </c>
      <c r="G899" s="6">
        <f>단가대비표!P194</f>
        <v>249748</v>
      </c>
      <c r="H899" s="7">
        <f>TRUNC(G899*D899,1)</f>
        <v>17482.3</v>
      </c>
      <c r="I899" s="6">
        <f>단가대비표!V194</f>
        <v>0</v>
      </c>
      <c r="J899" s="7">
        <f>TRUNC(I899*D899,1)</f>
        <v>0</v>
      </c>
      <c r="K899" s="6">
        <f t="shared" si="161"/>
        <v>249748</v>
      </c>
      <c r="L899" s="7">
        <f t="shared" si="161"/>
        <v>17482.3</v>
      </c>
      <c r="M899" s="4" t="s">
        <v>49</v>
      </c>
      <c r="N899" s="1" t="s">
        <v>680</v>
      </c>
      <c r="O899" s="1" t="s">
        <v>781</v>
      </c>
      <c r="P899" s="1" t="s">
        <v>59</v>
      </c>
      <c r="Q899" s="1" t="s">
        <v>59</v>
      </c>
      <c r="R899" s="1" t="s">
        <v>58</v>
      </c>
      <c r="V899">
        <v>1</v>
      </c>
      <c r="AV899" s="1" t="s">
        <v>49</v>
      </c>
      <c r="AW899" s="1" t="s">
        <v>1368</v>
      </c>
      <c r="AX899" s="1" t="s">
        <v>49</v>
      </c>
      <c r="AY899" s="1" t="s">
        <v>49</v>
      </c>
    </row>
    <row r="900" spans="1:51" ht="29.95" customHeight="1">
      <c r="A900" s="4" t="s">
        <v>264</v>
      </c>
      <c r="B900" s="4" t="s">
        <v>265</v>
      </c>
      <c r="C900" s="4" t="s">
        <v>116</v>
      </c>
      <c r="D900" s="5">
        <v>1</v>
      </c>
      <c r="E900" s="6">
        <f>TRUNC(SUMIF(V897:V900, RIGHTB(O900, 1), H897:H900)*U900, 2)</f>
        <v>524.46</v>
      </c>
      <c r="F900" s="7">
        <f>TRUNC(E900*D900,1)</f>
        <v>524.4</v>
      </c>
      <c r="G900" s="6">
        <v>0</v>
      </c>
      <c r="H900" s="7">
        <f>TRUNC(G900*D900,1)</f>
        <v>0</v>
      </c>
      <c r="I900" s="6">
        <v>0</v>
      </c>
      <c r="J900" s="7">
        <f>TRUNC(I900*D900,1)</f>
        <v>0</v>
      </c>
      <c r="K900" s="6">
        <f t="shared" si="161"/>
        <v>524.4</v>
      </c>
      <c r="L900" s="7">
        <f t="shared" si="161"/>
        <v>524.4</v>
      </c>
      <c r="M900" s="4" t="s">
        <v>49</v>
      </c>
      <c r="N900" s="1" t="s">
        <v>680</v>
      </c>
      <c r="O900" s="1" t="s">
        <v>218</v>
      </c>
      <c r="P900" s="1" t="s">
        <v>59</v>
      </c>
      <c r="Q900" s="1" t="s">
        <v>59</v>
      </c>
      <c r="R900" s="1" t="s">
        <v>59</v>
      </c>
      <c r="S900">
        <v>1</v>
      </c>
      <c r="T900">
        <v>0</v>
      </c>
      <c r="U900">
        <v>0.03</v>
      </c>
      <c r="AV900" s="1" t="s">
        <v>49</v>
      </c>
      <c r="AW900" s="1" t="s">
        <v>1369</v>
      </c>
      <c r="AX900" s="1" t="s">
        <v>49</v>
      </c>
      <c r="AY900" s="1" t="s">
        <v>49</v>
      </c>
    </row>
    <row r="901" spans="1:51" ht="29.95" customHeight="1">
      <c r="A901" s="4" t="s">
        <v>454</v>
      </c>
      <c r="B901" s="4" t="s">
        <v>49</v>
      </c>
      <c r="C901" s="4" t="s">
        <v>49</v>
      </c>
      <c r="D901" s="5"/>
      <c r="E901" s="6"/>
      <c r="F901" s="7">
        <f>TRUNC(SUMIF(N897:N900, N896, F897:F900),0)</f>
        <v>648</v>
      </c>
      <c r="G901" s="6"/>
      <c r="H901" s="7">
        <f>TRUNC(SUMIF(N897:N900, N896, H897:H900),0)</f>
        <v>17482</v>
      </c>
      <c r="I901" s="6"/>
      <c r="J901" s="7">
        <f>TRUNC(SUMIF(N897:N900, N896, J897:J900),0)</f>
        <v>0</v>
      </c>
      <c r="K901" s="6"/>
      <c r="L901" s="7">
        <f>F901+H901+J901</f>
        <v>18130</v>
      </c>
      <c r="M901" s="4" t="s">
        <v>49</v>
      </c>
      <c r="N901" s="1" t="s">
        <v>125</v>
      </c>
      <c r="O901" s="1" t="s">
        <v>125</v>
      </c>
      <c r="P901" s="1" t="s">
        <v>49</v>
      </c>
      <c r="Q901" s="1" t="s">
        <v>49</v>
      </c>
      <c r="R901" s="1" t="s">
        <v>49</v>
      </c>
      <c r="AV901" s="1" t="s">
        <v>49</v>
      </c>
      <c r="AW901" s="1" t="s">
        <v>49</v>
      </c>
      <c r="AX901" s="1" t="s">
        <v>49</v>
      </c>
      <c r="AY901" s="1" t="s">
        <v>49</v>
      </c>
    </row>
    <row r="902" spans="1:51" ht="29.95" customHeight="1">
      <c r="A902" s="5"/>
      <c r="B902" s="5"/>
      <c r="C902" s="5"/>
      <c r="D902" s="5"/>
      <c r="E902" s="6"/>
      <c r="F902" s="7"/>
      <c r="G902" s="6"/>
      <c r="H902" s="7"/>
      <c r="I902" s="6"/>
      <c r="J902" s="7"/>
      <c r="K902" s="6"/>
      <c r="L902" s="7"/>
      <c r="M902" s="5"/>
    </row>
    <row r="903" spans="1:51" ht="29.95" customHeight="1">
      <c r="A903" s="91" t="s">
        <v>1370</v>
      </c>
      <c r="B903" s="91"/>
      <c r="C903" s="91"/>
      <c r="D903" s="91"/>
      <c r="E903" s="92"/>
      <c r="F903" s="93"/>
      <c r="G903" s="92"/>
      <c r="H903" s="93"/>
      <c r="I903" s="92"/>
      <c r="J903" s="93"/>
      <c r="K903" s="92"/>
      <c r="L903" s="93"/>
      <c r="M903" s="91"/>
      <c r="N903" s="1" t="s">
        <v>692</v>
      </c>
    </row>
    <row r="904" spans="1:51" ht="29.95" customHeight="1">
      <c r="A904" s="4" t="s">
        <v>1072</v>
      </c>
      <c r="B904" s="4" t="s">
        <v>1359</v>
      </c>
      <c r="C904" s="4" t="s">
        <v>251</v>
      </c>
      <c r="D904" s="5">
        <v>2.7E-2</v>
      </c>
      <c r="E904" s="6">
        <f>단가대비표!O19</f>
        <v>3150</v>
      </c>
      <c r="F904" s="7">
        <f>TRUNC(E904*D904,1)</f>
        <v>85</v>
      </c>
      <c r="G904" s="6">
        <f>단가대비표!P19</f>
        <v>0</v>
      </c>
      <c r="H904" s="7">
        <f>TRUNC(G904*D904,1)</f>
        <v>0</v>
      </c>
      <c r="I904" s="6">
        <f>단가대비표!V19</f>
        <v>0</v>
      </c>
      <c r="J904" s="7">
        <f>TRUNC(I904*D904,1)</f>
        <v>0</v>
      </c>
      <c r="K904" s="6">
        <f t="shared" ref="K904:L907" si="162">TRUNC(E904+G904+I904,1)</f>
        <v>3150</v>
      </c>
      <c r="L904" s="7">
        <f t="shared" si="162"/>
        <v>85</v>
      </c>
      <c r="M904" s="4" t="s">
        <v>49</v>
      </c>
      <c r="N904" s="1" t="s">
        <v>692</v>
      </c>
      <c r="O904" s="1" t="s">
        <v>1360</v>
      </c>
      <c r="P904" s="1" t="s">
        <v>59</v>
      </c>
      <c r="Q904" s="1" t="s">
        <v>59</v>
      </c>
      <c r="R904" s="1" t="s">
        <v>58</v>
      </c>
      <c r="AV904" s="1" t="s">
        <v>49</v>
      </c>
      <c r="AW904" s="1" t="s">
        <v>1371</v>
      </c>
      <c r="AX904" s="1" t="s">
        <v>49</v>
      </c>
      <c r="AY904" s="1" t="s">
        <v>49</v>
      </c>
    </row>
    <row r="905" spans="1:51" ht="29.95" customHeight="1">
      <c r="A905" s="4" t="s">
        <v>1076</v>
      </c>
      <c r="B905" s="4" t="s">
        <v>49</v>
      </c>
      <c r="C905" s="4" t="s">
        <v>900</v>
      </c>
      <c r="D905" s="5">
        <v>9.2999999999999999E-2</v>
      </c>
      <c r="E905" s="6">
        <f>단가대비표!O54</f>
        <v>99.4</v>
      </c>
      <c r="F905" s="7">
        <f>TRUNC(E905*D905,1)</f>
        <v>9.1999999999999993</v>
      </c>
      <c r="G905" s="6">
        <f>단가대비표!P54</f>
        <v>0</v>
      </c>
      <c r="H905" s="7">
        <f>TRUNC(G905*D905,1)</f>
        <v>0</v>
      </c>
      <c r="I905" s="6">
        <f>단가대비표!V54</f>
        <v>0</v>
      </c>
      <c r="J905" s="7">
        <f>TRUNC(I905*D905,1)</f>
        <v>0</v>
      </c>
      <c r="K905" s="6">
        <f t="shared" si="162"/>
        <v>99.4</v>
      </c>
      <c r="L905" s="7">
        <f t="shared" si="162"/>
        <v>9.1999999999999993</v>
      </c>
      <c r="M905" s="4" t="s">
        <v>49</v>
      </c>
      <c r="N905" s="1" t="s">
        <v>692</v>
      </c>
      <c r="O905" s="1" t="s">
        <v>1077</v>
      </c>
      <c r="P905" s="1" t="s">
        <v>59</v>
      </c>
      <c r="Q905" s="1" t="s">
        <v>59</v>
      </c>
      <c r="R905" s="1" t="s">
        <v>58</v>
      </c>
      <c r="AV905" s="1" t="s">
        <v>49</v>
      </c>
      <c r="AW905" s="1" t="s">
        <v>1372</v>
      </c>
      <c r="AX905" s="1" t="s">
        <v>49</v>
      </c>
      <c r="AY905" s="1" t="s">
        <v>49</v>
      </c>
    </row>
    <row r="906" spans="1:51" ht="29.95" customHeight="1">
      <c r="A906" s="4" t="s">
        <v>780</v>
      </c>
      <c r="B906" s="4" t="s">
        <v>220</v>
      </c>
      <c r="C906" s="4" t="s">
        <v>221</v>
      </c>
      <c r="D906" s="5">
        <v>6.2E-2</v>
      </c>
      <c r="E906" s="6">
        <f>단가대비표!O194</f>
        <v>0</v>
      </c>
      <c r="F906" s="7">
        <f>TRUNC(E906*D906,1)</f>
        <v>0</v>
      </c>
      <c r="G906" s="6">
        <f>단가대비표!P194</f>
        <v>249748</v>
      </c>
      <c r="H906" s="7">
        <f>TRUNC(G906*D906,1)</f>
        <v>15484.3</v>
      </c>
      <c r="I906" s="6">
        <f>단가대비표!V194</f>
        <v>0</v>
      </c>
      <c r="J906" s="7">
        <f>TRUNC(I906*D906,1)</f>
        <v>0</v>
      </c>
      <c r="K906" s="6">
        <f t="shared" si="162"/>
        <v>249748</v>
      </c>
      <c r="L906" s="7">
        <f t="shared" si="162"/>
        <v>15484.3</v>
      </c>
      <c r="M906" s="4" t="s">
        <v>49</v>
      </c>
      <c r="N906" s="1" t="s">
        <v>692</v>
      </c>
      <c r="O906" s="1" t="s">
        <v>781</v>
      </c>
      <c r="P906" s="1" t="s">
        <v>59</v>
      </c>
      <c r="Q906" s="1" t="s">
        <v>59</v>
      </c>
      <c r="R906" s="1" t="s">
        <v>58</v>
      </c>
      <c r="V906">
        <v>1</v>
      </c>
      <c r="AV906" s="1" t="s">
        <v>49</v>
      </c>
      <c r="AW906" s="1" t="s">
        <v>1373</v>
      </c>
      <c r="AX906" s="1" t="s">
        <v>49</v>
      </c>
      <c r="AY906" s="1" t="s">
        <v>49</v>
      </c>
    </row>
    <row r="907" spans="1:51" ht="29.95" customHeight="1">
      <c r="A907" s="4" t="s">
        <v>264</v>
      </c>
      <c r="B907" s="4" t="s">
        <v>265</v>
      </c>
      <c r="C907" s="4" t="s">
        <v>116</v>
      </c>
      <c r="D907" s="5">
        <v>1</v>
      </c>
      <c r="E907" s="6">
        <f>TRUNC(SUMIF(V904:V907, RIGHTB(O907, 1), H904:H907)*U907, 2)</f>
        <v>464.52</v>
      </c>
      <c r="F907" s="7">
        <f>TRUNC(E907*D907,1)</f>
        <v>464.5</v>
      </c>
      <c r="G907" s="6">
        <v>0</v>
      </c>
      <c r="H907" s="7">
        <f>TRUNC(G907*D907,1)</f>
        <v>0</v>
      </c>
      <c r="I907" s="6">
        <v>0</v>
      </c>
      <c r="J907" s="7">
        <f>TRUNC(I907*D907,1)</f>
        <v>0</v>
      </c>
      <c r="K907" s="6">
        <f t="shared" si="162"/>
        <v>464.5</v>
      </c>
      <c r="L907" s="7">
        <f t="shared" si="162"/>
        <v>464.5</v>
      </c>
      <c r="M907" s="4" t="s">
        <v>49</v>
      </c>
      <c r="N907" s="1" t="s">
        <v>692</v>
      </c>
      <c r="O907" s="1" t="s">
        <v>218</v>
      </c>
      <c r="P907" s="1" t="s">
        <v>59</v>
      </c>
      <c r="Q907" s="1" t="s">
        <v>59</v>
      </c>
      <c r="R907" s="1" t="s">
        <v>59</v>
      </c>
      <c r="S907">
        <v>1</v>
      </c>
      <c r="T907">
        <v>0</v>
      </c>
      <c r="U907">
        <v>0.03</v>
      </c>
      <c r="AV907" s="1" t="s">
        <v>49</v>
      </c>
      <c r="AW907" s="1" t="s">
        <v>1374</v>
      </c>
      <c r="AX907" s="1" t="s">
        <v>49</v>
      </c>
      <c r="AY907" s="1" t="s">
        <v>49</v>
      </c>
    </row>
    <row r="908" spans="1:51" ht="29.95" customHeight="1">
      <c r="A908" s="4" t="s">
        <v>454</v>
      </c>
      <c r="B908" s="4" t="s">
        <v>49</v>
      </c>
      <c r="C908" s="4" t="s">
        <v>49</v>
      </c>
      <c r="D908" s="5"/>
      <c r="E908" s="6"/>
      <c r="F908" s="7">
        <f>TRUNC(SUMIF(N904:N907, N903, F904:F907),0)</f>
        <v>558</v>
      </c>
      <c r="G908" s="6"/>
      <c r="H908" s="7">
        <f>TRUNC(SUMIF(N904:N907, N903, H904:H907),0)</f>
        <v>15484</v>
      </c>
      <c r="I908" s="6"/>
      <c r="J908" s="7">
        <f>TRUNC(SUMIF(N904:N907, N903, J904:J907),0)</f>
        <v>0</v>
      </c>
      <c r="K908" s="6"/>
      <c r="L908" s="7">
        <f>F908+H908+J908</f>
        <v>16042</v>
      </c>
      <c r="M908" s="4" t="s">
        <v>49</v>
      </c>
      <c r="N908" s="1" t="s">
        <v>125</v>
      </c>
      <c r="O908" s="1" t="s">
        <v>125</v>
      </c>
      <c r="P908" s="1" t="s">
        <v>49</v>
      </c>
      <c r="Q908" s="1" t="s">
        <v>49</v>
      </c>
      <c r="R908" s="1" t="s">
        <v>49</v>
      </c>
      <c r="AV908" s="1" t="s">
        <v>49</v>
      </c>
      <c r="AW908" s="1" t="s">
        <v>49</v>
      </c>
      <c r="AX908" s="1" t="s">
        <v>49</v>
      </c>
      <c r="AY908" s="1" t="s">
        <v>49</v>
      </c>
    </row>
    <row r="909" spans="1:51" ht="29.95" customHeight="1">
      <c r="A909" s="5"/>
      <c r="B909" s="5"/>
      <c r="C909" s="5"/>
      <c r="D909" s="5"/>
      <c r="E909" s="6"/>
      <c r="F909" s="7"/>
      <c r="G909" s="6"/>
      <c r="H909" s="7"/>
      <c r="I909" s="6"/>
      <c r="J909" s="7"/>
      <c r="K909" s="6"/>
      <c r="L909" s="7"/>
      <c r="M909" s="5"/>
    </row>
    <row r="910" spans="1:51" ht="29.95" customHeight="1">
      <c r="A910" s="91" t="s">
        <v>1375</v>
      </c>
      <c r="B910" s="91"/>
      <c r="C910" s="91"/>
      <c r="D910" s="91"/>
      <c r="E910" s="92"/>
      <c r="F910" s="93"/>
      <c r="G910" s="92"/>
      <c r="H910" s="93"/>
      <c r="I910" s="92"/>
      <c r="J910" s="93"/>
      <c r="K910" s="92"/>
      <c r="L910" s="93"/>
      <c r="M910" s="91"/>
      <c r="N910" s="1" t="s">
        <v>707</v>
      </c>
    </row>
    <row r="911" spans="1:51" ht="29.95" customHeight="1">
      <c r="A911" s="4" t="s">
        <v>762</v>
      </c>
      <c r="B911" s="4" t="s">
        <v>763</v>
      </c>
      <c r="C911" s="4" t="s">
        <v>764</v>
      </c>
      <c r="D911" s="5">
        <v>15.4</v>
      </c>
      <c r="E911" s="6">
        <f>단가대비표!O22</f>
        <v>72.38</v>
      </c>
      <c r="F911" s="7">
        <f t="shared" ref="F911:F916" si="163">TRUNC(E911*D911,1)</f>
        <v>1114.5999999999999</v>
      </c>
      <c r="G911" s="6">
        <f>단가대비표!P22</f>
        <v>0</v>
      </c>
      <c r="H911" s="7">
        <f t="shared" ref="H911:H916" si="164">TRUNC(G911*D911,1)</f>
        <v>0</v>
      </c>
      <c r="I911" s="6">
        <f>단가대비표!V22</f>
        <v>0</v>
      </c>
      <c r="J911" s="7">
        <f t="shared" ref="J911:J916" si="165">TRUNC(I911*D911,1)</f>
        <v>0</v>
      </c>
      <c r="K911" s="6">
        <f t="shared" ref="K911:L916" si="166">TRUNC(E911+G911+I911,1)</f>
        <v>72.3</v>
      </c>
      <c r="L911" s="7">
        <f t="shared" si="166"/>
        <v>1114.5999999999999</v>
      </c>
      <c r="M911" s="4" t="s">
        <v>49</v>
      </c>
      <c r="N911" s="1" t="s">
        <v>707</v>
      </c>
      <c r="O911" s="1" t="s">
        <v>765</v>
      </c>
      <c r="P911" s="1" t="s">
        <v>59</v>
      </c>
      <c r="Q911" s="1" t="s">
        <v>59</v>
      </c>
      <c r="R911" s="1" t="s">
        <v>58</v>
      </c>
      <c r="AV911" s="1" t="s">
        <v>49</v>
      </c>
      <c r="AW911" s="1" t="s">
        <v>1376</v>
      </c>
      <c r="AX911" s="1" t="s">
        <v>49</v>
      </c>
      <c r="AY911" s="1" t="s">
        <v>49</v>
      </c>
    </row>
    <row r="912" spans="1:51" ht="29.95" customHeight="1">
      <c r="A912" s="4" t="s">
        <v>767</v>
      </c>
      <c r="B912" s="4" t="s">
        <v>768</v>
      </c>
      <c r="C912" s="4" t="s">
        <v>764</v>
      </c>
      <c r="D912" s="5">
        <v>1.92</v>
      </c>
      <c r="E912" s="6">
        <f>단가대비표!O18</f>
        <v>10.5</v>
      </c>
      <c r="F912" s="7">
        <f t="shared" si="163"/>
        <v>20.100000000000001</v>
      </c>
      <c r="G912" s="6">
        <f>단가대비표!P18</f>
        <v>0</v>
      </c>
      <c r="H912" s="7">
        <f t="shared" si="164"/>
        <v>0</v>
      </c>
      <c r="I912" s="6">
        <f>단가대비표!V18</f>
        <v>0</v>
      </c>
      <c r="J912" s="7">
        <f t="shared" si="165"/>
        <v>0</v>
      </c>
      <c r="K912" s="6">
        <f t="shared" si="166"/>
        <v>10.5</v>
      </c>
      <c r="L912" s="7">
        <f t="shared" si="166"/>
        <v>20.100000000000001</v>
      </c>
      <c r="M912" s="4" t="s">
        <v>49</v>
      </c>
      <c r="N912" s="1" t="s">
        <v>707</v>
      </c>
      <c r="O912" s="1" t="s">
        <v>769</v>
      </c>
      <c r="P912" s="1" t="s">
        <v>59</v>
      </c>
      <c r="Q912" s="1" t="s">
        <v>59</v>
      </c>
      <c r="R912" s="1" t="s">
        <v>58</v>
      </c>
      <c r="AV912" s="1" t="s">
        <v>49</v>
      </c>
      <c r="AW912" s="1" t="s">
        <v>1377</v>
      </c>
      <c r="AX912" s="1" t="s">
        <v>49</v>
      </c>
      <c r="AY912" s="1" t="s">
        <v>49</v>
      </c>
    </row>
    <row r="913" spans="1:51" ht="29.95" customHeight="1">
      <c r="A913" s="4" t="s">
        <v>771</v>
      </c>
      <c r="B913" s="4" t="s">
        <v>772</v>
      </c>
      <c r="C913" s="4" t="s">
        <v>445</v>
      </c>
      <c r="D913" s="5">
        <v>57.9</v>
      </c>
      <c r="E913" s="6">
        <f>단가대비표!O12</f>
        <v>2</v>
      </c>
      <c r="F913" s="7">
        <f t="shared" si="163"/>
        <v>115.8</v>
      </c>
      <c r="G913" s="6">
        <f>단가대비표!P12</f>
        <v>0</v>
      </c>
      <c r="H913" s="7">
        <f t="shared" si="164"/>
        <v>0</v>
      </c>
      <c r="I913" s="6">
        <f>단가대비표!V12</f>
        <v>0</v>
      </c>
      <c r="J913" s="7">
        <f t="shared" si="165"/>
        <v>0</v>
      </c>
      <c r="K913" s="6">
        <f t="shared" si="166"/>
        <v>2</v>
      </c>
      <c r="L913" s="7">
        <f t="shared" si="166"/>
        <v>115.8</v>
      </c>
      <c r="M913" s="4" t="s">
        <v>773</v>
      </c>
      <c r="N913" s="1" t="s">
        <v>707</v>
      </c>
      <c r="O913" s="1" t="s">
        <v>774</v>
      </c>
      <c r="P913" s="1" t="s">
        <v>59</v>
      </c>
      <c r="Q913" s="1" t="s">
        <v>59</v>
      </c>
      <c r="R913" s="1" t="s">
        <v>58</v>
      </c>
      <c r="AV913" s="1" t="s">
        <v>49</v>
      </c>
      <c r="AW913" s="1" t="s">
        <v>1378</v>
      </c>
      <c r="AX913" s="1" t="s">
        <v>49</v>
      </c>
      <c r="AY913" s="1" t="s">
        <v>49</v>
      </c>
    </row>
    <row r="914" spans="1:51" ht="29.95" customHeight="1">
      <c r="A914" s="4" t="s">
        <v>776</v>
      </c>
      <c r="B914" s="4" t="s">
        <v>777</v>
      </c>
      <c r="C914" s="4" t="s">
        <v>764</v>
      </c>
      <c r="D914" s="5">
        <v>61.3</v>
      </c>
      <c r="E914" s="6">
        <f>단가대비표!O17</f>
        <v>23.7</v>
      </c>
      <c r="F914" s="7">
        <f t="shared" si="163"/>
        <v>1452.8</v>
      </c>
      <c r="G914" s="6">
        <f>단가대비표!P17</f>
        <v>0</v>
      </c>
      <c r="H914" s="7">
        <f t="shared" si="164"/>
        <v>0</v>
      </c>
      <c r="I914" s="6">
        <f>단가대비표!V17</f>
        <v>0</v>
      </c>
      <c r="J914" s="7">
        <f t="shared" si="165"/>
        <v>0</v>
      </c>
      <c r="K914" s="6">
        <f t="shared" si="166"/>
        <v>23.7</v>
      </c>
      <c r="L914" s="7">
        <f t="shared" si="166"/>
        <v>1452.8</v>
      </c>
      <c r="M914" s="4" t="s">
        <v>49</v>
      </c>
      <c r="N914" s="1" t="s">
        <v>707</v>
      </c>
      <c r="O914" s="1" t="s">
        <v>778</v>
      </c>
      <c r="P914" s="1" t="s">
        <v>59</v>
      </c>
      <c r="Q914" s="1" t="s">
        <v>59</v>
      </c>
      <c r="R914" s="1" t="s">
        <v>58</v>
      </c>
      <c r="AV914" s="1" t="s">
        <v>49</v>
      </c>
      <c r="AW914" s="1" t="s">
        <v>1379</v>
      </c>
      <c r="AX914" s="1" t="s">
        <v>49</v>
      </c>
      <c r="AY914" s="1" t="s">
        <v>49</v>
      </c>
    </row>
    <row r="915" spans="1:51" ht="29.95" customHeight="1">
      <c r="A915" s="4" t="s">
        <v>780</v>
      </c>
      <c r="B915" s="4" t="s">
        <v>220</v>
      </c>
      <c r="C915" s="4" t="s">
        <v>221</v>
      </c>
      <c r="D915" s="5">
        <v>8.8999999999999996E-2</v>
      </c>
      <c r="E915" s="6">
        <f>단가대비표!O194</f>
        <v>0</v>
      </c>
      <c r="F915" s="7">
        <f t="shared" si="163"/>
        <v>0</v>
      </c>
      <c r="G915" s="6">
        <f>단가대비표!P194</f>
        <v>249748</v>
      </c>
      <c r="H915" s="7">
        <f t="shared" si="164"/>
        <v>22227.5</v>
      </c>
      <c r="I915" s="6">
        <f>단가대비표!V194</f>
        <v>0</v>
      </c>
      <c r="J915" s="7">
        <f t="shared" si="165"/>
        <v>0</v>
      </c>
      <c r="K915" s="6">
        <f t="shared" si="166"/>
        <v>249748</v>
      </c>
      <c r="L915" s="7">
        <f t="shared" si="166"/>
        <v>22227.5</v>
      </c>
      <c r="M915" s="4" t="s">
        <v>49</v>
      </c>
      <c r="N915" s="1" t="s">
        <v>707</v>
      </c>
      <c r="O915" s="1" t="s">
        <v>781</v>
      </c>
      <c r="P915" s="1" t="s">
        <v>59</v>
      </c>
      <c r="Q915" s="1" t="s">
        <v>59</v>
      </c>
      <c r="R915" s="1" t="s">
        <v>58</v>
      </c>
      <c r="V915">
        <v>1</v>
      </c>
      <c r="AV915" s="1" t="s">
        <v>49</v>
      </c>
      <c r="AW915" s="1" t="s">
        <v>1380</v>
      </c>
      <c r="AX915" s="1" t="s">
        <v>49</v>
      </c>
      <c r="AY915" s="1" t="s">
        <v>49</v>
      </c>
    </row>
    <row r="916" spans="1:51" ht="29.95" customHeight="1">
      <c r="A916" s="4" t="s">
        <v>264</v>
      </c>
      <c r="B916" s="4" t="s">
        <v>265</v>
      </c>
      <c r="C916" s="4" t="s">
        <v>116</v>
      </c>
      <c r="D916" s="5">
        <v>1</v>
      </c>
      <c r="E916" s="6">
        <f>TRUNC(SUMIF(V911:V916, RIGHTB(O916, 1), H911:H916)*U916, 2)</f>
        <v>666.82</v>
      </c>
      <c r="F916" s="7">
        <f t="shared" si="163"/>
        <v>666.8</v>
      </c>
      <c r="G916" s="6">
        <v>0</v>
      </c>
      <c r="H916" s="7">
        <f t="shared" si="164"/>
        <v>0</v>
      </c>
      <c r="I916" s="6">
        <v>0</v>
      </c>
      <c r="J916" s="7">
        <f t="shared" si="165"/>
        <v>0</v>
      </c>
      <c r="K916" s="6">
        <f t="shared" si="166"/>
        <v>666.8</v>
      </c>
      <c r="L916" s="7">
        <f t="shared" si="166"/>
        <v>666.8</v>
      </c>
      <c r="M916" s="4" t="s">
        <v>49</v>
      </c>
      <c r="N916" s="1" t="s">
        <v>707</v>
      </c>
      <c r="O916" s="1" t="s">
        <v>218</v>
      </c>
      <c r="P916" s="1" t="s">
        <v>59</v>
      </c>
      <c r="Q916" s="1" t="s">
        <v>59</v>
      </c>
      <c r="R916" s="1" t="s">
        <v>59</v>
      </c>
      <c r="S916">
        <v>1</v>
      </c>
      <c r="T916">
        <v>0</v>
      </c>
      <c r="U916">
        <v>0.03</v>
      </c>
      <c r="AV916" s="1" t="s">
        <v>49</v>
      </c>
      <c r="AW916" s="1" t="s">
        <v>1381</v>
      </c>
      <c r="AX916" s="1" t="s">
        <v>49</v>
      </c>
      <c r="AY916" s="1" t="s">
        <v>49</v>
      </c>
    </row>
    <row r="917" spans="1:51" ht="29.95" customHeight="1">
      <c r="A917" s="4" t="s">
        <v>454</v>
      </c>
      <c r="B917" s="4" t="s">
        <v>49</v>
      </c>
      <c r="C917" s="4" t="s">
        <v>49</v>
      </c>
      <c r="D917" s="5"/>
      <c r="E917" s="6"/>
      <c r="F917" s="7">
        <f>TRUNC(SUMIF(N911:N916, N910, F911:F916),0)</f>
        <v>3370</v>
      </c>
      <c r="G917" s="6"/>
      <c r="H917" s="7">
        <f>TRUNC(SUMIF(N911:N916, N910, H911:H916),0)</f>
        <v>22227</v>
      </c>
      <c r="I917" s="6"/>
      <c r="J917" s="7">
        <f>TRUNC(SUMIF(N911:N916, N910, J911:J916),0)</f>
        <v>0</v>
      </c>
      <c r="K917" s="6"/>
      <c r="L917" s="7">
        <f>F917+H917+J917</f>
        <v>25597</v>
      </c>
      <c r="M917" s="4" t="s">
        <v>49</v>
      </c>
      <c r="N917" s="1" t="s">
        <v>125</v>
      </c>
      <c r="O917" s="1" t="s">
        <v>125</v>
      </c>
      <c r="P917" s="1" t="s">
        <v>49</v>
      </c>
      <c r="Q917" s="1" t="s">
        <v>49</v>
      </c>
      <c r="R917" s="1" t="s">
        <v>49</v>
      </c>
      <c r="AV917" s="1" t="s">
        <v>49</v>
      </c>
      <c r="AW917" s="1" t="s">
        <v>49</v>
      </c>
      <c r="AX917" s="1" t="s">
        <v>49</v>
      </c>
      <c r="AY917" s="1" t="s">
        <v>49</v>
      </c>
    </row>
    <row r="918" spans="1:51" ht="29.95" customHeight="1">
      <c r="A918" s="5"/>
      <c r="B918" s="5"/>
      <c r="C918" s="5"/>
      <c r="D918" s="5"/>
      <c r="E918" s="6"/>
      <c r="F918" s="7"/>
      <c r="G918" s="6"/>
      <c r="H918" s="7"/>
      <c r="I918" s="6"/>
      <c r="J918" s="7"/>
      <c r="K918" s="6"/>
      <c r="L918" s="7"/>
      <c r="M918" s="5"/>
    </row>
    <row r="919" spans="1:51" ht="29.95" customHeight="1">
      <c r="A919" s="91" t="s">
        <v>1382</v>
      </c>
      <c r="B919" s="91"/>
      <c r="C919" s="91"/>
      <c r="D919" s="91"/>
      <c r="E919" s="92"/>
      <c r="F919" s="93"/>
      <c r="G919" s="92"/>
      <c r="H919" s="93"/>
      <c r="I919" s="92"/>
      <c r="J919" s="93"/>
      <c r="K919" s="92"/>
      <c r="L919" s="93"/>
      <c r="M919" s="91"/>
      <c r="N919" s="1" t="s">
        <v>719</v>
      </c>
    </row>
    <row r="920" spans="1:51" ht="29.95" customHeight="1">
      <c r="A920" s="4" t="s">
        <v>762</v>
      </c>
      <c r="B920" s="4" t="s">
        <v>763</v>
      </c>
      <c r="C920" s="4" t="s">
        <v>764</v>
      </c>
      <c r="D920" s="5">
        <v>21</v>
      </c>
      <c r="E920" s="6">
        <f>단가대비표!O22</f>
        <v>72.38</v>
      </c>
      <c r="F920" s="7">
        <f t="shared" ref="F920:F925" si="167">TRUNC(E920*D920,1)</f>
        <v>1519.9</v>
      </c>
      <c r="G920" s="6">
        <f>단가대비표!P22</f>
        <v>0</v>
      </c>
      <c r="H920" s="7">
        <f t="shared" ref="H920:H925" si="168">TRUNC(G920*D920,1)</f>
        <v>0</v>
      </c>
      <c r="I920" s="6">
        <f>단가대비표!V22</f>
        <v>0</v>
      </c>
      <c r="J920" s="7">
        <f t="shared" ref="J920:J925" si="169">TRUNC(I920*D920,1)</f>
        <v>0</v>
      </c>
      <c r="K920" s="6">
        <f t="shared" ref="K920:L925" si="170">TRUNC(E920+G920+I920,1)</f>
        <v>72.3</v>
      </c>
      <c r="L920" s="7">
        <f t="shared" si="170"/>
        <v>1519.9</v>
      </c>
      <c r="M920" s="4" t="s">
        <v>49</v>
      </c>
      <c r="N920" s="1" t="s">
        <v>719</v>
      </c>
      <c r="O920" s="1" t="s">
        <v>765</v>
      </c>
      <c r="P920" s="1" t="s">
        <v>59</v>
      </c>
      <c r="Q920" s="1" t="s">
        <v>59</v>
      </c>
      <c r="R920" s="1" t="s">
        <v>58</v>
      </c>
      <c r="AV920" s="1" t="s">
        <v>49</v>
      </c>
      <c r="AW920" s="1" t="s">
        <v>1383</v>
      </c>
      <c r="AX920" s="1" t="s">
        <v>49</v>
      </c>
      <c r="AY920" s="1" t="s">
        <v>49</v>
      </c>
    </row>
    <row r="921" spans="1:51" ht="29.95" customHeight="1">
      <c r="A921" s="4" t="s">
        <v>767</v>
      </c>
      <c r="B921" s="4" t="s">
        <v>768</v>
      </c>
      <c r="C921" s="4" t="s">
        <v>764</v>
      </c>
      <c r="D921" s="5">
        <v>2.62</v>
      </c>
      <c r="E921" s="6">
        <f>단가대비표!O18</f>
        <v>10.5</v>
      </c>
      <c r="F921" s="7">
        <f t="shared" si="167"/>
        <v>27.5</v>
      </c>
      <c r="G921" s="6">
        <f>단가대비표!P18</f>
        <v>0</v>
      </c>
      <c r="H921" s="7">
        <f t="shared" si="168"/>
        <v>0</v>
      </c>
      <c r="I921" s="6">
        <f>단가대비표!V18</f>
        <v>0</v>
      </c>
      <c r="J921" s="7">
        <f t="shared" si="169"/>
        <v>0</v>
      </c>
      <c r="K921" s="6">
        <f t="shared" si="170"/>
        <v>10.5</v>
      </c>
      <c r="L921" s="7">
        <f t="shared" si="170"/>
        <v>27.5</v>
      </c>
      <c r="M921" s="4" t="s">
        <v>49</v>
      </c>
      <c r="N921" s="1" t="s">
        <v>719</v>
      </c>
      <c r="O921" s="1" t="s">
        <v>769</v>
      </c>
      <c r="P921" s="1" t="s">
        <v>59</v>
      </c>
      <c r="Q921" s="1" t="s">
        <v>59</v>
      </c>
      <c r="R921" s="1" t="s">
        <v>58</v>
      </c>
      <c r="AV921" s="1" t="s">
        <v>49</v>
      </c>
      <c r="AW921" s="1" t="s">
        <v>1384</v>
      </c>
      <c r="AX921" s="1" t="s">
        <v>49</v>
      </c>
      <c r="AY921" s="1" t="s">
        <v>49</v>
      </c>
    </row>
    <row r="922" spans="1:51" ht="29.95" customHeight="1">
      <c r="A922" s="4" t="s">
        <v>771</v>
      </c>
      <c r="B922" s="4" t="s">
        <v>772</v>
      </c>
      <c r="C922" s="4" t="s">
        <v>445</v>
      </c>
      <c r="D922" s="5">
        <v>80.8</v>
      </c>
      <c r="E922" s="6">
        <f>단가대비표!O12</f>
        <v>2</v>
      </c>
      <c r="F922" s="7">
        <f t="shared" si="167"/>
        <v>161.6</v>
      </c>
      <c r="G922" s="6">
        <f>단가대비표!P12</f>
        <v>0</v>
      </c>
      <c r="H922" s="7">
        <f t="shared" si="168"/>
        <v>0</v>
      </c>
      <c r="I922" s="6">
        <f>단가대비표!V12</f>
        <v>0</v>
      </c>
      <c r="J922" s="7">
        <f t="shared" si="169"/>
        <v>0</v>
      </c>
      <c r="K922" s="6">
        <f t="shared" si="170"/>
        <v>2</v>
      </c>
      <c r="L922" s="7">
        <f t="shared" si="170"/>
        <v>161.6</v>
      </c>
      <c r="M922" s="4" t="s">
        <v>773</v>
      </c>
      <c r="N922" s="1" t="s">
        <v>719</v>
      </c>
      <c r="O922" s="1" t="s">
        <v>774</v>
      </c>
      <c r="P922" s="1" t="s">
        <v>59</v>
      </c>
      <c r="Q922" s="1" t="s">
        <v>59</v>
      </c>
      <c r="R922" s="1" t="s">
        <v>58</v>
      </c>
      <c r="AV922" s="1" t="s">
        <v>49</v>
      </c>
      <c r="AW922" s="1" t="s">
        <v>1385</v>
      </c>
      <c r="AX922" s="1" t="s">
        <v>49</v>
      </c>
      <c r="AY922" s="1" t="s">
        <v>49</v>
      </c>
    </row>
    <row r="923" spans="1:51" ht="29.95" customHeight="1">
      <c r="A923" s="4" t="s">
        <v>776</v>
      </c>
      <c r="B923" s="4" t="s">
        <v>777</v>
      </c>
      <c r="C923" s="4" t="s">
        <v>764</v>
      </c>
      <c r="D923" s="5">
        <v>85.4</v>
      </c>
      <c r="E923" s="6">
        <f>단가대비표!O17</f>
        <v>23.7</v>
      </c>
      <c r="F923" s="7">
        <f t="shared" si="167"/>
        <v>2023.9</v>
      </c>
      <c r="G923" s="6">
        <f>단가대비표!P17</f>
        <v>0</v>
      </c>
      <c r="H923" s="7">
        <f t="shared" si="168"/>
        <v>0</v>
      </c>
      <c r="I923" s="6">
        <f>단가대비표!V17</f>
        <v>0</v>
      </c>
      <c r="J923" s="7">
        <f t="shared" si="169"/>
        <v>0</v>
      </c>
      <c r="K923" s="6">
        <f t="shared" si="170"/>
        <v>23.7</v>
      </c>
      <c r="L923" s="7">
        <f t="shared" si="170"/>
        <v>2023.9</v>
      </c>
      <c r="M923" s="4" t="s">
        <v>49</v>
      </c>
      <c r="N923" s="1" t="s">
        <v>719</v>
      </c>
      <c r="O923" s="1" t="s">
        <v>778</v>
      </c>
      <c r="P923" s="1" t="s">
        <v>59</v>
      </c>
      <c r="Q923" s="1" t="s">
        <v>59</v>
      </c>
      <c r="R923" s="1" t="s">
        <v>58</v>
      </c>
      <c r="AV923" s="1" t="s">
        <v>49</v>
      </c>
      <c r="AW923" s="1" t="s">
        <v>1386</v>
      </c>
      <c r="AX923" s="1" t="s">
        <v>49</v>
      </c>
      <c r="AY923" s="1" t="s">
        <v>49</v>
      </c>
    </row>
    <row r="924" spans="1:51" ht="29.95" customHeight="1">
      <c r="A924" s="4" t="s">
        <v>780</v>
      </c>
      <c r="B924" s="4" t="s">
        <v>220</v>
      </c>
      <c r="C924" s="4" t="s">
        <v>221</v>
      </c>
      <c r="D924" s="5">
        <v>0.105</v>
      </c>
      <c r="E924" s="6">
        <f>단가대비표!O194</f>
        <v>0</v>
      </c>
      <c r="F924" s="7">
        <f t="shared" si="167"/>
        <v>0</v>
      </c>
      <c r="G924" s="6">
        <f>단가대비표!P194</f>
        <v>249748</v>
      </c>
      <c r="H924" s="7">
        <f t="shared" si="168"/>
        <v>26223.5</v>
      </c>
      <c r="I924" s="6">
        <f>단가대비표!V194</f>
        <v>0</v>
      </c>
      <c r="J924" s="7">
        <f t="shared" si="169"/>
        <v>0</v>
      </c>
      <c r="K924" s="6">
        <f t="shared" si="170"/>
        <v>249748</v>
      </c>
      <c r="L924" s="7">
        <f t="shared" si="170"/>
        <v>26223.5</v>
      </c>
      <c r="M924" s="4" t="s">
        <v>49</v>
      </c>
      <c r="N924" s="1" t="s">
        <v>719</v>
      </c>
      <c r="O924" s="1" t="s">
        <v>781</v>
      </c>
      <c r="P924" s="1" t="s">
        <v>59</v>
      </c>
      <c r="Q924" s="1" t="s">
        <v>59</v>
      </c>
      <c r="R924" s="1" t="s">
        <v>58</v>
      </c>
      <c r="V924">
        <v>1</v>
      </c>
      <c r="AV924" s="1" t="s">
        <v>49</v>
      </c>
      <c r="AW924" s="1" t="s">
        <v>1387</v>
      </c>
      <c r="AX924" s="1" t="s">
        <v>49</v>
      </c>
      <c r="AY924" s="1" t="s">
        <v>49</v>
      </c>
    </row>
    <row r="925" spans="1:51" ht="29.95" customHeight="1">
      <c r="A925" s="4" t="s">
        <v>264</v>
      </c>
      <c r="B925" s="4" t="s">
        <v>265</v>
      </c>
      <c r="C925" s="4" t="s">
        <v>116</v>
      </c>
      <c r="D925" s="5">
        <v>1</v>
      </c>
      <c r="E925" s="6">
        <f>TRUNC(SUMIF(V920:V925, RIGHTB(O925, 1), H920:H925)*U925, 2)</f>
        <v>786.7</v>
      </c>
      <c r="F925" s="7">
        <f t="shared" si="167"/>
        <v>786.7</v>
      </c>
      <c r="G925" s="6">
        <v>0</v>
      </c>
      <c r="H925" s="7">
        <f t="shared" si="168"/>
        <v>0</v>
      </c>
      <c r="I925" s="6">
        <v>0</v>
      </c>
      <c r="J925" s="7">
        <f t="shared" si="169"/>
        <v>0</v>
      </c>
      <c r="K925" s="6">
        <f t="shared" si="170"/>
        <v>786.7</v>
      </c>
      <c r="L925" s="7">
        <f t="shared" si="170"/>
        <v>786.7</v>
      </c>
      <c r="M925" s="4" t="s">
        <v>49</v>
      </c>
      <c r="N925" s="1" t="s">
        <v>719</v>
      </c>
      <c r="O925" s="1" t="s">
        <v>218</v>
      </c>
      <c r="P925" s="1" t="s">
        <v>59</v>
      </c>
      <c r="Q925" s="1" t="s">
        <v>59</v>
      </c>
      <c r="R925" s="1" t="s">
        <v>59</v>
      </c>
      <c r="S925">
        <v>1</v>
      </c>
      <c r="T925">
        <v>0</v>
      </c>
      <c r="U925">
        <v>0.03</v>
      </c>
      <c r="AV925" s="1" t="s">
        <v>49</v>
      </c>
      <c r="AW925" s="1" t="s">
        <v>1388</v>
      </c>
      <c r="AX925" s="1" t="s">
        <v>49</v>
      </c>
      <c r="AY925" s="1" t="s">
        <v>49</v>
      </c>
    </row>
    <row r="926" spans="1:51" ht="29.95" customHeight="1">
      <c r="A926" s="4" t="s">
        <v>454</v>
      </c>
      <c r="B926" s="4" t="s">
        <v>49</v>
      </c>
      <c r="C926" s="4" t="s">
        <v>49</v>
      </c>
      <c r="D926" s="5"/>
      <c r="E926" s="6"/>
      <c r="F926" s="7">
        <f>TRUNC(SUMIF(N920:N925, N919, F920:F925),0)</f>
        <v>4519</v>
      </c>
      <c r="G926" s="6"/>
      <c r="H926" s="7">
        <f>TRUNC(SUMIF(N920:N925, N919, H920:H925),0)</f>
        <v>26223</v>
      </c>
      <c r="I926" s="6"/>
      <c r="J926" s="7">
        <f>TRUNC(SUMIF(N920:N925, N919, J920:J925),0)</f>
        <v>0</v>
      </c>
      <c r="K926" s="6"/>
      <c r="L926" s="7">
        <f>F926+H926+J926</f>
        <v>30742</v>
      </c>
      <c r="M926" s="4" t="s">
        <v>49</v>
      </c>
      <c r="N926" s="1" t="s">
        <v>125</v>
      </c>
      <c r="O926" s="1" t="s">
        <v>125</v>
      </c>
      <c r="P926" s="1" t="s">
        <v>49</v>
      </c>
      <c r="Q926" s="1" t="s">
        <v>49</v>
      </c>
      <c r="R926" s="1" t="s">
        <v>49</v>
      </c>
      <c r="AV926" s="1" t="s">
        <v>49</v>
      </c>
      <c r="AW926" s="1" t="s">
        <v>49</v>
      </c>
      <c r="AX926" s="1" t="s">
        <v>49</v>
      </c>
      <c r="AY926" s="1" t="s">
        <v>49</v>
      </c>
    </row>
    <row r="927" spans="1:51" ht="29.95" customHeight="1">
      <c r="A927" s="5"/>
      <c r="B927" s="5"/>
      <c r="C927" s="5"/>
      <c r="D927" s="5"/>
      <c r="E927" s="6"/>
      <c r="F927" s="7"/>
      <c r="G927" s="6"/>
      <c r="H927" s="7"/>
      <c r="I927" s="6"/>
      <c r="J927" s="7"/>
      <c r="K927" s="6"/>
      <c r="L927" s="7"/>
      <c r="M927" s="5"/>
    </row>
    <row r="928" spans="1:51" ht="29.95" customHeight="1">
      <c r="A928" s="91" t="s">
        <v>1389</v>
      </c>
      <c r="B928" s="91"/>
      <c r="C928" s="91"/>
      <c r="D928" s="91"/>
      <c r="E928" s="92"/>
      <c r="F928" s="93"/>
      <c r="G928" s="92"/>
      <c r="H928" s="93"/>
      <c r="I928" s="92"/>
      <c r="J928" s="93"/>
      <c r="K928" s="92"/>
      <c r="L928" s="93"/>
      <c r="M928" s="91"/>
      <c r="N928" s="1" t="s">
        <v>731</v>
      </c>
    </row>
    <row r="929" spans="1:51" ht="29.95" customHeight="1">
      <c r="A929" s="4" t="s">
        <v>762</v>
      </c>
      <c r="B929" s="4" t="s">
        <v>763</v>
      </c>
      <c r="C929" s="4" t="s">
        <v>764</v>
      </c>
      <c r="D929" s="5">
        <v>36.6</v>
      </c>
      <c r="E929" s="6">
        <f>단가대비표!O22</f>
        <v>72.38</v>
      </c>
      <c r="F929" s="7">
        <f t="shared" ref="F929:F934" si="171">TRUNC(E929*D929,1)</f>
        <v>2649.1</v>
      </c>
      <c r="G929" s="6">
        <f>단가대비표!P22</f>
        <v>0</v>
      </c>
      <c r="H929" s="7">
        <f t="shared" ref="H929:H934" si="172">TRUNC(G929*D929,1)</f>
        <v>0</v>
      </c>
      <c r="I929" s="6">
        <f>단가대비표!V22</f>
        <v>0</v>
      </c>
      <c r="J929" s="7">
        <f t="shared" ref="J929:J934" si="173">TRUNC(I929*D929,1)</f>
        <v>0</v>
      </c>
      <c r="K929" s="6">
        <f t="shared" ref="K929:L934" si="174">TRUNC(E929+G929+I929,1)</f>
        <v>72.3</v>
      </c>
      <c r="L929" s="7">
        <f t="shared" si="174"/>
        <v>2649.1</v>
      </c>
      <c r="M929" s="4" t="s">
        <v>49</v>
      </c>
      <c r="N929" s="1" t="s">
        <v>731</v>
      </c>
      <c r="O929" s="1" t="s">
        <v>765</v>
      </c>
      <c r="P929" s="1" t="s">
        <v>59</v>
      </c>
      <c r="Q929" s="1" t="s">
        <v>59</v>
      </c>
      <c r="R929" s="1" t="s">
        <v>58</v>
      </c>
      <c r="AV929" s="1" t="s">
        <v>49</v>
      </c>
      <c r="AW929" s="1" t="s">
        <v>1390</v>
      </c>
      <c r="AX929" s="1" t="s">
        <v>49</v>
      </c>
      <c r="AY929" s="1" t="s">
        <v>49</v>
      </c>
    </row>
    <row r="930" spans="1:51" ht="29.95" customHeight="1">
      <c r="A930" s="4" t="s">
        <v>767</v>
      </c>
      <c r="B930" s="4" t="s">
        <v>768</v>
      </c>
      <c r="C930" s="4" t="s">
        <v>764</v>
      </c>
      <c r="D930" s="5">
        <v>4.58</v>
      </c>
      <c r="E930" s="6">
        <f>단가대비표!O18</f>
        <v>10.5</v>
      </c>
      <c r="F930" s="7">
        <f t="shared" si="171"/>
        <v>48</v>
      </c>
      <c r="G930" s="6">
        <f>단가대비표!P18</f>
        <v>0</v>
      </c>
      <c r="H930" s="7">
        <f t="shared" si="172"/>
        <v>0</v>
      </c>
      <c r="I930" s="6">
        <f>단가대비표!V18</f>
        <v>0</v>
      </c>
      <c r="J930" s="7">
        <f t="shared" si="173"/>
        <v>0</v>
      </c>
      <c r="K930" s="6">
        <f t="shared" si="174"/>
        <v>10.5</v>
      </c>
      <c r="L930" s="7">
        <f t="shared" si="174"/>
        <v>48</v>
      </c>
      <c r="M930" s="4" t="s">
        <v>49</v>
      </c>
      <c r="N930" s="1" t="s">
        <v>731</v>
      </c>
      <c r="O930" s="1" t="s">
        <v>769</v>
      </c>
      <c r="P930" s="1" t="s">
        <v>59</v>
      </c>
      <c r="Q930" s="1" t="s">
        <v>59</v>
      </c>
      <c r="R930" s="1" t="s">
        <v>58</v>
      </c>
      <c r="AV930" s="1" t="s">
        <v>49</v>
      </c>
      <c r="AW930" s="1" t="s">
        <v>1391</v>
      </c>
      <c r="AX930" s="1" t="s">
        <v>49</v>
      </c>
      <c r="AY930" s="1" t="s">
        <v>49</v>
      </c>
    </row>
    <row r="931" spans="1:51" ht="29.95" customHeight="1">
      <c r="A931" s="4" t="s">
        <v>771</v>
      </c>
      <c r="B931" s="4" t="s">
        <v>772</v>
      </c>
      <c r="C931" s="4" t="s">
        <v>445</v>
      </c>
      <c r="D931" s="5">
        <v>127.8</v>
      </c>
      <c r="E931" s="6">
        <f>단가대비표!O12</f>
        <v>2</v>
      </c>
      <c r="F931" s="7">
        <f t="shared" si="171"/>
        <v>255.6</v>
      </c>
      <c r="G931" s="6">
        <f>단가대비표!P12</f>
        <v>0</v>
      </c>
      <c r="H931" s="7">
        <f t="shared" si="172"/>
        <v>0</v>
      </c>
      <c r="I931" s="6">
        <f>단가대비표!V12</f>
        <v>0</v>
      </c>
      <c r="J931" s="7">
        <f t="shared" si="173"/>
        <v>0</v>
      </c>
      <c r="K931" s="6">
        <f t="shared" si="174"/>
        <v>2</v>
      </c>
      <c r="L931" s="7">
        <f t="shared" si="174"/>
        <v>255.6</v>
      </c>
      <c r="M931" s="4" t="s">
        <v>773</v>
      </c>
      <c r="N931" s="1" t="s">
        <v>731</v>
      </c>
      <c r="O931" s="1" t="s">
        <v>774</v>
      </c>
      <c r="P931" s="1" t="s">
        <v>59</v>
      </c>
      <c r="Q931" s="1" t="s">
        <v>59</v>
      </c>
      <c r="R931" s="1" t="s">
        <v>58</v>
      </c>
      <c r="AV931" s="1" t="s">
        <v>49</v>
      </c>
      <c r="AW931" s="1" t="s">
        <v>1392</v>
      </c>
      <c r="AX931" s="1" t="s">
        <v>49</v>
      </c>
      <c r="AY931" s="1" t="s">
        <v>49</v>
      </c>
    </row>
    <row r="932" spans="1:51" ht="29.95" customHeight="1">
      <c r="A932" s="4" t="s">
        <v>776</v>
      </c>
      <c r="B932" s="4" t="s">
        <v>777</v>
      </c>
      <c r="C932" s="4" t="s">
        <v>764</v>
      </c>
      <c r="D932" s="5">
        <v>135</v>
      </c>
      <c r="E932" s="6">
        <f>단가대비표!O17</f>
        <v>23.7</v>
      </c>
      <c r="F932" s="7">
        <f t="shared" si="171"/>
        <v>3199.5</v>
      </c>
      <c r="G932" s="6">
        <f>단가대비표!P17</f>
        <v>0</v>
      </c>
      <c r="H932" s="7">
        <f t="shared" si="172"/>
        <v>0</v>
      </c>
      <c r="I932" s="6">
        <f>단가대비표!V17</f>
        <v>0</v>
      </c>
      <c r="J932" s="7">
        <f t="shared" si="173"/>
        <v>0</v>
      </c>
      <c r="K932" s="6">
        <f t="shared" si="174"/>
        <v>23.7</v>
      </c>
      <c r="L932" s="7">
        <f t="shared" si="174"/>
        <v>3199.5</v>
      </c>
      <c r="M932" s="4" t="s">
        <v>49</v>
      </c>
      <c r="N932" s="1" t="s">
        <v>731</v>
      </c>
      <c r="O932" s="1" t="s">
        <v>778</v>
      </c>
      <c r="P932" s="1" t="s">
        <v>59</v>
      </c>
      <c r="Q932" s="1" t="s">
        <v>59</v>
      </c>
      <c r="R932" s="1" t="s">
        <v>58</v>
      </c>
      <c r="AV932" s="1" t="s">
        <v>49</v>
      </c>
      <c r="AW932" s="1" t="s">
        <v>1393</v>
      </c>
      <c r="AX932" s="1" t="s">
        <v>49</v>
      </c>
      <c r="AY932" s="1" t="s">
        <v>49</v>
      </c>
    </row>
    <row r="933" spans="1:51" ht="29.95" customHeight="1">
      <c r="A933" s="4" t="s">
        <v>780</v>
      </c>
      <c r="B933" s="4" t="s">
        <v>220</v>
      </c>
      <c r="C933" s="4" t="s">
        <v>221</v>
      </c>
      <c r="D933" s="5">
        <v>0.13700000000000001</v>
      </c>
      <c r="E933" s="6">
        <f>단가대비표!O194</f>
        <v>0</v>
      </c>
      <c r="F933" s="7">
        <f t="shared" si="171"/>
        <v>0</v>
      </c>
      <c r="G933" s="6">
        <f>단가대비표!P194</f>
        <v>249748</v>
      </c>
      <c r="H933" s="7">
        <f t="shared" si="172"/>
        <v>34215.4</v>
      </c>
      <c r="I933" s="6">
        <f>단가대비표!V194</f>
        <v>0</v>
      </c>
      <c r="J933" s="7">
        <f t="shared" si="173"/>
        <v>0</v>
      </c>
      <c r="K933" s="6">
        <f t="shared" si="174"/>
        <v>249748</v>
      </c>
      <c r="L933" s="7">
        <f t="shared" si="174"/>
        <v>34215.4</v>
      </c>
      <c r="M933" s="4" t="s">
        <v>49</v>
      </c>
      <c r="N933" s="1" t="s">
        <v>731</v>
      </c>
      <c r="O933" s="1" t="s">
        <v>781</v>
      </c>
      <c r="P933" s="1" t="s">
        <v>59</v>
      </c>
      <c r="Q933" s="1" t="s">
        <v>59</v>
      </c>
      <c r="R933" s="1" t="s">
        <v>58</v>
      </c>
      <c r="V933">
        <v>1</v>
      </c>
      <c r="AV933" s="1" t="s">
        <v>49</v>
      </c>
      <c r="AW933" s="1" t="s">
        <v>1394</v>
      </c>
      <c r="AX933" s="1" t="s">
        <v>49</v>
      </c>
      <c r="AY933" s="1" t="s">
        <v>49</v>
      </c>
    </row>
    <row r="934" spans="1:51" ht="29.95" customHeight="1">
      <c r="A934" s="4" t="s">
        <v>264</v>
      </c>
      <c r="B934" s="4" t="s">
        <v>265</v>
      </c>
      <c r="C934" s="4" t="s">
        <v>116</v>
      </c>
      <c r="D934" s="5">
        <v>1</v>
      </c>
      <c r="E934" s="6">
        <f>TRUNC(SUMIF(V929:V934, RIGHTB(O934, 1), H929:H934)*U934, 2)</f>
        <v>1026.46</v>
      </c>
      <c r="F934" s="7">
        <f t="shared" si="171"/>
        <v>1026.4000000000001</v>
      </c>
      <c r="G934" s="6">
        <v>0</v>
      </c>
      <c r="H934" s="7">
        <f t="shared" si="172"/>
        <v>0</v>
      </c>
      <c r="I934" s="6">
        <v>0</v>
      </c>
      <c r="J934" s="7">
        <f t="shared" si="173"/>
        <v>0</v>
      </c>
      <c r="K934" s="6">
        <f t="shared" si="174"/>
        <v>1026.4000000000001</v>
      </c>
      <c r="L934" s="7">
        <f t="shared" si="174"/>
        <v>1026.4000000000001</v>
      </c>
      <c r="M934" s="4" t="s">
        <v>49</v>
      </c>
      <c r="N934" s="1" t="s">
        <v>731</v>
      </c>
      <c r="O934" s="1" t="s">
        <v>218</v>
      </c>
      <c r="P934" s="1" t="s">
        <v>59</v>
      </c>
      <c r="Q934" s="1" t="s">
        <v>59</v>
      </c>
      <c r="R934" s="1" t="s">
        <v>59</v>
      </c>
      <c r="S934">
        <v>1</v>
      </c>
      <c r="T934">
        <v>0</v>
      </c>
      <c r="U934">
        <v>0.03</v>
      </c>
      <c r="AV934" s="1" t="s">
        <v>49</v>
      </c>
      <c r="AW934" s="1" t="s">
        <v>1395</v>
      </c>
      <c r="AX934" s="1" t="s">
        <v>49</v>
      </c>
      <c r="AY934" s="1" t="s">
        <v>49</v>
      </c>
    </row>
    <row r="935" spans="1:51" ht="29.95" customHeight="1">
      <c r="A935" s="4" t="s">
        <v>454</v>
      </c>
      <c r="B935" s="4" t="s">
        <v>49</v>
      </c>
      <c r="C935" s="4" t="s">
        <v>49</v>
      </c>
      <c r="D935" s="5"/>
      <c r="E935" s="6"/>
      <c r="F935" s="7">
        <f>TRUNC(SUMIF(N929:N934, N928, F929:F934),0)</f>
        <v>7178</v>
      </c>
      <c r="G935" s="6"/>
      <c r="H935" s="7">
        <f>TRUNC(SUMIF(N929:N934, N928, H929:H934),0)</f>
        <v>34215</v>
      </c>
      <c r="I935" s="6"/>
      <c r="J935" s="7">
        <f>TRUNC(SUMIF(N929:N934, N928, J929:J934),0)</f>
        <v>0</v>
      </c>
      <c r="K935" s="6"/>
      <c r="L935" s="7">
        <f>F935+H935+J935</f>
        <v>41393</v>
      </c>
      <c r="M935" s="4" t="s">
        <v>49</v>
      </c>
      <c r="N935" s="1" t="s">
        <v>125</v>
      </c>
      <c r="O935" s="1" t="s">
        <v>125</v>
      </c>
      <c r="P935" s="1" t="s">
        <v>49</v>
      </c>
      <c r="Q935" s="1" t="s">
        <v>49</v>
      </c>
      <c r="R935" s="1" t="s">
        <v>49</v>
      </c>
      <c r="AV935" s="1" t="s">
        <v>49</v>
      </c>
      <c r="AW935" s="1" t="s">
        <v>49</v>
      </c>
      <c r="AX935" s="1" t="s">
        <v>49</v>
      </c>
      <c r="AY935" s="1" t="s">
        <v>49</v>
      </c>
    </row>
    <row r="936" spans="1:51" ht="29.95" customHeight="1">
      <c r="A936" s="5"/>
      <c r="B936" s="5"/>
      <c r="C936" s="5"/>
      <c r="D936" s="5"/>
      <c r="E936" s="6"/>
      <c r="F936" s="7"/>
      <c r="G936" s="6"/>
      <c r="H936" s="7"/>
      <c r="I936" s="6"/>
      <c r="J936" s="7"/>
      <c r="K936" s="6"/>
      <c r="L936" s="7"/>
      <c r="M936" s="5"/>
    </row>
    <row r="937" spans="1:51" ht="29.95" customHeight="1">
      <c r="A937" s="91" t="s">
        <v>1396</v>
      </c>
      <c r="B937" s="91"/>
      <c r="C937" s="91"/>
      <c r="D937" s="91"/>
      <c r="E937" s="92"/>
      <c r="F937" s="93"/>
      <c r="G937" s="92"/>
      <c r="H937" s="93"/>
      <c r="I937" s="92"/>
      <c r="J937" s="93"/>
      <c r="K937" s="92"/>
      <c r="L937" s="93"/>
      <c r="M937" s="91"/>
      <c r="N937" s="1" t="s">
        <v>747</v>
      </c>
    </row>
    <row r="938" spans="1:51" ht="29.95" customHeight="1">
      <c r="A938" s="4" t="s">
        <v>762</v>
      </c>
      <c r="B938" s="4" t="s">
        <v>763</v>
      </c>
      <c r="C938" s="4" t="s">
        <v>764</v>
      </c>
      <c r="D938" s="5">
        <v>56.3</v>
      </c>
      <c r="E938" s="6">
        <f>단가대비표!O22</f>
        <v>72.38</v>
      </c>
      <c r="F938" s="7">
        <f t="shared" ref="F938:F943" si="175">TRUNC(E938*D938,1)</f>
        <v>4074.9</v>
      </c>
      <c r="G938" s="6">
        <f>단가대비표!P22</f>
        <v>0</v>
      </c>
      <c r="H938" s="7">
        <f t="shared" ref="H938:H943" si="176">TRUNC(G938*D938,1)</f>
        <v>0</v>
      </c>
      <c r="I938" s="6">
        <f>단가대비표!V22</f>
        <v>0</v>
      </c>
      <c r="J938" s="7">
        <f t="shared" ref="J938:J943" si="177">TRUNC(I938*D938,1)</f>
        <v>0</v>
      </c>
      <c r="K938" s="6">
        <f t="shared" ref="K938:L943" si="178">TRUNC(E938+G938+I938,1)</f>
        <v>72.3</v>
      </c>
      <c r="L938" s="7">
        <f t="shared" si="178"/>
        <v>4074.9</v>
      </c>
      <c r="M938" s="4" t="s">
        <v>49</v>
      </c>
      <c r="N938" s="1" t="s">
        <v>747</v>
      </c>
      <c r="O938" s="1" t="s">
        <v>765</v>
      </c>
      <c r="P938" s="1" t="s">
        <v>59</v>
      </c>
      <c r="Q938" s="1" t="s">
        <v>59</v>
      </c>
      <c r="R938" s="1" t="s">
        <v>58</v>
      </c>
      <c r="AV938" s="1" t="s">
        <v>49</v>
      </c>
      <c r="AW938" s="1" t="s">
        <v>1397</v>
      </c>
      <c r="AX938" s="1" t="s">
        <v>49</v>
      </c>
      <c r="AY938" s="1" t="s">
        <v>49</v>
      </c>
    </row>
    <row r="939" spans="1:51" ht="29.95" customHeight="1">
      <c r="A939" s="4" t="s">
        <v>767</v>
      </c>
      <c r="B939" s="4" t="s">
        <v>768</v>
      </c>
      <c r="C939" s="4" t="s">
        <v>764</v>
      </c>
      <c r="D939" s="5">
        <v>7.02</v>
      </c>
      <c r="E939" s="6">
        <f>단가대비표!O18</f>
        <v>10.5</v>
      </c>
      <c r="F939" s="7">
        <f t="shared" si="175"/>
        <v>73.7</v>
      </c>
      <c r="G939" s="6">
        <f>단가대비표!P18</f>
        <v>0</v>
      </c>
      <c r="H939" s="7">
        <f t="shared" si="176"/>
        <v>0</v>
      </c>
      <c r="I939" s="6">
        <f>단가대비표!V18</f>
        <v>0</v>
      </c>
      <c r="J939" s="7">
        <f t="shared" si="177"/>
        <v>0</v>
      </c>
      <c r="K939" s="6">
        <f t="shared" si="178"/>
        <v>10.5</v>
      </c>
      <c r="L939" s="7">
        <f t="shared" si="178"/>
        <v>73.7</v>
      </c>
      <c r="M939" s="4" t="s">
        <v>49</v>
      </c>
      <c r="N939" s="1" t="s">
        <v>747</v>
      </c>
      <c r="O939" s="1" t="s">
        <v>769</v>
      </c>
      <c r="P939" s="1" t="s">
        <v>59</v>
      </c>
      <c r="Q939" s="1" t="s">
        <v>59</v>
      </c>
      <c r="R939" s="1" t="s">
        <v>58</v>
      </c>
      <c r="AV939" s="1" t="s">
        <v>49</v>
      </c>
      <c r="AW939" s="1" t="s">
        <v>1398</v>
      </c>
      <c r="AX939" s="1" t="s">
        <v>49</v>
      </c>
      <c r="AY939" s="1" t="s">
        <v>49</v>
      </c>
    </row>
    <row r="940" spans="1:51" ht="29.95" customHeight="1">
      <c r="A940" s="4" t="s">
        <v>771</v>
      </c>
      <c r="B940" s="4" t="s">
        <v>772</v>
      </c>
      <c r="C940" s="4" t="s">
        <v>445</v>
      </c>
      <c r="D940" s="5">
        <v>158.80000000000001</v>
      </c>
      <c r="E940" s="6">
        <f>단가대비표!O12</f>
        <v>2</v>
      </c>
      <c r="F940" s="7">
        <f t="shared" si="175"/>
        <v>317.60000000000002</v>
      </c>
      <c r="G940" s="6">
        <f>단가대비표!P12</f>
        <v>0</v>
      </c>
      <c r="H940" s="7">
        <f t="shared" si="176"/>
        <v>0</v>
      </c>
      <c r="I940" s="6">
        <f>단가대비표!V12</f>
        <v>0</v>
      </c>
      <c r="J940" s="7">
        <f t="shared" si="177"/>
        <v>0</v>
      </c>
      <c r="K940" s="6">
        <f t="shared" si="178"/>
        <v>2</v>
      </c>
      <c r="L940" s="7">
        <f t="shared" si="178"/>
        <v>317.60000000000002</v>
      </c>
      <c r="M940" s="4" t="s">
        <v>773</v>
      </c>
      <c r="N940" s="1" t="s">
        <v>747</v>
      </c>
      <c r="O940" s="1" t="s">
        <v>774</v>
      </c>
      <c r="P940" s="1" t="s">
        <v>59</v>
      </c>
      <c r="Q940" s="1" t="s">
        <v>59</v>
      </c>
      <c r="R940" s="1" t="s">
        <v>58</v>
      </c>
      <c r="AV940" s="1" t="s">
        <v>49</v>
      </c>
      <c r="AW940" s="1" t="s">
        <v>1399</v>
      </c>
      <c r="AX940" s="1" t="s">
        <v>49</v>
      </c>
      <c r="AY940" s="1" t="s">
        <v>49</v>
      </c>
    </row>
    <row r="941" spans="1:51" ht="29.95" customHeight="1">
      <c r="A941" s="4" t="s">
        <v>776</v>
      </c>
      <c r="B941" s="4" t="s">
        <v>777</v>
      </c>
      <c r="C941" s="4" t="s">
        <v>764</v>
      </c>
      <c r="D941" s="5">
        <v>167.7</v>
      </c>
      <c r="E941" s="6">
        <f>단가대비표!O17</f>
        <v>23.7</v>
      </c>
      <c r="F941" s="7">
        <f t="shared" si="175"/>
        <v>3974.4</v>
      </c>
      <c r="G941" s="6">
        <f>단가대비표!P17</f>
        <v>0</v>
      </c>
      <c r="H941" s="7">
        <f t="shared" si="176"/>
        <v>0</v>
      </c>
      <c r="I941" s="6">
        <f>단가대비표!V17</f>
        <v>0</v>
      </c>
      <c r="J941" s="7">
        <f t="shared" si="177"/>
        <v>0</v>
      </c>
      <c r="K941" s="6">
        <f t="shared" si="178"/>
        <v>23.7</v>
      </c>
      <c r="L941" s="7">
        <f t="shared" si="178"/>
        <v>3974.4</v>
      </c>
      <c r="M941" s="4" t="s">
        <v>49</v>
      </c>
      <c r="N941" s="1" t="s">
        <v>747</v>
      </c>
      <c r="O941" s="1" t="s">
        <v>778</v>
      </c>
      <c r="P941" s="1" t="s">
        <v>59</v>
      </c>
      <c r="Q941" s="1" t="s">
        <v>59</v>
      </c>
      <c r="R941" s="1" t="s">
        <v>58</v>
      </c>
      <c r="AV941" s="1" t="s">
        <v>49</v>
      </c>
      <c r="AW941" s="1" t="s">
        <v>1400</v>
      </c>
      <c r="AX941" s="1" t="s">
        <v>49</v>
      </c>
      <c r="AY941" s="1" t="s">
        <v>49</v>
      </c>
    </row>
    <row r="942" spans="1:51" ht="29.95" customHeight="1">
      <c r="A942" s="4" t="s">
        <v>780</v>
      </c>
      <c r="B942" s="4" t="s">
        <v>220</v>
      </c>
      <c r="C942" s="4" t="s">
        <v>221</v>
      </c>
      <c r="D942" s="5">
        <v>0.16900000000000001</v>
      </c>
      <c r="E942" s="6">
        <f>단가대비표!O194</f>
        <v>0</v>
      </c>
      <c r="F942" s="7">
        <f t="shared" si="175"/>
        <v>0</v>
      </c>
      <c r="G942" s="6">
        <f>단가대비표!P194</f>
        <v>249748</v>
      </c>
      <c r="H942" s="7">
        <f t="shared" si="176"/>
        <v>42207.4</v>
      </c>
      <c r="I942" s="6">
        <f>단가대비표!V194</f>
        <v>0</v>
      </c>
      <c r="J942" s="7">
        <f t="shared" si="177"/>
        <v>0</v>
      </c>
      <c r="K942" s="6">
        <f t="shared" si="178"/>
        <v>249748</v>
      </c>
      <c r="L942" s="7">
        <f t="shared" si="178"/>
        <v>42207.4</v>
      </c>
      <c r="M942" s="4" t="s">
        <v>49</v>
      </c>
      <c r="N942" s="1" t="s">
        <v>747</v>
      </c>
      <c r="O942" s="1" t="s">
        <v>781</v>
      </c>
      <c r="P942" s="1" t="s">
        <v>59</v>
      </c>
      <c r="Q942" s="1" t="s">
        <v>59</v>
      </c>
      <c r="R942" s="1" t="s">
        <v>58</v>
      </c>
      <c r="V942">
        <v>1</v>
      </c>
      <c r="AV942" s="1" t="s">
        <v>49</v>
      </c>
      <c r="AW942" s="1" t="s">
        <v>1401</v>
      </c>
      <c r="AX942" s="1" t="s">
        <v>49</v>
      </c>
      <c r="AY942" s="1" t="s">
        <v>49</v>
      </c>
    </row>
    <row r="943" spans="1:51" ht="29.95" customHeight="1">
      <c r="A943" s="4" t="s">
        <v>264</v>
      </c>
      <c r="B943" s="4" t="s">
        <v>265</v>
      </c>
      <c r="C943" s="4" t="s">
        <v>116</v>
      </c>
      <c r="D943" s="5">
        <v>1</v>
      </c>
      <c r="E943" s="6">
        <f>TRUNC(SUMIF(V938:V943, RIGHTB(O943, 1), H938:H943)*U943, 2)</f>
        <v>1266.22</v>
      </c>
      <c r="F943" s="7">
        <f t="shared" si="175"/>
        <v>1266.2</v>
      </c>
      <c r="G943" s="6">
        <v>0</v>
      </c>
      <c r="H943" s="7">
        <f t="shared" si="176"/>
        <v>0</v>
      </c>
      <c r="I943" s="6">
        <v>0</v>
      </c>
      <c r="J943" s="7">
        <f t="shared" si="177"/>
        <v>0</v>
      </c>
      <c r="K943" s="6">
        <f t="shared" si="178"/>
        <v>1266.2</v>
      </c>
      <c r="L943" s="7">
        <f t="shared" si="178"/>
        <v>1266.2</v>
      </c>
      <c r="M943" s="4" t="s">
        <v>49</v>
      </c>
      <c r="N943" s="1" t="s">
        <v>747</v>
      </c>
      <c r="O943" s="1" t="s">
        <v>218</v>
      </c>
      <c r="P943" s="1" t="s">
        <v>59</v>
      </c>
      <c r="Q943" s="1" t="s">
        <v>59</v>
      </c>
      <c r="R943" s="1" t="s">
        <v>59</v>
      </c>
      <c r="S943">
        <v>1</v>
      </c>
      <c r="T943">
        <v>0</v>
      </c>
      <c r="U943">
        <v>0.03</v>
      </c>
      <c r="AV943" s="1" t="s">
        <v>49</v>
      </c>
      <c r="AW943" s="1" t="s">
        <v>1402</v>
      </c>
      <c r="AX943" s="1" t="s">
        <v>49</v>
      </c>
      <c r="AY943" s="1" t="s">
        <v>49</v>
      </c>
    </row>
    <row r="944" spans="1:51" ht="29.95" customHeight="1">
      <c r="A944" s="4" t="s">
        <v>454</v>
      </c>
      <c r="B944" s="4" t="s">
        <v>49</v>
      </c>
      <c r="C944" s="4" t="s">
        <v>49</v>
      </c>
      <c r="D944" s="5"/>
      <c r="E944" s="6"/>
      <c r="F944" s="7">
        <f>TRUNC(SUMIF(N938:N943, N937, F938:F943),0)</f>
        <v>9706</v>
      </c>
      <c r="G944" s="6"/>
      <c r="H944" s="7">
        <f>TRUNC(SUMIF(N938:N943, N937, H938:H943),0)</f>
        <v>42207</v>
      </c>
      <c r="I944" s="6"/>
      <c r="J944" s="7">
        <f>TRUNC(SUMIF(N938:N943, N937, J938:J943),0)</f>
        <v>0</v>
      </c>
      <c r="K944" s="6"/>
      <c r="L944" s="7">
        <f>F944+H944+J944</f>
        <v>51913</v>
      </c>
      <c r="M944" s="4" t="s">
        <v>49</v>
      </c>
      <c r="N944" s="1" t="s">
        <v>125</v>
      </c>
      <c r="O944" s="1" t="s">
        <v>125</v>
      </c>
      <c r="P944" s="1" t="s">
        <v>49</v>
      </c>
      <c r="Q944" s="1" t="s">
        <v>49</v>
      </c>
      <c r="R944" s="1" t="s">
        <v>49</v>
      </c>
      <c r="AV944" s="1" t="s">
        <v>49</v>
      </c>
      <c r="AW944" s="1" t="s">
        <v>49</v>
      </c>
      <c r="AX944" s="1" t="s">
        <v>49</v>
      </c>
      <c r="AY944" s="1" t="s">
        <v>49</v>
      </c>
    </row>
    <row r="945" spans="1:51" ht="29.95" customHeight="1">
      <c r="A945" s="5"/>
      <c r="B945" s="5"/>
      <c r="C945" s="5"/>
      <c r="D945" s="5"/>
      <c r="E945" s="6"/>
      <c r="F945" s="7"/>
      <c r="G945" s="6"/>
      <c r="H945" s="7"/>
      <c r="I945" s="6"/>
      <c r="J945" s="7"/>
      <c r="K945" s="6"/>
      <c r="L945" s="7"/>
      <c r="M945" s="5"/>
    </row>
    <row r="946" spans="1:51" ht="29.95" customHeight="1">
      <c r="A946" s="91" t="s">
        <v>1403</v>
      </c>
      <c r="B946" s="91"/>
      <c r="C946" s="91"/>
      <c r="D946" s="91"/>
      <c r="E946" s="92"/>
      <c r="F946" s="93"/>
      <c r="G946" s="92"/>
      <c r="H946" s="93"/>
      <c r="I946" s="92"/>
      <c r="J946" s="93"/>
      <c r="K946" s="92"/>
      <c r="L946" s="93"/>
      <c r="M946" s="91"/>
      <c r="N946" s="1" t="s">
        <v>798</v>
      </c>
    </row>
    <row r="947" spans="1:51" ht="29.95" customHeight="1">
      <c r="A947" s="4" t="s">
        <v>1072</v>
      </c>
      <c r="B947" s="4" t="s">
        <v>1073</v>
      </c>
      <c r="C947" s="4" t="s">
        <v>251</v>
      </c>
      <c r="D947" s="5">
        <v>0.75</v>
      </c>
      <c r="E947" s="6">
        <f>단가대비표!O20</f>
        <v>3050</v>
      </c>
      <c r="F947" s="7">
        <f>TRUNC(E947*D947,1)</f>
        <v>2287.5</v>
      </c>
      <c r="G947" s="6">
        <f>단가대비표!P20</f>
        <v>0</v>
      </c>
      <c r="H947" s="7">
        <f>TRUNC(G947*D947,1)</f>
        <v>0</v>
      </c>
      <c r="I947" s="6">
        <f>단가대비표!V20</f>
        <v>0</v>
      </c>
      <c r="J947" s="7">
        <f>TRUNC(I947*D947,1)</f>
        <v>0</v>
      </c>
      <c r="K947" s="6">
        <f t="shared" ref="K947:L950" si="179">TRUNC(E947+G947+I947,1)</f>
        <v>3050</v>
      </c>
      <c r="L947" s="7">
        <f t="shared" si="179"/>
        <v>2287.5</v>
      </c>
      <c r="M947" s="4" t="s">
        <v>49</v>
      </c>
      <c r="N947" s="1" t="s">
        <v>798</v>
      </c>
      <c r="O947" s="1" t="s">
        <v>1074</v>
      </c>
      <c r="P947" s="1" t="s">
        <v>59</v>
      </c>
      <c r="Q947" s="1" t="s">
        <v>59</v>
      </c>
      <c r="R947" s="1" t="s">
        <v>58</v>
      </c>
      <c r="AV947" s="1" t="s">
        <v>49</v>
      </c>
      <c r="AW947" s="1" t="s">
        <v>1404</v>
      </c>
      <c r="AX947" s="1" t="s">
        <v>49</v>
      </c>
      <c r="AY947" s="1" t="s">
        <v>49</v>
      </c>
    </row>
    <row r="948" spans="1:51" ht="29.95" customHeight="1">
      <c r="A948" s="4" t="s">
        <v>1076</v>
      </c>
      <c r="B948" s="4" t="s">
        <v>49</v>
      </c>
      <c r="C948" s="4" t="s">
        <v>900</v>
      </c>
      <c r="D948" s="5">
        <v>2.0990000000000002</v>
      </c>
      <c r="E948" s="6">
        <f>단가대비표!O54</f>
        <v>99.4</v>
      </c>
      <c r="F948" s="7">
        <f>TRUNC(E948*D948,1)</f>
        <v>208.6</v>
      </c>
      <c r="G948" s="6">
        <f>단가대비표!P54</f>
        <v>0</v>
      </c>
      <c r="H948" s="7">
        <f>TRUNC(G948*D948,1)</f>
        <v>0</v>
      </c>
      <c r="I948" s="6">
        <f>단가대비표!V54</f>
        <v>0</v>
      </c>
      <c r="J948" s="7">
        <f>TRUNC(I948*D948,1)</f>
        <v>0</v>
      </c>
      <c r="K948" s="6">
        <f t="shared" si="179"/>
        <v>99.4</v>
      </c>
      <c r="L948" s="7">
        <f t="shared" si="179"/>
        <v>208.6</v>
      </c>
      <c r="M948" s="4" t="s">
        <v>49</v>
      </c>
      <c r="N948" s="1" t="s">
        <v>798</v>
      </c>
      <c r="O948" s="1" t="s">
        <v>1077</v>
      </c>
      <c r="P948" s="1" t="s">
        <v>59</v>
      </c>
      <c r="Q948" s="1" t="s">
        <v>59</v>
      </c>
      <c r="R948" s="1" t="s">
        <v>58</v>
      </c>
      <c r="AV948" s="1" t="s">
        <v>49</v>
      </c>
      <c r="AW948" s="1" t="s">
        <v>1405</v>
      </c>
      <c r="AX948" s="1" t="s">
        <v>49</v>
      </c>
      <c r="AY948" s="1" t="s">
        <v>49</v>
      </c>
    </row>
    <row r="949" spans="1:51" ht="29.95" customHeight="1">
      <c r="A949" s="4" t="s">
        <v>780</v>
      </c>
      <c r="B949" s="4" t="s">
        <v>220</v>
      </c>
      <c r="C949" s="4" t="s">
        <v>221</v>
      </c>
      <c r="D949" s="5">
        <v>0.34499999999999997</v>
      </c>
      <c r="E949" s="6">
        <f>단가대비표!O194</f>
        <v>0</v>
      </c>
      <c r="F949" s="7">
        <f>TRUNC(E949*D949,1)</f>
        <v>0</v>
      </c>
      <c r="G949" s="6">
        <f>단가대비표!P194</f>
        <v>249748</v>
      </c>
      <c r="H949" s="7">
        <f>TRUNC(G949*D949,1)</f>
        <v>86163</v>
      </c>
      <c r="I949" s="6">
        <f>단가대비표!V194</f>
        <v>0</v>
      </c>
      <c r="J949" s="7">
        <f>TRUNC(I949*D949,1)</f>
        <v>0</v>
      </c>
      <c r="K949" s="6">
        <f t="shared" si="179"/>
        <v>249748</v>
      </c>
      <c r="L949" s="7">
        <f t="shared" si="179"/>
        <v>86163</v>
      </c>
      <c r="M949" s="4" t="s">
        <v>49</v>
      </c>
      <c r="N949" s="1" t="s">
        <v>798</v>
      </c>
      <c r="O949" s="1" t="s">
        <v>781</v>
      </c>
      <c r="P949" s="1" t="s">
        <v>59</v>
      </c>
      <c r="Q949" s="1" t="s">
        <v>59</v>
      </c>
      <c r="R949" s="1" t="s">
        <v>58</v>
      </c>
      <c r="V949">
        <v>1</v>
      </c>
      <c r="AV949" s="1" t="s">
        <v>49</v>
      </c>
      <c r="AW949" s="1" t="s">
        <v>1406</v>
      </c>
      <c r="AX949" s="1" t="s">
        <v>49</v>
      </c>
      <c r="AY949" s="1" t="s">
        <v>49</v>
      </c>
    </row>
    <row r="950" spans="1:51" ht="29.95" customHeight="1">
      <c r="A950" s="4" t="s">
        <v>264</v>
      </c>
      <c r="B950" s="4" t="s">
        <v>265</v>
      </c>
      <c r="C950" s="4" t="s">
        <v>116</v>
      </c>
      <c r="D950" s="5">
        <v>1</v>
      </c>
      <c r="E950" s="6">
        <f>TRUNC(SUMIF(V947:V950, RIGHTB(O950, 1), H947:H950)*U950, 2)</f>
        <v>2584.89</v>
      </c>
      <c r="F950" s="7">
        <f>TRUNC(E950*D950,1)</f>
        <v>2584.8000000000002</v>
      </c>
      <c r="G950" s="6">
        <v>0</v>
      </c>
      <c r="H950" s="7">
        <f>TRUNC(G950*D950,1)</f>
        <v>0</v>
      </c>
      <c r="I950" s="6">
        <v>0</v>
      </c>
      <c r="J950" s="7">
        <f>TRUNC(I950*D950,1)</f>
        <v>0</v>
      </c>
      <c r="K950" s="6">
        <f t="shared" si="179"/>
        <v>2584.8000000000002</v>
      </c>
      <c r="L950" s="7">
        <f t="shared" si="179"/>
        <v>2584.8000000000002</v>
      </c>
      <c r="M950" s="4" t="s">
        <v>49</v>
      </c>
      <c r="N950" s="1" t="s">
        <v>798</v>
      </c>
      <c r="O950" s="1" t="s">
        <v>218</v>
      </c>
      <c r="P950" s="1" t="s">
        <v>59</v>
      </c>
      <c r="Q950" s="1" t="s">
        <v>59</v>
      </c>
      <c r="R950" s="1" t="s">
        <v>59</v>
      </c>
      <c r="S950">
        <v>1</v>
      </c>
      <c r="T950">
        <v>0</v>
      </c>
      <c r="U950">
        <v>0.03</v>
      </c>
      <c r="AV950" s="1" t="s">
        <v>49</v>
      </c>
      <c r="AW950" s="1" t="s">
        <v>1407</v>
      </c>
      <c r="AX950" s="1" t="s">
        <v>49</v>
      </c>
      <c r="AY950" s="1" t="s">
        <v>49</v>
      </c>
    </row>
    <row r="951" spans="1:51" ht="29.95" customHeight="1">
      <c r="A951" s="4" t="s">
        <v>454</v>
      </c>
      <c r="B951" s="4" t="s">
        <v>49</v>
      </c>
      <c r="C951" s="4" t="s">
        <v>49</v>
      </c>
      <c r="D951" s="5"/>
      <c r="E951" s="6"/>
      <c r="F951" s="7">
        <f>TRUNC(SUMIF(N947:N950, N946, F947:F950),0)</f>
        <v>5080</v>
      </c>
      <c r="G951" s="6"/>
      <c r="H951" s="7">
        <f>TRUNC(SUMIF(N947:N950, N946, H947:H950),0)</f>
        <v>86163</v>
      </c>
      <c r="I951" s="6"/>
      <c r="J951" s="7">
        <f>TRUNC(SUMIF(N947:N950, N946, J947:J950),0)</f>
        <v>0</v>
      </c>
      <c r="K951" s="6"/>
      <c r="L951" s="7">
        <f>F951+H951+J951</f>
        <v>91243</v>
      </c>
      <c r="M951" s="4" t="s">
        <v>49</v>
      </c>
      <c r="N951" s="1" t="s">
        <v>125</v>
      </c>
      <c r="O951" s="1" t="s">
        <v>125</v>
      </c>
      <c r="P951" s="1" t="s">
        <v>49</v>
      </c>
      <c r="Q951" s="1" t="s">
        <v>49</v>
      </c>
      <c r="R951" s="1" t="s">
        <v>49</v>
      </c>
      <c r="AV951" s="1" t="s">
        <v>49</v>
      </c>
      <c r="AW951" s="1" t="s">
        <v>49</v>
      </c>
      <c r="AX951" s="1" t="s">
        <v>49</v>
      </c>
      <c r="AY951" s="1" t="s">
        <v>49</v>
      </c>
    </row>
    <row r="952" spans="1:51" ht="29.95" customHeight="1">
      <c r="A952" s="5"/>
      <c r="B952" s="5"/>
      <c r="C952" s="5"/>
      <c r="D952" s="5"/>
      <c r="E952" s="6"/>
      <c r="F952" s="7"/>
      <c r="G952" s="6"/>
      <c r="H952" s="7"/>
      <c r="I952" s="6"/>
      <c r="J952" s="7"/>
      <c r="K952" s="6"/>
      <c r="L952" s="7"/>
      <c r="M952" s="5"/>
    </row>
    <row r="953" spans="1:51" ht="29.95" customHeight="1">
      <c r="A953" s="91" t="s">
        <v>1408</v>
      </c>
      <c r="B953" s="91"/>
      <c r="C953" s="91"/>
      <c r="D953" s="91"/>
      <c r="E953" s="92"/>
      <c r="F953" s="93"/>
      <c r="G953" s="92"/>
      <c r="H953" s="93"/>
      <c r="I953" s="92"/>
      <c r="J953" s="93"/>
      <c r="K953" s="92"/>
      <c r="L953" s="93"/>
      <c r="M953" s="91"/>
      <c r="N953" s="1" t="s">
        <v>896</v>
      </c>
    </row>
    <row r="954" spans="1:51" ht="29.95" customHeight="1">
      <c r="A954" s="4" t="s">
        <v>893</v>
      </c>
      <c r="B954" s="4" t="s">
        <v>894</v>
      </c>
      <c r="C954" s="4" t="s">
        <v>60</v>
      </c>
      <c r="D954" s="5">
        <v>0.23619999999999999</v>
      </c>
      <c r="E954" s="6">
        <f>단가대비표!O8</f>
        <v>0</v>
      </c>
      <c r="F954" s="7">
        <f>TRUNC(E954*D954,1)</f>
        <v>0</v>
      </c>
      <c r="G954" s="6">
        <f>단가대비표!P8</f>
        <v>0</v>
      </c>
      <c r="H954" s="7">
        <f>TRUNC(G954*D954,1)</f>
        <v>0</v>
      </c>
      <c r="I954" s="6">
        <f>단가대비표!V8</f>
        <v>612</v>
      </c>
      <c r="J954" s="7">
        <f>TRUNC(I954*D954,1)</f>
        <v>144.5</v>
      </c>
      <c r="K954" s="6">
        <f>TRUNC(E954+G954+I954,1)</f>
        <v>612</v>
      </c>
      <c r="L954" s="7">
        <f>TRUNC(F954+H954+J954,1)</f>
        <v>144.5</v>
      </c>
      <c r="M954" s="4" t="s">
        <v>440</v>
      </c>
      <c r="N954" s="1" t="s">
        <v>896</v>
      </c>
      <c r="O954" s="1" t="s">
        <v>1409</v>
      </c>
      <c r="P954" s="1" t="s">
        <v>59</v>
      </c>
      <c r="Q954" s="1" t="s">
        <v>59</v>
      </c>
      <c r="R954" s="1" t="s">
        <v>58</v>
      </c>
      <c r="AV954" s="1" t="s">
        <v>49</v>
      </c>
      <c r="AW954" s="1" t="s">
        <v>1410</v>
      </c>
      <c r="AX954" s="1" t="s">
        <v>49</v>
      </c>
      <c r="AY954" s="1" t="s">
        <v>49</v>
      </c>
    </row>
    <row r="955" spans="1:51" ht="29.95" customHeight="1">
      <c r="A955" s="4" t="s">
        <v>454</v>
      </c>
      <c r="B955" s="4" t="s">
        <v>49</v>
      </c>
      <c r="C955" s="4" t="s">
        <v>49</v>
      </c>
      <c r="D955" s="5"/>
      <c r="E955" s="6"/>
      <c r="F955" s="7">
        <f>TRUNC(SUMIF(N954:N954, N953, F954:F954),0)</f>
        <v>0</v>
      </c>
      <c r="G955" s="6"/>
      <c r="H955" s="7">
        <f>TRUNC(SUMIF(N954:N954, N953, H954:H954),0)</f>
        <v>0</v>
      </c>
      <c r="I955" s="6"/>
      <c r="J955" s="7">
        <f>TRUNC(SUMIF(N954:N954, N953, J954:J954),0)</f>
        <v>144</v>
      </c>
      <c r="K955" s="6"/>
      <c r="L955" s="7">
        <f>F955+H955+J955</f>
        <v>144</v>
      </c>
      <c r="M955" s="4" t="s">
        <v>49</v>
      </c>
      <c r="N955" s="1" t="s">
        <v>125</v>
      </c>
      <c r="O955" s="1" t="s">
        <v>125</v>
      </c>
      <c r="P955" s="1" t="s">
        <v>49</v>
      </c>
      <c r="Q955" s="1" t="s">
        <v>49</v>
      </c>
      <c r="R955" s="1" t="s">
        <v>49</v>
      </c>
      <c r="AV955" s="1" t="s">
        <v>49</v>
      </c>
      <c r="AW955" s="1" t="s">
        <v>49</v>
      </c>
      <c r="AX955" s="1" t="s">
        <v>49</v>
      </c>
      <c r="AY955" s="1" t="s">
        <v>49</v>
      </c>
    </row>
    <row r="956" spans="1:51" ht="29.95" customHeight="1">
      <c r="A956" s="5"/>
      <c r="B956" s="5"/>
      <c r="C956" s="5"/>
      <c r="D956" s="5"/>
      <c r="E956" s="6"/>
      <c r="F956" s="7"/>
      <c r="G956" s="6"/>
      <c r="H956" s="7"/>
      <c r="I956" s="6"/>
      <c r="J956" s="7"/>
      <c r="K956" s="6"/>
      <c r="L956" s="7"/>
      <c r="M956" s="5"/>
    </row>
    <row r="957" spans="1:51" ht="29.95" customHeight="1">
      <c r="A957" s="91" t="s">
        <v>1411</v>
      </c>
      <c r="B957" s="91"/>
      <c r="C957" s="91"/>
      <c r="D957" s="91"/>
      <c r="E957" s="92"/>
      <c r="F957" s="93"/>
      <c r="G957" s="92"/>
      <c r="H957" s="93"/>
      <c r="I957" s="92"/>
      <c r="J957" s="93"/>
      <c r="K957" s="92"/>
      <c r="L957" s="93"/>
      <c r="M957" s="91"/>
      <c r="N957" s="1" t="s">
        <v>1139</v>
      </c>
    </row>
    <row r="958" spans="1:51" ht="29.95" customHeight="1">
      <c r="A958" s="4" t="s">
        <v>922</v>
      </c>
      <c r="B958" s="4" t="s">
        <v>923</v>
      </c>
      <c r="C958" s="4" t="s">
        <v>251</v>
      </c>
      <c r="D958" s="5">
        <v>0.60099999999999998</v>
      </c>
      <c r="E958" s="6">
        <f>단가대비표!O23</f>
        <v>9160</v>
      </c>
      <c r="F958" s="7">
        <f>TRUNC(E958*D958,1)</f>
        <v>5505.1</v>
      </c>
      <c r="G958" s="6">
        <f>단가대비표!P23</f>
        <v>0</v>
      </c>
      <c r="H958" s="7">
        <f>TRUNC(G958*D958,1)</f>
        <v>0</v>
      </c>
      <c r="I958" s="6">
        <f>단가대비표!V23</f>
        <v>0</v>
      </c>
      <c r="J958" s="7">
        <f>TRUNC(I958*D958,1)</f>
        <v>0</v>
      </c>
      <c r="K958" s="6">
        <f t="shared" ref="K958:L961" si="180">TRUNC(E958+G958+I958,1)</f>
        <v>9160</v>
      </c>
      <c r="L958" s="7">
        <f t="shared" si="180"/>
        <v>5505.1</v>
      </c>
      <c r="M958" s="4" t="s">
        <v>49</v>
      </c>
      <c r="N958" s="1" t="s">
        <v>1139</v>
      </c>
      <c r="O958" s="1" t="s">
        <v>924</v>
      </c>
      <c r="P958" s="1" t="s">
        <v>59</v>
      </c>
      <c r="Q958" s="1" t="s">
        <v>59</v>
      </c>
      <c r="R958" s="1" t="s">
        <v>58</v>
      </c>
      <c r="AV958" s="1" t="s">
        <v>49</v>
      </c>
      <c r="AW958" s="1" t="s">
        <v>1412</v>
      </c>
      <c r="AX958" s="1" t="s">
        <v>49</v>
      </c>
      <c r="AY958" s="1" t="s">
        <v>49</v>
      </c>
    </row>
    <row r="959" spans="1:51" ht="29.95" customHeight="1">
      <c r="A959" s="4" t="s">
        <v>926</v>
      </c>
      <c r="B959" s="4" t="s">
        <v>927</v>
      </c>
      <c r="C959" s="4" t="s">
        <v>445</v>
      </c>
      <c r="D959" s="5">
        <v>1285</v>
      </c>
      <c r="E959" s="6">
        <f>단가대비표!O13</f>
        <v>6.05</v>
      </c>
      <c r="F959" s="7">
        <f>TRUNC(E959*D959,1)</f>
        <v>7774.2</v>
      </c>
      <c r="G959" s="6">
        <f>단가대비표!P13</f>
        <v>0</v>
      </c>
      <c r="H959" s="7">
        <f>TRUNC(G959*D959,1)</f>
        <v>0</v>
      </c>
      <c r="I959" s="6">
        <f>단가대비표!V13</f>
        <v>0</v>
      </c>
      <c r="J959" s="7">
        <f>TRUNC(I959*D959,1)</f>
        <v>0</v>
      </c>
      <c r="K959" s="6">
        <f t="shared" si="180"/>
        <v>6</v>
      </c>
      <c r="L959" s="7">
        <f t="shared" si="180"/>
        <v>7774.2</v>
      </c>
      <c r="M959" s="4" t="s">
        <v>49</v>
      </c>
      <c r="N959" s="1" t="s">
        <v>1139</v>
      </c>
      <c r="O959" s="1" t="s">
        <v>928</v>
      </c>
      <c r="P959" s="1" t="s">
        <v>59</v>
      </c>
      <c r="Q959" s="1" t="s">
        <v>59</v>
      </c>
      <c r="R959" s="1" t="s">
        <v>58</v>
      </c>
      <c r="AV959" s="1" t="s">
        <v>49</v>
      </c>
      <c r="AW959" s="1" t="s">
        <v>1413</v>
      </c>
      <c r="AX959" s="1" t="s">
        <v>49</v>
      </c>
      <c r="AY959" s="1" t="s">
        <v>49</v>
      </c>
    </row>
    <row r="960" spans="1:51" ht="29.95" customHeight="1">
      <c r="A960" s="4" t="s">
        <v>780</v>
      </c>
      <c r="B960" s="4" t="s">
        <v>220</v>
      </c>
      <c r="C960" s="4" t="s">
        <v>221</v>
      </c>
      <c r="D960" s="5">
        <v>0.23100000000000001</v>
      </c>
      <c r="E960" s="6">
        <f>단가대비표!O194</f>
        <v>0</v>
      </c>
      <c r="F960" s="7">
        <f>TRUNC(E960*D960,1)</f>
        <v>0</v>
      </c>
      <c r="G960" s="6">
        <f>단가대비표!P194</f>
        <v>249748</v>
      </c>
      <c r="H960" s="7">
        <f>TRUNC(G960*D960,1)</f>
        <v>57691.7</v>
      </c>
      <c r="I960" s="6">
        <f>단가대비표!V194</f>
        <v>0</v>
      </c>
      <c r="J960" s="7">
        <f>TRUNC(I960*D960,1)</f>
        <v>0</v>
      </c>
      <c r="K960" s="6">
        <f t="shared" si="180"/>
        <v>249748</v>
      </c>
      <c r="L960" s="7">
        <f t="shared" si="180"/>
        <v>57691.7</v>
      </c>
      <c r="M960" s="4" t="s">
        <v>49</v>
      </c>
      <c r="N960" s="1" t="s">
        <v>1139</v>
      </c>
      <c r="O960" s="1" t="s">
        <v>781</v>
      </c>
      <c r="P960" s="1" t="s">
        <v>59</v>
      </c>
      <c r="Q960" s="1" t="s">
        <v>59</v>
      </c>
      <c r="R960" s="1" t="s">
        <v>58</v>
      </c>
      <c r="V960">
        <v>1</v>
      </c>
      <c r="AV960" s="1" t="s">
        <v>49</v>
      </c>
      <c r="AW960" s="1" t="s">
        <v>1414</v>
      </c>
      <c r="AX960" s="1" t="s">
        <v>49</v>
      </c>
      <c r="AY960" s="1" t="s">
        <v>49</v>
      </c>
    </row>
    <row r="961" spans="1:51" ht="29.95" customHeight="1">
      <c r="A961" s="4" t="s">
        <v>264</v>
      </c>
      <c r="B961" s="4" t="s">
        <v>931</v>
      </c>
      <c r="C961" s="4" t="s">
        <v>116</v>
      </c>
      <c r="D961" s="5">
        <v>1</v>
      </c>
      <c r="E961" s="6">
        <f>TRUNC(SUMIF(V958:V961, RIGHTB(O961, 1), H958:H961)*U961, 2)</f>
        <v>2307.66</v>
      </c>
      <c r="F961" s="7">
        <f>TRUNC(E961*D961,1)</f>
        <v>2307.6</v>
      </c>
      <c r="G961" s="6">
        <v>0</v>
      </c>
      <c r="H961" s="7">
        <f>TRUNC(G961*D961,1)</f>
        <v>0</v>
      </c>
      <c r="I961" s="6">
        <v>0</v>
      </c>
      <c r="J961" s="7">
        <f>TRUNC(I961*D961,1)</f>
        <v>0</v>
      </c>
      <c r="K961" s="6">
        <f t="shared" si="180"/>
        <v>2307.6</v>
      </c>
      <c r="L961" s="7">
        <f t="shared" si="180"/>
        <v>2307.6</v>
      </c>
      <c r="M961" s="4" t="s">
        <v>49</v>
      </c>
      <c r="N961" s="1" t="s">
        <v>1139</v>
      </c>
      <c r="O961" s="1" t="s">
        <v>218</v>
      </c>
      <c r="P961" s="1" t="s">
        <v>59</v>
      </c>
      <c r="Q961" s="1" t="s">
        <v>59</v>
      </c>
      <c r="R961" s="1" t="s">
        <v>59</v>
      </c>
      <c r="S961">
        <v>1</v>
      </c>
      <c r="T961">
        <v>0</v>
      </c>
      <c r="U961">
        <v>0.04</v>
      </c>
      <c r="AV961" s="1" t="s">
        <v>49</v>
      </c>
      <c r="AW961" s="1" t="s">
        <v>1415</v>
      </c>
      <c r="AX961" s="1" t="s">
        <v>49</v>
      </c>
      <c r="AY961" s="1" t="s">
        <v>49</v>
      </c>
    </row>
    <row r="962" spans="1:51" ht="29.95" customHeight="1">
      <c r="A962" s="4" t="s">
        <v>454</v>
      </c>
      <c r="B962" s="4" t="s">
        <v>49</v>
      </c>
      <c r="C962" s="4" t="s">
        <v>49</v>
      </c>
      <c r="D962" s="5"/>
      <c r="E962" s="6"/>
      <c r="F962" s="7">
        <f>TRUNC(SUMIF(N958:N961, N957, F958:F961),0)</f>
        <v>15586</v>
      </c>
      <c r="G962" s="6"/>
      <c r="H962" s="7">
        <f>TRUNC(SUMIF(N958:N961, N957, H958:H961),0)</f>
        <v>57691</v>
      </c>
      <c r="I962" s="6"/>
      <c r="J962" s="7">
        <f>TRUNC(SUMIF(N958:N961, N957, J958:J961),0)</f>
        <v>0</v>
      </c>
      <c r="K962" s="6"/>
      <c r="L962" s="7">
        <f>F962+H962+J962</f>
        <v>73277</v>
      </c>
      <c r="M962" s="4" t="s">
        <v>49</v>
      </c>
      <c r="N962" s="1" t="s">
        <v>125</v>
      </c>
      <c r="O962" s="1" t="s">
        <v>125</v>
      </c>
      <c r="P962" s="1" t="s">
        <v>49</v>
      </c>
      <c r="Q962" s="1" t="s">
        <v>49</v>
      </c>
      <c r="R962" s="1" t="s">
        <v>49</v>
      </c>
      <c r="AV962" s="1" t="s">
        <v>49</v>
      </c>
      <c r="AW962" s="1" t="s">
        <v>49</v>
      </c>
      <c r="AX962" s="1" t="s">
        <v>49</v>
      </c>
      <c r="AY962" s="1" t="s">
        <v>49</v>
      </c>
    </row>
    <row r="963" spans="1:51" ht="29.95" customHeight="1">
      <c r="A963" s="5"/>
      <c r="B963" s="5"/>
      <c r="C963" s="5"/>
      <c r="D963" s="5"/>
      <c r="E963" s="6"/>
      <c r="F963" s="7"/>
      <c r="G963" s="6"/>
      <c r="H963" s="7"/>
      <c r="I963" s="6"/>
      <c r="J963" s="7"/>
      <c r="K963" s="6"/>
      <c r="L963" s="7"/>
      <c r="M963" s="5"/>
    </row>
    <row r="964" spans="1:51" ht="29.95" customHeight="1">
      <c r="A964" s="91" t="s">
        <v>1416</v>
      </c>
      <c r="B964" s="91"/>
      <c r="C964" s="91"/>
      <c r="D964" s="91"/>
      <c r="E964" s="92"/>
      <c r="F964" s="93"/>
      <c r="G964" s="92"/>
      <c r="H964" s="93"/>
      <c r="I964" s="92"/>
      <c r="J964" s="93"/>
      <c r="K964" s="92"/>
      <c r="L964" s="93"/>
      <c r="M964" s="91"/>
      <c r="N964" s="1" t="s">
        <v>1327</v>
      </c>
    </row>
    <row r="965" spans="1:51" ht="29.95" customHeight="1">
      <c r="A965" s="4" t="s">
        <v>1324</v>
      </c>
      <c r="B965" s="4" t="s">
        <v>1325</v>
      </c>
      <c r="C965" s="4" t="s">
        <v>60</v>
      </c>
      <c r="D965" s="5">
        <v>0.20849999999999999</v>
      </c>
      <c r="E965" s="6">
        <f>단가대비표!O5</f>
        <v>0</v>
      </c>
      <c r="F965" s="7">
        <f>TRUNC(E965*D965,1)</f>
        <v>0</v>
      </c>
      <c r="G965" s="6">
        <f>단가대비표!P5</f>
        <v>0</v>
      </c>
      <c r="H965" s="7">
        <f>TRUNC(G965*D965,1)</f>
        <v>0</v>
      </c>
      <c r="I965" s="6">
        <f>단가대비표!V5</f>
        <v>108021</v>
      </c>
      <c r="J965" s="7">
        <f>TRUNC(I965*D965,1)</f>
        <v>22522.3</v>
      </c>
      <c r="K965" s="6">
        <f t="shared" ref="K965:L968" si="181">TRUNC(E965+G965+I965,1)</f>
        <v>108021</v>
      </c>
      <c r="L965" s="7">
        <f t="shared" si="181"/>
        <v>22522.3</v>
      </c>
      <c r="M965" s="4" t="s">
        <v>440</v>
      </c>
      <c r="N965" s="1" t="s">
        <v>1327</v>
      </c>
      <c r="O965" s="1" t="s">
        <v>1417</v>
      </c>
      <c r="P965" s="1" t="s">
        <v>59</v>
      </c>
      <c r="Q965" s="1" t="s">
        <v>59</v>
      </c>
      <c r="R965" s="1" t="s">
        <v>58</v>
      </c>
      <c r="AV965" s="1" t="s">
        <v>49</v>
      </c>
      <c r="AW965" s="1" t="s">
        <v>1418</v>
      </c>
      <c r="AX965" s="1" t="s">
        <v>49</v>
      </c>
      <c r="AY965" s="1" t="s">
        <v>49</v>
      </c>
    </row>
    <row r="966" spans="1:51" ht="29.95" customHeight="1">
      <c r="A966" s="4" t="s">
        <v>443</v>
      </c>
      <c r="B966" s="4" t="s">
        <v>444</v>
      </c>
      <c r="C966" s="4" t="s">
        <v>445</v>
      </c>
      <c r="D966" s="5">
        <v>11.6</v>
      </c>
      <c r="E966" s="6">
        <f>단가대비표!O14</f>
        <v>1410.9</v>
      </c>
      <c r="F966" s="7">
        <f>TRUNC(E966*D966,1)</f>
        <v>16366.4</v>
      </c>
      <c r="G966" s="6">
        <f>단가대비표!P14</f>
        <v>0</v>
      </c>
      <c r="H966" s="7">
        <f>TRUNC(G966*D966,1)</f>
        <v>0</v>
      </c>
      <c r="I966" s="6">
        <f>단가대비표!V14</f>
        <v>0</v>
      </c>
      <c r="J966" s="7">
        <f>TRUNC(I966*D966,1)</f>
        <v>0</v>
      </c>
      <c r="K966" s="6">
        <f t="shared" si="181"/>
        <v>1410.9</v>
      </c>
      <c r="L966" s="7">
        <f t="shared" si="181"/>
        <v>16366.4</v>
      </c>
      <c r="M966" s="4" t="s">
        <v>49</v>
      </c>
      <c r="N966" s="1" t="s">
        <v>1327</v>
      </c>
      <c r="O966" s="1" t="s">
        <v>446</v>
      </c>
      <c r="P966" s="1" t="s">
        <v>59</v>
      </c>
      <c r="Q966" s="1" t="s">
        <v>59</v>
      </c>
      <c r="R966" s="1" t="s">
        <v>58</v>
      </c>
      <c r="V966">
        <v>1</v>
      </c>
      <c r="AV966" s="1" t="s">
        <v>49</v>
      </c>
      <c r="AW966" s="1" t="s">
        <v>1419</v>
      </c>
      <c r="AX966" s="1" t="s">
        <v>49</v>
      </c>
      <c r="AY966" s="1" t="s">
        <v>49</v>
      </c>
    </row>
    <row r="967" spans="1:51" ht="29.95" customHeight="1">
      <c r="A967" s="4" t="s">
        <v>448</v>
      </c>
      <c r="B967" s="4" t="s">
        <v>1420</v>
      </c>
      <c r="C967" s="4" t="s">
        <v>116</v>
      </c>
      <c r="D967" s="5">
        <v>1</v>
      </c>
      <c r="E967" s="6">
        <f>TRUNC(SUMIF(V965:V968, RIGHTB(O967, 1), F965:F968)*U967, 2)</f>
        <v>3600.6</v>
      </c>
      <c r="F967" s="7">
        <f>TRUNC(E967*D967,1)</f>
        <v>3600.6</v>
      </c>
      <c r="G967" s="6">
        <v>0</v>
      </c>
      <c r="H967" s="7">
        <f>TRUNC(G967*D967,1)</f>
        <v>0</v>
      </c>
      <c r="I967" s="6">
        <v>0</v>
      </c>
      <c r="J967" s="7">
        <f>TRUNC(I967*D967,1)</f>
        <v>0</v>
      </c>
      <c r="K967" s="6">
        <f t="shared" si="181"/>
        <v>3600.6</v>
      </c>
      <c r="L967" s="7">
        <f t="shared" si="181"/>
        <v>3600.6</v>
      </c>
      <c r="M967" s="4" t="s">
        <v>49</v>
      </c>
      <c r="N967" s="1" t="s">
        <v>1327</v>
      </c>
      <c r="O967" s="1" t="s">
        <v>218</v>
      </c>
      <c r="P967" s="1" t="s">
        <v>59</v>
      </c>
      <c r="Q967" s="1" t="s">
        <v>59</v>
      </c>
      <c r="R967" s="1" t="s">
        <v>59</v>
      </c>
      <c r="S967">
        <v>0</v>
      </c>
      <c r="T967">
        <v>0</v>
      </c>
      <c r="U967">
        <v>0.22</v>
      </c>
      <c r="AV967" s="1" t="s">
        <v>49</v>
      </c>
      <c r="AW967" s="1" t="s">
        <v>1421</v>
      </c>
      <c r="AX967" s="1" t="s">
        <v>49</v>
      </c>
      <c r="AY967" s="1" t="s">
        <v>49</v>
      </c>
    </row>
    <row r="968" spans="1:51" ht="29.95" customHeight="1">
      <c r="A968" s="4" t="s">
        <v>451</v>
      </c>
      <c r="B968" s="4" t="s">
        <v>220</v>
      </c>
      <c r="C968" s="4" t="s">
        <v>221</v>
      </c>
      <c r="D968" s="5">
        <v>1</v>
      </c>
      <c r="E968" s="6">
        <f>TRUNC(단가대비표!O203*1/8*16/12*25/20, 1)</f>
        <v>0</v>
      </c>
      <c r="F968" s="7">
        <f>TRUNC(E968*D968,1)</f>
        <v>0</v>
      </c>
      <c r="G968" s="6">
        <f>TRUNC(단가대비표!P203*1/8*16/12*25/20, 1)</f>
        <v>50686.400000000001</v>
      </c>
      <c r="H968" s="7">
        <f>TRUNC(G968*D968,1)</f>
        <v>50686.400000000001</v>
      </c>
      <c r="I968" s="6">
        <f>TRUNC(단가대비표!V203*1/8*16/12*25/20, 1)</f>
        <v>0</v>
      </c>
      <c r="J968" s="7">
        <f>TRUNC(I968*D968,1)</f>
        <v>0</v>
      </c>
      <c r="K968" s="6">
        <f t="shared" si="181"/>
        <v>50686.400000000001</v>
      </c>
      <c r="L968" s="7">
        <f t="shared" si="181"/>
        <v>50686.400000000001</v>
      </c>
      <c r="M968" s="4" t="s">
        <v>49</v>
      </c>
      <c r="N968" s="1" t="s">
        <v>1327</v>
      </c>
      <c r="O968" s="1" t="s">
        <v>452</v>
      </c>
      <c r="P968" s="1" t="s">
        <v>59</v>
      </c>
      <c r="Q968" s="1" t="s">
        <v>59</v>
      </c>
      <c r="R968" s="1" t="s">
        <v>58</v>
      </c>
      <c r="AV968" s="1" t="s">
        <v>49</v>
      </c>
      <c r="AW968" s="1" t="s">
        <v>1422</v>
      </c>
      <c r="AX968" s="1" t="s">
        <v>58</v>
      </c>
      <c r="AY968" s="1" t="s">
        <v>49</v>
      </c>
    </row>
    <row r="969" spans="1:51" ht="29.95" customHeight="1">
      <c r="A969" s="4" t="s">
        <v>454</v>
      </c>
      <c r="B969" s="4" t="s">
        <v>49</v>
      </c>
      <c r="C969" s="4" t="s">
        <v>49</v>
      </c>
      <c r="D969" s="5"/>
      <c r="E969" s="6"/>
      <c r="F969" s="7">
        <f>TRUNC(SUMIF(N965:N968, N964, F965:F968),0)</f>
        <v>19967</v>
      </c>
      <c r="G969" s="6"/>
      <c r="H969" s="7">
        <f>TRUNC(SUMIF(N965:N968, N964, H965:H968),0)</f>
        <v>50686</v>
      </c>
      <c r="I969" s="6"/>
      <c r="J969" s="7">
        <f>TRUNC(SUMIF(N965:N968, N964, J965:J968),0)</f>
        <v>22522</v>
      </c>
      <c r="K969" s="6"/>
      <c r="L969" s="7">
        <f>F969+H969+J969</f>
        <v>93175</v>
      </c>
      <c r="M969" s="4" t="s">
        <v>49</v>
      </c>
      <c r="N969" s="1" t="s">
        <v>125</v>
      </c>
      <c r="O969" s="1" t="s">
        <v>125</v>
      </c>
      <c r="P969" s="1" t="s">
        <v>49</v>
      </c>
      <c r="Q969" s="1" t="s">
        <v>49</v>
      </c>
      <c r="R969" s="1" t="s">
        <v>49</v>
      </c>
      <c r="AV969" s="1" t="s">
        <v>49</v>
      </c>
      <c r="AW969" s="1" t="s">
        <v>49</v>
      </c>
      <c r="AX969" s="1" t="s">
        <v>49</v>
      </c>
      <c r="AY969" s="1" t="s">
        <v>49</v>
      </c>
    </row>
    <row r="970" spans="1:51" ht="29.95" customHeight="1">
      <c r="A970" s="5"/>
      <c r="B970" s="5"/>
      <c r="C970" s="5"/>
      <c r="D970" s="5"/>
      <c r="E970" s="6"/>
      <c r="F970" s="7"/>
      <c r="G970" s="6"/>
      <c r="H970" s="7"/>
      <c r="I970" s="6"/>
      <c r="J970" s="7"/>
      <c r="K970" s="6"/>
      <c r="L970" s="7"/>
      <c r="M970" s="5"/>
    </row>
    <row r="971" spans="1:51" ht="29.95" customHeight="1">
      <c r="A971" s="91" t="s">
        <v>1423</v>
      </c>
      <c r="B971" s="91"/>
      <c r="C971" s="91"/>
      <c r="D971" s="91"/>
      <c r="E971" s="92"/>
      <c r="F971" s="93"/>
      <c r="G971" s="92"/>
      <c r="H971" s="93"/>
      <c r="I971" s="92"/>
      <c r="J971" s="93"/>
      <c r="K971" s="92"/>
      <c r="L971" s="93"/>
      <c r="M971" s="91"/>
      <c r="N971" s="1" t="s">
        <v>1424</v>
      </c>
    </row>
    <row r="972" spans="1:51" ht="29.95" customHeight="1">
      <c r="A972" s="4" t="s">
        <v>1425</v>
      </c>
      <c r="B972" s="4" t="s">
        <v>1426</v>
      </c>
      <c r="C972" s="4" t="s">
        <v>60</v>
      </c>
      <c r="D972" s="5">
        <v>0.37080000000000002</v>
      </c>
      <c r="E972" s="6">
        <f>단가대비표!O6</f>
        <v>0</v>
      </c>
      <c r="F972" s="7">
        <f>TRUNC(E972*D972,1)</f>
        <v>0</v>
      </c>
      <c r="G972" s="6">
        <f>단가대비표!P6</f>
        <v>0</v>
      </c>
      <c r="H972" s="7">
        <f>TRUNC(G972*D972,1)</f>
        <v>0</v>
      </c>
      <c r="I972" s="6">
        <f>단가대비표!V6</f>
        <v>1522</v>
      </c>
      <c r="J972" s="7">
        <f>TRUNC(I972*D972,1)</f>
        <v>564.29999999999995</v>
      </c>
      <c r="K972" s="6">
        <f t="shared" ref="K972:L975" si="182">TRUNC(E972+G972+I972,1)</f>
        <v>1522</v>
      </c>
      <c r="L972" s="7">
        <f t="shared" si="182"/>
        <v>564.29999999999995</v>
      </c>
      <c r="M972" s="4" t="s">
        <v>440</v>
      </c>
      <c r="N972" s="1" t="s">
        <v>1424</v>
      </c>
      <c r="O972" s="1" t="s">
        <v>1427</v>
      </c>
      <c r="P972" s="1" t="s">
        <v>59</v>
      </c>
      <c r="Q972" s="1" t="s">
        <v>59</v>
      </c>
      <c r="R972" s="1" t="s">
        <v>58</v>
      </c>
      <c r="AV972" s="1" t="s">
        <v>49</v>
      </c>
      <c r="AW972" s="1" t="s">
        <v>1428</v>
      </c>
      <c r="AX972" s="1" t="s">
        <v>49</v>
      </c>
      <c r="AY972" s="1" t="s">
        <v>49</v>
      </c>
    </row>
    <row r="973" spans="1:51" ht="29.95" customHeight="1">
      <c r="A973" s="4" t="s">
        <v>1429</v>
      </c>
      <c r="B973" s="4" t="s">
        <v>1430</v>
      </c>
      <c r="C973" s="4" t="s">
        <v>445</v>
      </c>
      <c r="D973" s="5">
        <v>1</v>
      </c>
      <c r="E973" s="6">
        <f>단가대비표!O15</f>
        <v>1438.18</v>
      </c>
      <c r="F973" s="7">
        <f>TRUNC(E973*D973,1)</f>
        <v>1438.1</v>
      </c>
      <c r="G973" s="6">
        <f>단가대비표!P15</f>
        <v>0</v>
      </c>
      <c r="H973" s="7">
        <f>TRUNC(G973*D973,1)</f>
        <v>0</v>
      </c>
      <c r="I973" s="6">
        <f>단가대비표!V15</f>
        <v>0</v>
      </c>
      <c r="J973" s="7">
        <f>TRUNC(I973*D973,1)</f>
        <v>0</v>
      </c>
      <c r="K973" s="6">
        <f t="shared" si="182"/>
        <v>1438.1</v>
      </c>
      <c r="L973" s="7">
        <f t="shared" si="182"/>
        <v>1438.1</v>
      </c>
      <c r="M973" s="4" t="s">
        <v>49</v>
      </c>
      <c r="N973" s="1" t="s">
        <v>1424</v>
      </c>
      <c r="O973" s="1" t="s">
        <v>1431</v>
      </c>
      <c r="P973" s="1" t="s">
        <v>59</v>
      </c>
      <c r="Q973" s="1" t="s">
        <v>59</v>
      </c>
      <c r="R973" s="1" t="s">
        <v>58</v>
      </c>
      <c r="V973">
        <v>1</v>
      </c>
      <c r="AV973" s="1" t="s">
        <v>49</v>
      </c>
      <c r="AW973" s="1" t="s">
        <v>1432</v>
      </c>
      <c r="AX973" s="1" t="s">
        <v>49</v>
      </c>
      <c r="AY973" s="1" t="s">
        <v>49</v>
      </c>
    </row>
    <row r="974" spans="1:51" ht="29.95" customHeight="1">
      <c r="A974" s="4" t="s">
        <v>448</v>
      </c>
      <c r="B974" s="4" t="s">
        <v>1433</v>
      </c>
      <c r="C974" s="4" t="s">
        <v>116</v>
      </c>
      <c r="D974" s="5">
        <v>1</v>
      </c>
      <c r="E974" s="6">
        <f>TRUNC(SUMIF(V972:V975, RIGHTB(O974, 1), F972:F975)*U974, 2)</f>
        <v>287.62</v>
      </c>
      <c r="F974" s="7">
        <f>TRUNC(E974*D974,1)</f>
        <v>287.60000000000002</v>
      </c>
      <c r="G974" s="6">
        <v>0</v>
      </c>
      <c r="H974" s="7">
        <f>TRUNC(G974*D974,1)</f>
        <v>0</v>
      </c>
      <c r="I974" s="6">
        <v>0</v>
      </c>
      <c r="J974" s="7">
        <f>TRUNC(I974*D974,1)</f>
        <v>0</v>
      </c>
      <c r="K974" s="6">
        <f t="shared" si="182"/>
        <v>287.60000000000002</v>
      </c>
      <c r="L974" s="7">
        <f t="shared" si="182"/>
        <v>287.60000000000002</v>
      </c>
      <c r="M974" s="4" t="s">
        <v>49</v>
      </c>
      <c r="N974" s="1" t="s">
        <v>1424</v>
      </c>
      <c r="O974" s="1" t="s">
        <v>218</v>
      </c>
      <c r="P974" s="1" t="s">
        <v>59</v>
      </c>
      <c r="Q974" s="1" t="s">
        <v>59</v>
      </c>
      <c r="R974" s="1" t="s">
        <v>59</v>
      </c>
      <c r="S974">
        <v>0</v>
      </c>
      <c r="T974">
        <v>0</v>
      </c>
      <c r="U974">
        <v>0.2</v>
      </c>
      <c r="AV974" s="1" t="s">
        <v>49</v>
      </c>
      <c r="AW974" s="1" t="s">
        <v>1434</v>
      </c>
      <c r="AX974" s="1" t="s">
        <v>49</v>
      </c>
      <c r="AY974" s="1" t="s">
        <v>49</v>
      </c>
    </row>
    <row r="975" spans="1:51" ht="29.95" customHeight="1">
      <c r="A975" s="4" t="s">
        <v>1435</v>
      </c>
      <c r="B975" s="4" t="s">
        <v>220</v>
      </c>
      <c r="C975" s="4" t="s">
        <v>221</v>
      </c>
      <c r="D975" s="5">
        <v>1</v>
      </c>
      <c r="E975" s="6">
        <f>TRUNC(단가대비표!O204*1/8*16/12*25/20, 1)</f>
        <v>0</v>
      </c>
      <c r="F975" s="7">
        <f>TRUNC(E975*D975,1)</f>
        <v>0</v>
      </c>
      <c r="G975" s="6">
        <f>TRUNC(단가대비표!P204*1/8*16/12*25/20, 1)</f>
        <v>32436.6</v>
      </c>
      <c r="H975" s="7">
        <f>TRUNC(G975*D975,1)</f>
        <v>32436.6</v>
      </c>
      <c r="I975" s="6">
        <f>TRUNC(단가대비표!V204*1/8*16/12*25/20, 1)</f>
        <v>0</v>
      </c>
      <c r="J975" s="7">
        <f>TRUNC(I975*D975,1)</f>
        <v>0</v>
      </c>
      <c r="K975" s="6">
        <f t="shared" si="182"/>
        <v>32436.6</v>
      </c>
      <c r="L975" s="7">
        <f t="shared" si="182"/>
        <v>32436.6</v>
      </c>
      <c r="M975" s="4" t="s">
        <v>49</v>
      </c>
      <c r="N975" s="1" t="s">
        <v>1424</v>
      </c>
      <c r="O975" s="1" t="s">
        <v>1436</v>
      </c>
      <c r="P975" s="1" t="s">
        <v>59</v>
      </c>
      <c r="Q975" s="1" t="s">
        <v>59</v>
      </c>
      <c r="R975" s="1" t="s">
        <v>58</v>
      </c>
      <c r="AV975" s="1" t="s">
        <v>49</v>
      </c>
      <c r="AW975" s="1" t="s">
        <v>1437</v>
      </c>
      <c r="AX975" s="1" t="s">
        <v>58</v>
      </c>
      <c r="AY975" s="1" t="s">
        <v>49</v>
      </c>
    </row>
    <row r="976" spans="1:51" ht="29.95" customHeight="1">
      <c r="A976" s="4" t="s">
        <v>454</v>
      </c>
      <c r="B976" s="4" t="s">
        <v>49</v>
      </c>
      <c r="C976" s="4" t="s">
        <v>49</v>
      </c>
      <c r="D976" s="5"/>
      <c r="E976" s="6"/>
      <c r="F976" s="7">
        <f>TRUNC(SUMIF(N972:N975, N971, F972:F975),0)</f>
        <v>1725</v>
      </c>
      <c r="G976" s="6"/>
      <c r="H976" s="7">
        <f>TRUNC(SUMIF(N972:N975, N971, H972:H975),0)</f>
        <v>32436</v>
      </c>
      <c r="I976" s="6"/>
      <c r="J976" s="7">
        <f>TRUNC(SUMIF(N972:N975, N971, J972:J975),0)</f>
        <v>564</v>
      </c>
      <c r="K976" s="6"/>
      <c r="L976" s="7">
        <f>F976+H976+J976</f>
        <v>34725</v>
      </c>
      <c r="M976" s="4" t="s">
        <v>49</v>
      </c>
      <c r="N976" s="1" t="s">
        <v>125</v>
      </c>
      <c r="O976" s="1" t="s">
        <v>125</v>
      </c>
      <c r="P976" s="1" t="s">
        <v>49</v>
      </c>
      <c r="Q976" s="1" t="s">
        <v>49</v>
      </c>
      <c r="R976" s="1" t="s">
        <v>49</v>
      </c>
      <c r="AV976" s="1" t="s">
        <v>49</v>
      </c>
      <c r="AW976" s="1" t="s">
        <v>49</v>
      </c>
      <c r="AX976" s="1" t="s">
        <v>49</v>
      </c>
      <c r="AY976" s="1" t="s">
        <v>49</v>
      </c>
    </row>
    <row r="977" spans="1:51" ht="29.95" customHeight="1">
      <c r="A977" s="5"/>
      <c r="B977" s="5"/>
      <c r="C977" s="5"/>
      <c r="D977" s="5"/>
      <c r="E977" s="6"/>
      <c r="F977" s="7"/>
      <c r="G977" s="6"/>
      <c r="H977" s="7"/>
      <c r="I977" s="6"/>
      <c r="J977" s="7"/>
      <c r="K977" s="6"/>
      <c r="L977" s="7"/>
      <c r="M977" s="5"/>
    </row>
    <row r="978" spans="1:51" ht="29.95" customHeight="1">
      <c r="A978" s="91" t="s">
        <v>1438</v>
      </c>
      <c r="B978" s="91"/>
      <c r="C978" s="91"/>
      <c r="D978" s="91"/>
      <c r="E978" s="92"/>
      <c r="F978" s="93"/>
      <c r="G978" s="92"/>
      <c r="H978" s="93"/>
      <c r="I978" s="92"/>
      <c r="J978" s="93"/>
      <c r="K978" s="92"/>
      <c r="L978" s="93"/>
      <c r="M978" s="91"/>
      <c r="N978" s="1" t="s">
        <v>1347</v>
      </c>
    </row>
    <row r="979" spans="1:51" ht="29.95" customHeight="1">
      <c r="A979" s="4" t="s">
        <v>1439</v>
      </c>
      <c r="B979" s="4" t="s">
        <v>220</v>
      </c>
      <c r="C979" s="4" t="s">
        <v>221</v>
      </c>
      <c r="D979" s="5">
        <v>0.69</v>
      </c>
      <c r="E979" s="6">
        <f>단가대비표!O192</f>
        <v>0</v>
      </c>
      <c r="F979" s="7">
        <f>TRUNC(E979*D979,1)</f>
        <v>0</v>
      </c>
      <c r="G979" s="6">
        <f>단가대비표!P192</f>
        <v>252113</v>
      </c>
      <c r="H979" s="7">
        <f>TRUNC(G979*D979,1)</f>
        <v>173957.9</v>
      </c>
      <c r="I979" s="6">
        <f>단가대비표!V192</f>
        <v>0</v>
      </c>
      <c r="J979" s="7">
        <f>TRUNC(I979*D979,1)</f>
        <v>0</v>
      </c>
      <c r="K979" s="6">
        <f t="shared" ref="K979:L981" si="183">TRUNC(E979+G979+I979,1)</f>
        <v>252113</v>
      </c>
      <c r="L979" s="7">
        <f t="shared" si="183"/>
        <v>173957.9</v>
      </c>
      <c r="M979" s="4" t="s">
        <v>49</v>
      </c>
      <c r="N979" s="1" t="s">
        <v>1347</v>
      </c>
      <c r="O979" s="1" t="s">
        <v>1440</v>
      </c>
      <c r="P979" s="1" t="s">
        <v>59</v>
      </c>
      <c r="Q979" s="1" t="s">
        <v>59</v>
      </c>
      <c r="R979" s="1" t="s">
        <v>58</v>
      </c>
      <c r="V979">
        <v>1</v>
      </c>
      <c r="AV979" s="1" t="s">
        <v>49</v>
      </c>
      <c r="AW979" s="1" t="s">
        <v>1441</v>
      </c>
      <c r="AX979" s="1" t="s">
        <v>49</v>
      </c>
      <c r="AY979" s="1" t="s">
        <v>49</v>
      </c>
    </row>
    <row r="980" spans="1:51" ht="29.95" customHeight="1">
      <c r="A980" s="4" t="s">
        <v>219</v>
      </c>
      <c r="B980" s="4" t="s">
        <v>220</v>
      </c>
      <c r="C980" s="4" t="s">
        <v>221</v>
      </c>
      <c r="D980" s="5">
        <v>0.22</v>
      </c>
      <c r="E980" s="6">
        <f>단가대비표!O188</f>
        <v>0</v>
      </c>
      <c r="F980" s="7">
        <f>TRUNC(E980*D980,1)</f>
        <v>0</v>
      </c>
      <c r="G980" s="6">
        <f>단가대비표!P188</f>
        <v>157068</v>
      </c>
      <c r="H980" s="7">
        <f>TRUNC(G980*D980,1)</f>
        <v>34554.9</v>
      </c>
      <c r="I980" s="6">
        <f>단가대비표!V188</f>
        <v>0</v>
      </c>
      <c r="J980" s="7">
        <f>TRUNC(I980*D980,1)</f>
        <v>0</v>
      </c>
      <c r="K980" s="6">
        <f t="shared" si="183"/>
        <v>157068</v>
      </c>
      <c r="L980" s="7">
        <f t="shared" si="183"/>
        <v>34554.9</v>
      </c>
      <c r="M980" s="4" t="s">
        <v>49</v>
      </c>
      <c r="N980" s="1" t="s">
        <v>1347</v>
      </c>
      <c r="O980" s="1" t="s">
        <v>222</v>
      </c>
      <c r="P980" s="1" t="s">
        <v>59</v>
      </c>
      <c r="Q980" s="1" t="s">
        <v>59</v>
      </c>
      <c r="R980" s="1" t="s">
        <v>58</v>
      </c>
      <c r="V980">
        <v>1</v>
      </c>
      <c r="AV980" s="1" t="s">
        <v>49</v>
      </c>
      <c r="AW980" s="1" t="s">
        <v>1442</v>
      </c>
      <c r="AX980" s="1" t="s">
        <v>49</v>
      </c>
      <c r="AY980" s="1" t="s">
        <v>49</v>
      </c>
    </row>
    <row r="981" spans="1:51" ht="29.95" customHeight="1">
      <c r="A981" s="4" t="s">
        <v>1443</v>
      </c>
      <c r="B981" s="4" t="s">
        <v>1444</v>
      </c>
      <c r="C981" s="4" t="s">
        <v>116</v>
      </c>
      <c r="D981" s="5">
        <v>1</v>
      </c>
      <c r="E981" s="6">
        <v>0</v>
      </c>
      <c r="F981" s="7">
        <f>TRUNC(E981*D981,1)</f>
        <v>0</v>
      </c>
      <c r="G981" s="6">
        <v>0</v>
      </c>
      <c r="H981" s="7">
        <f>TRUNC(G981*D981,1)</f>
        <v>0</v>
      </c>
      <c r="I981" s="6">
        <f>TRUNC(SUMIF(V979:V981, RIGHTB(O981, 1), H979:H981)*U981, 2)</f>
        <v>18766.150000000001</v>
      </c>
      <c r="J981" s="7">
        <f>TRUNC(I981*D981,1)</f>
        <v>18766.099999999999</v>
      </c>
      <c r="K981" s="6">
        <f t="shared" si="183"/>
        <v>18766.099999999999</v>
      </c>
      <c r="L981" s="7">
        <f t="shared" si="183"/>
        <v>18766.099999999999</v>
      </c>
      <c r="M981" s="4" t="s">
        <v>49</v>
      </c>
      <c r="N981" s="1" t="s">
        <v>1347</v>
      </c>
      <c r="O981" s="1" t="s">
        <v>218</v>
      </c>
      <c r="P981" s="1" t="s">
        <v>59</v>
      </c>
      <c r="Q981" s="1" t="s">
        <v>59</v>
      </c>
      <c r="R981" s="1" t="s">
        <v>59</v>
      </c>
      <c r="S981">
        <v>1</v>
      </c>
      <c r="T981">
        <v>2</v>
      </c>
      <c r="U981">
        <v>0.09</v>
      </c>
      <c r="AV981" s="1" t="s">
        <v>49</v>
      </c>
      <c r="AW981" s="1" t="s">
        <v>1445</v>
      </c>
      <c r="AX981" s="1" t="s">
        <v>49</v>
      </c>
      <c r="AY981" s="1" t="s">
        <v>49</v>
      </c>
    </row>
    <row r="982" spans="1:51" ht="29.95" customHeight="1">
      <c r="A982" s="4" t="s">
        <v>454</v>
      </c>
      <c r="B982" s="4" t="s">
        <v>49</v>
      </c>
      <c r="C982" s="4" t="s">
        <v>49</v>
      </c>
      <c r="D982" s="5"/>
      <c r="E982" s="6"/>
      <c r="F982" s="7">
        <f>TRUNC(SUMIF(N979:N981, N978, F979:F981),0)</f>
        <v>0</v>
      </c>
      <c r="G982" s="6"/>
      <c r="H982" s="7">
        <f>TRUNC(SUMIF(N979:N981, N978, H979:H981),0)</f>
        <v>208512</v>
      </c>
      <c r="I982" s="6"/>
      <c r="J982" s="7">
        <f>TRUNC(SUMIF(N979:N981, N978, J979:J981),0)</f>
        <v>18766</v>
      </c>
      <c r="K982" s="6"/>
      <c r="L982" s="7">
        <f>F982+H982+J982</f>
        <v>227278</v>
      </c>
      <c r="M982" s="4" t="s">
        <v>49</v>
      </c>
      <c r="N982" s="1" t="s">
        <v>125</v>
      </c>
      <c r="O982" s="1" t="s">
        <v>125</v>
      </c>
      <c r="P982" s="1" t="s">
        <v>49</v>
      </c>
      <c r="Q982" s="1" t="s">
        <v>49</v>
      </c>
      <c r="R982" s="1" t="s">
        <v>49</v>
      </c>
      <c r="AV982" s="1" t="s">
        <v>49</v>
      </c>
      <c r="AW982" s="1" t="s">
        <v>49</v>
      </c>
      <c r="AX982" s="1" t="s">
        <v>49</v>
      </c>
      <c r="AY982" s="1" t="s">
        <v>49</v>
      </c>
    </row>
    <row r="983" spans="1:51" ht="29.95" customHeight="1">
      <c r="A983" s="5"/>
      <c r="B983" s="5"/>
      <c r="C983" s="5"/>
      <c r="D983" s="5"/>
      <c r="E983" s="6"/>
      <c r="F983" s="7"/>
      <c r="G983" s="6"/>
      <c r="H983" s="7"/>
      <c r="I983" s="6"/>
      <c r="J983" s="7"/>
      <c r="K983" s="6"/>
      <c r="L983" s="7"/>
      <c r="M983" s="5"/>
    </row>
    <row r="984" spans="1:51" ht="29.95" customHeight="1">
      <c r="A984" s="91" t="s">
        <v>1446</v>
      </c>
      <c r="B984" s="91"/>
      <c r="C984" s="91"/>
      <c r="D984" s="91"/>
      <c r="E984" s="92"/>
      <c r="F984" s="93"/>
      <c r="G984" s="92"/>
      <c r="H984" s="93"/>
      <c r="I984" s="92"/>
      <c r="J984" s="93"/>
      <c r="K984" s="92"/>
      <c r="L984" s="93"/>
      <c r="M984" s="91"/>
      <c r="N984" s="1" t="s">
        <v>1351</v>
      </c>
    </row>
    <row r="985" spans="1:51" ht="29.95" customHeight="1">
      <c r="A985" s="4" t="s">
        <v>1439</v>
      </c>
      <c r="B985" s="4" t="s">
        <v>220</v>
      </c>
      <c r="C985" s="4" t="s">
        <v>221</v>
      </c>
      <c r="D985" s="5">
        <v>1.73</v>
      </c>
      <c r="E985" s="6">
        <f>단가대비표!O192</f>
        <v>0</v>
      </c>
      <c r="F985" s="7">
        <f>TRUNC(E985*D985,1)</f>
        <v>0</v>
      </c>
      <c r="G985" s="6">
        <f>단가대비표!P192</f>
        <v>252113</v>
      </c>
      <c r="H985" s="7">
        <f>TRUNC(G985*D985,1)</f>
        <v>436155.4</v>
      </c>
      <c r="I985" s="6">
        <f>단가대비표!V192</f>
        <v>0</v>
      </c>
      <c r="J985" s="7">
        <f>TRUNC(I985*D985,1)</f>
        <v>0</v>
      </c>
      <c r="K985" s="6">
        <f t="shared" ref="K985:L989" si="184">TRUNC(E985+G985+I985,1)</f>
        <v>252113</v>
      </c>
      <c r="L985" s="7">
        <f t="shared" si="184"/>
        <v>436155.4</v>
      </c>
      <c r="M985" s="4" t="s">
        <v>49</v>
      </c>
      <c r="N985" s="1" t="s">
        <v>1351</v>
      </c>
      <c r="O985" s="1" t="s">
        <v>1440</v>
      </c>
      <c r="P985" s="1" t="s">
        <v>59</v>
      </c>
      <c r="Q985" s="1" t="s">
        <v>59</v>
      </c>
      <c r="R985" s="1" t="s">
        <v>58</v>
      </c>
      <c r="V985">
        <v>1</v>
      </c>
      <c r="W985">
        <v>2</v>
      </c>
      <c r="AV985" s="1" t="s">
        <v>49</v>
      </c>
      <c r="AW985" s="1" t="s">
        <v>1447</v>
      </c>
      <c r="AX985" s="1" t="s">
        <v>49</v>
      </c>
      <c r="AY985" s="1" t="s">
        <v>49</v>
      </c>
    </row>
    <row r="986" spans="1:51" ht="29.95" customHeight="1">
      <c r="A986" s="4" t="s">
        <v>219</v>
      </c>
      <c r="B986" s="4" t="s">
        <v>220</v>
      </c>
      <c r="C986" s="4" t="s">
        <v>221</v>
      </c>
      <c r="D986" s="5">
        <v>0.59</v>
      </c>
      <c r="E986" s="6">
        <f>단가대비표!O188</f>
        <v>0</v>
      </c>
      <c r="F986" s="7">
        <f>TRUNC(E986*D986,1)</f>
        <v>0</v>
      </c>
      <c r="G986" s="6">
        <f>단가대비표!P188</f>
        <v>157068</v>
      </c>
      <c r="H986" s="7">
        <f>TRUNC(G986*D986,1)</f>
        <v>92670.1</v>
      </c>
      <c r="I986" s="6">
        <f>단가대비표!V188</f>
        <v>0</v>
      </c>
      <c r="J986" s="7">
        <f>TRUNC(I986*D986,1)</f>
        <v>0</v>
      </c>
      <c r="K986" s="6">
        <f t="shared" si="184"/>
        <v>157068</v>
      </c>
      <c r="L986" s="7">
        <f t="shared" si="184"/>
        <v>92670.1</v>
      </c>
      <c r="M986" s="4" t="s">
        <v>49</v>
      </c>
      <c r="N986" s="1" t="s">
        <v>1351</v>
      </c>
      <c r="O986" s="1" t="s">
        <v>222</v>
      </c>
      <c r="P986" s="1" t="s">
        <v>59</v>
      </c>
      <c r="Q986" s="1" t="s">
        <v>59</v>
      </c>
      <c r="R986" s="1" t="s">
        <v>58</v>
      </c>
      <c r="V986">
        <v>1</v>
      </c>
      <c r="W986">
        <v>2</v>
      </c>
      <c r="AV986" s="1" t="s">
        <v>49</v>
      </c>
      <c r="AW986" s="1" t="s">
        <v>1448</v>
      </c>
      <c r="AX986" s="1" t="s">
        <v>49</v>
      </c>
      <c r="AY986" s="1" t="s">
        <v>49</v>
      </c>
    </row>
    <row r="987" spans="1:51" ht="29.95" customHeight="1">
      <c r="A987" s="4" t="s">
        <v>1443</v>
      </c>
      <c r="B987" s="4" t="s">
        <v>558</v>
      </c>
      <c r="C987" s="4" t="s">
        <v>116</v>
      </c>
      <c r="D987" s="5">
        <v>1</v>
      </c>
      <c r="E987" s="6">
        <v>0</v>
      </c>
      <c r="F987" s="7">
        <f>TRUNC(E987*D987,1)</f>
        <v>0</v>
      </c>
      <c r="G987" s="6">
        <v>0</v>
      </c>
      <c r="H987" s="7">
        <f>TRUNC(G987*D987,1)</f>
        <v>0</v>
      </c>
      <c r="I987" s="6">
        <f>TRUNC(SUMIF(V985:V989, RIGHTB(O987, 1), H985:H989)*U987, 2)</f>
        <v>10576.51</v>
      </c>
      <c r="J987" s="7">
        <f>TRUNC(I987*D987,1)</f>
        <v>10576.5</v>
      </c>
      <c r="K987" s="6">
        <f t="shared" si="184"/>
        <v>10576.5</v>
      </c>
      <c r="L987" s="7">
        <f t="shared" si="184"/>
        <v>10576.5</v>
      </c>
      <c r="M987" s="4" t="s">
        <v>49</v>
      </c>
      <c r="N987" s="1" t="s">
        <v>1351</v>
      </c>
      <c r="O987" s="1" t="s">
        <v>218</v>
      </c>
      <c r="P987" s="1" t="s">
        <v>59</v>
      </c>
      <c r="Q987" s="1" t="s">
        <v>59</v>
      </c>
      <c r="R987" s="1" t="s">
        <v>59</v>
      </c>
      <c r="S987">
        <v>1</v>
      </c>
      <c r="T987">
        <v>2</v>
      </c>
      <c r="U987">
        <v>0.02</v>
      </c>
      <c r="AV987" s="1" t="s">
        <v>49</v>
      </c>
      <c r="AW987" s="1" t="s">
        <v>1449</v>
      </c>
      <c r="AX987" s="1" t="s">
        <v>49</v>
      </c>
      <c r="AY987" s="1" t="s">
        <v>49</v>
      </c>
    </row>
    <row r="988" spans="1:51" ht="29.95" customHeight="1">
      <c r="A988" s="4" t="s">
        <v>1450</v>
      </c>
      <c r="B988" s="4" t="s">
        <v>1451</v>
      </c>
      <c r="C988" s="4" t="s">
        <v>251</v>
      </c>
      <c r="D988" s="5">
        <v>6.5</v>
      </c>
      <c r="E988" s="6">
        <f>단가대비표!O32</f>
        <v>1730</v>
      </c>
      <c r="F988" s="7">
        <f>TRUNC(E988*D988,1)</f>
        <v>11245</v>
      </c>
      <c r="G988" s="6">
        <f>단가대비표!P32</f>
        <v>0</v>
      </c>
      <c r="H988" s="7">
        <f>TRUNC(G988*D988,1)</f>
        <v>0</v>
      </c>
      <c r="I988" s="6">
        <f>단가대비표!V32</f>
        <v>0</v>
      </c>
      <c r="J988" s="7">
        <f>TRUNC(I988*D988,1)</f>
        <v>0</v>
      </c>
      <c r="K988" s="6">
        <f t="shared" si="184"/>
        <v>1730</v>
      </c>
      <c r="L988" s="7">
        <f t="shared" si="184"/>
        <v>11245</v>
      </c>
      <c r="M988" s="4" t="s">
        <v>49</v>
      </c>
      <c r="N988" s="1" t="s">
        <v>1351</v>
      </c>
      <c r="O988" s="1" t="s">
        <v>1452</v>
      </c>
      <c r="P988" s="1" t="s">
        <v>59</v>
      </c>
      <c r="Q988" s="1" t="s">
        <v>59</v>
      </c>
      <c r="R988" s="1" t="s">
        <v>58</v>
      </c>
      <c r="AV988" s="1" t="s">
        <v>49</v>
      </c>
      <c r="AW988" s="1" t="s">
        <v>1453</v>
      </c>
      <c r="AX988" s="1" t="s">
        <v>49</v>
      </c>
      <c r="AY988" s="1" t="s">
        <v>49</v>
      </c>
    </row>
    <row r="989" spans="1:51" ht="29.95" customHeight="1">
      <c r="A989" s="4" t="s">
        <v>1340</v>
      </c>
      <c r="B989" s="4" t="s">
        <v>1454</v>
      </c>
      <c r="C989" s="4" t="s">
        <v>116</v>
      </c>
      <c r="D989" s="5">
        <v>1</v>
      </c>
      <c r="E989" s="6">
        <v>0</v>
      </c>
      <c r="F989" s="7">
        <f>TRUNC(E989*D989,1)</f>
        <v>0</v>
      </c>
      <c r="G989" s="6">
        <f>TRUNC(SUMIF(W985:W989, RIGHTB(O989, 1), H985:H989)*U989, 2)</f>
        <v>264412.75</v>
      </c>
      <c r="H989" s="7">
        <f>TRUNC(G989*D989,1)</f>
        <v>264412.7</v>
      </c>
      <c r="I989" s="6">
        <v>0</v>
      </c>
      <c r="J989" s="7">
        <f>TRUNC(I989*D989,1)</f>
        <v>0</v>
      </c>
      <c r="K989" s="6">
        <f t="shared" si="184"/>
        <v>264412.7</v>
      </c>
      <c r="L989" s="7">
        <f t="shared" si="184"/>
        <v>264412.7</v>
      </c>
      <c r="M989" s="4" t="s">
        <v>49</v>
      </c>
      <c r="N989" s="1" t="s">
        <v>1351</v>
      </c>
      <c r="O989" s="1" t="s">
        <v>266</v>
      </c>
      <c r="P989" s="1" t="s">
        <v>59</v>
      </c>
      <c r="Q989" s="1" t="s">
        <v>59</v>
      </c>
      <c r="R989" s="1" t="s">
        <v>59</v>
      </c>
      <c r="S989">
        <v>1</v>
      </c>
      <c r="T989">
        <v>1</v>
      </c>
      <c r="U989">
        <v>0.5</v>
      </c>
      <c r="AV989" s="1" t="s">
        <v>49</v>
      </c>
      <c r="AW989" s="1" t="s">
        <v>1455</v>
      </c>
      <c r="AX989" s="1" t="s">
        <v>49</v>
      </c>
      <c r="AY989" s="1" t="s">
        <v>49</v>
      </c>
    </row>
    <row r="990" spans="1:51" ht="29.95" customHeight="1">
      <c r="A990" s="4" t="s">
        <v>454</v>
      </c>
      <c r="B990" s="4" t="s">
        <v>49</v>
      </c>
      <c r="C990" s="4" t="s">
        <v>49</v>
      </c>
      <c r="D990" s="5"/>
      <c r="E990" s="6"/>
      <c r="F990" s="7">
        <f>TRUNC(SUMIF(N985:N989, N984, F985:F989),0)</f>
        <v>11245</v>
      </c>
      <c r="G990" s="6"/>
      <c r="H990" s="7">
        <f>TRUNC(SUMIF(N985:N989, N984, H985:H989),0)</f>
        <v>793238</v>
      </c>
      <c r="I990" s="6"/>
      <c r="J990" s="7">
        <f>TRUNC(SUMIF(N985:N989, N984, J985:J989),0)</f>
        <v>10576</v>
      </c>
      <c r="K990" s="6"/>
      <c r="L990" s="7">
        <f>F990+H990+J990</f>
        <v>815059</v>
      </c>
      <c r="M990" s="4" t="s">
        <v>49</v>
      </c>
      <c r="N990" s="1" t="s">
        <v>125</v>
      </c>
      <c r="O990" s="1" t="s">
        <v>125</v>
      </c>
      <c r="P990" s="1" t="s">
        <v>49</v>
      </c>
      <c r="Q990" s="1" t="s">
        <v>49</v>
      </c>
      <c r="R990" s="1" t="s">
        <v>49</v>
      </c>
      <c r="AV990" s="1" t="s">
        <v>49</v>
      </c>
      <c r="AW990" s="1" t="s">
        <v>49</v>
      </c>
      <c r="AX990" s="1" t="s">
        <v>49</v>
      </c>
      <c r="AY990" s="1" t="s">
        <v>49</v>
      </c>
    </row>
  </sheetData>
  <mergeCells count="191">
    <mergeCell ref="A984:M984"/>
    <mergeCell ref="A946:M946"/>
    <mergeCell ref="A953:M953"/>
    <mergeCell ref="A957:M957"/>
    <mergeCell ref="A964:M964"/>
    <mergeCell ref="A971:M971"/>
    <mergeCell ref="A978:M978"/>
    <mergeCell ref="A896:M896"/>
    <mergeCell ref="A903:M903"/>
    <mergeCell ref="A910:M910"/>
    <mergeCell ref="A919:M919"/>
    <mergeCell ref="A928:M928"/>
    <mergeCell ref="A937:M937"/>
    <mergeCell ref="A859:M859"/>
    <mergeCell ref="A866:M866"/>
    <mergeCell ref="A870:M870"/>
    <mergeCell ref="A877:M877"/>
    <mergeCell ref="A882:M882"/>
    <mergeCell ref="A889:M889"/>
    <mergeCell ref="A824:M824"/>
    <mergeCell ref="A830:M830"/>
    <mergeCell ref="A836:M836"/>
    <mergeCell ref="A842:M842"/>
    <mergeCell ref="A848:M848"/>
    <mergeCell ref="A854:M854"/>
    <mergeCell ref="A775:M775"/>
    <mergeCell ref="A782:M782"/>
    <mergeCell ref="A789:M789"/>
    <mergeCell ref="A797:M797"/>
    <mergeCell ref="A806:M806"/>
    <mergeCell ref="A815:M815"/>
    <mergeCell ref="A743:M743"/>
    <mergeCell ref="A749:M749"/>
    <mergeCell ref="A755:M755"/>
    <mergeCell ref="A761:M761"/>
    <mergeCell ref="A769:M769"/>
    <mergeCell ref="A772:M772"/>
    <mergeCell ref="A700:M700"/>
    <mergeCell ref="A708:M708"/>
    <mergeCell ref="A715:M715"/>
    <mergeCell ref="A721:M721"/>
    <mergeCell ref="A731:M731"/>
    <mergeCell ref="A737:M737"/>
    <mergeCell ref="A656:M656"/>
    <mergeCell ref="A663:M663"/>
    <mergeCell ref="A670:M670"/>
    <mergeCell ref="A677:M677"/>
    <mergeCell ref="A684:M684"/>
    <mergeCell ref="A692:M692"/>
    <mergeCell ref="A614:M614"/>
    <mergeCell ref="A621:M621"/>
    <mergeCell ref="A628:M628"/>
    <mergeCell ref="A636:M636"/>
    <mergeCell ref="A642:M642"/>
    <mergeCell ref="A649:M649"/>
    <mergeCell ref="A569:M569"/>
    <mergeCell ref="A577:M577"/>
    <mergeCell ref="A585:M585"/>
    <mergeCell ref="A593:M593"/>
    <mergeCell ref="A601:M601"/>
    <mergeCell ref="A607:M607"/>
    <mergeCell ref="A512:M512"/>
    <mergeCell ref="A521:M521"/>
    <mergeCell ref="A531:M531"/>
    <mergeCell ref="A541:M541"/>
    <mergeCell ref="A551:M551"/>
    <mergeCell ref="A561:M561"/>
    <mergeCell ref="A461:M461"/>
    <mergeCell ref="A467:M467"/>
    <mergeCell ref="A473:M473"/>
    <mergeCell ref="A479:M479"/>
    <mergeCell ref="A492:M492"/>
    <mergeCell ref="A505:M505"/>
    <mergeCell ref="A420:M420"/>
    <mergeCell ref="A427:M427"/>
    <mergeCell ref="A434:M434"/>
    <mergeCell ref="A441:M441"/>
    <mergeCell ref="A448:M448"/>
    <mergeCell ref="A455:M455"/>
    <mergeCell ref="A383:M383"/>
    <mergeCell ref="A388:M388"/>
    <mergeCell ref="A394:M394"/>
    <mergeCell ref="A401:M401"/>
    <mergeCell ref="A408:M408"/>
    <mergeCell ref="A414:M414"/>
    <mergeCell ref="A343:M343"/>
    <mergeCell ref="A352:M352"/>
    <mergeCell ref="A358:M358"/>
    <mergeCell ref="A366:M366"/>
    <mergeCell ref="A371:M371"/>
    <mergeCell ref="A377:M377"/>
    <mergeCell ref="A301:M301"/>
    <mergeCell ref="A309:M309"/>
    <mergeCell ref="A317:M317"/>
    <mergeCell ref="A325:M325"/>
    <mergeCell ref="A331:M331"/>
    <mergeCell ref="A337:M337"/>
    <mergeCell ref="A255:M255"/>
    <mergeCell ref="A261:M261"/>
    <mergeCell ref="A269:M269"/>
    <mergeCell ref="A277:M277"/>
    <mergeCell ref="A285:M285"/>
    <mergeCell ref="A293:M293"/>
    <mergeCell ref="A219:M219"/>
    <mergeCell ref="A225:M225"/>
    <mergeCell ref="A231:M231"/>
    <mergeCell ref="A237:M237"/>
    <mergeCell ref="A243:M243"/>
    <mergeCell ref="A249:M249"/>
    <mergeCell ref="A183:M183"/>
    <mergeCell ref="A189:M189"/>
    <mergeCell ref="A195:M195"/>
    <mergeCell ref="A201:M201"/>
    <mergeCell ref="A207:M207"/>
    <mergeCell ref="A213:M213"/>
    <mergeCell ref="A147:M147"/>
    <mergeCell ref="A153:M153"/>
    <mergeCell ref="A159:M159"/>
    <mergeCell ref="A165:M165"/>
    <mergeCell ref="A171:M171"/>
    <mergeCell ref="A177:M177"/>
    <mergeCell ref="A113:M113"/>
    <mergeCell ref="A119:M119"/>
    <mergeCell ref="A125:M125"/>
    <mergeCell ref="A131:M131"/>
    <mergeCell ref="A137:M137"/>
    <mergeCell ref="A142:M142"/>
    <mergeCell ref="A77:M77"/>
    <mergeCell ref="A83:M83"/>
    <mergeCell ref="A89:M89"/>
    <mergeCell ref="A95:M95"/>
    <mergeCell ref="A101:M101"/>
    <mergeCell ref="A107:M107"/>
    <mergeCell ref="A41:M41"/>
    <mergeCell ref="A47:M47"/>
    <mergeCell ref="A53:M53"/>
    <mergeCell ref="A59:M59"/>
    <mergeCell ref="A65:M65"/>
    <mergeCell ref="A71:M71"/>
    <mergeCell ref="A4:M4"/>
    <mergeCell ref="A11:M11"/>
    <mergeCell ref="A17:M17"/>
    <mergeCell ref="A23:M23"/>
    <mergeCell ref="A29:M29"/>
    <mergeCell ref="A35:M35"/>
    <mergeCell ref="AR2:AR3"/>
    <mergeCell ref="AS2:AS3"/>
    <mergeCell ref="AT2:AT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BB7E6-8B8D-446C-91C8-442F063FDB9E}">
  <sheetPr>
    <pageSetUpPr fitToPage="1"/>
  </sheetPr>
  <dimension ref="A1:AB208"/>
  <sheetViews>
    <sheetView topLeftCell="B1" workbookViewId="0">
      <selection sqref="A1:X1"/>
    </sheetView>
  </sheetViews>
  <sheetFormatPr defaultRowHeight="17.05"/>
  <cols>
    <col min="1" max="1" width="21.6640625" hidden="1" customWidth="1"/>
    <col min="2" max="2" width="30.44140625" bestFit="1" customWidth="1"/>
    <col min="3" max="3" width="33.88671875" bestFit="1" customWidth="1"/>
    <col min="4" max="4" width="5.44140625" bestFit="1" customWidth="1"/>
    <col min="5" max="5" width="15" bestFit="1" customWidth="1"/>
    <col min="6" max="6" width="6.6640625" bestFit="1" customWidth="1"/>
    <col min="7" max="7" width="13.88671875" bestFit="1" customWidth="1"/>
    <col min="8" max="8" width="6.6640625" bestFit="1" customWidth="1"/>
    <col min="9" max="9" width="13.88671875" bestFit="1" customWidth="1"/>
    <col min="10" max="10" width="6.6640625" bestFit="1" customWidth="1"/>
    <col min="11" max="11" width="11.6640625" bestFit="1" customWidth="1"/>
    <col min="12" max="12" width="6.6640625" bestFit="1" customWidth="1"/>
    <col min="13" max="13" width="10.33203125" bestFit="1" customWidth="1"/>
    <col min="14" max="14" width="6.6640625" bestFit="1" customWidth="1"/>
    <col min="15" max="15" width="15" bestFit="1" customWidth="1"/>
    <col min="16" max="16" width="11.6640625" bestFit="1" customWidth="1"/>
    <col min="17" max="17" width="11.21875" bestFit="1" customWidth="1"/>
    <col min="18" max="19" width="9.21875" bestFit="1" customWidth="1"/>
    <col min="20" max="20" width="10.33203125" bestFit="1" customWidth="1"/>
    <col min="21" max="22" width="11.6640625" bestFit="1" customWidth="1"/>
    <col min="23" max="23" width="8.44140625" bestFit="1" customWidth="1"/>
    <col min="24" max="24" width="11.6640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29.95" customHeight="1">
      <c r="A1" s="94" t="s">
        <v>1456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</row>
    <row r="2" spans="1:28" ht="29.95" customHeight="1">
      <c r="A2" s="95" t="s">
        <v>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</row>
    <row r="3" spans="1:28" ht="29.95" customHeight="1">
      <c r="A3" s="90" t="s">
        <v>425</v>
      </c>
      <c r="B3" s="90" t="s">
        <v>2</v>
      </c>
      <c r="C3" s="90" t="s">
        <v>1457</v>
      </c>
      <c r="D3" s="90" t="s">
        <v>4</v>
      </c>
      <c r="E3" s="90" t="s">
        <v>6</v>
      </c>
      <c r="F3" s="90"/>
      <c r="G3" s="90"/>
      <c r="H3" s="90"/>
      <c r="I3" s="90"/>
      <c r="J3" s="90"/>
      <c r="K3" s="90"/>
      <c r="L3" s="90"/>
      <c r="M3" s="90"/>
      <c r="N3" s="90"/>
      <c r="O3" s="90"/>
      <c r="P3" s="90" t="s">
        <v>426</v>
      </c>
      <c r="Q3" s="90" t="s">
        <v>427</v>
      </c>
      <c r="R3" s="90"/>
      <c r="S3" s="90"/>
      <c r="T3" s="90"/>
      <c r="U3" s="90"/>
      <c r="V3" s="90"/>
      <c r="W3" s="90" t="s">
        <v>428</v>
      </c>
      <c r="X3" s="90" t="s">
        <v>12</v>
      </c>
      <c r="Y3" s="86" t="s">
        <v>1465</v>
      </c>
      <c r="Z3" s="86" t="s">
        <v>1466</v>
      </c>
      <c r="AA3" s="86" t="s">
        <v>1467</v>
      </c>
      <c r="AB3" s="86" t="s">
        <v>48</v>
      </c>
    </row>
    <row r="4" spans="1:28" ht="29.95" customHeight="1">
      <c r="A4" s="90"/>
      <c r="B4" s="90"/>
      <c r="C4" s="90"/>
      <c r="D4" s="90"/>
      <c r="E4" s="2" t="s">
        <v>1458</v>
      </c>
      <c r="F4" s="2" t="s">
        <v>1459</v>
      </c>
      <c r="G4" s="2" t="s">
        <v>1460</v>
      </c>
      <c r="H4" s="2" t="s">
        <v>1459</v>
      </c>
      <c r="I4" s="2" t="s">
        <v>1461</v>
      </c>
      <c r="J4" s="2" t="s">
        <v>1459</v>
      </c>
      <c r="K4" s="2" t="s">
        <v>1462</v>
      </c>
      <c r="L4" s="2" t="s">
        <v>1459</v>
      </c>
      <c r="M4" s="2" t="s">
        <v>1463</v>
      </c>
      <c r="N4" s="2" t="s">
        <v>1459</v>
      </c>
      <c r="O4" s="2" t="s">
        <v>1464</v>
      </c>
      <c r="P4" s="90"/>
      <c r="Q4" s="2" t="s">
        <v>1458</v>
      </c>
      <c r="R4" s="2" t="s">
        <v>1460</v>
      </c>
      <c r="S4" s="2" t="s">
        <v>1461</v>
      </c>
      <c r="T4" s="2" t="s">
        <v>1462</v>
      </c>
      <c r="U4" s="2" t="s">
        <v>1463</v>
      </c>
      <c r="V4" s="2" t="s">
        <v>1464</v>
      </c>
      <c r="W4" s="90"/>
      <c r="X4" s="90"/>
      <c r="Y4" s="86"/>
      <c r="Z4" s="86"/>
      <c r="AA4" s="86"/>
      <c r="AB4" s="86"/>
    </row>
    <row r="5" spans="1:28" ht="29.95" customHeight="1">
      <c r="A5" s="4" t="s">
        <v>1417</v>
      </c>
      <c r="B5" s="4" t="s">
        <v>1324</v>
      </c>
      <c r="C5" s="4" t="s">
        <v>1325</v>
      </c>
      <c r="D5" s="8" t="s">
        <v>60</v>
      </c>
      <c r="E5" s="9">
        <v>0</v>
      </c>
      <c r="F5" s="4" t="s">
        <v>49</v>
      </c>
      <c r="G5" s="9">
        <v>0</v>
      </c>
      <c r="H5" s="4" t="s">
        <v>49</v>
      </c>
      <c r="I5" s="9">
        <v>0</v>
      </c>
      <c r="J5" s="4" t="s">
        <v>49</v>
      </c>
      <c r="K5" s="9">
        <v>0</v>
      </c>
      <c r="L5" s="4" t="s">
        <v>49</v>
      </c>
      <c r="M5" s="9">
        <v>0</v>
      </c>
      <c r="N5" s="4" t="s">
        <v>49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108021</v>
      </c>
      <c r="V5" s="9">
        <f>SMALL(Q5:U5,COUNTIF(Q5:U5,0)+1)</f>
        <v>108021</v>
      </c>
      <c r="W5" s="4" t="s">
        <v>1468</v>
      </c>
      <c r="X5" s="4" t="s">
        <v>440</v>
      </c>
      <c r="Y5" s="1" t="s">
        <v>49</v>
      </c>
      <c r="Z5" s="1" t="s">
        <v>49</v>
      </c>
      <c r="AA5" s="10"/>
      <c r="AB5" s="1" t="s">
        <v>49</v>
      </c>
    </row>
    <row r="6" spans="1:28" ht="29.95" customHeight="1">
      <c r="A6" s="4" t="s">
        <v>1427</v>
      </c>
      <c r="B6" s="4" t="s">
        <v>1425</v>
      </c>
      <c r="C6" s="4" t="s">
        <v>1426</v>
      </c>
      <c r="D6" s="8" t="s">
        <v>60</v>
      </c>
      <c r="E6" s="9">
        <v>0</v>
      </c>
      <c r="F6" s="4" t="s">
        <v>49</v>
      </c>
      <c r="G6" s="9">
        <v>0</v>
      </c>
      <c r="H6" s="4" t="s">
        <v>49</v>
      </c>
      <c r="I6" s="9">
        <v>0</v>
      </c>
      <c r="J6" s="4" t="s">
        <v>49</v>
      </c>
      <c r="K6" s="9">
        <v>0</v>
      </c>
      <c r="L6" s="4" t="s">
        <v>49</v>
      </c>
      <c r="M6" s="9">
        <v>0</v>
      </c>
      <c r="N6" s="4" t="s">
        <v>49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1522</v>
      </c>
      <c r="V6" s="9">
        <f>SMALL(Q6:U6,COUNTIF(Q6:U6,0)+1)</f>
        <v>1522</v>
      </c>
      <c r="W6" s="4" t="s">
        <v>1469</v>
      </c>
      <c r="X6" s="4" t="s">
        <v>440</v>
      </c>
      <c r="Y6" s="1" t="s">
        <v>49</v>
      </c>
      <c r="Z6" s="1" t="s">
        <v>49</v>
      </c>
      <c r="AA6" s="10"/>
      <c r="AB6" s="1" t="s">
        <v>49</v>
      </c>
    </row>
    <row r="7" spans="1:28" ht="29.95" customHeight="1">
      <c r="A7" s="4" t="s">
        <v>441</v>
      </c>
      <c r="B7" s="4" t="s">
        <v>54</v>
      </c>
      <c r="C7" s="4" t="s">
        <v>55</v>
      </c>
      <c r="D7" s="8" t="s">
        <v>60</v>
      </c>
      <c r="E7" s="9">
        <v>0</v>
      </c>
      <c r="F7" s="4" t="s">
        <v>49</v>
      </c>
      <c r="G7" s="9">
        <v>0</v>
      </c>
      <c r="H7" s="4" t="s">
        <v>49</v>
      </c>
      <c r="I7" s="9">
        <v>0</v>
      </c>
      <c r="J7" s="4" t="s">
        <v>49</v>
      </c>
      <c r="K7" s="9">
        <v>0</v>
      </c>
      <c r="L7" s="4" t="s">
        <v>49</v>
      </c>
      <c r="M7" s="9">
        <v>0</v>
      </c>
      <c r="N7" s="4" t="s">
        <v>49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272390</v>
      </c>
      <c r="V7" s="9">
        <f>SMALL(Q7:U7,COUNTIF(Q7:U7,0)+1)</f>
        <v>272390</v>
      </c>
      <c r="W7" s="4" t="s">
        <v>1470</v>
      </c>
      <c r="X7" s="4" t="s">
        <v>440</v>
      </c>
      <c r="Y7" s="1" t="s">
        <v>49</v>
      </c>
      <c r="Z7" s="1" t="s">
        <v>49</v>
      </c>
      <c r="AA7" s="10"/>
      <c r="AB7" s="1" t="s">
        <v>49</v>
      </c>
    </row>
    <row r="8" spans="1:28" ht="29.95" customHeight="1">
      <c r="A8" s="4" t="s">
        <v>1409</v>
      </c>
      <c r="B8" s="4" t="s">
        <v>893</v>
      </c>
      <c r="C8" s="4" t="s">
        <v>894</v>
      </c>
      <c r="D8" s="8" t="s">
        <v>60</v>
      </c>
      <c r="E8" s="9">
        <v>0</v>
      </c>
      <c r="F8" s="4" t="s">
        <v>49</v>
      </c>
      <c r="G8" s="9">
        <v>0</v>
      </c>
      <c r="H8" s="4" t="s">
        <v>49</v>
      </c>
      <c r="I8" s="9">
        <v>0</v>
      </c>
      <c r="J8" s="4" t="s">
        <v>49</v>
      </c>
      <c r="K8" s="9">
        <v>0</v>
      </c>
      <c r="L8" s="4" t="s">
        <v>49</v>
      </c>
      <c r="M8" s="9">
        <v>0</v>
      </c>
      <c r="N8" s="4" t="s">
        <v>49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612</v>
      </c>
      <c r="V8" s="9">
        <f>SMALL(Q8:U8,COUNTIF(Q8:U8,0)+1)</f>
        <v>612</v>
      </c>
      <c r="W8" s="4" t="s">
        <v>1471</v>
      </c>
      <c r="X8" s="4" t="s">
        <v>440</v>
      </c>
      <c r="Y8" s="1" t="s">
        <v>49</v>
      </c>
      <c r="Z8" s="1" t="s">
        <v>49</v>
      </c>
      <c r="AA8" s="10"/>
      <c r="AB8" s="1" t="s">
        <v>49</v>
      </c>
    </row>
    <row r="9" spans="1:28" ht="29.95" customHeight="1">
      <c r="A9" s="4" t="s">
        <v>1229</v>
      </c>
      <c r="B9" s="4" t="s">
        <v>1227</v>
      </c>
      <c r="C9" s="4" t="s">
        <v>1228</v>
      </c>
      <c r="D9" s="8" t="s">
        <v>350</v>
      </c>
      <c r="E9" s="9">
        <v>0</v>
      </c>
      <c r="F9" s="4" t="s">
        <v>49</v>
      </c>
      <c r="G9" s="9">
        <v>32000</v>
      </c>
      <c r="H9" s="4" t="s">
        <v>1472</v>
      </c>
      <c r="I9" s="9">
        <v>0</v>
      </c>
      <c r="J9" s="4" t="s">
        <v>49</v>
      </c>
      <c r="K9" s="9">
        <v>0</v>
      </c>
      <c r="L9" s="4" t="s">
        <v>49</v>
      </c>
      <c r="M9" s="9">
        <v>0</v>
      </c>
      <c r="N9" s="4" t="s">
        <v>49</v>
      </c>
      <c r="O9" s="9">
        <f t="shared" ref="O9:O40" si="0">SMALL(E9:M9,COUNTIF(E9:M9,0)+1)</f>
        <v>32000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4" t="s">
        <v>1473</v>
      </c>
      <c r="X9" s="4" t="s">
        <v>49</v>
      </c>
      <c r="Y9" s="1" t="s">
        <v>49</v>
      </c>
      <c r="Z9" s="1" t="s">
        <v>49</v>
      </c>
      <c r="AA9" s="10"/>
      <c r="AB9" s="1" t="s">
        <v>49</v>
      </c>
    </row>
    <row r="10" spans="1:28" ht="29.95" customHeight="1">
      <c r="A10" s="4" t="s">
        <v>1225</v>
      </c>
      <c r="B10" s="4" t="s">
        <v>1223</v>
      </c>
      <c r="C10" s="4" t="s">
        <v>1224</v>
      </c>
      <c r="D10" s="8" t="s">
        <v>350</v>
      </c>
      <c r="E10" s="9">
        <v>0</v>
      </c>
      <c r="F10" s="4" t="s">
        <v>49</v>
      </c>
      <c r="G10" s="9">
        <v>0</v>
      </c>
      <c r="H10" s="4" t="s">
        <v>49</v>
      </c>
      <c r="I10" s="9">
        <v>35000</v>
      </c>
      <c r="J10" s="4" t="s">
        <v>1474</v>
      </c>
      <c r="K10" s="9">
        <v>0</v>
      </c>
      <c r="L10" s="4" t="s">
        <v>49</v>
      </c>
      <c r="M10" s="9">
        <v>0</v>
      </c>
      <c r="N10" s="4" t="s">
        <v>49</v>
      </c>
      <c r="O10" s="9">
        <f t="shared" si="0"/>
        <v>35000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4" t="s">
        <v>1475</v>
      </c>
      <c r="X10" s="4" t="s">
        <v>49</v>
      </c>
      <c r="Y10" s="1" t="s">
        <v>49</v>
      </c>
      <c r="Z10" s="1" t="s">
        <v>49</v>
      </c>
      <c r="AA10" s="10"/>
      <c r="AB10" s="1" t="s">
        <v>49</v>
      </c>
    </row>
    <row r="11" spans="1:28" ht="29.95" customHeight="1">
      <c r="A11" s="4" t="s">
        <v>307</v>
      </c>
      <c r="B11" s="4" t="s">
        <v>304</v>
      </c>
      <c r="C11" s="4" t="s">
        <v>305</v>
      </c>
      <c r="D11" s="8" t="s">
        <v>306</v>
      </c>
      <c r="E11" s="9">
        <v>0</v>
      </c>
      <c r="F11" s="4" t="s">
        <v>49</v>
      </c>
      <c r="G11" s="9">
        <v>27140</v>
      </c>
      <c r="H11" s="4" t="s">
        <v>1476</v>
      </c>
      <c r="I11" s="9">
        <v>0</v>
      </c>
      <c r="J11" s="4" t="s">
        <v>49</v>
      </c>
      <c r="K11" s="9">
        <v>0</v>
      </c>
      <c r="L11" s="4" t="s">
        <v>49</v>
      </c>
      <c r="M11" s="9">
        <v>0</v>
      </c>
      <c r="N11" s="4" t="s">
        <v>49</v>
      </c>
      <c r="O11" s="9">
        <f t="shared" si="0"/>
        <v>27140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4" t="s">
        <v>1477</v>
      </c>
      <c r="X11" s="4" t="s">
        <v>49</v>
      </c>
      <c r="Y11" s="1" t="s">
        <v>49</v>
      </c>
      <c r="Z11" s="1" t="s">
        <v>49</v>
      </c>
      <c r="AA11" s="10"/>
      <c r="AB11" s="1" t="s">
        <v>49</v>
      </c>
    </row>
    <row r="12" spans="1:28" ht="29.95" customHeight="1">
      <c r="A12" s="4" t="s">
        <v>774</v>
      </c>
      <c r="B12" s="4" t="s">
        <v>771</v>
      </c>
      <c r="C12" s="4" t="s">
        <v>772</v>
      </c>
      <c r="D12" s="8" t="s">
        <v>445</v>
      </c>
      <c r="E12" s="9">
        <v>2</v>
      </c>
      <c r="F12" s="4" t="s">
        <v>49</v>
      </c>
      <c r="G12" s="9">
        <v>4.16</v>
      </c>
      <c r="H12" s="4" t="s">
        <v>1478</v>
      </c>
      <c r="I12" s="9">
        <v>3.03</v>
      </c>
      <c r="J12" s="4" t="s">
        <v>1479</v>
      </c>
      <c r="K12" s="9">
        <v>0</v>
      </c>
      <c r="L12" s="4" t="s">
        <v>49</v>
      </c>
      <c r="M12" s="9">
        <v>0</v>
      </c>
      <c r="N12" s="4" t="s">
        <v>49</v>
      </c>
      <c r="O12" s="9">
        <f t="shared" si="0"/>
        <v>2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4" t="s">
        <v>1480</v>
      </c>
      <c r="X12" s="4" t="s">
        <v>773</v>
      </c>
      <c r="Y12" s="1" t="s">
        <v>49</v>
      </c>
      <c r="Z12" s="1" t="s">
        <v>49</v>
      </c>
      <c r="AA12" s="10"/>
      <c r="AB12" s="1" t="s">
        <v>49</v>
      </c>
    </row>
    <row r="13" spans="1:28" ht="29.95" customHeight="1">
      <c r="A13" s="4" t="s">
        <v>928</v>
      </c>
      <c r="B13" s="4" t="s">
        <v>926</v>
      </c>
      <c r="C13" s="4" t="s">
        <v>927</v>
      </c>
      <c r="D13" s="8" t="s">
        <v>445</v>
      </c>
      <c r="E13" s="9">
        <v>0</v>
      </c>
      <c r="F13" s="4" t="s">
        <v>49</v>
      </c>
      <c r="G13" s="9">
        <v>6.38</v>
      </c>
      <c r="H13" s="4" t="s">
        <v>1478</v>
      </c>
      <c r="I13" s="9">
        <v>6.05</v>
      </c>
      <c r="J13" s="4" t="s">
        <v>1479</v>
      </c>
      <c r="K13" s="9">
        <v>0</v>
      </c>
      <c r="L13" s="4" t="s">
        <v>49</v>
      </c>
      <c r="M13" s="9">
        <v>0</v>
      </c>
      <c r="N13" s="4" t="s">
        <v>49</v>
      </c>
      <c r="O13" s="9">
        <f t="shared" si="0"/>
        <v>6.05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4" t="s">
        <v>1481</v>
      </c>
      <c r="X13" s="4" t="s">
        <v>49</v>
      </c>
      <c r="Y13" s="1" t="s">
        <v>49</v>
      </c>
      <c r="Z13" s="1" t="s">
        <v>49</v>
      </c>
      <c r="AA13" s="10"/>
      <c r="AB13" s="1" t="s">
        <v>49</v>
      </c>
    </row>
    <row r="14" spans="1:28" ht="29.95" customHeight="1">
      <c r="A14" s="4" t="s">
        <v>446</v>
      </c>
      <c r="B14" s="4" t="s">
        <v>443</v>
      </c>
      <c r="C14" s="4" t="s">
        <v>444</v>
      </c>
      <c r="D14" s="8" t="s">
        <v>445</v>
      </c>
      <c r="E14" s="9">
        <v>0</v>
      </c>
      <c r="F14" s="4" t="s">
        <v>49</v>
      </c>
      <c r="G14" s="9">
        <v>1602.72</v>
      </c>
      <c r="H14" s="4" t="s">
        <v>1478</v>
      </c>
      <c r="I14" s="9">
        <v>1410.9</v>
      </c>
      <c r="J14" s="4" t="s">
        <v>1482</v>
      </c>
      <c r="K14" s="9">
        <v>0</v>
      </c>
      <c r="L14" s="4" t="s">
        <v>49</v>
      </c>
      <c r="M14" s="9">
        <v>0</v>
      </c>
      <c r="N14" s="4" t="s">
        <v>49</v>
      </c>
      <c r="O14" s="9">
        <f t="shared" si="0"/>
        <v>1410.9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4" t="s">
        <v>1483</v>
      </c>
      <c r="X14" s="4" t="s">
        <v>49</v>
      </c>
      <c r="Y14" s="1" t="s">
        <v>49</v>
      </c>
      <c r="Z14" s="1" t="s">
        <v>49</v>
      </c>
      <c r="AA14" s="10"/>
      <c r="AB14" s="1" t="s">
        <v>49</v>
      </c>
    </row>
    <row r="15" spans="1:28" ht="29.95" customHeight="1">
      <c r="A15" s="4" t="s">
        <v>1431</v>
      </c>
      <c r="B15" s="4" t="s">
        <v>1429</v>
      </c>
      <c r="C15" s="4" t="s">
        <v>1430</v>
      </c>
      <c r="D15" s="8" t="s">
        <v>445</v>
      </c>
      <c r="E15" s="9">
        <v>0</v>
      </c>
      <c r="F15" s="4" t="s">
        <v>49</v>
      </c>
      <c r="G15" s="9">
        <v>1696.36</v>
      </c>
      <c r="H15" s="4" t="s">
        <v>1478</v>
      </c>
      <c r="I15" s="9">
        <v>1438.18</v>
      </c>
      <c r="J15" s="4" t="s">
        <v>1482</v>
      </c>
      <c r="K15" s="9">
        <v>0</v>
      </c>
      <c r="L15" s="4" t="s">
        <v>49</v>
      </c>
      <c r="M15" s="9">
        <v>0</v>
      </c>
      <c r="N15" s="4" t="s">
        <v>49</v>
      </c>
      <c r="O15" s="9">
        <f t="shared" si="0"/>
        <v>1438.18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4" t="s">
        <v>1484</v>
      </c>
      <c r="X15" s="4" t="s">
        <v>49</v>
      </c>
      <c r="Y15" s="1" t="s">
        <v>49</v>
      </c>
      <c r="Z15" s="1" t="s">
        <v>49</v>
      </c>
      <c r="AA15" s="10"/>
      <c r="AB15" s="1" t="s">
        <v>49</v>
      </c>
    </row>
    <row r="16" spans="1:28" ht="29.95" customHeight="1">
      <c r="A16" s="4" t="s">
        <v>891</v>
      </c>
      <c r="B16" s="4" t="s">
        <v>776</v>
      </c>
      <c r="C16" s="4" t="s">
        <v>890</v>
      </c>
      <c r="D16" s="8" t="s">
        <v>251</v>
      </c>
      <c r="E16" s="9">
        <v>14869</v>
      </c>
      <c r="F16" s="4" t="s">
        <v>49</v>
      </c>
      <c r="G16" s="9">
        <v>45000</v>
      </c>
      <c r="H16" s="4" t="s">
        <v>1478</v>
      </c>
      <c r="I16" s="9">
        <v>23700</v>
      </c>
      <c r="J16" s="4" t="s">
        <v>1479</v>
      </c>
      <c r="K16" s="9">
        <v>0</v>
      </c>
      <c r="L16" s="4" t="s">
        <v>49</v>
      </c>
      <c r="M16" s="9">
        <v>0</v>
      </c>
      <c r="N16" s="4" t="s">
        <v>49</v>
      </c>
      <c r="O16" s="9">
        <f t="shared" si="0"/>
        <v>14869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4" t="s">
        <v>1485</v>
      </c>
      <c r="X16" s="4" t="s">
        <v>49</v>
      </c>
      <c r="Y16" s="1" t="s">
        <v>49</v>
      </c>
      <c r="Z16" s="1" t="s">
        <v>49</v>
      </c>
      <c r="AA16" s="10"/>
      <c r="AB16" s="1" t="s">
        <v>49</v>
      </c>
    </row>
    <row r="17" spans="1:28" ht="29.95" customHeight="1">
      <c r="A17" s="4" t="s">
        <v>778</v>
      </c>
      <c r="B17" s="4" t="s">
        <v>776</v>
      </c>
      <c r="C17" s="4" t="s">
        <v>777</v>
      </c>
      <c r="D17" s="8" t="s">
        <v>764</v>
      </c>
      <c r="E17" s="9">
        <v>0</v>
      </c>
      <c r="F17" s="4" t="s">
        <v>49</v>
      </c>
      <c r="G17" s="9">
        <v>45</v>
      </c>
      <c r="H17" s="4" t="s">
        <v>1478</v>
      </c>
      <c r="I17" s="9">
        <v>23.7</v>
      </c>
      <c r="J17" s="4" t="s">
        <v>1479</v>
      </c>
      <c r="K17" s="9">
        <v>0</v>
      </c>
      <c r="L17" s="4" t="s">
        <v>49</v>
      </c>
      <c r="M17" s="9">
        <v>0</v>
      </c>
      <c r="N17" s="4" t="s">
        <v>49</v>
      </c>
      <c r="O17" s="9">
        <f t="shared" si="0"/>
        <v>23.7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4" t="s">
        <v>1486</v>
      </c>
      <c r="X17" s="4" t="s">
        <v>49</v>
      </c>
      <c r="Y17" s="1" t="s">
        <v>49</v>
      </c>
      <c r="Z17" s="1" t="s">
        <v>49</v>
      </c>
      <c r="AA17" s="10"/>
      <c r="AB17" s="1" t="s">
        <v>49</v>
      </c>
    </row>
    <row r="18" spans="1:28" ht="29.95" customHeight="1">
      <c r="A18" s="4" t="s">
        <v>769</v>
      </c>
      <c r="B18" s="4" t="s">
        <v>767</v>
      </c>
      <c r="C18" s="4" t="s">
        <v>768</v>
      </c>
      <c r="D18" s="8" t="s">
        <v>764</v>
      </c>
      <c r="E18" s="9">
        <v>0</v>
      </c>
      <c r="F18" s="4" t="s">
        <v>49</v>
      </c>
      <c r="G18" s="9">
        <v>10.5</v>
      </c>
      <c r="H18" s="4" t="s">
        <v>1487</v>
      </c>
      <c r="I18" s="9">
        <v>0</v>
      </c>
      <c r="J18" s="4" t="s">
        <v>49</v>
      </c>
      <c r="K18" s="9">
        <v>0</v>
      </c>
      <c r="L18" s="4" t="s">
        <v>49</v>
      </c>
      <c r="M18" s="9">
        <v>0</v>
      </c>
      <c r="N18" s="4" t="s">
        <v>49</v>
      </c>
      <c r="O18" s="9">
        <f t="shared" si="0"/>
        <v>10.5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4" t="s">
        <v>1488</v>
      </c>
      <c r="X18" s="4" t="s">
        <v>49</v>
      </c>
      <c r="Y18" s="1" t="s">
        <v>49</v>
      </c>
      <c r="Z18" s="1" t="s">
        <v>49</v>
      </c>
      <c r="AA18" s="10"/>
      <c r="AB18" s="1" t="s">
        <v>49</v>
      </c>
    </row>
    <row r="19" spans="1:28" ht="29.95" customHeight="1">
      <c r="A19" s="4" t="s">
        <v>1360</v>
      </c>
      <c r="B19" s="4" t="s">
        <v>1072</v>
      </c>
      <c r="C19" s="4" t="s">
        <v>1359</v>
      </c>
      <c r="D19" s="8" t="s">
        <v>251</v>
      </c>
      <c r="E19" s="9">
        <v>0</v>
      </c>
      <c r="F19" s="4" t="s">
        <v>49</v>
      </c>
      <c r="G19" s="9">
        <v>3150</v>
      </c>
      <c r="H19" s="4" t="s">
        <v>1489</v>
      </c>
      <c r="I19" s="9">
        <v>0</v>
      </c>
      <c r="J19" s="4" t="s">
        <v>49</v>
      </c>
      <c r="K19" s="9">
        <v>0</v>
      </c>
      <c r="L19" s="4" t="s">
        <v>49</v>
      </c>
      <c r="M19" s="9">
        <v>0</v>
      </c>
      <c r="N19" s="4" t="s">
        <v>49</v>
      </c>
      <c r="O19" s="9">
        <f t="shared" si="0"/>
        <v>3150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4" t="s">
        <v>1490</v>
      </c>
      <c r="X19" s="4" t="s">
        <v>49</v>
      </c>
      <c r="Y19" s="1" t="s">
        <v>49</v>
      </c>
      <c r="Z19" s="1" t="s">
        <v>49</v>
      </c>
      <c r="AA19" s="10"/>
      <c r="AB19" s="1" t="s">
        <v>49</v>
      </c>
    </row>
    <row r="20" spans="1:28" ht="29.95" customHeight="1">
      <c r="A20" s="4" t="s">
        <v>1074</v>
      </c>
      <c r="B20" s="4" t="s">
        <v>1072</v>
      </c>
      <c r="C20" s="4" t="s">
        <v>1073</v>
      </c>
      <c r="D20" s="8" t="s">
        <v>251</v>
      </c>
      <c r="E20" s="9">
        <v>0</v>
      </c>
      <c r="F20" s="4" t="s">
        <v>49</v>
      </c>
      <c r="G20" s="9">
        <v>3050</v>
      </c>
      <c r="H20" s="4" t="s">
        <v>1489</v>
      </c>
      <c r="I20" s="9">
        <v>0</v>
      </c>
      <c r="J20" s="4" t="s">
        <v>49</v>
      </c>
      <c r="K20" s="9">
        <v>0</v>
      </c>
      <c r="L20" s="4" t="s">
        <v>49</v>
      </c>
      <c r="M20" s="9">
        <v>0</v>
      </c>
      <c r="N20" s="4" t="s">
        <v>49</v>
      </c>
      <c r="O20" s="9">
        <f t="shared" si="0"/>
        <v>3050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4" t="s">
        <v>1491</v>
      </c>
      <c r="X20" s="4" t="s">
        <v>49</v>
      </c>
      <c r="Y20" s="1" t="s">
        <v>49</v>
      </c>
      <c r="Z20" s="1" t="s">
        <v>49</v>
      </c>
      <c r="AA20" s="10"/>
      <c r="AB20" s="1" t="s">
        <v>49</v>
      </c>
    </row>
    <row r="21" spans="1:28" ht="29.95" customHeight="1">
      <c r="A21" s="4" t="s">
        <v>887</v>
      </c>
      <c r="B21" s="4" t="s">
        <v>885</v>
      </c>
      <c r="C21" s="4" t="s">
        <v>886</v>
      </c>
      <c r="D21" s="8" t="s">
        <v>251</v>
      </c>
      <c r="E21" s="9">
        <v>0</v>
      </c>
      <c r="F21" s="4" t="s">
        <v>49</v>
      </c>
      <c r="G21" s="9">
        <v>2980</v>
      </c>
      <c r="H21" s="4" t="s">
        <v>1489</v>
      </c>
      <c r="I21" s="9">
        <v>3080</v>
      </c>
      <c r="J21" s="4" t="s">
        <v>1492</v>
      </c>
      <c r="K21" s="9">
        <v>0</v>
      </c>
      <c r="L21" s="4" t="s">
        <v>49</v>
      </c>
      <c r="M21" s="9">
        <v>0</v>
      </c>
      <c r="N21" s="4" t="s">
        <v>49</v>
      </c>
      <c r="O21" s="9">
        <f t="shared" si="0"/>
        <v>2980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4" t="s">
        <v>1493</v>
      </c>
      <c r="X21" s="4" t="s">
        <v>49</v>
      </c>
      <c r="Y21" s="1" t="s">
        <v>49</v>
      </c>
      <c r="Z21" s="1" t="s">
        <v>49</v>
      </c>
      <c r="AA21" s="10"/>
      <c r="AB21" s="1" t="s">
        <v>49</v>
      </c>
    </row>
    <row r="22" spans="1:28" ht="29.95" customHeight="1">
      <c r="A22" s="4" t="s">
        <v>765</v>
      </c>
      <c r="B22" s="4" t="s">
        <v>762</v>
      </c>
      <c r="C22" s="4" t="s">
        <v>763</v>
      </c>
      <c r="D22" s="8" t="s">
        <v>764</v>
      </c>
      <c r="E22" s="9">
        <v>72.38</v>
      </c>
      <c r="F22" s="4" t="s">
        <v>49</v>
      </c>
      <c r="G22" s="9">
        <v>153.19999999999999</v>
      </c>
      <c r="H22" s="4" t="s">
        <v>1494</v>
      </c>
      <c r="I22" s="9">
        <v>0</v>
      </c>
      <c r="J22" s="4" t="s">
        <v>49</v>
      </c>
      <c r="K22" s="9">
        <v>0</v>
      </c>
      <c r="L22" s="4" t="s">
        <v>49</v>
      </c>
      <c r="M22" s="9">
        <v>0</v>
      </c>
      <c r="N22" s="4" t="s">
        <v>49</v>
      </c>
      <c r="O22" s="9">
        <f t="shared" si="0"/>
        <v>72.38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4" t="s">
        <v>1495</v>
      </c>
      <c r="X22" s="4" t="s">
        <v>49</v>
      </c>
      <c r="Y22" s="1" t="s">
        <v>49</v>
      </c>
      <c r="Z22" s="1" t="s">
        <v>49</v>
      </c>
      <c r="AA22" s="10"/>
      <c r="AB22" s="1" t="s">
        <v>49</v>
      </c>
    </row>
    <row r="23" spans="1:28" ht="29.95" customHeight="1">
      <c r="A23" s="4" t="s">
        <v>924</v>
      </c>
      <c r="B23" s="4" t="s">
        <v>922</v>
      </c>
      <c r="C23" s="4" t="s">
        <v>923</v>
      </c>
      <c r="D23" s="8" t="s">
        <v>251</v>
      </c>
      <c r="E23" s="9">
        <v>0</v>
      </c>
      <c r="F23" s="4" t="s">
        <v>49</v>
      </c>
      <c r="G23" s="9">
        <v>0</v>
      </c>
      <c r="H23" s="4" t="s">
        <v>49</v>
      </c>
      <c r="I23" s="9">
        <v>0</v>
      </c>
      <c r="J23" s="4" t="s">
        <v>49</v>
      </c>
      <c r="K23" s="9">
        <v>0</v>
      </c>
      <c r="L23" s="4" t="s">
        <v>49</v>
      </c>
      <c r="M23" s="9">
        <v>9160</v>
      </c>
      <c r="N23" s="4" t="s">
        <v>1496</v>
      </c>
      <c r="O23" s="9">
        <f t="shared" si="0"/>
        <v>9160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4" t="s">
        <v>1497</v>
      </c>
      <c r="X23" s="4" t="s">
        <v>49</v>
      </c>
      <c r="Y23" s="1" t="s">
        <v>49</v>
      </c>
      <c r="Z23" s="1" t="s">
        <v>49</v>
      </c>
      <c r="AA23" s="10"/>
      <c r="AB23" s="1" t="s">
        <v>49</v>
      </c>
    </row>
    <row r="24" spans="1:28" ht="29.95" customHeight="1">
      <c r="A24" s="4" t="s">
        <v>420</v>
      </c>
      <c r="B24" s="4" t="s">
        <v>417</v>
      </c>
      <c r="C24" s="4" t="s">
        <v>418</v>
      </c>
      <c r="D24" s="8" t="s">
        <v>60</v>
      </c>
      <c r="E24" s="9">
        <v>14920000</v>
      </c>
      <c r="F24" s="4" t="s">
        <v>49</v>
      </c>
      <c r="G24" s="9">
        <v>0</v>
      </c>
      <c r="H24" s="4" t="s">
        <v>49</v>
      </c>
      <c r="I24" s="9">
        <v>0</v>
      </c>
      <c r="J24" s="4" t="s">
        <v>49</v>
      </c>
      <c r="K24" s="9">
        <v>0</v>
      </c>
      <c r="L24" s="4" t="s">
        <v>49</v>
      </c>
      <c r="M24" s="9">
        <v>0</v>
      </c>
      <c r="N24" s="4" t="s">
        <v>49</v>
      </c>
      <c r="O24" s="9">
        <f t="shared" si="0"/>
        <v>14920000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4" t="s">
        <v>1498</v>
      </c>
      <c r="X24" s="4" t="s">
        <v>419</v>
      </c>
      <c r="Y24" s="1" t="s">
        <v>49</v>
      </c>
      <c r="Z24" s="1" t="s">
        <v>49</v>
      </c>
      <c r="AA24" s="10"/>
      <c r="AB24" s="1" t="s">
        <v>49</v>
      </c>
    </row>
    <row r="25" spans="1:28" ht="29.95" customHeight="1">
      <c r="A25" s="4" t="s">
        <v>424</v>
      </c>
      <c r="B25" s="4" t="s">
        <v>421</v>
      </c>
      <c r="C25" s="4" t="s">
        <v>422</v>
      </c>
      <c r="D25" s="8" t="s">
        <v>60</v>
      </c>
      <c r="E25" s="9">
        <v>2486000</v>
      </c>
      <c r="F25" s="4" t="s">
        <v>49</v>
      </c>
      <c r="G25" s="9">
        <v>0</v>
      </c>
      <c r="H25" s="4" t="s">
        <v>49</v>
      </c>
      <c r="I25" s="9">
        <v>0</v>
      </c>
      <c r="J25" s="4" t="s">
        <v>49</v>
      </c>
      <c r="K25" s="9">
        <v>0</v>
      </c>
      <c r="L25" s="4" t="s">
        <v>49</v>
      </c>
      <c r="M25" s="9">
        <v>0</v>
      </c>
      <c r="N25" s="4" t="s">
        <v>49</v>
      </c>
      <c r="O25" s="9">
        <f t="shared" si="0"/>
        <v>2486000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4" t="s">
        <v>1499</v>
      </c>
      <c r="X25" s="4" t="s">
        <v>423</v>
      </c>
      <c r="Y25" s="1" t="s">
        <v>49</v>
      </c>
      <c r="Z25" s="1" t="s">
        <v>49</v>
      </c>
      <c r="AA25" s="10"/>
      <c r="AB25" s="1" t="s">
        <v>49</v>
      </c>
    </row>
    <row r="26" spans="1:28" ht="29.95" customHeight="1">
      <c r="A26" s="4" t="s">
        <v>252</v>
      </c>
      <c r="B26" s="4" t="s">
        <v>249</v>
      </c>
      <c r="C26" s="4" t="s">
        <v>250</v>
      </c>
      <c r="D26" s="8" t="s">
        <v>251</v>
      </c>
      <c r="E26" s="9">
        <v>0</v>
      </c>
      <c r="F26" s="4" t="s">
        <v>49</v>
      </c>
      <c r="G26" s="9">
        <v>6200</v>
      </c>
      <c r="H26" s="4" t="s">
        <v>1500</v>
      </c>
      <c r="I26" s="9">
        <v>4955</v>
      </c>
      <c r="J26" s="4" t="s">
        <v>1501</v>
      </c>
      <c r="K26" s="9">
        <v>0</v>
      </c>
      <c r="L26" s="4" t="s">
        <v>49</v>
      </c>
      <c r="M26" s="9">
        <v>0</v>
      </c>
      <c r="N26" s="4" t="s">
        <v>49</v>
      </c>
      <c r="O26" s="9">
        <f t="shared" si="0"/>
        <v>4955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4" t="s">
        <v>1502</v>
      </c>
      <c r="X26" s="4" t="s">
        <v>49</v>
      </c>
      <c r="Y26" s="1" t="s">
        <v>49</v>
      </c>
      <c r="Z26" s="1" t="s">
        <v>49</v>
      </c>
      <c r="AA26" s="10"/>
      <c r="AB26" s="1" t="s">
        <v>49</v>
      </c>
    </row>
    <row r="27" spans="1:28" ht="29.95" customHeight="1">
      <c r="A27" s="4" t="s">
        <v>410</v>
      </c>
      <c r="B27" s="4" t="s">
        <v>408</v>
      </c>
      <c r="C27" s="4" t="s">
        <v>409</v>
      </c>
      <c r="D27" s="8" t="s">
        <v>131</v>
      </c>
      <c r="E27" s="9">
        <v>0</v>
      </c>
      <c r="F27" s="4" t="s">
        <v>49</v>
      </c>
      <c r="G27" s="9">
        <v>1000000</v>
      </c>
      <c r="H27" s="4" t="s">
        <v>1503</v>
      </c>
      <c r="I27" s="9">
        <v>0</v>
      </c>
      <c r="J27" s="4" t="s">
        <v>49</v>
      </c>
      <c r="K27" s="9">
        <v>0</v>
      </c>
      <c r="L27" s="4" t="s">
        <v>49</v>
      </c>
      <c r="M27" s="9">
        <v>0</v>
      </c>
      <c r="N27" s="4" t="s">
        <v>49</v>
      </c>
      <c r="O27" s="9">
        <f t="shared" si="0"/>
        <v>1000000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4" t="s">
        <v>1504</v>
      </c>
      <c r="X27" s="4" t="s">
        <v>49</v>
      </c>
      <c r="Y27" s="1" t="s">
        <v>49</v>
      </c>
      <c r="Z27" s="1" t="s">
        <v>49</v>
      </c>
      <c r="AA27" s="10"/>
      <c r="AB27" s="1" t="s">
        <v>49</v>
      </c>
    </row>
    <row r="28" spans="1:28" ht="29.95" customHeight="1">
      <c r="A28" s="4" t="s">
        <v>389</v>
      </c>
      <c r="B28" s="4" t="s">
        <v>387</v>
      </c>
      <c r="C28" s="4" t="s">
        <v>388</v>
      </c>
      <c r="D28" s="8" t="s">
        <v>251</v>
      </c>
      <c r="E28" s="9">
        <v>0</v>
      </c>
      <c r="F28" s="4" t="s">
        <v>49</v>
      </c>
      <c r="G28" s="9">
        <v>1719</v>
      </c>
      <c r="H28" s="4" t="s">
        <v>1505</v>
      </c>
      <c r="I28" s="9">
        <v>1747.47</v>
      </c>
      <c r="J28" s="4" t="s">
        <v>1506</v>
      </c>
      <c r="K28" s="9">
        <v>0</v>
      </c>
      <c r="L28" s="4" t="s">
        <v>49</v>
      </c>
      <c r="M28" s="9">
        <v>0</v>
      </c>
      <c r="N28" s="4" t="s">
        <v>49</v>
      </c>
      <c r="O28" s="9">
        <f t="shared" si="0"/>
        <v>1719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4" t="s">
        <v>1507</v>
      </c>
      <c r="X28" s="4" t="s">
        <v>49</v>
      </c>
      <c r="Y28" s="1" t="s">
        <v>49</v>
      </c>
      <c r="Z28" s="1" t="s">
        <v>49</v>
      </c>
      <c r="AA28" s="10"/>
      <c r="AB28" s="1" t="s">
        <v>49</v>
      </c>
    </row>
    <row r="29" spans="1:28" ht="29.95" customHeight="1">
      <c r="A29" s="4" t="s">
        <v>391</v>
      </c>
      <c r="B29" s="4" t="s">
        <v>387</v>
      </c>
      <c r="C29" s="4" t="s">
        <v>390</v>
      </c>
      <c r="D29" s="8" t="s">
        <v>251</v>
      </c>
      <c r="E29" s="9">
        <v>0</v>
      </c>
      <c r="F29" s="4" t="s">
        <v>49</v>
      </c>
      <c r="G29" s="9">
        <v>1695</v>
      </c>
      <c r="H29" s="4" t="s">
        <v>1505</v>
      </c>
      <c r="I29" s="9">
        <v>1725.96</v>
      </c>
      <c r="J29" s="4" t="s">
        <v>1506</v>
      </c>
      <c r="K29" s="9">
        <v>0</v>
      </c>
      <c r="L29" s="4" t="s">
        <v>49</v>
      </c>
      <c r="M29" s="9">
        <v>0</v>
      </c>
      <c r="N29" s="4" t="s">
        <v>49</v>
      </c>
      <c r="O29" s="9">
        <f t="shared" si="0"/>
        <v>1695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4" t="s">
        <v>1508</v>
      </c>
      <c r="X29" s="4" t="s">
        <v>49</v>
      </c>
      <c r="Y29" s="1" t="s">
        <v>49</v>
      </c>
      <c r="Z29" s="1" t="s">
        <v>49</v>
      </c>
      <c r="AA29" s="10"/>
      <c r="AB29" s="1" t="s">
        <v>49</v>
      </c>
    </row>
    <row r="30" spans="1:28" ht="29.95" customHeight="1">
      <c r="A30" s="4" t="s">
        <v>942</v>
      </c>
      <c r="B30" s="4" t="s">
        <v>940</v>
      </c>
      <c r="C30" s="4" t="s">
        <v>941</v>
      </c>
      <c r="D30" s="8" t="s">
        <v>306</v>
      </c>
      <c r="E30" s="9">
        <v>0</v>
      </c>
      <c r="F30" s="4" t="s">
        <v>49</v>
      </c>
      <c r="G30" s="9">
        <v>5503.28</v>
      </c>
      <c r="H30" s="4" t="s">
        <v>1505</v>
      </c>
      <c r="I30" s="9">
        <v>5601.75</v>
      </c>
      <c r="J30" s="4" t="s">
        <v>1506</v>
      </c>
      <c r="K30" s="9">
        <v>0</v>
      </c>
      <c r="L30" s="4" t="s">
        <v>49</v>
      </c>
      <c r="M30" s="9">
        <v>0</v>
      </c>
      <c r="N30" s="4" t="s">
        <v>49</v>
      </c>
      <c r="O30" s="9">
        <f t="shared" si="0"/>
        <v>5503.28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4" t="s">
        <v>1509</v>
      </c>
      <c r="X30" s="4" t="s">
        <v>49</v>
      </c>
      <c r="Y30" s="1" t="s">
        <v>49</v>
      </c>
      <c r="Z30" s="1" t="s">
        <v>49</v>
      </c>
      <c r="AA30" s="10"/>
      <c r="AB30" s="1" t="s">
        <v>49</v>
      </c>
    </row>
    <row r="31" spans="1:28" ht="29.95" customHeight="1">
      <c r="A31" s="4" t="s">
        <v>1221</v>
      </c>
      <c r="B31" s="4" t="s">
        <v>1219</v>
      </c>
      <c r="C31" s="4" t="s">
        <v>1220</v>
      </c>
      <c r="D31" s="8" t="s">
        <v>251</v>
      </c>
      <c r="E31" s="9">
        <v>0</v>
      </c>
      <c r="F31" s="4" t="s">
        <v>49</v>
      </c>
      <c r="G31" s="9">
        <v>140.9</v>
      </c>
      <c r="H31" s="4" t="s">
        <v>1510</v>
      </c>
      <c r="I31" s="9">
        <v>143.18</v>
      </c>
      <c r="J31" s="4" t="s">
        <v>1511</v>
      </c>
      <c r="K31" s="9">
        <v>0</v>
      </c>
      <c r="L31" s="4" t="s">
        <v>49</v>
      </c>
      <c r="M31" s="9">
        <v>0</v>
      </c>
      <c r="N31" s="4" t="s">
        <v>49</v>
      </c>
      <c r="O31" s="9">
        <f t="shared" si="0"/>
        <v>140.9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4" t="s">
        <v>1512</v>
      </c>
      <c r="X31" s="4" t="s">
        <v>49</v>
      </c>
      <c r="Y31" s="1" t="s">
        <v>49</v>
      </c>
      <c r="Z31" s="1" t="s">
        <v>49</v>
      </c>
      <c r="AA31" s="10"/>
      <c r="AB31" s="1" t="s">
        <v>49</v>
      </c>
    </row>
    <row r="32" spans="1:28" ht="29.95" customHeight="1">
      <c r="A32" s="4" t="s">
        <v>1452</v>
      </c>
      <c r="B32" s="4" t="s">
        <v>1450</v>
      </c>
      <c r="C32" s="4" t="s">
        <v>1451</v>
      </c>
      <c r="D32" s="8" t="s">
        <v>251</v>
      </c>
      <c r="E32" s="9">
        <v>1730</v>
      </c>
      <c r="F32" s="4" t="s">
        <v>49</v>
      </c>
      <c r="G32" s="9">
        <v>1780</v>
      </c>
      <c r="H32" s="4" t="s">
        <v>1513</v>
      </c>
      <c r="I32" s="9">
        <v>1830</v>
      </c>
      <c r="J32" s="4" t="s">
        <v>1514</v>
      </c>
      <c r="K32" s="9">
        <v>0</v>
      </c>
      <c r="L32" s="4" t="s">
        <v>49</v>
      </c>
      <c r="M32" s="9">
        <v>0</v>
      </c>
      <c r="N32" s="4" t="s">
        <v>49</v>
      </c>
      <c r="O32" s="9">
        <f t="shared" si="0"/>
        <v>1730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4" t="s">
        <v>1515</v>
      </c>
      <c r="X32" s="4" t="s">
        <v>49</v>
      </c>
      <c r="Y32" s="1" t="s">
        <v>49</v>
      </c>
      <c r="Z32" s="1" t="s">
        <v>49</v>
      </c>
      <c r="AA32" s="10"/>
      <c r="AB32" s="1" t="s">
        <v>49</v>
      </c>
    </row>
    <row r="33" spans="1:28" ht="29.95" customHeight="1">
      <c r="A33" s="4" t="s">
        <v>366</v>
      </c>
      <c r="B33" s="4" t="s">
        <v>256</v>
      </c>
      <c r="C33" s="4" t="s">
        <v>365</v>
      </c>
      <c r="D33" s="8" t="s">
        <v>187</v>
      </c>
      <c r="E33" s="9">
        <v>370</v>
      </c>
      <c r="F33" s="4" t="s">
        <v>49</v>
      </c>
      <c r="G33" s="9">
        <v>760</v>
      </c>
      <c r="H33" s="4" t="s">
        <v>1516</v>
      </c>
      <c r="I33" s="9">
        <v>1006</v>
      </c>
      <c r="J33" s="4" t="s">
        <v>1517</v>
      </c>
      <c r="K33" s="9">
        <v>0</v>
      </c>
      <c r="L33" s="4" t="s">
        <v>49</v>
      </c>
      <c r="M33" s="9">
        <v>0</v>
      </c>
      <c r="N33" s="4" t="s">
        <v>49</v>
      </c>
      <c r="O33" s="9">
        <f t="shared" si="0"/>
        <v>370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4" t="s">
        <v>1518</v>
      </c>
      <c r="X33" s="4" t="s">
        <v>49</v>
      </c>
      <c r="Y33" s="1" t="s">
        <v>49</v>
      </c>
      <c r="Z33" s="1" t="s">
        <v>49</v>
      </c>
      <c r="AA33" s="10"/>
      <c r="AB33" s="1" t="s">
        <v>49</v>
      </c>
    </row>
    <row r="34" spans="1:28" ht="29.95" customHeight="1">
      <c r="A34" s="4" t="s">
        <v>368</v>
      </c>
      <c r="B34" s="4" t="s">
        <v>256</v>
      </c>
      <c r="C34" s="4" t="s">
        <v>367</v>
      </c>
      <c r="D34" s="8" t="s">
        <v>187</v>
      </c>
      <c r="E34" s="9">
        <v>450</v>
      </c>
      <c r="F34" s="4" t="s">
        <v>49</v>
      </c>
      <c r="G34" s="9">
        <v>920</v>
      </c>
      <c r="H34" s="4" t="s">
        <v>1516</v>
      </c>
      <c r="I34" s="9">
        <v>1248</v>
      </c>
      <c r="J34" s="4" t="s">
        <v>1517</v>
      </c>
      <c r="K34" s="9">
        <v>0</v>
      </c>
      <c r="L34" s="4" t="s">
        <v>49</v>
      </c>
      <c r="M34" s="9">
        <v>0</v>
      </c>
      <c r="N34" s="4" t="s">
        <v>49</v>
      </c>
      <c r="O34" s="9">
        <f t="shared" si="0"/>
        <v>450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4" t="s">
        <v>1519</v>
      </c>
      <c r="X34" s="4" t="s">
        <v>49</v>
      </c>
      <c r="Y34" s="1" t="s">
        <v>49</v>
      </c>
      <c r="Z34" s="1" t="s">
        <v>49</v>
      </c>
      <c r="AA34" s="10"/>
      <c r="AB34" s="1" t="s">
        <v>49</v>
      </c>
    </row>
    <row r="35" spans="1:28" ht="29.95" customHeight="1">
      <c r="A35" s="4" t="s">
        <v>258</v>
      </c>
      <c r="B35" s="4" t="s">
        <v>256</v>
      </c>
      <c r="C35" s="4" t="s">
        <v>257</v>
      </c>
      <c r="D35" s="8" t="s">
        <v>187</v>
      </c>
      <c r="E35" s="9">
        <v>880</v>
      </c>
      <c r="F35" s="4" t="s">
        <v>49</v>
      </c>
      <c r="G35" s="9">
        <v>1840</v>
      </c>
      <c r="H35" s="4" t="s">
        <v>1516</v>
      </c>
      <c r="I35" s="9">
        <v>2351</v>
      </c>
      <c r="J35" s="4" t="s">
        <v>1517</v>
      </c>
      <c r="K35" s="9">
        <v>0</v>
      </c>
      <c r="L35" s="4" t="s">
        <v>49</v>
      </c>
      <c r="M35" s="9">
        <v>0</v>
      </c>
      <c r="N35" s="4" t="s">
        <v>49</v>
      </c>
      <c r="O35" s="9">
        <f t="shared" si="0"/>
        <v>880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4" t="s">
        <v>1520</v>
      </c>
      <c r="X35" s="4" t="s">
        <v>49</v>
      </c>
      <c r="Y35" s="1" t="s">
        <v>49</v>
      </c>
      <c r="Z35" s="1" t="s">
        <v>49</v>
      </c>
      <c r="AA35" s="10"/>
      <c r="AB35" s="1" t="s">
        <v>49</v>
      </c>
    </row>
    <row r="36" spans="1:28" ht="29.95" customHeight="1">
      <c r="A36" s="4" t="s">
        <v>370</v>
      </c>
      <c r="B36" s="4" t="s">
        <v>256</v>
      </c>
      <c r="C36" s="4" t="s">
        <v>369</v>
      </c>
      <c r="D36" s="8" t="s">
        <v>187</v>
      </c>
      <c r="E36" s="9">
        <v>1590</v>
      </c>
      <c r="F36" s="4" t="s">
        <v>49</v>
      </c>
      <c r="G36" s="9">
        <v>2170</v>
      </c>
      <c r="H36" s="4" t="s">
        <v>1516</v>
      </c>
      <c r="I36" s="9">
        <v>2739</v>
      </c>
      <c r="J36" s="4" t="s">
        <v>1517</v>
      </c>
      <c r="K36" s="9">
        <v>0</v>
      </c>
      <c r="L36" s="4" t="s">
        <v>49</v>
      </c>
      <c r="M36" s="9">
        <v>0</v>
      </c>
      <c r="N36" s="4" t="s">
        <v>49</v>
      </c>
      <c r="O36" s="9">
        <f t="shared" si="0"/>
        <v>1590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4" t="s">
        <v>1521</v>
      </c>
      <c r="X36" s="4" t="s">
        <v>49</v>
      </c>
      <c r="Y36" s="1" t="s">
        <v>49</v>
      </c>
      <c r="Z36" s="1" t="s">
        <v>49</v>
      </c>
      <c r="AA36" s="10"/>
      <c r="AB36" s="1" t="s">
        <v>49</v>
      </c>
    </row>
    <row r="37" spans="1:28" ht="29.95" customHeight="1">
      <c r="A37" s="4" t="s">
        <v>372</v>
      </c>
      <c r="B37" s="4" t="s">
        <v>256</v>
      </c>
      <c r="C37" s="4" t="s">
        <v>371</v>
      </c>
      <c r="D37" s="8" t="s">
        <v>187</v>
      </c>
      <c r="E37" s="9">
        <v>440</v>
      </c>
      <c r="F37" s="4" t="s">
        <v>49</v>
      </c>
      <c r="G37" s="9">
        <v>702</v>
      </c>
      <c r="H37" s="4" t="s">
        <v>1516</v>
      </c>
      <c r="I37" s="9">
        <v>0</v>
      </c>
      <c r="J37" s="4" t="s">
        <v>49</v>
      </c>
      <c r="K37" s="9">
        <v>0</v>
      </c>
      <c r="L37" s="4" t="s">
        <v>49</v>
      </c>
      <c r="M37" s="9">
        <v>0</v>
      </c>
      <c r="N37" s="4" t="s">
        <v>49</v>
      </c>
      <c r="O37" s="9">
        <f t="shared" si="0"/>
        <v>440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4" t="s">
        <v>1522</v>
      </c>
      <c r="X37" s="4" t="s">
        <v>49</v>
      </c>
      <c r="Y37" s="1" t="s">
        <v>49</v>
      </c>
      <c r="Z37" s="1" t="s">
        <v>49</v>
      </c>
      <c r="AA37" s="10"/>
      <c r="AB37" s="1" t="s">
        <v>49</v>
      </c>
    </row>
    <row r="38" spans="1:28" ht="29.95" customHeight="1">
      <c r="A38" s="4" t="s">
        <v>1195</v>
      </c>
      <c r="B38" s="4" t="s">
        <v>1154</v>
      </c>
      <c r="C38" s="4" t="s">
        <v>1194</v>
      </c>
      <c r="D38" s="8" t="s">
        <v>187</v>
      </c>
      <c r="E38" s="9">
        <v>570</v>
      </c>
      <c r="F38" s="4" t="s">
        <v>49</v>
      </c>
      <c r="G38" s="9">
        <v>0</v>
      </c>
      <c r="H38" s="4" t="s">
        <v>49</v>
      </c>
      <c r="I38" s="9">
        <v>0</v>
      </c>
      <c r="J38" s="4" t="s">
        <v>49</v>
      </c>
      <c r="K38" s="9">
        <v>0</v>
      </c>
      <c r="L38" s="4" t="s">
        <v>49</v>
      </c>
      <c r="M38" s="9">
        <v>0</v>
      </c>
      <c r="N38" s="4" t="s">
        <v>49</v>
      </c>
      <c r="O38" s="9">
        <f t="shared" si="0"/>
        <v>570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4" t="s">
        <v>1523</v>
      </c>
      <c r="X38" s="4" t="s">
        <v>49</v>
      </c>
      <c r="Y38" s="1" t="s">
        <v>49</v>
      </c>
      <c r="Z38" s="1" t="s">
        <v>49</v>
      </c>
      <c r="AA38" s="10"/>
      <c r="AB38" s="1" t="s">
        <v>49</v>
      </c>
    </row>
    <row r="39" spans="1:28" ht="29.95" customHeight="1">
      <c r="A39" s="4" t="s">
        <v>1157</v>
      </c>
      <c r="B39" s="4" t="s">
        <v>1154</v>
      </c>
      <c r="C39" s="4" t="s">
        <v>1155</v>
      </c>
      <c r="D39" s="8" t="s">
        <v>1156</v>
      </c>
      <c r="E39" s="9">
        <v>0</v>
      </c>
      <c r="F39" s="4" t="s">
        <v>49</v>
      </c>
      <c r="G39" s="9">
        <v>0</v>
      </c>
      <c r="H39" s="4" t="s">
        <v>49</v>
      </c>
      <c r="I39" s="9">
        <v>0</v>
      </c>
      <c r="J39" s="4" t="s">
        <v>49</v>
      </c>
      <c r="K39" s="9">
        <v>0</v>
      </c>
      <c r="L39" s="4" t="s">
        <v>49</v>
      </c>
      <c r="M39" s="9">
        <v>2452</v>
      </c>
      <c r="N39" s="4" t="s">
        <v>1496</v>
      </c>
      <c r="O39" s="9">
        <f t="shared" si="0"/>
        <v>2452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4" t="s">
        <v>1524</v>
      </c>
      <c r="X39" s="4" t="s">
        <v>49</v>
      </c>
      <c r="Y39" s="1" t="s">
        <v>49</v>
      </c>
      <c r="Z39" s="1" t="s">
        <v>49</v>
      </c>
      <c r="AA39" s="10"/>
      <c r="AB39" s="1" t="s">
        <v>49</v>
      </c>
    </row>
    <row r="40" spans="1:28" ht="29.95" customHeight="1">
      <c r="A40" s="4" t="s">
        <v>364</v>
      </c>
      <c r="B40" s="4" t="s">
        <v>253</v>
      </c>
      <c r="C40" s="4" t="s">
        <v>363</v>
      </c>
      <c r="D40" s="8" t="s">
        <v>187</v>
      </c>
      <c r="E40" s="9">
        <v>0</v>
      </c>
      <c r="F40" s="4" t="s">
        <v>49</v>
      </c>
      <c r="G40" s="9">
        <v>32.799999999999997</v>
      </c>
      <c r="H40" s="4" t="s">
        <v>1525</v>
      </c>
      <c r="I40" s="9">
        <v>0</v>
      </c>
      <c r="J40" s="4" t="s">
        <v>49</v>
      </c>
      <c r="K40" s="9">
        <v>0</v>
      </c>
      <c r="L40" s="4" t="s">
        <v>49</v>
      </c>
      <c r="M40" s="9">
        <v>0</v>
      </c>
      <c r="N40" s="4" t="s">
        <v>49</v>
      </c>
      <c r="O40" s="9">
        <f t="shared" si="0"/>
        <v>32.799999999999997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4" t="s">
        <v>1526</v>
      </c>
      <c r="X40" s="4" t="s">
        <v>49</v>
      </c>
      <c r="Y40" s="1" t="s">
        <v>49</v>
      </c>
      <c r="Z40" s="1" t="s">
        <v>49</v>
      </c>
      <c r="AA40" s="10"/>
      <c r="AB40" s="1" t="s">
        <v>49</v>
      </c>
    </row>
    <row r="41" spans="1:28" ht="29.95" customHeight="1">
      <c r="A41" s="4" t="s">
        <v>255</v>
      </c>
      <c r="B41" s="4" t="s">
        <v>253</v>
      </c>
      <c r="C41" s="4" t="s">
        <v>254</v>
      </c>
      <c r="D41" s="8" t="s">
        <v>187</v>
      </c>
      <c r="E41" s="9">
        <v>0</v>
      </c>
      <c r="F41" s="4" t="s">
        <v>49</v>
      </c>
      <c r="G41" s="9">
        <v>96</v>
      </c>
      <c r="H41" s="4" t="s">
        <v>1525</v>
      </c>
      <c r="I41" s="9">
        <v>0</v>
      </c>
      <c r="J41" s="4" t="s">
        <v>49</v>
      </c>
      <c r="K41" s="9">
        <v>0</v>
      </c>
      <c r="L41" s="4" t="s">
        <v>49</v>
      </c>
      <c r="M41" s="9">
        <v>0</v>
      </c>
      <c r="N41" s="4" t="s">
        <v>49</v>
      </c>
      <c r="O41" s="9">
        <f t="shared" ref="O41:O72" si="1">SMALL(E41:M41,COUNTIF(E41:M41,0)+1)</f>
        <v>96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4" t="s">
        <v>1527</v>
      </c>
      <c r="X41" s="4" t="s">
        <v>49</v>
      </c>
      <c r="Y41" s="1" t="s">
        <v>49</v>
      </c>
      <c r="Z41" s="1" t="s">
        <v>49</v>
      </c>
      <c r="AA41" s="10"/>
      <c r="AB41" s="1" t="s">
        <v>49</v>
      </c>
    </row>
    <row r="42" spans="1:28" ht="29.95" customHeight="1">
      <c r="A42" s="4" t="s">
        <v>1114</v>
      </c>
      <c r="B42" s="4" t="s">
        <v>643</v>
      </c>
      <c r="C42" s="4" t="s">
        <v>1113</v>
      </c>
      <c r="D42" s="8" t="s">
        <v>187</v>
      </c>
      <c r="E42" s="9">
        <v>0</v>
      </c>
      <c r="F42" s="4" t="s">
        <v>49</v>
      </c>
      <c r="G42" s="9">
        <v>10.4</v>
      </c>
      <c r="H42" s="4" t="s">
        <v>1528</v>
      </c>
      <c r="I42" s="9">
        <v>102.8</v>
      </c>
      <c r="J42" s="4" t="s">
        <v>1529</v>
      </c>
      <c r="K42" s="9">
        <v>0</v>
      </c>
      <c r="L42" s="4" t="s">
        <v>49</v>
      </c>
      <c r="M42" s="9">
        <v>0</v>
      </c>
      <c r="N42" s="4" t="s">
        <v>49</v>
      </c>
      <c r="O42" s="9">
        <f t="shared" si="1"/>
        <v>10.4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4" t="s">
        <v>1530</v>
      </c>
      <c r="X42" s="4" t="s">
        <v>49</v>
      </c>
      <c r="Y42" s="1" t="s">
        <v>49</v>
      </c>
      <c r="Z42" s="1" t="s">
        <v>49</v>
      </c>
      <c r="AA42" s="10"/>
      <c r="AB42" s="1" t="s">
        <v>49</v>
      </c>
    </row>
    <row r="43" spans="1:28" ht="29.95" customHeight="1">
      <c r="A43" s="4" t="s">
        <v>1125</v>
      </c>
      <c r="B43" s="4" t="s">
        <v>643</v>
      </c>
      <c r="C43" s="4" t="s">
        <v>1124</v>
      </c>
      <c r="D43" s="8" t="s">
        <v>187</v>
      </c>
      <c r="E43" s="9">
        <v>0</v>
      </c>
      <c r="F43" s="4" t="s">
        <v>49</v>
      </c>
      <c r="G43" s="9">
        <v>120.1</v>
      </c>
      <c r="H43" s="4" t="s">
        <v>1528</v>
      </c>
      <c r="I43" s="9">
        <v>155.5</v>
      </c>
      <c r="J43" s="4" t="s">
        <v>1529</v>
      </c>
      <c r="K43" s="9">
        <v>0</v>
      </c>
      <c r="L43" s="4" t="s">
        <v>49</v>
      </c>
      <c r="M43" s="9">
        <v>0</v>
      </c>
      <c r="N43" s="4" t="s">
        <v>49</v>
      </c>
      <c r="O43" s="9">
        <f t="shared" si="1"/>
        <v>120.1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4" t="s">
        <v>1531</v>
      </c>
      <c r="X43" s="4" t="s">
        <v>49</v>
      </c>
      <c r="Y43" s="1" t="s">
        <v>49</v>
      </c>
      <c r="Z43" s="1" t="s">
        <v>49</v>
      </c>
      <c r="AA43" s="10"/>
      <c r="AB43" s="1" t="s">
        <v>49</v>
      </c>
    </row>
    <row r="44" spans="1:28" ht="29.95" customHeight="1">
      <c r="A44" s="4" t="s">
        <v>662</v>
      </c>
      <c r="B44" s="4" t="s">
        <v>643</v>
      </c>
      <c r="C44" s="4" t="s">
        <v>661</v>
      </c>
      <c r="D44" s="8" t="s">
        <v>187</v>
      </c>
      <c r="E44" s="9">
        <v>0</v>
      </c>
      <c r="F44" s="4" t="s">
        <v>49</v>
      </c>
      <c r="G44" s="9">
        <v>59.3</v>
      </c>
      <c r="H44" s="4" t="s">
        <v>1528</v>
      </c>
      <c r="I44" s="9">
        <v>41.6</v>
      </c>
      <c r="J44" s="4" t="s">
        <v>1529</v>
      </c>
      <c r="K44" s="9">
        <v>0</v>
      </c>
      <c r="L44" s="4" t="s">
        <v>49</v>
      </c>
      <c r="M44" s="9">
        <v>0</v>
      </c>
      <c r="N44" s="4" t="s">
        <v>49</v>
      </c>
      <c r="O44" s="9">
        <f t="shared" si="1"/>
        <v>41.6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4" t="s">
        <v>1532</v>
      </c>
      <c r="X44" s="4" t="s">
        <v>49</v>
      </c>
      <c r="Y44" s="1" t="s">
        <v>49</v>
      </c>
      <c r="Z44" s="1" t="s">
        <v>49</v>
      </c>
      <c r="AA44" s="10"/>
      <c r="AB44" s="1" t="s">
        <v>49</v>
      </c>
    </row>
    <row r="45" spans="1:28" ht="29.95" customHeight="1">
      <c r="A45" s="4" t="s">
        <v>741</v>
      </c>
      <c r="B45" s="4" t="s">
        <v>643</v>
      </c>
      <c r="C45" s="4" t="s">
        <v>740</v>
      </c>
      <c r="D45" s="8" t="s">
        <v>187</v>
      </c>
      <c r="E45" s="9">
        <v>0</v>
      </c>
      <c r="F45" s="4" t="s">
        <v>49</v>
      </c>
      <c r="G45" s="9">
        <v>96.7</v>
      </c>
      <c r="H45" s="4" t="s">
        <v>1528</v>
      </c>
      <c r="I45" s="9">
        <v>60.1</v>
      </c>
      <c r="J45" s="4" t="s">
        <v>1529</v>
      </c>
      <c r="K45" s="9">
        <v>0</v>
      </c>
      <c r="L45" s="4" t="s">
        <v>49</v>
      </c>
      <c r="M45" s="9">
        <v>0</v>
      </c>
      <c r="N45" s="4" t="s">
        <v>49</v>
      </c>
      <c r="O45" s="9">
        <f t="shared" si="1"/>
        <v>60.1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4" t="s">
        <v>1533</v>
      </c>
      <c r="X45" s="4" t="s">
        <v>49</v>
      </c>
      <c r="Y45" s="1" t="s">
        <v>49</v>
      </c>
      <c r="Z45" s="1" t="s">
        <v>49</v>
      </c>
      <c r="AA45" s="10"/>
      <c r="AB45" s="1" t="s">
        <v>49</v>
      </c>
    </row>
    <row r="46" spans="1:28" ht="29.95" customHeight="1">
      <c r="A46" s="4" t="s">
        <v>645</v>
      </c>
      <c r="B46" s="4" t="s">
        <v>643</v>
      </c>
      <c r="C46" s="4" t="s">
        <v>644</v>
      </c>
      <c r="D46" s="8" t="s">
        <v>187</v>
      </c>
      <c r="E46" s="9">
        <v>0</v>
      </c>
      <c r="F46" s="4" t="s">
        <v>49</v>
      </c>
      <c r="G46" s="9">
        <v>135.69999999999999</v>
      </c>
      <c r="H46" s="4" t="s">
        <v>1528</v>
      </c>
      <c r="I46" s="9">
        <v>62.5</v>
      </c>
      <c r="J46" s="4" t="s">
        <v>1529</v>
      </c>
      <c r="K46" s="9">
        <v>0</v>
      </c>
      <c r="L46" s="4" t="s">
        <v>49</v>
      </c>
      <c r="M46" s="9">
        <v>0</v>
      </c>
      <c r="N46" s="4" t="s">
        <v>49</v>
      </c>
      <c r="O46" s="9">
        <f t="shared" si="1"/>
        <v>62.5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4" t="s">
        <v>1534</v>
      </c>
      <c r="X46" s="4" t="s">
        <v>49</v>
      </c>
      <c r="Y46" s="1" t="s">
        <v>49</v>
      </c>
      <c r="Z46" s="1" t="s">
        <v>49</v>
      </c>
      <c r="AA46" s="10"/>
      <c r="AB46" s="1" t="s">
        <v>49</v>
      </c>
    </row>
    <row r="47" spans="1:28" ht="29.95" customHeight="1">
      <c r="A47" s="4" t="s">
        <v>659</v>
      </c>
      <c r="B47" s="4" t="s">
        <v>639</v>
      </c>
      <c r="C47" s="4" t="s">
        <v>658</v>
      </c>
      <c r="D47" s="8" t="s">
        <v>337</v>
      </c>
      <c r="E47" s="9">
        <v>0</v>
      </c>
      <c r="F47" s="4" t="s">
        <v>49</v>
      </c>
      <c r="G47" s="9">
        <v>0</v>
      </c>
      <c r="H47" s="4" t="s">
        <v>49</v>
      </c>
      <c r="I47" s="9">
        <v>0</v>
      </c>
      <c r="J47" s="4" t="s">
        <v>49</v>
      </c>
      <c r="K47" s="9">
        <v>0</v>
      </c>
      <c r="L47" s="4" t="s">
        <v>49</v>
      </c>
      <c r="M47" s="9">
        <v>307.8</v>
      </c>
      <c r="N47" s="4" t="s">
        <v>1496</v>
      </c>
      <c r="O47" s="9">
        <f t="shared" si="1"/>
        <v>307.8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4" t="s">
        <v>1535</v>
      </c>
      <c r="X47" s="4" t="s">
        <v>49</v>
      </c>
      <c r="Y47" s="1" t="s">
        <v>49</v>
      </c>
      <c r="Z47" s="1" t="s">
        <v>49</v>
      </c>
      <c r="AA47" s="10"/>
      <c r="AB47" s="1" t="s">
        <v>49</v>
      </c>
    </row>
    <row r="48" spans="1:28" ht="29.95" customHeight="1">
      <c r="A48" s="4" t="s">
        <v>1253</v>
      </c>
      <c r="B48" s="4" t="s">
        <v>639</v>
      </c>
      <c r="C48" s="4" t="s">
        <v>699</v>
      </c>
      <c r="D48" s="8" t="s">
        <v>337</v>
      </c>
      <c r="E48" s="9">
        <v>0</v>
      </c>
      <c r="F48" s="4" t="s">
        <v>49</v>
      </c>
      <c r="G48" s="9">
        <v>0</v>
      </c>
      <c r="H48" s="4" t="s">
        <v>49</v>
      </c>
      <c r="I48" s="9">
        <v>0</v>
      </c>
      <c r="J48" s="4" t="s">
        <v>49</v>
      </c>
      <c r="K48" s="9">
        <v>0</v>
      </c>
      <c r="L48" s="4" t="s">
        <v>49</v>
      </c>
      <c r="M48" s="9">
        <v>325.8</v>
      </c>
      <c r="N48" s="4" t="s">
        <v>1496</v>
      </c>
      <c r="O48" s="9">
        <f t="shared" si="1"/>
        <v>325.8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4" t="s">
        <v>1536</v>
      </c>
      <c r="X48" s="4" t="s">
        <v>49</v>
      </c>
      <c r="Y48" s="1" t="s">
        <v>49</v>
      </c>
      <c r="Z48" s="1" t="s">
        <v>49</v>
      </c>
      <c r="AA48" s="10"/>
      <c r="AB48" s="1" t="s">
        <v>49</v>
      </c>
    </row>
    <row r="49" spans="1:28" ht="29.95" customHeight="1">
      <c r="A49" s="4" t="s">
        <v>641</v>
      </c>
      <c r="B49" s="4" t="s">
        <v>639</v>
      </c>
      <c r="C49" s="4" t="s">
        <v>640</v>
      </c>
      <c r="D49" s="8" t="s">
        <v>337</v>
      </c>
      <c r="E49" s="9">
        <v>0</v>
      </c>
      <c r="F49" s="4" t="s">
        <v>49</v>
      </c>
      <c r="G49" s="9">
        <v>0</v>
      </c>
      <c r="H49" s="4" t="s">
        <v>49</v>
      </c>
      <c r="I49" s="9">
        <v>0</v>
      </c>
      <c r="J49" s="4" t="s">
        <v>49</v>
      </c>
      <c r="K49" s="9">
        <v>0</v>
      </c>
      <c r="L49" s="4" t="s">
        <v>49</v>
      </c>
      <c r="M49" s="9">
        <v>869.2</v>
      </c>
      <c r="N49" s="4" t="s">
        <v>1496</v>
      </c>
      <c r="O49" s="9">
        <f t="shared" si="1"/>
        <v>869.2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4" t="s">
        <v>1537</v>
      </c>
      <c r="X49" s="4" t="s">
        <v>49</v>
      </c>
      <c r="Y49" s="1" t="s">
        <v>49</v>
      </c>
      <c r="Z49" s="1" t="s">
        <v>49</v>
      </c>
      <c r="AA49" s="10"/>
      <c r="AB49" s="1" t="s">
        <v>49</v>
      </c>
    </row>
    <row r="50" spans="1:28" ht="29.95" customHeight="1">
      <c r="A50" s="4" t="s">
        <v>700</v>
      </c>
      <c r="B50" s="4" t="s">
        <v>698</v>
      </c>
      <c r="C50" s="4" t="s">
        <v>699</v>
      </c>
      <c r="D50" s="8" t="s">
        <v>337</v>
      </c>
      <c r="E50" s="9">
        <v>0</v>
      </c>
      <c r="F50" s="4" t="s">
        <v>49</v>
      </c>
      <c r="G50" s="9">
        <v>0</v>
      </c>
      <c r="H50" s="4" t="s">
        <v>49</v>
      </c>
      <c r="I50" s="9">
        <v>0</v>
      </c>
      <c r="J50" s="4" t="s">
        <v>49</v>
      </c>
      <c r="K50" s="9">
        <v>0</v>
      </c>
      <c r="L50" s="4" t="s">
        <v>49</v>
      </c>
      <c r="M50" s="9">
        <v>1021.8</v>
      </c>
      <c r="N50" s="4" t="s">
        <v>1496</v>
      </c>
      <c r="O50" s="9">
        <f t="shared" si="1"/>
        <v>1021.8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4" t="s">
        <v>1538</v>
      </c>
      <c r="X50" s="4" t="s">
        <v>49</v>
      </c>
      <c r="Y50" s="1" t="s">
        <v>49</v>
      </c>
      <c r="Z50" s="1" t="s">
        <v>49</v>
      </c>
      <c r="AA50" s="10"/>
      <c r="AB50" s="1" t="s">
        <v>49</v>
      </c>
    </row>
    <row r="51" spans="1:28" ht="29.95" customHeight="1">
      <c r="A51" s="4" t="s">
        <v>738</v>
      </c>
      <c r="B51" s="4" t="s">
        <v>698</v>
      </c>
      <c r="C51" s="4" t="s">
        <v>737</v>
      </c>
      <c r="D51" s="8" t="s">
        <v>337</v>
      </c>
      <c r="E51" s="9">
        <v>0</v>
      </c>
      <c r="F51" s="4" t="s">
        <v>49</v>
      </c>
      <c r="G51" s="9">
        <v>0</v>
      </c>
      <c r="H51" s="4" t="s">
        <v>49</v>
      </c>
      <c r="I51" s="9">
        <v>0</v>
      </c>
      <c r="J51" s="4" t="s">
        <v>49</v>
      </c>
      <c r="K51" s="9">
        <v>0</v>
      </c>
      <c r="L51" s="4" t="s">
        <v>49</v>
      </c>
      <c r="M51" s="9">
        <v>1777</v>
      </c>
      <c r="N51" s="4" t="s">
        <v>1496</v>
      </c>
      <c r="O51" s="9">
        <f t="shared" si="1"/>
        <v>1777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4" t="s">
        <v>1539</v>
      </c>
      <c r="X51" s="4" t="s">
        <v>49</v>
      </c>
      <c r="Y51" s="1" t="s">
        <v>49</v>
      </c>
      <c r="Z51" s="1" t="s">
        <v>49</v>
      </c>
      <c r="AA51" s="10"/>
      <c r="AB51" s="1" t="s">
        <v>49</v>
      </c>
    </row>
    <row r="52" spans="1:28" ht="29.95" customHeight="1">
      <c r="A52" s="4" t="s">
        <v>1111</v>
      </c>
      <c r="B52" s="4" t="s">
        <v>1110</v>
      </c>
      <c r="C52" s="4" t="s">
        <v>699</v>
      </c>
      <c r="D52" s="8" t="s">
        <v>337</v>
      </c>
      <c r="E52" s="9">
        <v>0</v>
      </c>
      <c r="F52" s="4" t="s">
        <v>49</v>
      </c>
      <c r="G52" s="9">
        <v>0</v>
      </c>
      <c r="H52" s="4" t="s">
        <v>49</v>
      </c>
      <c r="I52" s="9">
        <v>0</v>
      </c>
      <c r="J52" s="4" t="s">
        <v>49</v>
      </c>
      <c r="K52" s="9">
        <v>0</v>
      </c>
      <c r="L52" s="4" t="s">
        <v>49</v>
      </c>
      <c r="M52" s="9">
        <v>1481.4</v>
      </c>
      <c r="N52" s="4" t="s">
        <v>1496</v>
      </c>
      <c r="O52" s="9">
        <f t="shared" si="1"/>
        <v>1481.4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4" t="s">
        <v>1540</v>
      </c>
      <c r="X52" s="4" t="s">
        <v>49</v>
      </c>
      <c r="Y52" s="1" t="s">
        <v>49</v>
      </c>
      <c r="Z52" s="1" t="s">
        <v>49</v>
      </c>
      <c r="AA52" s="10"/>
      <c r="AB52" s="1" t="s">
        <v>49</v>
      </c>
    </row>
    <row r="53" spans="1:28" ht="29.95" customHeight="1">
      <c r="A53" s="4" t="s">
        <v>1122</v>
      </c>
      <c r="B53" s="4" t="s">
        <v>1110</v>
      </c>
      <c r="C53" s="4" t="s">
        <v>737</v>
      </c>
      <c r="D53" s="8" t="s">
        <v>337</v>
      </c>
      <c r="E53" s="9">
        <v>0</v>
      </c>
      <c r="F53" s="4" t="s">
        <v>49</v>
      </c>
      <c r="G53" s="9">
        <v>0</v>
      </c>
      <c r="H53" s="4" t="s">
        <v>49</v>
      </c>
      <c r="I53" s="9">
        <v>0</v>
      </c>
      <c r="J53" s="4" t="s">
        <v>49</v>
      </c>
      <c r="K53" s="9">
        <v>0</v>
      </c>
      <c r="L53" s="4" t="s">
        <v>49</v>
      </c>
      <c r="M53" s="9">
        <v>2848.2</v>
      </c>
      <c r="N53" s="4" t="s">
        <v>1496</v>
      </c>
      <c r="O53" s="9">
        <f t="shared" si="1"/>
        <v>2848.2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4" t="s">
        <v>1541</v>
      </c>
      <c r="X53" s="4" t="s">
        <v>49</v>
      </c>
      <c r="Y53" s="1" t="s">
        <v>49</v>
      </c>
      <c r="Z53" s="1" t="s">
        <v>49</v>
      </c>
      <c r="AA53" s="10"/>
      <c r="AB53" s="1" t="s">
        <v>49</v>
      </c>
    </row>
    <row r="54" spans="1:28" ht="29.95" customHeight="1">
      <c r="A54" s="4" t="s">
        <v>1077</v>
      </c>
      <c r="B54" s="4" t="s">
        <v>1076</v>
      </c>
      <c r="C54" s="4" t="s">
        <v>49</v>
      </c>
      <c r="D54" s="8" t="s">
        <v>900</v>
      </c>
      <c r="E54" s="9">
        <v>0</v>
      </c>
      <c r="F54" s="4" t="s">
        <v>49</v>
      </c>
      <c r="G54" s="9">
        <v>0</v>
      </c>
      <c r="H54" s="4" t="s">
        <v>49</v>
      </c>
      <c r="I54" s="9">
        <v>0</v>
      </c>
      <c r="J54" s="4" t="s">
        <v>49</v>
      </c>
      <c r="K54" s="9">
        <v>0</v>
      </c>
      <c r="L54" s="4" t="s">
        <v>49</v>
      </c>
      <c r="M54" s="9">
        <v>99.4</v>
      </c>
      <c r="N54" s="4" t="s">
        <v>1496</v>
      </c>
      <c r="O54" s="9">
        <f t="shared" si="1"/>
        <v>99.4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4" t="s">
        <v>1542</v>
      </c>
      <c r="X54" s="4" t="s">
        <v>49</v>
      </c>
      <c r="Y54" s="1" t="s">
        <v>49</v>
      </c>
      <c r="Z54" s="1" t="s">
        <v>49</v>
      </c>
      <c r="AA54" s="10"/>
      <c r="AB54" s="1" t="s">
        <v>49</v>
      </c>
    </row>
    <row r="55" spans="1:28" ht="29.95" customHeight="1">
      <c r="A55" s="4" t="s">
        <v>1198</v>
      </c>
      <c r="B55" s="4" t="s">
        <v>1159</v>
      </c>
      <c r="C55" s="4" t="s">
        <v>1197</v>
      </c>
      <c r="D55" s="8" t="s">
        <v>187</v>
      </c>
      <c r="E55" s="9">
        <v>0</v>
      </c>
      <c r="F55" s="4" t="s">
        <v>49</v>
      </c>
      <c r="G55" s="9">
        <v>94</v>
      </c>
      <c r="H55" s="4" t="s">
        <v>1528</v>
      </c>
      <c r="I55" s="9">
        <v>0</v>
      </c>
      <c r="J55" s="4" t="s">
        <v>49</v>
      </c>
      <c r="K55" s="9">
        <v>0</v>
      </c>
      <c r="L55" s="4" t="s">
        <v>49</v>
      </c>
      <c r="M55" s="9">
        <v>0</v>
      </c>
      <c r="N55" s="4" t="s">
        <v>49</v>
      </c>
      <c r="O55" s="9">
        <f t="shared" si="1"/>
        <v>94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4" t="s">
        <v>1543</v>
      </c>
      <c r="X55" s="4" t="s">
        <v>49</v>
      </c>
      <c r="Y55" s="1" t="s">
        <v>49</v>
      </c>
      <c r="Z55" s="1" t="s">
        <v>49</v>
      </c>
      <c r="AA55" s="10"/>
      <c r="AB55" s="1" t="s">
        <v>49</v>
      </c>
    </row>
    <row r="56" spans="1:28" ht="29.95" customHeight="1">
      <c r="A56" s="4" t="s">
        <v>1161</v>
      </c>
      <c r="B56" s="4" t="s">
        <v>1159</v>
      </c>
      <c r="C56" s="4" t="s">
        <v>1160</v>
      </c>
      <c r="D56" s="8" t="s">
        <v>187</v>
      </c>
      <c r="E56" s="9">
        <v>0</v>
      </c>
      <c r="F56" s="4" t="s">
        <v>49</v>
      </c>
      <c r="G56" s="9">
        <v>187</v>
      </c>
      <c r="H56" s="4" t="s">
        <v>1528</v>
      </c>
      <c r="I56" s="9">
        <v>0</v>
      </c>
      <c r="J56" s="4" t="s">
        <v>49</v>
      </c>
      <c r="K56" s="9">
        <v>0</v>
      </c>
      <c r="L56" s="4" t="s">
        <v>49</v>
      </c>
      <c r="M56" s="9">
        <v>0</v>
      </c>
      <c r="N56" s="4" t="s">
        <v>49</v>
      </c>
      <c r="O56" s="9">
        <f t="shared" si="1"/>
        <v>187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4" t="s">
        <v>1544</v>
      </c>
      <c r="X56" s="4" t="s">
        <v>49</v>
      </c>
      <c r="Y56" s="1" t="s">
        <v>49</v>
      </c>
      <c r="Z56" s="1" t="s">
        <v>49</v>
      </c>
      <c r="AA56" s="10"/>
      <c r="AB56" s="1" t="s">
        <v>49</v>
      </c>
    </row>
    <row r="57" spans="1:28" ht="29.95" customHeight="1">
      <c r="A57" s="4" t="s">
        <v>1152</v>
      </c>
      <c r="B57" s="4" t="s">
        <v>1150</v>
      </c>
      <c r="C57" s="4" t="s">
        <v>1151</v>
      </c>
      <c r="D57" s="8" t="s">
        <v>187</v>
      </c>
      <c r="E57" s="9">
        <v>1540</v>
      </c>
      <c r="F57" s="4" t="s">
        <v>49</v>
      </c>
      <c r="G57" s="9">
        <v>1820</v>
      </c>
      <c r="H57" s="4" t="s">
        <v>1545</v>
      </c>
      <c r="I57" s="9">
        <v>1980</v>
      </c>
      <c r="J57" s="4" t="s">
        <v>1546</v>
      </c>
      <c r="K57" s="9">
        <v>0</v>
      </c>
      <c r="L57" s="4" t="s">
        <v>49</v>
      </c>
      <c r="M57" s="9">
        <v>0</v>
      </c>
      <c r="N57" s="4" t="s">
        <v>49</v>
      </c>
      <c r="O57" s="9">
        <f t="shared" si="1"/>
        <v>1540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4" t="s">
        <v>1547</v>
      </c>
      <c r="X57" s="4" t="s">
        <v>49</v>
      </c>
      <c r="Y57" s="1" t="s">
        <v>49</v>
      </c>
      <c r="Z57" s="1" t="s">
        <v>49</v>
      </c>
      <c r="AA57" s="10"/>
      <c r="AB57" s="1" t="s">
        <v>49</v>
      </c>
    </row>
    <row r="58" spans="1:28" ht="29.95" customHeight="1">
      <c r="A58" s="4" t="s">
        <v>1186</v>
      </c>
      <c r="B58" s="4" t="s">
        <v>1150</v>
      </c>
      <c r="C58" s="4" t="s">
        <v>1185</v>
      </c>
      <c r="D58" s="8" t="s">
        <v>187</v>
      </c>
      <c r="E58" s="9">
        <v>3210</v>
      </c>
      <c r="F58" s="4" t="s">
        <v>49</v>
      </c>
      <c r="G58" s="9">
        <v>3110</v>
      </c>
      <c r="H58" s="4" t="s">
        <v>1545</v>
      </c>
      <c r="I58" s="9">
        <v>3960</v>
      </c>
      <c r="J58" s="4" t="s">
        <v>1546</v>
      </c>
      <c r="K58" s="9">
        <v>0</v>
      </c>
      <c r="L58" s="4" t="s">
        <v>49</v>
      </c>
      <c r="M58" s="9">
        <v>0</v>
      </c>
      <c r="N58" s="4" t="s">
        <v>49</v>
      </c>
      <c r="O58" s="9">
        <f t="shared" si="1"/>
        <v>3110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4" t="s">
        <v>1548</v>
      </c>
      <c r="X58" s="4" t="s">
        <v>49</v>
      </c>
      <c r="Y58" s="1" t="s">
        <v>49</v>
      </c>
      <c r="Z58" s="1" t="s">
        <v>49</v>
      </c>
      <c r="AA58" s="10"/>
      <c r="AB58" s="1" t="s">
        <v>49</v>
      </c>
    </row>
    <row r="59" spans="1:28" ht="29.95" customHeight="1">
      <c r="A59" s="4" t="s">
        <v>1192</v>
      </c>
      <c r="B59" s="4" t="s">
        <v>1150</v>
      </c>
      <c r="C59" s="4" t="s">
        <v>1191</v>
      </c>
      <c r="D59" s="8" t="s">
        <v>187</v>
      </c>
      <c r="E59" s="9">
        <v>770</v>
      </c>
      <c r="F59" s="4" t="s">
        <v>49</v>
      </c>
      <c r="G59" s="9">
        <v>780</v>
      </c>
      <c r="H59" s="4" t="s">
        <v>1545</v>
      </c>
      <c r="I59" s="9">
        <v>990</v>
      </c>
      <c r="J59" s="4" t="s">
        <v>1546</v>
      </c>
      <c r="K59" s="9">
        <v>0</v>
      </c>
      <c r="L59" s="4" t="s">
        <v>49</v>
      </c>
      <c r="M59" s="9">
        <v>0</v>
      </c>
      <c r="N59" s="4" t="s">
        <v>49</v>
      </c>
      <c r="O59" s="9">
        <f t="shared" si="1"/>
        <v>770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4" t="s">
        <v>1549</v>
      </c>
      <c r="X59" s="4" t="s">
        <v>49</v>
      </c>
      <c r="Y59" s="1" t="s">
        <v>49</v>
      </c>
      <c r="Z59" s="1" t="s">
        <v>49</v>
      </c>
      <c r="AA59" s="10"/>
      <c r="AB59" s="1" t="s">
        <v>49</v>
      </c>
    </row>
    <row r="60" spans="1:28" ht="29.95" customHeight="1">
      <c r="A60" s="4" t="s">
        <v>1202</v>
      </c>
      <c r="B60" s="4" t="s">
        <v>1150</v>
      </c>
      <c r="C60" s="4" t="s">
        <v>1201</v>
      </c>
      <c r="D60" s="8" t="s">
        <v>187</v>
      </c>
      <c r="E60" s="9">
        <v>2200</v>
      </c>
      <c r="F60" s="4" t="s">
        <v>49</v>
      </c>
      <c r="G60" s="9">
        <v>2230</v>
      </c>
      <c r="H60" s="4" t="s">
        <v>1545</v>
      </c>
      <c r="I60" s="9">
        <v>2840</v>
      </c>
      <c r="J60" s="4" t="s">
        <v>1546</v>
      </c>
      <c r="K60" s="9">
        <v>0</v>
      </c>
      <c r="L60" s="4" t="s">
        <v>49</v>
      </c>
      <c r="M60" s="9">
        <v>0</v>
      </c>
      <c r="N60" s="4" t="s">
        <v>49</v>
      </c>
      <c r="O60" s="9">
        <f t="shared" si="1"/>
        <v>2200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4" t="s">
        <v>1550</v>
      </c>
      <c r="X60" s="4" t="s">
        <v>49</v>
      </c>
      <c r="Y60" s="1" t="s">
        <v>49</v>
      </c>
      <c r="Z60" s="1" t="s">
        <v>49</v>
      </c>
      <c r="AA60" s="10"/>
      <c r="AB60" s="1" t="s">
        <v>49</v>
      </c>
    </row>
    <row r="61" spans="1:28" ht="29.95" customHeight="1">
      <c r="A61" s="4" t="s">
        <v>1208</v>
      </c>
      <c r="B61" s="4" t="s">
        <v>1150</v>
      </c>
      <c r="C61" s="4" t="s">
        <v>1207</v>
      </c>
      <c r="D61" s="8" t="s">
        <v>187</v>
      </c>
      <c r="E61" s="9">
        <v>2540</v>
      </c>
      <c r="F61" s="4" t="s">
        <v>49</v>
      </c>
      <c r="G61" s="9">
        <v>2590</v>
      </c>
      <c r="H61" s="4" t="s">
        <v>1545</v>
      </c>
      <c r="I61" s="9">
        <v>3300</v>
      </c>
      <c r="J61" s="4" t="s">
        <v>1546</v>
      </c>
      <c r="K61" s="9">
        <v>0</v>
      </c>
      <c r="L61" s="4" t="s">
        <v>49</v>
      </c>
      <c r="M61" s="9">
        <v>0</v>
      </c>
      <c r="N61" s="4" t="s">
        <v>49</v>
      </c>
      <c r="O61" s="9">
        <f t="shared" si="1"/>
        <v>2540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4" t="s">
        <v>1551</v>
      </c>
      <c r="X61" s="4" t="s">
        <v>49</v>
      </c>
      <c r="Y61" s="1" t="s">
        <v>49</v>
      </c>
      <c r="Z61" s="1" t="s">
        <v>49</v>
      </c>
      <c r="AA61" s="10"/>
      <c r="AB61" s="1" t="s">
        <v>49</v>
      </c>
    </row>
    <row r="62" spans="1:28" ht="29.95" customHeight="1">
      <c r="A62" s="4" t="s">
        <v>225</v>
      </c>
      <c r="B62" s="4" t="s">
        <v>74</v>
      </c>
      <c r="C62" s="4" t="s">
        <v>49</v>
      </c>
      <c r="D62" s="8" t="s">
        <v>76</v>
      </c>
      <c r="E62" s="9">
        <v>0</v>
      </c>
      <c r="F62" s="4" t="s">
        <v>49</v>
      </c>
      <c r="G62" s="9">
        <v>540</v>
      </c>
      <c r="H62" s="4" t="s">
        <v>1552</v>
      </c>
      <c r="I62" s="9">
        <v>504</v>
      </c>
      <c r="J62" s="4" t="s">
        <v>1553</v>
      </c>
      <c r="K62" s="9">
        <v>0</v>
      </c>
      <c r="L62" s="4" t="s">
        <v>49</v>
      </c>
      <c r="M62" s="9">
        <v>0</v>
      </c>
      <c r="N62" s="4" t="s">
        <v>49</v>
      </c>
      <c r="O62" s="9">
        <f t="shared" si="1"/>
        <v>504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4" t="s">
        <v>1554</v>
      </c>
      <c r="X62" s="4" t="s">
        <v>49</v>
      </c>
      <c r="Y62" s="1" t="s">
        <v>49</v>
      </c>
      <c r="Z62" s="1" t="s">
        <v>49</v>
      </c>
      <c r="AA62" s="10"/>
      <c r="AB62" s="1" t="s">
        <v>49</v>
      </c>
    </row>
    <row r="63" spans="1:28" ht="29.95" customHeight="1">
      <c r="A63" s="4" t="s">
        <v>226</v>
      </c>
      <c r="B63" s="4" t="s">
        <v>92</v>
      </c>
      <c r="C63" s="4" t="s">
        <v>49</v>
      </c>
      <c r="D63" s="8" t="s">
        <v>76</v>
      </c>
      <c r="E63" s="9">
        <v>0</v>
      </c>
      <c r="F63" s="4" t="s">
        <v>49</v>
      </c>
      <c r="G63" s="9">
        <v>1950</v>
      </c>
      <c r="H63" s="4" t="s">
        <v>1552</v>
      </c>
      <c r="I63" s="9">
        <v>1750</v>
      </c>
      <c r="J63" s="4" t="s">
        <v>1553</v>
      </c>
      <c r="K63" s="9">
        <v>0</v>
      </c>
      <c r="L63" s="4" t="s">
        <v>49</v>
      </c>
      <c r="M63" s="9">
        <v>0</v>
      </c>
      <c r="N63" s="4" t="s">
        <v>49</v>
      </c>
      <c r="O63" s="9">
        <f t="shared" si="1"/>
        <v>1750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4" t="s">
        <v>1555</v>
      </c>
      <c r="X63" s="4" t="s">
        <v>49</v>
      </c>
      <c r="Y63" s="1" t="s">
        <v>49</v>
      </c>
      <c r="Z63" s="1" t="s">
        <v>49</v>
      </c>
      <c r="AA63" s="10"/>
      <c r="AB63" s="1" t="s">
        <v>49</v>
      </c>
    </row>
    <row r="64" spans="1:28" ht="29.95" customHeight="1">
      <c r="A64" s="4" t="s">
        <v>77</v>
      </c>
      <c r="B64" s="4" t="s">
        <v>74</v>
      </c>
      <c r="C64" s="4" t="s">
        <v>75</v>
      </c>
      <c r="D64" s="8" t="s">
        <v>76</v>
      </c>
      <c r="E64" s="9">
        <v>0</v>
      </c>
      <c r="F64" s="4" t="s">
        <v>49</v>
      </c>
      <c r="G64" s="9">
        <v>540</v>
      </c>
      <c r="H64" s="4" t="s">
        <v>1552</v>
      </c>
      <c r="I64" s="9">
        <v>504</v>
      </c>
      <c r="J64" s="4" t="s">
        <v>1553</v>
      </c>
      <c r="K64" s="9">
        <v>0</v>
      </c>
      <c r="L64" s="4" t="s">
        <v>49</v>
      </c>
      <c r="M64" s="9">
        <v>0</v>
      </c>
      <c r="N64" s="4" t="s">
        <v>49</v>
      </c>
      <c r="O64" s="9">
        <f t="shared" si="1"/>
        <v>504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4" t="s">
        <v>1556</v>
      </c>
      <c r="X64" s="4" t="s">
        <v>49</v>
      </c>
      <c r="Y64" s="1" t="s">
        <v>49</v>
      </c>
      <c r="Z64" s="1" t="s">
        <v>49</v>
      </c>
      <c r="AA64" s="10"/>
      <c r="AB64" s="1" t="s">
        <v>49</v>
      </c>
    </row>
    <row r="65" spans="1:28" ht="29.95" customHeight="1">
      <c r="A65" s="4" t="s">
        <v>79</v>
      </c>
      <c r="B65" s="4" t="s">
        <v>74</v>
      </c>
      <c r="C65" s="4" t="s">
        <v>78</v>
      </c>
      <c r="D65" s="8" t="s">
        <v>76</v>
      </c>
      <c r="E65" s="9">
        <v>0</v>
      </c>
      <c r="F65" s="4" t="s">
        <v>49</v>
      </c>
      <c r="G65" s="9">
        <v>540</v>
      </c>
      <c r="H65" s="4" t="s">
        <v>1552</v>
      </c>
      <c r="I65" s="9">
        <v>504</v>
      </c>
      <c r="J65" s="4" t="s">
        <v>1553</v>
      </c>
      <c r="K65" s="9">
        <v>0</v>
      </c>
      <c r="L65" s="4" t="s">
        <v>49</v>
      </c>
      <c r="M65" s="9">
        <v>0</v>
      </c>
      <c r="N65" s="4" t="s">
        <v>49</v>
      </c>
      <c r="O65" s="9">
        <f t="shared" si="1"/>
        <v>504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4" t="s">
        <v>1557</v>
      </c>
      <c r="X65" s="4" t="s">
        <v>49</v>
      </c>
      <c r="Y65" s="1" t="s">
        <v>49</v>
      </c>
      <c r="Z65" s="1" t="s">
        <v>49</v>
      </c>
      <c r="AA65" s="10"/>
      <c r="AB65" s="1" t="s">
        <v>49</v>
      </c>
    </row>
    <row r="66" spans="1:28" ht="29.95" customHeight="1">
      <c r="A66" s="4" t="s">
        <v>81</v>
      </c>
      <c r="B66" s="4" t="s">
        <v>80</v>
      </c>
      <c r="C66" s="4" t="s">
        <v>78</v>
      </c>
      <c r="D66" s="8" t="s">
        <v>76</v>
      </c>
      <c r="E66" s="9">
        <v>0</v>
      </c>
      <c r="F66" s="4" t="s">
        <v>49</v>
      </c>
      <c r="G66" s="9">
        <v>10950</v>
      </c>
      <c r="H66" s="4" t="s">
        <v>1552</v>
      </c>
      <c r="I66" s="9">
        <v>10800</v>
      </c>
      <c r="J66" s="4" t="s">
        <v>1553</v>
      </c>
      <c r="K66" s="9">
        <v>0</v>
      </c>
      <c r="L66" s="4" t="s">
        <v>49</v>
      </c>
      <c r="M66" s="9">
        <v>0</v>
      </c>
      <c r="N66" s="4" t="s">
        <v>49</v>
      </c>
      <c r="O66" s="9">
        <f t="shared" si="1"/>
        <v>10800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4" t="s">
        <v>1558</v>
      </c>
      <c r="X66" s="4" t="s">
        <v>49</v>
      </c>
      <c r="Y66" s="1" t="s">
        <v>49</v>
      </c>
      <c r="Z66" s="1" t="s">
        <v>49</v>
      </c>
      <c r="AA66" s="10"/>
      <c r="AB66" s="1" t="s">
        <v>49</v>
      </c>
    </row>
    <row r="67" spans="1:28" ht="29.95" customHeight="1">
      <c r="A67" s="4" t="s">
        <v>83</v>
      </c>
      <c r="B67" s="4" t="s">
        <v>74</v>
      </c>
      <c r="C67" s="4" t="s">
        <v>82</v>
      </c>
      <c r="D67" s="8" t="s">
        <v>76</v>
      </c>
      <c r="E67" s="9">
        <v>0</v>
      </c>
      <c r="F67" s="4" t="s">
        <v>49</v>
      </c>
      <c r="G67" s="9">
        <v>540</v>
      </c>
      <c r="H67" s="4" t="s">
        <v>1552</v>
      </c>
      <c r="I67" s="9">
        <v>504</v>
      </c>
      <c r="J67" s="4" t="s">
        <v>1553</v>
      </c>
      <c r="K67" s="9">
        <v>0</v>
      </c>
      <c r="L67" s="4" t="s">
        <v>49</v>
      </c>
      <c r="M67" s="9">
        <v>0</v>
      </c>
      <c r="N67" s="4" t="s">
        <v>49</v>
      </c>
      <c r="O67" s="9">
        <f t="shared" si="1"/>
        <v>504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4" t="s">
        <v>1559</v>
      </c>
      <c r="X67" s="4" t="s">
        <v>49</v>
      </c>
      <c r="Y67" s="1" t="s">
        <v>49</v>
      </c>
      <c r="Z67" s="1" t="s">
        <v>49</v>
      </c>
      <c r="AA67" s="10"/>
      <c r="AB67" s="1" t="s">
        <v>49</v>
      </c>
    </row>
    <row r="68" spans="1:28" ht="29.95" customHeight="1">
      <c r="A68" s="4" t="s">
        <v>84</v>
      </c>
      <c r="B68" s="4" t="s">
        <v>80</v>
      </c>
      <c r="C68" s="4" t="s">
        <v>82</v>
      </c>
      <c r="D68" s="8" t="s">
        <v>76</v>
      </c>
      <c r="E68" s="9">
        <v>0</v>
      </c>
      <c r="F68" s="4" t="s">
        <v>49</v>
      </c>
      <c r="G68" s="9">
        <v>10950</v>
      </c>
      <c r="H68" s="4" t="s">
        <v>1552</v>
      </c>
      <c r="I68" s="9">
        <v>10800</v>
      </c>
      <c r="J68" s="4" t="s">
        <v>1553</v>
      </c>
      <c r="K68" s="9">
        <v>0</v>
      </c>
      <c r="L68" s="4" t="s">
        <v>49</v>
      </c>
      <c r="M68" s="9">
        <v>0</v>
      </c>
      <c r="N68" s="4" t="s">
        <v>49</v>
      </c>
      <c r="O68" s="9">
        <f t="shared" si="1"/>
        <v>10800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4" t="s">
        <v>1560</v>
      </c>
      <c r="X68" s="4" t="s">
        <v>49</v>
      </c>
      <c r="Y68" s="1" t="s">
        <v>49</v>
      </c>
      <c r="Z68" s="1" t="s">
        <v>49</v>
      </c>
      <c r="AA68" s="10"/>
      <c r="AB68" s="1" t="s">
        <v>49</v>
      </c>
    </row>
    <row r="69" spans="1:28" ht="29.95" customHeight="1">
      <c r="A69" s="4" t="s">
        <v>86</v>
      </c>
      <c r="B69" s="4" t="s">
        <v>74</v>
      </c>
      <c r="C69" s="4" t="s">
        <v>85</v>
      </c>
      <c r="D69" s="8" t="s">
        <v>76</v>
      </c>
      <c r="E69" s="9">
        <v>0</v>
      </c>
      <c r="F69" s="4" t="s">
        <v>49</v>
      </c>
      <c r="G69" s="9">
        <v>540</v>
      </c>
      <c r="H69" s="4" t="s">
        <v>1552</v>
      </c>
      <c r="I69" s="9">
        <v>504</v>
      </c>
      <c r="J69" s="4" t="s">
        <v>1553</v>
      </c>
      <c r="K69" s="9">
        <v>0</v>
      </c>
      <c r="L69" s="4" t="s">
        <v>49</v>
      </c>
      <c r="M69" s="9">
        <v>0</v>
      </c>
      <c r="N69" s="4" t="s">
        <v>49</v>
      </c>
      <c r="O69" s="9">
        <f t="shared" si="1"/>
        <v>504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4" t="s">
        <v>1561</v>
      </c>
      <c r="X69" s="4" t="s">
        <v>49</v>
      </c>
      <c r="Y69" s="1" t="s">
        <v>49</v>
      </c>
      <c r="Z69" s="1" t="s">
        <v>49</v>
      </c>
      <c r="AA69" s="10"/>
      <c r="AB69" s="1" t="s">
        <v>49</v>
      </c>
    </row>
    <row r="70" spans="1:28" ht="29.95" customHeight="1">
      <c r="A70" s="4" t="s">
        <v>87</v>
      </c>
      <c r="B70" s="4" t="s">
        <v>80</v>
      </c>
      <c r="C70" s="4" t="s">
        <v>85</v>
      </c>
      <c r="D70" s="8" t="s">
        <v>76</v>
      </c>
      <c r="E70" s="9">
        <v>0</v>
      </c>
      <c r="F70" s="4" t="s">
        <v>49</v>
      </c>
      <c r="G70" s="9">
        <v>10950</v>
      </c>
      <c r="H70" s="4" t="s">
        <v>1552</v>
      </c>
      <c r="I70" s="9">
        <v>10800</v>
      </c>
      <c r="J70" s="4" t="s">
        <v>1553</v>
      </c>
      <c r="K70" s="9">
        <v>0</v>
      </c>
      <c r="L70" s="4" t="s">
        <v>49</v>
      </c>
      <c r="M70" s="9">
        <v>0</v>
      </c>
      <c r="N70" s="4" t="s">
        <v>49</v>
      </c>
      <c r="O70" s="9">
        <f t="shared" si="1"/>
        <v>10800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4" t="s">
        <v>1562</v>
      </c>
      <c r="X70" s="4" t="s">
        <v>49</v>
      </c>
      <c r="Y70" s="1" t="s">
        <v>49</v>
      </c>
      <c r="Z70" s="1" t="s">
        <v>49</v>
      </c>
      <c r="AA70" s="10"/>
      <c r="AB70" s="1" t="s">
        <v>49</v>
      </c>
    </row>
    <row r="71" spans="1:28" ht="29.95" customHeight="1">
      <c r="A71" s="4" t="s">
        <v>89</v>
      </c>
      <c r="B71" s="4" t="s">
        <v>74</v>
      </c>
      <c r="C71" s="4" t="s">
        <v>88</v>
      </c>
      <c r="D71" s="8" t="s">
        <v>76</v>
      </c>
      <c r="E71" s="9">
        <v>0</v>
      </c>
      <c r="F71" s="4" t="s">
        <v>49</v>
      </c>
      <c r="G71" s="9">
        <v>540</v>
      </c>
      <c r="H71" s="4" t="s">
        <v>1552</v>
      </c>
      <c r="I71" s="9">
        <v>504</v>
      </c>
      <c r="J71" s="4" t="s">
        <v>1553</v>
      </c>
      <c r="K71" s="9">
        <v>0</v>
      </c>
      <c r="L71" s="4" t="s">
        <v>49</v>
      </c>
      <c r="M71" s="9">
        <v>0</v>
      </c>
      <c r="N71" s="4" t="s">
        <v>49</v>
      </c>
      <c r="O71" s="9">
        <f t="shared" si="1"/>
        <v>504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4" t="s">
        <v>1563</v>
      </c>
      <c r="X71" s="4" t="s">
        <v>49</v>
      </c>
      <c r="Y71" s="1" t="s">
        <v>49</v>
      </c>
      <c r="Z71" s="1" t="s">
        <v>49</v>
      </c>
      <c r="AA71" s="10"/>
      <c r="AB71" s="1" t="s">
        <v>49</v>
      </c>
    </row>
    <row r="72" spans="1:28" ht="29.95" customHeight="1">
      <c r="A72" s="4" t="s">
        <v>91</v>
      </c>
      <c r="B72" s="4" t="s">
        <v>74</v>
      </c>
      <c r="C72" s="4" t="s">
        <v>90</v>
      </c>
      <c r="D72" s="8" t="s">
        <v>76</v>
      </c>
      <c r="E72" s="9">
        <v>0</v>
      </c>
      <c r="F72" s="4" t="s">
        <v>49</v>
      </c>
      <c r="G72" s="9">
        <v>540</v>
      </c>
      <c r="H72" s="4" t="s">
        <v>1552</v>
      </c>
      <c r="I72" s="9">
        <v>504</v>
      </c>
      <c r="J72" s="4" t="s">
        <v>1553</v>
      </c>
      <c r="K72" s="9">
        <v>0</v>
      </c>
      <c r="L72" s="4" t="s">
        <v>49</v>
      </c>
      <c r="M72" s="9">
        <v>0</v>
      </c>
      <c r="N72" s="4" t="s">
        <v>49</v>
      </c>
      <c r="O72" s="9">
        <f t="shared" si="1"/>
        <v>504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4" t="s">
        <v>1564</v>
      </c>
      <c r="X72" s="4" t="s">
        <v>49</v>
      </c>
      <c r="Y72" s="1" t="s">
        <v>49</v>
      </c>
      <c r="Z72" s="1" t="s">
        <v>49</v>
      </c>
      <c r="AA72" s="10"/>
      <c r="AB72" s="1" t="s">
        <v>49</v>
      </c>
    </row>
    <row r="73" spans="1:28" ht="29.95" customHeight="1">
      <c r="A73" s="4" t="s">
        <v>94</v>
      </c>
      <c r="B73" s="4" t="s">
        <v>92</v>
      </c>
      <c r="C73" s="4" t="s">
        <v>93</v>
      </c>
      <c r="D73" s="8" t="s">
        <v>76</v>
      </c>
      <c r="E73" s="9">
        <v>0</v>
      </c>
      <c r="F73" s="4" t="s">
        <v>49</v>
      </c>
      <c r="G73" s="9">
        <v>1950</v>
      </c>
      <c r="H73" s="4" t="s">
        <v>1552</v>
      </c>
      <c r="I73" s="9">
        <v>1750</v>
      </c>
      <c r="J73" s="4" t="s">
        <v>1553</v>
      </c>
      <c r="K73" s="9">
        <v>0</v>
      </c>
      <c r="L73" s="4" t="s">
        <v>49</v>
      </c>
      <c r="M73" s="9">
        <v>0</v>
      </c>
      <c r="N73" s="4" t="s">
        <v>49</v>
      </c>
      <c r="O73" s="9">
        <f t="shared" ref="O73:O104" si="2">SMALL(E73:M73,COUNTIF(E73:M73,0)+1)</f>
        <v>1750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4" t="s">
        <v>1565</v>
      </c>
      <c r="X73" s="4" t="s">
        <v>49</v>
      </c>
      <c r="Y73" s="1" t="s">
        <v>49</v>
      </c>
      <c r="Z73" s="1" t="s">
        <v>49</v>
      </c>
      <c r="AA73" s="10"/>
      <c r="AB73" s="1" t="s">
        <v>49</v>
      </c>
    </row>
    <row r="74" spans="1:28" ht="29.95" customHeight="1">
      <c r="A74" s="4" t="s">
        <v>96</v>
      </c>
      <c r="B74" s="4" t="s">
        <v>92</v>
      </c>
      <c r="C74" s="4" t="s">
        <v>95</v>
      </c>
      <c r="D74" s="8" t="s">
        <v>76</v>
      </c>
      <c r="E74" s="9">
        <v>0</v>
      </c>
      <c r="F74" s="4" t="s">
        <v>49</v>
      </c>
      <c r="G74" s="9">
        <v>1950</v>
      </c>
      <c r="H74" s="4" t="s">
        <v>1552</v>
      </c>
      <c r="I74" s="9">
        <v>1750</v>
      </c>
      <c r="J74" s="4" t="s">
        <v>1553</v>
      </c>
      <c r="K74" s="9">
        <v>0</v>
      </c>
      <c r="L74" s="4" t="s">
        <v>49</v>
      </c>
      <c r="M74" s="9">
        <v>0</v>
      </c>
      <c r="N74" s="4" t="s">
        <v>49</v>
      </c>
      <c r="O74" s="9">
        <f t="shared" si="2"/>
        <v>1750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4" t="s">
        <v>1566</v>
      </c>
      <c r="X74" s="4" t="s">
        <v>49</v>
      </c>
      <c r="Y74" s="1" t="s">
        <v>49</v>
      </c>
      <c r="Z74" s="1" t="s">
        <v>49</v>
      </c>
      <c r="AA74" s="10"/>
      <c r="AB74" s="1" t="s">
        <v>49</v>
      </c>
    </row>
    <row r="75" spans="1:28" ht="29.95" customHeight="1">
      <c r="A75" s="4" t="s">
        <v>98</v>
      </c>
      <c r="B75" s="4" t="s">
        <v>74</v>
      </c>
      <c r="C75" s="4" t="s">
        <v>97</v>
      </c>
      <c r="D75" s="8" t="s">
        <v>76</v>
      </c>
      <c r="E75" s="9">
        <v>0</v>
      </c>
      <c r="F75" s="4" t="s">
        <v>49</v>
      </c>
      <c r="G75" s="9">
        <v>540</v>
      </c>
      <c r="H75" s="4" t="s">
        <v>1552</v>
      </c>
      <c r="I75" s="9">
        <v>504</v>
      </c>
      <c r="J75" s="4" t="s">
        <v>1553</v>
      </c>
      <c r="K75" s="9">
        <v>0</v>
      </c>
      <c r="L75" s="4" t="s">
        <v>49</v>
      </c>
      <c r="M75" s="9">
        <v>0</v>
      </c>
      <c r="N75" s="4" t="s">
        <v>49</v>
      </c>
      <c r="O75" s="9">
        <f t="shared" si="2"/>
        <v>504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4" t="s">
        <v>1567</v>
      </c>
      <c r="X75" s="4" t="s">
        <v>49</v>
      </c>
      <c r="Y75" s="1" t="s">
        <v>49</v>
      </c>
      <c r="Z75" s="1" t="s">
        <v>49</v>
      </c>
      <c r="AA75" s="10"/>
      <c r="AB75" s="1" t="s">
        <v>49</v>
      </c>
    </row>
    <row r="76" spans="1:28" ht="29.95" customHeight="1">
      <c r="A76" s="4" t="s">
        <v>100</v>
      </c>
      <c r="B76" s="4" t="s">
        <v>74</v>
      </c>
      <c r="C76" s="4" t="s">
        <v>99</v>
      </c>
      <c r="D76" s="8" t="s">
        <v>76</v>
      </c>
      <c r="E76" s="9">
        <v>0</v>
      </c>
      <c r="F76" s="4" t="s">
        <v>49</v>
      </c>
      <c r="G76" s="9">
        <v>540</v>
      </c>
      <c r="H76" s="4" t="s">
        <v>1552</v>
      </c>
      <c r="I76" s="9">
        <v>504</v>
      </c>
      <c r="J76" s="4" t="s">
        <v>1553</v>
      </c>
      <c r="K76" s="9">
        <v>0</v>
      </c>
      <c r="L76" s="4" t="s">
        <v>49</v>
      </c>
      <c r="M76" s="9">
        <v>0</v>
      </c>
      <c r="N76" s="4" t="s">
        <v>49</v>
      </c>
      <c r="O76" s="9">
        <f t="shared" si="2"/>
        <v>504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4" t="s">
        <v>1568</v>
      </c>
      <c r="X76" s="4" t="s">
        <v>49</v>
      </c>
      <c r="Y76" s="1" t="s">
        <v>49</v>
      </c>
      <c r="Z76" s="1" t="s">
        <v>49</v>
      </c>
      <c r="AA76" s="10"/>
      <c r="AB76" s="1" t="s">
        <v>49</v>
      </c>
    </row>
    <row r="77" spans="1:28" ht="29.95" customHeight="1">
      <c r="A77" s="4" t="s">
        <v>102</v>
      </c>
      <c r="B77" s="4" t="s">
        <v>74</v>
      </c>
      <c r="C77" s="4" t="s">
        <v>101</v>
      </c>
      <c r="D77" s="8" t="s">
        <v>76</v>
      </c>
      <c r="E77" s="9">
        <v>0</v>
      </c>
      <c r="F77" s="4" t="s">
        <v>49</v>
      </c>
      <c r="G77" s="9">
        <v>540</v>
      </c>
      <c r="H77" s="4" t="s">
        <v>1552</v>
      </c>
      <c r="I77" s="9">
        <v>504</v>
      </c>
      <c r="J77" s="4" t="s">
        <v>1553</v>
      </c>
      <c r="K77" s="9">
        <v>0</v>
      </c>
      <c r="L77" s="4" t="s">
        <v>49</v>
      </c>
      <c r="M77" s="9">
        <v>0</v>
      </c>
      <c r="N77" s="4" t="s">
        <v>49</v>
      </c>
      <c r="O77" s="9">
        <f t="shared" si="2"/>
        <v>504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4" t="s">
        <v>1569</v>
      </c>
      <c r="X77" s="4" t="s">
        <v>49</v>
      </c>
      <c r="Y77" s="1" t="s">
        <v>49</v>
      </c>
      <c r="Z77" s="1" t="s">
        <v>49</v>
      </c>
      <c r="AA77" s="10"/>
      <c r="AB77" s="1" t="s">
        <v>49</v>
      </c>
    </row>
    <row r="78" spans="1:28" ht="29.95" customHeight="1">
      <c r="A78" s="4" t="s">
        <v>103</v>
      </c>
      <c r="B78" s="4" t="s">
        <v>80</v>
      </c>
      <c r="C78" s="4" t="s">
        <v>101</v>
      </c>
      <c r="D78" s="8" t="s">
        <v>76</v>
      </c>
      <c r="E78" s="9">
        <v>0</v>
      </c>
      <c r="F78" s="4" t="s">
        <v>49</v>
      </c>
      <c r="G78" s="9">
        <v>10950</v>
      </c>
      <c r="H78" s="4" t="s">
        <v>1552</v>
      </c>
      <c r="I78" s="9">
        <v>10800</v>
      </c>
      <c r="J78" s="4" t="s">
        <v>1553</v>
      </c>
      <c r="K78" s="9">
        <v>0</v>
      </c>
      <c r="L78" s="4" t="s">
        <v>49</v>
      </c>
      <c r="M78" s="9">
        <v>0</v>
      </c>
      <c r="N78" s="4" t="s">
        <v>49</v>
      </c>
      <c r="O78" s="9">
        <f t="shared" si="2"/>
        <v>10800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4" t="s">
        <v>1570</v>
      </c>
      <c r="X78" s="4" t="s">
        <v>49</v>
      </c>
      <c r="Y78" s="1" t="s">
        <v>49</v>
      </c>
      <c r="Z78" s="1" t="s">
        <v>49</v>
      </c>
      <c r="AA78" s="10"/>
      <c r="AB78" s="1" t="s">
        <v>49</v>
      </c>
    </row>
    <row r="79" spans="1:28" ht="29.95" customHeight="1">
      <c r="A79" s="4" t="s">
        <v>105</v>
      </c>
      <c r="B79" s="4" t="s">
        <v>74</v>
      </c>
      <c r="C79" s="4" t="s">
        <v>104</v>
      </c>
      <c r="D79" s="8" t="s">
        <v>76</v>
      </c>
      <c r="E79" s="9">
        <v>0</v>
      </c>
      <c r="F79" s="4" t="s">
        <v>49</v>
      </c>
      <c r="G79" s="9">
        <v>540</v>
      </c>
      <c r="H79" s="4" t="s">
        <v>1552</v>
      </c>
      <c r="I79" s="9">
        <v>504</v>
      </c>
      <c r="J79" s="4" t="s">
        <v>1553</v>
      </c>
      <c r="K79" s="9">
        <v>0</v>
      </c>
      <c r="L79" s="4" t="s">
        <v>49</v>
      </c>
      <c r="M79" s="9">
        <v>0</v>
      </c>
      <c r="N79" s="4" t="s">
        <v>49</v>
      </c>
      <c r="O79" s="9">
        <f t="shared" si="2"/>
        <v>504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4" t="s">
        <v>1571</v>
      </c>
      <c r="X79" s="4" t="s">
        <v>49</v>
      </c>
      <c r="Y79" s="1" t="s">
        <v>49</v>
      </c>
      <c r="Z79" s="1" t="s">
        <v>49</v>
      </c>
      <c r="AA79" s="10"/>
      <c r="AB79" s="1" t="s">
        <v>49</v>
      </c>
    </row>
    <row r="80" spans="1:28" ht="29.95" customHeight="1">
      <c r="A80" s="4" t="s">
        <v>106</v>
      </c>
      <c r="B80" s="4" t="s">
        <v>80</v>
      </c>
      <c r="C80" s="4" t="s">
        <v>104</v>
      </c>
      <c r="D80" s="8" t="s">
        <v>76</v>
      </c>
      <c r="E80" s="9">
        <v>0</v>
      </c>
      <c r="F80" s="4" t="s">
        <v>49</v>
      </c>
      <c r="G80" s="9">
        <v>10950</v>
      </c>
      <c r="H80" s="4" t="s">
        <v>1552</v>
      </c>
      <c r="I80" s="9">
        <v>10800</v>
      </c>
      <c r="J80" s="4" t="s">
        <v>1553</v>
      </c>
      <c r="K80" s="9">
        <v>0</v>
      </c>
      <c r="L80" s="4" t="s">
        <v>49</v>
      </c>
      <c r="M80" s="9">
        <v>0</v>
      </c>
      <c r="N80" s="4" t="s">
        <v>49</v>
      </c>
      <c r="O80" s="9">
        <f t="shared" si="2"/>
        <v>10800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4" t="s">
        <v>1572</v>
      </c>
      <c r="X80" s="4" t="s">
        <v>49</v>
      </c>
      <c r="Y80" s="1" t="s">
        <v>49</v>
      </c>
      <c r="Z80" s="1" t="s">
        <v>49</v>
      </c>
      <c r="AA80" s="10"/>
      <c r="AB80" s="1" t="s">
        <v>49</v>
      </c>
    </row>
    <row r="81" spans="1:28" ht="29.95" customHeight="1">
      <c r="A81" s="4" t="s">
        <v>108</v>
      </c>
      <c r="B81" s="4" t="s">
        <v>74</v>
      </c>
      <c r="C81" s="4" t="s">
        <v>107</v>
      </c>
      <c r="D81" s="8" t="s">
        <v>76</v>
      </c>
      <c r="E81" s="9">
        <v>0</v>
      </c>
      <c r="F81" s="4" t="s">
        <v>49</v>
      </c>
      <c r="G81" s="9">
        <v>540</v>
      </c>
      <c r="H81" s="4" t="s">
        <v>1552</v>
      </c>
      <c r="I81" s="9">
        <v>504</v>
      </c>
      <c r="J81" s="4" t="s">
        <v>1553</v>
      </c>
      <c r="K81" s="9">
        <v>0</v>
      </c>
      <c r="L81" s="4" t="s">
        <v>49</v>
      </c>
      <c r="M81" s="9">
        <v>0</v>
      </c>
      <c r="N81" s="4" t="s">
        <v>49</v>
      </c>
      <c r="O81" s="9">
        <f t="shared" si="2"/>
        <v>504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4" t="s">
        <v>1573</v>
      </c>
      <c r="X81" s="4" t="s">
        <v>49</v>
      </c>
      <c r="Y81" s="1" t="s">
        <v>49</v>
      </c>
      <c r="Z81" s="1" t="s">
        <v>49</v>
      </c>
      <c r="AA81" s="10"/>
      <c r="AB81" s="1" t="s">
        <v>49</v>
      </c>
    </row>
    <row r="82" spans="1:28" ht="29.95" customHeight="1">
      <c r="A82" s="4" t="s">
        <v>109</v>
      </c>
      <c r="B82" s="4" t="s">
        <v>80</v>
      </c>
      <c r="C82" s="4" t="s">
        <v>107</v>
      </c>
      <c r="D82" s="8" t="s">
        <v>76</v>
      </c>
      <c r="E82" s="9">
        <v>0</v>
      </c>
      <c r="F82" s="4" t="s">
        <v>49</v>
      </c>
      <c r="G82" s="9">
        <v>10950</v>
      </c>
      <c r="H82" s="4" t="s">
        <v>1552</v>
      </c>
      <c r="I82" s="9">
        <v>10800</v>
      </c>
      <c r="J82" s="4" t="s">
        <v>1553</v>
      </c>
      <c r="K82" s="9">
        <v>0</v>
      </c>
      <c r="L82" s="4" t="s">
        <v>49</v>
      </c>
      <c r="M82" s="9">
        <v>0</v>
      </c>
      <c r="N82" s="4" t="s">
        <v>49</v>
      </c>
      <c r="O82" s="9">
        <f t="shared" si="2"/>
        <v>10800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4" t="s">
        <v>1574</v>
      </c>
      <c r="X82" s="4" t="s">
        <v>49</v>
      </c>
      <c r="Y82" s="1" t="s">
        <v>49</v>
      </c>
      <c r="Z82" s="1" t="s">
        <v>49</v>
      </c>
      <c r="AA82" s="10"/>
      <c r="AB82" s="1" t="s">
        <v>49</v>
      </c>
    </row>
    <row r="83" spans="1:28" ht="29.95" customHeight="1">
      <c r="A83" s="4" t="s">
        <v>111</v>
      </c>
      <c r="B83" s="4" t="s">
        <v>74</v>
      </c>
      <c r="C83" s="4" t="s">
        <v>110</v>
      </c>
      <c r="D83" s="8" t="s">
        <v>76</v>
      </c>
      <c r="E83" s="9">
        <v>0</v>
      </c>
      <c r="F83" s="4" t="s">
        <v>49</v>
      </c>
      <c r="G83" s="9">
        <v>540</v>
      </c>
      <c r="H83" s="4" t="s">
        <v>1552</v>
      </c>
      <c r="I83" s="9">
        <v>504</v>
      </c>
      <c r="J83" s="4" t="s">
        <v>1553</v>
      </c>
      <c r="K83" s="9">
        <v>0</v>
      </c>
      <c r="L83" s="4" t="s">
        <v>49</v>
      </c>
      <c r="M83" s="9">
        <v>0</v>
      </c>
      <c r="N83" s="4" t="s">
        <v>49</v>
      </c>
      <c r="O83" s="9">
        <f t="shared" si="2"/>
        <v>504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4" t="s">
        <v>1575</v>
      </c>
      <c r="X83" s="4" t="s">
        <v>49</v>
      </c>
      <c r="Y83" s="1" t="s">
        <v>49</v>
      </c>
      <c r="Z83" s="1" t="s">
        <v>49</v>
      </c>
      <c r="AA83" s="10"/>
      <c r="AB83" s="1" t="s">
        <v>49</v>
      </c>
    </row>
    <row r="84" spans="1:28" ht="29.95" customHeight="1">
      <c r="A84" s="4" t="s">
        <v>112</v>
      </c>
      <c r="B84" s="4" t="s">
        <v>80</v>
      </c>
      <c r="C84" s="4" t="s">
        <v>110</v>
      </c>
      <c r="D84" s="8" t="s">
        <v>76</v>
      </c>
      <c r="E84" s="9">
        <v>0</v>
      </c>
      <c r="F84" s="4" t="s">
        <v>49</v>
      </c>
      <c r="G84" s="9">
        <v>10950</v>
      </c>
      <c r="H84" s="4" t="s">
        <v>1552</v>
      </c>
      <c r="I84" s="9">
        <v>10800</v>
      </c>
      <c r="J84" s="4" t="s">
        <v>1553</v>
      </c>
      <c r="K84" s="9">
        <v>0</v>
      </c>
      <c r="L84" s="4" t="s">
        <v>49</v>
      </c>
      <c r="M84" s="9">
        <v>0</v>
      </c>
      <c r="N84" s="4" t="s">
        <v>49</v>
      </c>
      <c r="O84" s="9">
        <f t="shared" si="2"/>
        <v>10800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4" t="s">
        <v>1576</v>
      </c>
      <c r="X84" s="4" t="s">
        <v>49</v>
      </c>
      <c r="Y84" s="1" t="s">
        <v>49</v>
      </c>
      <c r="Z84" s="1" t="s">
        <v>49</v>
      </c>
      <c r="AA84" s="10"/>
      <c r="AB84" s="1" t="s">
        <v>49</v>
      </c>
    </row>
    <row r="85" spans="1:28" ht="29.95" customHeight="1">
      <c r="A85" s="4" t="s">
        <v>114</v>
      </c>
      <c r="B85" s="4" t="s">
        <v>74</v>
      </c>
      <c r="C85" s="4" t="s">
        <v>113</v>
      </c>
      <c r="D85" s="8" t="s">
        <v>76</v>
      </c>
      <c r="E85" s="9">
        <v>0</v>
      </c>
      <c r="F85" s="4" t="s">
        <v>49</v>
      </c>
      <c r="G85" s="9">
        <v>540</v>
      </c>
      <c r="H85" s="4" t="s">
        <v>1552</v>
      </c>
      <c r="I85" s="9">
        <v>504</v>
      </c>
      <c r="J85" s="4" t="s">
        <v>1553</v>
      </c>
      <c r="K85" s="9">
        <v>0</v>
      </c>
      <c r="L85" s="4" t="s">
        <v>49</v>
      </c>
      <c r="M85" s="9">
        <v>0</v>
      </c>
      <c r="N85" s="4" t="s">
        <v>49</v>
      </c>
      <c r="O85" s="9">
        <f t="shared" si="2"/>
        <v>504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4" t="s">
        <v>1577</v>
      </c>
      <c r="X85" s="4" t="s">
        <v>49</v>
      </c>
      <c r="Y85" s="1" t="s">
        <v>49</v>
      </c>
      <c r="Z85" s="1" t="s">
        <v>49</v>
      </c>
      <c r="AA85" s="10"/>
      <c r="AB85" s="1" t="s">
        <v>49</v>
      </c>
    </row>
    <row r="86" spans="1:28" ht="29.95" customHeight="1">
      <c r="A86" s="4" t="s">
        <v>115</v>
      </c>
      <c r="B86" s="4" t="s">
        <v>80</v>
      </c>
      <c r="C86" s="4" t="s">
        <v>113</v>
      </c>
      <c r="D86" s="8" t="s">
        <v>76</v>
      </c>
      <c r="E86" s="9">
        <v>0</v>
      </c>
      <c r="F86" s="4" t="s">
        <v>49</v>
      </c>
      <c r="G86" s="9">
        <v>10950</v>
      </c>
      <c r="H86" s="4" t="s">
        <v>1552</v>
      </c>
      <c r="I86" s="9">
        <v>10800</v>
      </c>
      <c r="J86" s="4" t="s">
        <v>1553</v>
      </c>
      <c r="K86" s="9">
        <v>0</v>
      </c>
      <c r="L86" s="4" t="s">
        <v>49</v>
      </c>
      <c r="M86" s="9">
        <v>0</v>
      </c>
      <c r="N86" s="4" t="s">
        <v>49</v>
      </c>
      <c r="O86" s="9">
        <f t="shared" si="2"/>
        <v>10800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4" t="s">
        <v>1578</v>
      </c>
      <c r="X86" s="4" t="s">
        <v>49</v>
      </c>
      <c r="Y86" s="1" t="s">
        <v>49</v>
      </c>
      <c r="Z86" s="1" t="s">
        <v>49</v>
      </c>
      <c r="AA86" s="10"/>
      <c r="AB86" s="1" t="s">
        <v>49</v>
      </c>
    </row>
    <row r="87" spans="1:28" ht="29.95" customHeight="1">
      <c r="A87" s="4" t="s">
        <v>179</v>
      </c>
      <c r="B87" s="4" t="s">
        <v>74</v>
      </c>
      <c r="C87" s="4" t="s">
        <v>178</v>
      </c>
      <c r="D87" s="8" t="s">
        <v>76</v>
      </c>
      <c r="E87" s="9">
        <v>0</v>
      </c>
      <c r="F87" s="4" t="s">
        <v>49</v>
      </c>
      <c r="G87" s="9">
        <v>540</v>
      </c>
      <c r="H87" s="4" t="s">
        <v>1552</v>
      </c>
      <c r="I87" s="9">
        <v>504</v>
      </c>
      <c r="J87" s="4" t="s">
        <v>1553</v>
      </c>
      <c r="K87" s="9">
        <v>0</v>
      </c>
      <c r="L87" s="4" t="s">
        <v>49</v>
      </c>
      <c r="M87" s="9">
        <v>0</v>
      </c>
      <c r="N87" s="4" t="s">
        <v>49</v>
      </c>
      <c r="O87" s="9">
        <f t="shared" si="2"/>
        <v>504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4" t="s">
        <v>1579</v>
      </c>
      <c r="X87" s="4" t="s">
        <v>49</v>
      </c>
      <c r="Y87" s="1" t="s">
        <v>49</v>
      </c>
      <c r="Z87" s="1" t="s">
        <v>49</v>
      </c>
      <c r="AA87" s="10"/>
      <c r="AB87" s="1" t="s">
        <v>49</v>
      </c>
    </row>
    <row r="88" spans="1:28" ht="29.95" customHeight="1">
      <c r="A88" s="4" t="s">
        <v>180</v>
      </c>
      <c r="B88" s="4" t="s">
        <v>80</v>
      </c>
      <c r="C88" s="4" t="s">
        <v>178</v>
      </c>
      <c r="D88" s="8" t="s">
        <v>76</v>
      </c>
      <c r="E88" s="9">
        <v>0</v>
      </c>
      <c r="F88" s="4" t="s">
        <v>49</v>
      </c>
      <c r="G88" s="9">
        <v>10950</v>
      </c>
      <c r="H88" s="4" t="s">
        <v>1552</v>
      </c>
      <c r="I88" s="9">
        <v>10800</v>
      </c>
      <c r="J88" s="4" t="s">
        <v>1553</v>
      </c>
      <c r="K88" s="9">
        <v>0</v>
      </c>
      <c r="L88" s="4" t="s">
        <v>49</v>
      </c>
      <c r="M88" s="9">
        <v>0</v>
      </c>
      <c r="N88" s="4" t="s">
        <v>49</v>
      </c>
      <c r="O88" s="9">
        <f t="shared" si="2"/>
        <v>10800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4" t="s">
        <v>1580</v>
      </c>
      <c r="X88" s="4" t="s">
        <v>49</v>
      </c>
      <c r="Y88" s="1" t="s">
        <v>49</v>
      </c>
      <c r="Z88" s="1" t="s">
        <v>49</v>
      </c>
      <c r="AA88" s="10"/>
      <c r="AB88" s="1" t="s">
        <v>49</v>
      </c>
    </row>
    <row r="89" spans="1:28" ht="29.95" customHeight="1">
      <c r="A89" s="4" t="s">
        <v>192</v>
      </c>
      <c r="B89" s="4" t="s">
        <v>80</v>
      </c>
      <c r="C89" s="4" t="s">
        <v>191</v>
      </c>
      <c r="D89" s="8" t="s">
        <v>76</v>
      </c>
      <c r="E89" s="9">
        <v>0</v>
      </c>
      <c r="F89" s="4" t="s">
        <v>49</v>
      </c>
      <c r="G89" s="9">
        <v>10950</v>
      </c>
      <c r="H89" s="4" t="s">
        <v>1552</v>
      </c>
      <c r="I89" s="9">
        <v>10800</v>
      </c>
      <c r="J89" s="4" t="s">
        <v>1553</v>
      </c>
      <c r="K89" s="9">
        <v>0</v>
      </c>
      <c r="L89" s="4" t="s">
        <v>49</v>
      </c>
      <c r="M89" s="9">
        <v>0</v>
      </c>
      <c r="N89" s="4" t="s">
        <v>49</v>
      </c>
      <c r="O89" s="9">
        <f t="shared" si="2"/>
        <v>10800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4" t="s">
        <v>1581</v>
      </c>
      <c r="X89" s="4" t="s">
        <v>49</v>
      </c>
      <c r="Y89" s="1" t="s">
        <v>49</v>
      </c>
      <c r="Z89" s="1" t="s">
        <v>49</v>
      </c>
      <c r="AA89" s="10"/>
      <c r="AB89" s="1" t="s">
        <v>49</v>
      </c>
    </row>
    <row r="90" spans="1:28" ht="29.95" customHeight="1">
      <c r="A90" s="4" t="s">
        <v>198</v>
      </c>
      <c r="B90" s="4" t="s">
        <v>74</v>
      </c>
      <c r="C90" s="4" t="s">
        <v>197</v>
      </c>
      <c r="D90" s="8" t="s">
        <v>76</v>
      </c>
      <c r="E90" s="9">
        <v>0</v>
      </c>
      <c r="F90" s="4" t="s">
        <v>49</v>
      </c>
      <c r="G90" s="9">
        <v>540</v>
      </c>
      <c r="H90" s="4" t="s">
        <v>1552</v>
      </c>
      <c r="I90" s="9">
        <v>504</v>
      </c>
      <c r="J90" s="4" t="s">
        <v>1553</v>
      </c>
      <c r="K90" s="9">
        <v>0</v>
      </c>
      <c r="L90" s="4" t="s">
        <v>49</v>
      </c>
      <c r="M90" s="9">
        <v>0</v>
      </c>
      <c r="N90" s="4" t="s">
        <v>49</v>
      </c>
      <c r="O90" s="9">
        <f t="shared" si="2"/>
        <v>504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4" t="s">
        <v>1582</v>
      </c>
      <c r="X90" s="4" t="s">
        <v>49</v>
      </c>
      <c r="Y90" s="1" t="s">
        <v>49</v>
      </c>
      <c r="Z90" s="1" t="s">
        <v>49</v>
      </c>
      <c r="AA90" s="10"/>
      <c r="AB90" s="1" t="s">
        <v>49</v>
      </c>
    </row>
    <row r="91" spans="1:28" ht="29.95" customHeight="1">
      <c r="A91" s="4" t="s">
        <v>205</v>
      </c>
      <c r="B91" s="4" t="s">
        <v>74</v>
      </c>
      <c r="C91" s="4" t="s">
        <v>204</v>
      </c>
      <c r="D91" s="8" t="s">
        <v>76</v>
      </c>
      <c r="E91" s="9">
        <v>0</v>
      </c>
      <c r="F91" s="4" t="s">
        <v>49</v>
      </c>
      <c r="G91" s="9">
        <v>540</v>
      </c>
      <c r="H91" s="4" t="s">
        <v>1552</v>
      </c>
      <c r="I91" s="9">
        <v>504</v>
      </c>
      <c r="J91" s="4" t="s">
        <v>1553</v>
      </c>
      <c r="K91" s="9">
        <v>0</v>
      </c>
      <c r="L91" s="4" t="s">
        <v>49</v>
      </c>
      <c r="M91" s="9">
        <v>0</v>
      </c>
      <c r="N91" s="4" t="s">
        <v>49</v>
      </c>
      <c r="O91" s="9">
        <f t="shared" si="2"/>
        <v>504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4" t="s">
        <v>1583</v>
      </c>
      <c r="X91" s="4" t="s">
        <v>49</v>
      </c>
      <c r="Y91" s="1" t="s">
        <v>49</v>
      </c>
      <c r="Z91" s="1" t="s">
        <v>49</v>
      </c>
      <c r="AA91" s="10"/>
      <c r="AB91" s="1" t="s">
        <v>49</v>
      </c>
    </row>
    <row r="92" spans="1:28" ht="29.95" customHeight="1">
      <c r="A92" s="4" t="s">
        <v>211</v>
      </c>
      <c r="B92" s="4" t="s">
        <v>74</v>
      </c>
      <c r="C92" s="4" t="s">
        <v>178</v>
      </c>
      <c r="D92" s="8" t="s">
        <v>76</v>
      </c>
      <c r="E92" s="9">
        <v>0</v>
      </c>
      <c r="F92" s="4" t="s">
        <v>49</v>
      </c>
      <c r="G92" s="9">
        <v>540</v>
      </c>
      <c r="H92" s="4" t="s">
        <v>1552</v>
      </c>
      <c r="I92" s="9">
        <v>504</v>
      </c>
      <c r="J92" s="4" t="s">
        <v>1553</v>
      </c>
      <c r="K92" s="9">
        <v>0</v>
      </c>
      <c r="L92" s="4" t="s">
        <v>49</v>
      </c>
      <c r="M92" s="9">
        <v>0</v>
      </c>
      <c r="N92" s="4" t="s">
        <v>49</v>
      </c>
      <c r="O92" s="9">
        <f t="shared" si="2"/>
        <v>504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4" t="s">
        <v>1584</v>
      </c>
      <c r="X92" s="4" t="s">
        <v>49</v>
      </c>
      <c r="Y92" s="1" t="s">
        <v>49</v>
      </c>
      <c r="Z92" s="1" t="s">
        <v>49</v>
      </c>
      <c r="AA92" s="10"/>
      <c r="AB92" s="1" t="s">
        <v>49</v>
      </c>
    </row>
    <row r="93" spans="1:28" ht="29.95" customHeight="1">
      <c r="A93" s="4" t="s">
        <v>393</v>
      </c>
      <c r="B93" s="4" t="s">
        <v>74</v>
      </c>
      <c r="C93" s="4" t="s">
        <v>392</v>
      </c>
      <c r="D93" s="8" t="s">
        <v>76</v>
      </c>
      <c r="E93" s="9">
        <v>0</v>
      </c>
      <c r="F93" s="4" t="s">
        <v>49</v>
      </c>
      <c r="G93" s="9">
        <v>540</v>
      </c>
      <c r="H93" s="4" t="s">
        <v>1552</v>
      </c>
      <c r="I93" s="9">
        <v>504</v>
      </c>
      <c r="J93" s="4" t="s">
        <v>1553</v>
      </c>
      <c r="K93" s="9">
        <v>0</v>
      </c>
      <c r="L93" s="4" t="s">
        <v>49</v>
      </c>
      <c r="M93" s="9">
        <v>0</v>
      </c>
      <c r="N93" s="4" t="s">
        <v>49</v>
      </c>
      <c r="O93" s="9">
        <f t="shared" si="2"/>
        <v>504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4" t="s">
        <v>1585</v>
      </c>
      <c r="X93" s="4" t="s">
        <v>49</v>
      </c>
      <c r="Y93" s="1" t="s">
        <v>49</v>
      </c>
      <c r="Z93" s="1" t="s">
        <v>49</v>
      </c>
      <c r="AA93" s="10"/>
      <c r="AB93" s="1" t="s">
        <v>49</v>
      </c>
    </row>
    <row r="94" spans="1:28" ht="29.95" customHeight="1">
      <c r="A94" s="4" t="s">
        <v>689</v>
      </c>
      <c r="B94" s="4" t="s">
        <v>647</v>
      </c>
      <c r="C94" s="4" t="s">
        <v>688</v>
      </c>
      <c r="D94" s="8" t="s">
        <v>187</v>
      </c>
      <c r="E94" s="9">
        <v>0</v>
      </c>
      <c r="F94" s="4" t="s">
        <v>49</v>
      </c>
      <c r="G94" s="9">
        <v>0</v>
      </c>
      <c r="H94" s="4" t="s">
        <v>49</v>
      </c>
      <c r="I94" s="9">
        <v>0</v>
      </c>
      <c r="J94" s="4" t="s">
        <v>49</v>
      </c>
      <c r="K94" s="9">
        <v>0</v>
      </c>
      <c r="L94" s="4" t="s">
        <v>49</v>
      </c>
      <c r="M94" s="9">
        <v>399</v>
      </c>
      <c r="N94" s="4" t="s">
        <v>1496</v>
      </c>
      <c r="O94" s="9">
        <f t="shared" si="2"/>
        <v>399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4" t="s">
        <v>1586</v>
      </c>
      <c r="X94" s="4" t="s">
        <v>49</v>
      </c>
      <c r="Y94" s="1" t="s">
        <v>49</v>
      </c>
      <c r="Z94" s="1" t="s">
        <v>49</v>
      </c>
      <c r="AA94" s="10"/>
      <c r="AB94" s="1" t="s">
        <v>49</v>
      </c>
    </row>
    <row r="95" spans="1:28" ht="29.95" customHeight="1">
      <c r="A95" s="4" t="s">
        <v>677</v>
      </c>
      <c r="B95" s="4" t="s">
        <v>647</v>
      </c>
      <c r="C95" s="4" t="s">
        <v>676</v>
      </c>
      <c r="D95" s="8" t="s">
        <v>187</v>
      </c>
      <c r="E95" s="9">
        <v>0</v>
      </c>
      <c r="F95" s="4" t="s">
        <v>49</v>
      </c>
      <c r="G95" s="9">
        <v>0</v>
      </c>
      <c r="H95" s="4" t="s">
        <v>49</v>
      </c>
      <c r="I95" s="9">
        <v>0</v>
      </c>
      <c r="J95" s="4" t="s">
        <v>49</v>
      </c>
      <c r="K95" s="9">
        <v>0</v>
      </c>
      <c r="L95" s="4" t="s">
        <v>49</v>
      </c>
      <c r="M95" s="9">
        <v>459</v>
      </c>
      <c r="N95" s="4" t="s">
        <v>1496</v>
      </c>
      <c r="O95" s="9">
        <f t="shared" si="2"/>
        <v>459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4" t="s">
        <v>1587</v>
      </c>
      <c r="X95" s="4" t="s">
        <v>49</v>
      </c>
      <c r="Y95" s="1" t="s">
        <v>49</v>
      </c>
      <c r="Z95" s="1" t="s">
        <v>49</v>
      </c>
      <c r="AA95" s="10"/>
      <c r="AB95" s="1" t="s">
        <v>49</v>
      </c>
    </row>
    <row r="96" spans="1:28" ht="29.95" customHeight="1">
      <c r="A96" s="4" t="s">
        <v>665</v>
      </c>
      <c r="B96" s="4" t="s">
        <v>647</v>
      </c>
      <c r="C96" s="4" t="s">
        <v>664</v>
      </c>
      <c r="D96" s="8" t="s">
        <v>187</v>
      </c>
      <c r="E96" s="9">
        <v>0</v>
      </c>
      <c r="F96" s="4" t="s">
        <v>49</v>
      </c>
      <c r="G96" s="9">
        <v>0</v>
      </c>
      <c r="H96" s="4" t="s">
        <v>49</v>
      </c>
      <c r="I96" s="9">
        <v>0</v>
      </c>
      <c r="J96" s="4" t="s">
        <v>49</v>
      </c>
      <c r="K96" s="9">
        <v>0</v>
      </c>
      <c r="L96" s="4" t="s">
        <v>49</v>
      </c>
      <c r="M96" s="9">
        <v>624</v>
      </c>
      <c r="N96" s="4" t="s">
        <v>1496</v>
      </c>
      <c r="O96" s="9">
        <f t="shared" si="2"/>
        <v>624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4" t="s">
        <v>1588</v>
      </c>
      <c r="X96" s="4" t="s">
        <v>49</v>
      </c>
      <c r="Y96" s="1" t="s">
        <v>49</v>
      </c>
      <c r="Z96" s="1" t="s">
        <v>49</v>
      </c>
      <c r="AA96" s="10"/>
      <c r="AB96" s="1" t="s">
        <v>49</v>
      </c>
    </row>
    <row r="97" spans="1:28" ht="29.95" customHeight="1">
      <c r="A97" s="4" t="s">
        <v>704</v>
      </c>
      <c r="B97" s="4" t="s">
        <v>647</v>
      </c>
      <c r="C97" s="4" t="s">
        <v>703</v>
      </c>
      <c r="D97" s="8" t="s">
        <v>187</v>
      </c>
      <c r="E97" s="9">
        <v>0</v>
      </c>
      <c r="F97" s="4" t="s">
        <v>49</v>
      </c>
      <c r="G97" s="9">
        <v>0</v>
      </c>
      <c r="H97" s="4" t="s">
        <v>49</v>
      </c>
      <c r="I97" s="9">
        <v>0</v>
      </c>
      <c r="J97" s="4" t="s">
        <v>49</v>
      </c>
      <c r="K97" s="9">
        <v>0</v>
      </c>
      <c r="L97" s="4" t="s">
        <v>49</v>
      </c>
      <c r="M97" s="9">
        <v>900</v>
      </c>
      <c r="N97" s="4" t="s">
        <v>1496</v>
      </c>
      <c r="O97" s="9">
        <f t="shared" si="2"/>
        <v>900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4" t="s">
        <v>1589</v>
      </c>
      <c r="X97" s="4" t="s">
        <v>49</v>
      </c>
      <c r="Y97" s="1" t="s">
        <v>49</v>
      </c>
      <c r="Z97" s="1" t="s">
        <v>49</v>
      </c>
      <c r="AA97" s="10"/>
      <c r="AB97" s="1" t="s">
        <v>49</v>
      </c>
    </row>
    <row r="98" spans="1:28" ht="29.95" customHeight="1">
      <c r="A98" s="4" t="s">
        <v>716</v>
      </c>
      <c r="B98" s="4" t="s">
        <v>647</v>
      </c>
      <c r="C98" s="4" t="s">
        <v>715</v>
      </c>
      <c r="D98" s="8" t="s">
        <v>187</v>
      </c>
      <c r="E98" s="9">
        <v>0</v>
      </c>
      <c r="F98" s="4" t="s">
        <v>49</v>
      </c>
      <c r="G98" s="9">
        <v>0</v>
      </c>
      <c r="H98" s="4" t="s">
        <v>49</v>
      </c>
      <c r="I98" s="9">
        <v>0</v>
      </c>
      <c r="J98" s="4" t="s">
        <v>49</v>
      </c>
      <c r="K98" s="9">
        <v>0</v>
      </c>
      <c r="L98" s="4" t="s">
        <v>49</v>
      </c>
      <c r="M98" s="9">
        <v>1290</v>
      </c>
      <c r="N98" s="4" t="s">
        <v>1496</v>
      </c>
      <c r="O98" s="9">
        <f t="shared" si="2"/>
        <v>1290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4" t="s">
        <v>1590</v>
      </c>
      <c r="X98" s="4" t="s">
        <v>49</v>
      </c>
      <c r="Y98" s="1" t="s">
        <v>49</v>
      </c>
      <c r="Z98" s="1" t="s">
        <v>49</v>
      </c>
      <c r="AA98" s="10"/>
      <c r="AB98" s="1" t="s">
        <v>49</v>
      </c>
    </row>
    <row r="99" spans="1:28" ht="29.95" customHeight="1">
      <c r="A99" s="4" t="s">
        <v>728</v>
      </c>
      <c r="B99" s="4" t="s">
        <v>647</v>
      </c>
      <c r="C99" s="4" t="s">
        <v>727</v>
      </c>
      <c r="D99" s="8" t="s">
        <v>187</v>
      </c>
      <c r="E99" s="9">
        <v>0</v>
      </c>
      <c r="F99" s="4" t="s">
        <v>49</v>
      </c>
      <c r="G99" s="9">
        <v>0</v>
      </c>
      <c r="H99" s="4" t="s">
        <v>49</v>
      </c>
      <c r="I99" s="9">
        <v>0</v>
      </c>
      <c r="J99" s="4" t="s">
        <v>49</v>
      </c>
      <c r="K99" s="9">
        <v>0</v>
      </c>
      <c r="L99" s="4" t="s">
        <v>49</v>
      </c>
      <c r="M99" s="9">
        <v>2130</v>
      </c>
      <c r="N99" s="4" t="s">
        <v>1496</v>
      </c>
      <c r="O99" s="9">
        <f t="shared" si="2"/>
        <v>2130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4" t="s">
        <v>1591</v>
      </c>
      <c r="X99" s="4" t="s">
        <v>49</v>
      </c>
      <c r="Y99" s="1" t="s">
        <v>49</v>
      </c>
      <c r="Z99" s="1" t="s">
        <v>49</v>
      </c>
      <c r="AA99" s="10"/>
      <c r="AB99" s="1" t="s">
        <v>49</v>
      </c>
    </row>
    <row r="100" spans="1:28" ht="29.95" customHeight="1">
      <c r="A100" s="4" t="s">
        <v>744</v>
      </c>
      <c r="B100" s="4" t="s">
        <v>647</v>
      </c>
      <c r="C100" s="4" t="s">
        <v>743</v>
      </c>
      <c r="D100" s="8" t="s">
        <v>187</v>
      </c>
      <c r="E100" s="9">
        <v>0</v>
      </c>
      <c r="F100" s="4" t="s">
        <v>49</v>
      </c>
      <c r="G100" s="9">
        <v>0</v>
      </c>
      <c r="H100" s="4" t="s">
        <v>49</v>
      </c>
      <c r="I100" s="9">
        <v>0</v>
      </c>
      <c r="J100" s="4" t="s">
        <v>49</v>
      </c>
      <c r="K100" s="9">
        <v>0</v>
      </c>
      <c r="L100" s="4" t="s">
        <v>49</v>
      </c>
      <c r="M100" s="9">
        <v>2850</v>
      </c>
      <c r="N100" s="4" t="s">
        <v>1496</v>
      </c>
      <c r="O100" s="9">
        <f t="shared" si="2"/>
        <v>2850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4" t="s">
        <v>1592</v>
      </c>
      <c r="X100" s="4" t="s">
        <v>49</v>
      </c>
      <c r="Y100" s="1" t="s">
        <v>49</v>
      </c>
      <c r="Z100" s="1" t="s">
        <v>49</v>
      </c>
      <c r="AA100" s="10"/>
      <c r="AB100" s="1" t="s">
        <v>49</v>
      </c>
    </row>
    <row r="101" spans="1:28" ht="29.95" customHeight="1">
      <c r="A101" s="4" t="s">
        <v>1136</v>
      </c>
      <c r="B101" s="4" t="s">
        <v>647</v>
      </c>
      <c r="C101" s="4" t="s">
        <v>1135</v>
      </c>
      <c r="D101" s="8" t="s">
        <v>187</v>
      </c>
      <c r="E101" s="9">
        <v>0</v>
      </c>
      <c r="F101" s="4" t="s">
        <v>49</v>
      </c>
      <c r="G101" s="9">
        <v>0</v>
      </c>
      <c r="H101" s="4" t="s">
        <v>49</v>
      </c>
      <c r="I101" s="9">
        <v>0</v>
      </c>
      <c r="J101" s="4" t="s">
        <v>49</v>
      </c>
      <c r="K101" s="9">
        <v>0</v>
      </c>
      <c r="L101" s="4" t="s">
        <v>49</v>
      </c>
      <c r="M101" s="9">
        <v>3450</v>
      </c>
      <c r="N101" s="4" t="s">
        <v>1496</v>
      </c>
      <c r="O101" s="9">
        <f t="shared" si="2"/>
        <v>3450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4" t="s">
        <v>1593</v>
      </c>
      <c r="X101" s="4" t="s">
        <v>49</v>
      </c>
      <c r="Y101" s="1" t="s">
        <v>49</v>
      </c>
      <c r="Z101" s="1" t="s">
        <v>49</v>
      </c>
      <c r="AA101" s="10"/>
      <c r="AB101" s="1" t="s">
        <v>49</v>
      </c>
    </row>
    <row r="102" spans="1:28" ht="29.95" customHeight="1">
      <c r="A102" s="4" t="s">
        <v>795</v>
      </c>
      <c r="B102" s="4" t="s">
        <v>647</v>
      </c>
      <c r="C102" s="4" t="s">
        <v>794</v>
      </c>
      <c r="D102" s="8" t="s">
        <v>187</v>
      </c>
      <c r="E102" s="9">
        <v>0</v>
      </c>
      <c r="F102" s="4" t="s">
        <v>49</v>
      </c>
      <c r="G102" s="9">
        <v>0</v>
      </c>
      <c r="H102" s="4" t="s">
        <v>49</v>
      </c>
      <c r="I102" s="9">
        <v>0</v>
      </c>
      <c r="J102" s="4" t="s">
        <v>49</v>
      </c>
      <c r="K102" s="9">
        <v>0</v>
      </c>
      <c r="L102" s="4" t="s">
        <v>49</v>
      </c>
      <c r="M102" s="9">
        <v>5748</v>
      </c>
      <c r="N102" s="4" t="s">
        <v>1496</v>
      </c>
      <c r="O102" s="9">
        <f t="shared" si="2"/>
        <v>5748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4" t="s">
        <v>1594</v>
      </c>
      <c r="X102" s="4" t="s">
        <v>49</v>
      </c>
      <c r="Y102" s="1" t="s">
        <v>49</v>
      </c>
      <c r="Z102" s="1" t="s">
        <v>49</v>
      </c>
      <c r="AA102" s="10"/>
      <c r="AB102" s="1" t="s">
        <v>49</v>
      </c>
    </row>
    <row r="103" spans="1:28" ht="29.95" customHeight="1">
      <c r="A103" s="4" t="s">
        <v>649</v>
      </c>
      <c r="B103" s="4" t="s">
        <v>647</v>
      </c>
      <c r="C103" s="4" t="s">
        <v>648</v>
      </c>
      <c r="D103" s="8" t="s">
        <v>187</v>
      </c>
      <c r="E103" s="9">
        <v>0</v>
      </c>
      <c r="F103" s="4" t="s">
        <v>49</v>
      </c>
      <c r="G103" s="9">
        <v>0</v>
      </c>
      <c r="H103" s="4" t="s">
        <v>49</v>
      </c>
      <c r="I103" s="9">
        <v>0</v>
      </c>
      <c r="J103" s="4" t="s">
        <v>49</v>
      </c>
      <c r="K103" s="9">
        <v>0</v>
      </c>
      <c r="L103" s="4" t="s">
        <v>49</v>
      </c>
      <c r="M103" s="9">
        <v>6416</v>
      </c>
      <c r="N103" s="4" t="s">
        <v>1496</v>
      </c>
      <c r="O103" s="9">
        <f t="shared" si="2"/>
        <v>6416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4" t="s">
        <v>1595</v>
      </c>
      <c r="X103" s="4" t="s">
        <v>49</v>
      </c>
      <c r="Y103" s="1" t="s">
        <v>49</v>
      </c>
      <c r="Z103" s="1" t="s">
        <v>49</v>
      </c>
      <c r="AA103" s="10"/>
      <c r="AB103" s="1" t="s">
        <v>49</v>
      </c>
    </row>
    <row r="104" spans="1:28" ht="29.95" customHeight="1">
      <c r="A104" s="4" t="s">
        <v>956</v>
      </c>
      <c r="B104" s="4" t="s">
        <v>954</v>
      </c>
      <c r="C104" s="4" t="s">
        <v>955</v>
      </c>
      <c r="D104" s="8" t="s">
        <v>306</v>
      </c>
      <c r="E104" s="9">
        <v>1660</v>
      </c>
      <c r="F104" s="4" t="s">
        <v>49</v>
      </c>
      <c r="G104" s="9">
        <v>0</v>
      </c>
      <c r="H104" s="4" t="s">
        <v>49</v>
      </c>
      <c r="I104" s="9">
        <v>0</v>
      </c>
      <c r="J104" s="4" t="s">
        <v>49</v>
      </c>
      <c r="K104" s="9">
        <v>0</v>
      </c>
      <c r="L104" s="4" t="s">
        <v>49</v>
      </c>
      <c r="M104" s="9">
        <v>1279</v>
      </c>
      <c r="N104" s="4" t="s">
        <v>1496</v>
      </c>
      <c r="O104" s="9">
        <f t="shared" si="2"/>
        <v>1279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4" t="s">
        <v>1596</v>
      </c>
      <c r="X104" s="4" t="s">
        <v>49</v>
      </c>
      <c r="Y104" s="1" t="s">
        <v>49</v>
      </c>
      <c r="Z104" s="1" t="s">
        <v>49</v>
      </c>
      <c r="AA104" s="10"/>
      <c r="AB104" s="1" t="s">
        <v>49</v>
      </c>
    </row>
    <row r="105" spans="1:28" ht="29.95" customHeight="1">
      <c r="A105" s="4" t="s">
        <v>960</v>
      </c>
      <c r="B105" s="4" t="s">
        <v>958</v>
      </c>
      <c r="C105" s="4" t="s">
        <v>959</v>
      </c>
      <c r="D105" s="8" t="s">
        <v>142</v>
      </c>
      <c r="E105" s="9">
        <v>310</v>
      </c>
      <c r="F105" s="4" t="s">
        <v>49</v>
      </c>
      <c r="G105" s="9">
        <v>360</v>
      </c>
      <c r="H105" s="4" t="s">
        <v>1597</v>
      </c>
      <c r="I105" s="9">
        <v>360</v>
      </c>
      <c r="J105" s="4" t="s">
        <v>1598</v>
      </c>
      <c r="K105" s="9">
        <v>0</v>
      </c>
      <c r="L105" s="4" t="s">
        <v>49</v>
      </c>
      <c r="M105" s="9">
        <v>0</v>
      </c>
      <c r="N105" s="4" t="s">
        <v>49</v>
      </c>
      <c r="O105" s="9">
        <f t="shared" ref="O105:O134" si="3">SMALL(E105:M105,COUNTIF(E105:M105,0)+1)</f>
        <v>310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4" t="s">
        <v>1599</v>
      </c>
      <c r="X105" s="4" t="s">
        <v>49</v>
      </c>
      <c r="Y105" s="1" t="s">
        <v>49</v>
      </c>
      <c r="Z105" s="1" t="s">
        <v>49</v>
      </c>
      <c r="AA105" s="10"/>
      <c r="AB105" s="1" t="s">
        <v>49</v>
      </c>
    </row>
    <row r="106" spans="1:28" ht="29.95" customHeight="1">
      <c r="A106" s="4" t="s">
        <v>1307</v>
      </c>
      <c r="B106" s="4" t="s">
        <v>1305</v>
      </c>
      <c r="C106" s="4" t="s">
        <v>1306</v>
      </c>
      <c r="D106" s="8" t="s">
        <v>445</v>
      </c>
      <c r="E106" s="9">
        <v>0</v>
      </c>
      <c r="F106" s="4" t="s">
        <v>49</v>
      </c>
      <c r="G106" s="9">
        <v>11250</v>
      </c>
      <c r="H106" s="4" t="s">
        <v>1600</v>
      </c>
      <c r="I106" s="9">
        <v>0</v>
      </c>
      <c r="J106" s="4" t="s">
        <v>49</v>
      </c>
      <c r="K106" s="9">
        <v>0</v>
      </c>
      <c r="L106" s="4" t="s">
        <v>49</v>
      </c>
      <c r="M106" s="9">
        <v>0</v>
      </c>
      <c r="N106" s="4" t="s">
        <v>49</v>
      </c>
      <c r="O106" s="9">
        <f t="shared" si="3"/>
        <v>11250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4" t="s">
        <v>1601</v>
      </c>
      <c r="X106" s="4" t="s">
        <v>49</v>
      </c>
      <c r="Y106" s="1" t="s">
        <v>49</v>
      </c>
      <c r="Z106" s="1" t="s">
        <v>49</v>
      </c>
      <c r="AA106" s="10"/>
      <c r="AB106" s="1" t="s">
        <v>49</v>
      </c>
    </row>
    <row r="107" spans="1:28" ht="29.95" customHeight="1">
      <c r="A107" s="4" t="s">
        <v>1303</v>
      </c>
      <c r="B107" s="4" t="s">
        <v>1301</v>
      </c>
      <c r="C107" s="4" t="s">
        <v>1302</v>
      </c>
      <c r="D107" s="8" t="s">
        <v>445</v>
      </c>
      <c r="E107" s="9">
        <v>0</v>
      </c>
      <c r="F107" s="4" t="s">
        <v>49</v>
      </c>
      <c r="G107" s="9">
        <v>12281.25</v>
      </c>
      <c r="H107" s="4" t="s">
        <v>1600</v>
      </c>
      <c r="I107" s="9">
        <v>0</v>
      </c>
      <c r="J107" s="4" t="s">
        <v>49</v>
      </c>
      <c r="K107" s="9">
        <v>0</v>
      </c>
      <c r="L107" s="4" t="s">
        <v>49</v>
      </c>
      <c r="M107" s="9">
        <v>0</v>
      </c>
      <c r="N107" s="4" t="s">
        <v>49</v>
      </c>
      <c r="O107" s="9">
        <f t="shared" si="3"/>
        <v>12281.25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4" t="s">
        <v>1602</v>
      </c>
      <c r="X107" s="4" t="s">
        <v>49</v>
      </c>
      <c r="Y107" s="1" t="s">
        <v>49</v>
      </c>
      <c r="Z107" s="1" t="s">
        <v>49</v>
      </c>
      <c r="AA107" s="10"/>
      <c r="AB107" s="1" t="s">
        <v>49</v>
      </c>
    </row>
    <row r="108" spans="1:28" ht="29.95" customHeight="1">
      <c r="A108" s="4" t="s">
        <v>1311</v>
      </c>
      <c r="B108" s="4" t="s">
        <v>1309</v>
      </c>
      <c r="C108" s="4" t="s">
        <v>1310</v>
      </c>
      <c r="D108" s="8" t="s">
        <v>445</v>
      </c>
      <c r="E108" s="9">
        <v>0</v>
      </c>
      <c r="F108" s="4" t="s">
        <v>49</v>
      </c>
      <c r="G108" s="9">
        <v>0</v>
      </c>
      <c r="H108" s="4" t="s">
        <v>49</v>
      </c>
      <c r="I108" s="9">
        <v>0</v>
      </c>
      <c r="J108" s="4" t="s">
        <v>49</v>
      </c>
      <c r="K108" s="9">
        <v>7178</v>
      </c>
      <c r="L108" s="4" t="s">
        <v>1603</v>
      </c>
      <c r="M108" s="9">
        <v>0</v>
      </c>
      <c r="N108" s="4" t="s">
        <v>49</v>
      </c>
      <c r="O108" s="9">
        <f t="shared" si="3"/>
        <v>7178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4" t="s">
        <v>1604</v>
      </c>
      <c r="X108" s="4" t="s">
        <v>49</v>
      </c>
      <c r="Y108" s="1" t="s">
        <v>49</v>
      </c>
      <c r="Z108" s="1" t="s">
        <v>49</v>
      </c>
      <c r="AA108" s="10"/>
      <c r="AB108" s="1" t="s">
        <v>49</v>
      </c>
    </row>
    <row r="109" spans="1:28" ht="29.95" customHeight="1">
      <c r="A109" s="4" t="s">
        <v>1260</v>
      </c>
      <c r="B109" s="4" t="s">
        <v>934</v>
      </c>
      <c r="C109" s="4" t="s">
        <v>1259</v>
      </c>
      <c r="D109" s="8" t="s">
        <v>142</v>
      </c>
      <c r="E109" s="9">
        <v>0</v>
      </c>
      <c r="F109" s="4" t="s">
        <v>49</v>
      </c>
      <c r="G109" s="9">
        <v>1790</v>
      </c>
      <c r="H109" s="4" t="s">
        <v>1605</v>
      </c>
      <c r="I109" s="9">
        <v>2157</v>
      </c>
      <c r="J109" s="4" t="s">
        <v>1606</v>
      </c>
      <c r="K109" s="9">
        <v>0</v>
      </c>
      <c r="L109" s="4" t="s">
        <v>49</v>
      </c>
      <c r="M109" s="9">
        <v>0</v>
      </c>
      <c r="N109" s="4" t="s">
        <v>49</v>
      </c>
      <c r="O109" s="9">
        <f t="shared" si="3"/>
        <v>1790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4" t="s">
        <v>1607</v>
      </c>
      <c r="X109" s="4" t="s">
        <v>49</v>
      </c>
      <c r="Y109" s="1" t="s">
        <v>49</v>
      </c>
      <c r="Z109" s="1" t="s">
        <v>49</v>
      </c>
      <c r="AA109" s="10"/>
      <c r="AB109" s="1" t="s">
        <v>49</v>
      </c>
    </row>
    <row r="110" spans="1:28" ht="29.95" customHeight="1">
      <c r="A110" s="4" t="s">
        <v>1269</v>
      </c>
      <c r="B110" s="4" t="s">
        <v>934</v>
      </c>
      <c r="C110" s="4" t="s">
        <v>1268</v>
      </c>
      <c r="D110" s="8" t="s">
        <v>142</v>
      </c>
      <c r="E110" s="9">
        <v>0</v>
      </c>
      <c r="F110" s="4" t="s">
        <v>49</v>
      </c>
      <c r="G110" s="9">
        <v>2130</v>
      </c>
      <c r="H110" s="4" t="s">
        <v>1605</v>
      </c>
      <c r="I110" s="9">
        <v>2566</v>
      </c>
      <c r="J110" s="4" t="s">
        <v>1606</v>
      </c>
      <c r="K110" s="9">
        <v>0</v>
      </c>
      <c r="L110" s="4" t="s">
        <v>49</v>
      </c>
      <c r="M110" s="9">
        <v>0</v>
      </c>
      <c r="N110" s="4" t="s">
        <v>49</v>
      </c>
      <c r="O110" s="9">
        <f t="shared" si="3"/>
        <v>2130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4" t="s">
        <v>1608</v>
      </c>
      <c r="X110" s="4" t="s">
        <v>49</v>
      </c>
      <c r="Y110" s="1" t="s">
        <v>49</v>
      </c>
      <c r="Z110" s="1" t="s">
        <v>49</v>
      </c>
      <c r="AA110" s="10"/>
      <c r="AB110" s="1" t="s">
        <v>49</v>
      </c>
    </row>
    <row r="111" spans="1:28" ht="29.95" customHeight="1">
      <c r="A111" s="4" t="s">
        <v>936</v>
      </c>
      <c r="B111" s="4" t="s">
        <v>934</v>
      </c>
      <c r="C111" s="4" t="s">
        <v>935</v>
      </c>
      <c r="D111" s="8" t="s">
        <v>142</v>
      </c>
      <c r="E111" s="9">
        <v>0</v>
      </c>
      <c r="F111" s="4" t="s">
        <v>49</v>
      </c>
      <c r="G111" s="9">
        <v>6170</v>
      </c>
      <c r="H111" s="4" t="s">
        <v>1605</v>
      </c>
      <c r="I111" s="9">
        <v>7424</v>
      </c>
      <c r="J111" s="4" t="s">
        <v>1606</v>
      </c>
      <c r="K111" s="9">
        <v>0</v>
      </c>
      <c r="L111" s="4" t="s">
        <v>49</v>
      </c>
      <c r="M111" s="9">
        <v>0</v>
      </c>
      <c r="N111" s="4" t="s">
        <v>49</v>
      </c>
      <c r="O111" s="9">
        <f t="shared" si="3"/>
        <v>6170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4" t="s">
        <v>1609</v>
      </c>
      <c r="X111" s="4" t="s">
        <v>49</v>
      </c>
      <c r="Y111" s="1" t="s">
        <v>49</v>
      </c>
      <c r="Z111" s="1" t="s">
        <v>49</v>
      </c>
      <c r="AA111" s="10"/>
      <c r="AB111" s="1" t="s">
        <v>49</v>
      </c>
    </row>
    <row r="112" spans="1:28" ht="29.95" customHeight="1">
      <c r="A112" s="4" t="s">
        <v>1278</v>
      </c>
      <c r="B112" s="4" t="s">
        <v>934</v>
      </c>
      <c r="C112" s="4" t="s">
        <v>1277</v>
      </c>
      <c r="D112" s="8" t="s">
        <v>142</v>
      </c>
      <c r="E112" s="9">
        <v>0</v>
      </c>
      <c r="F112" s="4" t="s">
        <v>49</v>
      </c>
      <c r="G112" s="9">
        <v>7190</v>
      </c>
      <c r="H112" s="4" t="s">
        <v>1605</v>
      </c>
      <c r="I112" s="9">
        <v>8648</v>
      </c>
      <c r="J112" s="4" t="s">
        <v>1606</v>
      </c>
      <c r="K112" s="9">
        <v>0</v>
      </c>
      <c r="L112" s="4" t="s">
        <v>49</v>
      </c>
      <c r="M112" s="9">
        <v>0</v>
      </c>
      <c r="N112" s="4" t="s">
        <v>49</v>
      </c>
      <c r="O112" s="9">
        <f t="shared" si="3"/>
        <v>7190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4" t="s">
        <v>1610</v>
      </c>
      <c r="X112" s="4" t="s">
        <v>49</v>
      </c>
      <c r="Y112" s="1" t="s">
        <v>49</v>
      </c>
      <c r="Z112" s="1" t="s">
        <v>49</v>
      </c>
      <c r="AA112" s="10"/>
      <c r="AB112" s="1" t="s">
        <v>49</v>
      </c>
    </row>
    <row r="113" spans="1:28" ht="29.95" customHeight="1">
      <c r="A113" s="4" t="s">
        <v>951</v>
      </c>
      <c r="B113" s="4" t="s">
        <v>934</v>
      </c>
      <c r="C113" s="4" t="s">
        <v>950</v>
      </c>
      <c r="D113" s="8" t="s">
        <v>142</v>
      </c>
      <c r="E113" s="9">
        <v>2280</v>
      </c>
      <c r="F113" s="4" t="s">
        <v>49</v>
      </c>
      <c r="G113" s="9">
        <v>2417</v>
      </c>
      <c r="H113" s="4" t="s">
        <v>1611</v>
      </c>
      <c r="I113" s="9">
        <v>0</v>
      </c>
      <c r="J113" s="4" t="s">
        <v>49</v>
      </c>
      <c r="K113" s="9">
        <v>0</v>
      </c>
      <c r="L113" s="4" t="s">
        <v>49</v>
      </c>
      <c r="M113" s="9">
        <v>0</v>
      </c>
      <c r="N113" s="4" t="s">
        <v>49</v>
      </c>
      <c r="O113" s="9">
        <f t="shared" si="3"/>
        <v>2280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4" t="s">
        <v>1612</v>
      </c>
      <c r="X113" s="4" t="s">
        <v>49</v>
      </c>
      <c r="Y113" s="1" t="s">
        <v>49</v>
      </c>
      <c r="Z113" s="1" t="s">
        <v>49</v>
      </c>
      <c r="AA113" s="10"/>
      <c r="AB113" s="1" t="s">
        <v>49</v>
      </c>
    </row>
    <row r="114" spans="1:28" ht="29.95" customHeight="1">
      <c r="A114" s="4" t="s">
        <v>967</v>
      </c>
      <c r="B114" s="4" t="s">
        <v>934</v>
      </c>
      <c r="C114" s="4" t="s">
        <v>966</v>
      </c>
      <c r="D114" s="8" t="s">
        <v>142</v>
      </c>
      <c r="E114" s="9">
        <v>7392</v>
      </c>
      <c r="F114" s="4" t="s">
        <v>49</v>
      </c>
      <c r="G114" s="9">
        <v>7990</v>
      </c>
      <c r="H114" s="4" t="s">
        <v>1611</v>
      </c>
      <c r="I114" s="9">
        <v>0</v>
      </c>
      <c r="J114" s="4" t="s">
        <v>49</v>
      </c>
      <c r="K114" s="9">
        <v>0</v>
      </c>
      <c r="L114" s="4" t="s">
        <v>49</v>
      </c>
      <c r="M114" s="9">
        <v>0</v>
      </c>
      <c r="N114" s="4" t="s">
        <v>49</v>
      </c>
      <c r="O114" s="9">
        <f t="shared" si="3"/>
        <v>7392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4" t="s">
        <v>1613</v>
      </c>
      <c r="X114" s="4" t="s">
        <v>49</v>
      </c>
      <c r="Y114" s="1" t="s">
        <v>49</v>
      </c>
      <c r="Z114" s="1" t="s">
        <v>49</v>
      </c>
      <c r="AA114" s="10"/>
      <c r="AB114" s="1" t="s">
        <v>49</v>
      </c>
    </row>
    <row r="115" spans="1:28" ht="29.95" customHeight="1">
      <c r="A115" s="4" t="s">
        <v>977</v>
      </c>
      <c r="B115" s="4" t="s">
        <v>934</v>
      </c>
      <c r="C115" s="4" t="s">
        <v>976</v>
      </c>
      <c r="D115" s="8" t="s">
        <v>142</v>
      </c>
      <c r="E115" s="9">
        <v>10137</v>
      </c>
      <c r="F115" s="4" t="s">
        <v>49</v>
      </c>
      <c r="G115" s="9">
        <v>10594</v>
      </c>
      <c r="H115" s="4" t="s">
        <v>1611</v>
      </c>
      <c r="I115" s="9">
        <v>0</v>
      </c>
      <c r="J115" s="4" t="s">
        <v>49</v>
      </c>
      <c r="K115" s="9">
        <v>0</v>
      </c>
      <c r="L115" s="4" t="s">
        <v>49</v>
      </c>
      <c r="M115" s="9">
        <v>0</v>
      </c>
      <c r="N115" s="4" t="s">
        <v>49</v>
      </c>
      <c r="O115" s="9">
        <f t="shared" si="3"/>
        <v>10137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4" t="s">
        <v>1614</v>
      </c>
      <c r="X115" s="4" t="s">
        <v>49</v>
      </c>
      <c r="Y115" s="1" t="s">
        <v>49</v>
      </c>
      <c r="Z115" s="1" t="s">
        <v>49</v>
      </c>
      <c r="AA115" s="10"/>
      <c r="AB115" s="1" t="s">
        <v>49</v>
      </c>
    </row>
    <row r="116" spans="1:28" ht="29.95" customHeight="1">
      <c r="A116" s="4" t="s">
        <v>987</v>
      </c>
      <c r="B116" s="4" t="s">
        <v>934</v>
      </c>
      <c r="C116" s="4" t="s">
        <v>986</v>
      </c>
      <c r="D116" s="8" t="s">
        <v>142</v>
      </c>
      <c r="E116" s="9">
        <v>12720</v>
      </c>
      <c r="F116" s="4" t="s">
        <v>49</v>
      </c>
      <c r="G116" s="9">
        <v>13758</v>
      </c>
      <c r="H116" s="4" t="s">
        <v>1611</v>
      </c>
      <c r="I116" s="9">
        <v>0</v>
      </c>
      <c r="J116" s="4" t="s">
        <v>49</v>
      </c>
      <c r="K116" s="9">
        <v>0</v>
      </c>
      <c r="L116" s="4" t="s">
        <v>49</v>
      </c>
      <c r="M116" s="9">
        <v>0</v>
      </c>
      <c r="N116" s="4" t="s">
        <v>49</v>
      </c>
      <c r="O116" s="9">
        <f t="shared" si="3"/>
        <v>12720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4" t="s">
        <v>1615</v>
      </c>
      <c r="X116" s="4" t="s">
        <v>49</v>
      </c>
      <c r="Y116" s="1" t="s">
        <v>49</v>
      </c>
      <c r="Z116" s="1" t="s">
        <v>49</v>
      </c>
      <c r="AA116" s="10"/>
      <c r="AB116" s="1" t="s">
        <v>49</v>
      </c>
    </row>
    <row r="117" spans="1:28" ht="29.95" customHeight="1">
      <c r="A117" s="4" t="s">
        <v>1067</v>
      </c>
      <c r="B117" s="4" t="s">
        <v>1065</v>
      </c>
      <c r="C117" s="4" t="s">
        <v>1066</v>
      </c>
      <c r="D117" s="8" t="s">
        <v>187</v>
      </c>
      <c r="E117" s="9">
        <v>22400</v>
      </c>
      <c r="F117" s="4" t="s">
        <v>49</v>
      </c>
      <c r="G117" s="9">
        <v>20000</v>
      </c>
      <c r="H117" s="4" t="s">
        <v>1616</v>
      </c>
      <c r="I117" s="9">
        <v>0</v>
      </c>
      <c r="J117" s="4" t="s">
        <v>49</v>
      </c>
      <c r="K117" s="9">
        <v>0</v>
      </c>
      <c r="L117" s="4" t="s">
        <v>49</v>
      </c>
      <c r="M117" s="9">
        <v>0</v>
      </c>
      <c r="N117" s="4" t="s">
        <v>49</v>
      </c>
      <c r="O117" s="9">
        <f t="shared" si="3"/>
        <v>20000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4" t="s">
        <v>1617</v>
      </c>
      <c r="X117" s="4" t="s">
        <v>49</v>
      </c>
      <c r="Y117" s="1" t="s">
        <v>49</v>
      </c>
      <c r="Z117" s="1" t="s">
        <v>49</v>
      </c>
      <c r="AA117" s="10"/>
      <c r="AB117" s="1" t="s">
        <v>49</v>
      </c>
    </row>
    <row r="118" spans="1:28" ht="29.95" customHeight="1">
      <c r="A118" s="4" t="s">
        <v>310</v>
      </c>
      <c r="B118" s="4" t="s">
        <v>308</v>
      </c>
      <c r="C118" s="4" t="s">
        <v>309</v>
      </c>
      <c r="D118" s="8" t="s">
        <v>187</v>
      </c>
      <c r="E118" s="9">
        <v>39110</v>
      </c>
      <c r="F118" s="4" t="s">
        <v>49</v>
      </c>
      <c r="G118" s="9">
        <v>37000</v>
      </c>
      <c r="H118" s="4" t="s">
        <v>1618</v>
      </c>
      <c r="I118" s="9">
        <v>0</v>
      </c>
      <c r="J118" s="4" t="s">
        <v>49</v>
      </c>
      <c r="K118" s="9">
        <v>0</v>
      </c>
      <c r="L118" s="4" t="s">
        <v>49</v>
      </c>
      <c r="M118" s="9">
        <v>0</v>
      </c>
      <c r="N118" s="4" t="s">
        <v>49</v>
      </c>
      <c r="O118" s="9">
        <f t="shared" si="3"/>
        <v>37000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4" t="s">
        <v>1619</v>
      </c>
      <c r="X118" s="4" t="s">
        <v>49</v>
      </c>
      <c r="Y118" s="1" t="s">
        <v>49</v>
      </c>
      <c r="Z118" s="1" t="s">
        <v>49</v>
      </c>
      <c r="AA118" s="10"/>
      <c r="AB118" s="1" t="s">
        <v>49</v>
      </c>
    </row>
    <row r="119" spans="1:28" ht="29.95" customHeight="1">
      <c r="A119" s="4" t="s">
        <v>1239</v>
      </c>
      <c r="B119" s="4" t="s">
        <v>1028</v>
      </c>
      <c r="C119" s="4" t="s">
        <v>1238</v>
      </c>
      <c r="D119" s="8" t="s">
        <v>187</v>
      </c>
      <c r="E119" s="9">
        <v>480250</v>
      </c>
      <c r="F119" s="4" t="s">
        <v>49</v>
      </c>
      <c r="G119" s="9">
        <v>362970</v>
      </c>
      <c r="H119" s="4" t="s">
        <v>1620</v>
      </c>
      <c r="I119" s="9">
        <v>573310</v>
      </c>
      <c r="J119" s="4" t="s">
        <v>1621</v>
      </c>
      <c r="K119" s="9">
        <v>0</v>
      </c>
      <c r="L119" s="4" t="s">
        <v>49</v>
      </c>
      <c r="M119" s="9">
        <v>0</v>
      </c>
      <c r="N119" s="4" t="s">
        <v>49</v>
      </c>
      <c r="O119" s="9">
        <f t="shared" si="3"/>
        <v>362970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4" t="s">
        <v>1622</v>
      </c>
      <c r="X119" s="4" t="s">
        <v>49</v>
      </c>
      <c r="Y119" s="1" t="s">
        <v>49</v>
      </c>
      <c r="Z119" s="1" t="s">
        <v>49</v>
      </c>
      <c r="AA119" s="10"/>
      <c r="AB119" s="1" t="s">
        <v>49</v>
      </c>
    </row>
    <row r="120" spans="1:28" ht="29.95" customHeight="1">
      <c r="A120" s="4" t="s">
        <v>1030</v>
      </c>
      <c r="B120" s="4" t="s">
        <v>1028</v>
      </c>
      <c r="C120" s="4" t="s">
        <v>1029</v>
      </c>
      <c r="D120" s="8" t="s">
        <v>187</v>
      </c>
      <c r="E120" s="9">
        <v>77300</v>
      </c>
      <c r="F120" s="4" t="s">
        <v>49</v>
      </c>
      <c r="G120" s="9">
        <v>91000</v>
      </c>
      <c r="H120" s="4" t="s">
        <v>1623</v>
      </c>
      <c r="I120" s="9">
        <v>120000</v>
      </c>
      <c r="J120" s="4" t="s">
        <v>1624</v>
      </c>
      <c r="K120" s="9">
        <v>0</v>
      </c>
      <c r="L120" s="4" t="s">
        <v>49</v>
      </c>
      <c r="M120" s="9">
        <v>0</v>
      </c>
      <c r="N120" s="4" t="s">
        <v>49</v>
      </c>
      <c r="O120" s="9">
        <f t="shared" si="3"/>
        <v>77300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4" t="s">
        <v>1625</v>
      </c>
      <c r="X120" s="4" t="s">
        <v>49</v>
      </c>
      <c r="Y120" s="1" t="s">
        <v>49</v>
      </c>
      <c r="Z120" s="1" t="s">
        <v>49</v>
      </c>
      <c r="AA120" s="10"/>
      <c r="AB120" s="1" t="s">
        <v>49</v>
      </c>
    </row>
    <row r="121" spans="1:28" ht="29.95" customHeight="1">
      <c r="A121" s="4" t="s">
        <v>1036</v>
      </c>
      <c r="B121" s="4" t="s">
        <v>1028</v>
      </c>
      <c r="C121" s="4" t="s">
        <v>1035</v>
      </c>
      <c r="D121" s="8" t="s">
        <v>187</v>
      </c>
      <c r="E121" s="9">
        <v>178500</v>
      </c>
      <c r="F121" s="4" t="s">
        <v>49</v>
      </c>
      <c r="G121" s="9">
        <v>210000</v>
      </c>
      <c r="H121" s="4" t="s">
        <v>1623</v>
      </c>
      <c r="I121" s="9">
        <v>320000</v>
      </c>
      <c r="J121" s="4" t="s">
        <v>1624</v>
      </c>
      <c r="K121" s="9">
        <v>0</v>
      </c>
      <c r="L121" s="4" t="s">
        <v>49</v>
      </c>
      <c r="M121" s="9">
        <v>0</v>
      </c>
      <c r="N121" s="4" t="s">
        <v>49</v>
      </c>
      <c r="O121" s="9">
        <f t="shared" si="3"/>
        <v>178500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4" t="s">
        <v>1626</v>
      </c>
      <c r="X121" s="4" t="s">
        <v>49</v>
      </c>
      <c r="Y121" s="1" t="s">
        <v>49</v>
      </c>
      <c r="Z121" s="1" t="s">
        <v>49</v>
      </c>
      <c r="AA121" s="10"/>
      <c r="AB121" s="1" t="s">
        <v>49</v>
      </c>
    </row>
    <row r="122" spans="1:28" ht="29.95" customHeight="1">
      <c r="A122" s="4" t="s">
        <v>1043</v>
      </c>
      <c r="B122" s="4" t="s">
        <v>1028</v>
      </c>
      <c r="C122" s="4" t="s">
        <v>1042</v>
      </c>
      <c r="D122" s="8" t="s">
        <v>187</v>
      </c>
      <c r="E122" s="9">
        <v>0</v>
      </c>
      <c r="F122" s="4" t="s">
        <v>49</v>
      </c>
      <c r="G122" s="9">
        <v>0</v>
      </c>
      <c r="H122" s="4" t="s">
        <v>49</v>
      </c>
      <c r="I122" s="9">
        <v>0</v>
      </c>
      <c r="J122" s="4" t="s">
        <v>49</v>
      </c>
      <c r="K122" s="9">
        <v>320000</v>
      </c>
      <c r="L122" s="4" t="s">
        <v>49</v>
      </c>
      <c r="M122" s="9">
        <v>0</v>
      </c>
      <c r="N122" s="4" t="s">
        <v>49</v>
      </c>
      <c r="O122" s="9">
        <f t="shared" si="3"/>
        <v>320000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4" t="s">
        <v>1627</v>
      </c>
      <c r="X122" s="4" t="s">
        <v>49</v>
      </c>
      <c r="Y122" s="1" t="s">
        <v>49</v>
      </c>
      <c r="Z122" s="1" t="s">
        <v>49</v>
      </c>
      <c r="AA122" s="10"/>
      <c r="AB122" s="1" t="s">
        <v>49</v>
      </c>
    </row>
    <row r="123" spans="1:28" ht="29.95" customHeight="1">
      <c r="A123" s="4" t="s">
        <v>1051</v>
      </c>
      <c r="B123" s="4" t="s">
        <v>1049</v>
      </c>
      <c r="C123" s="4" t="s">
        <v>1050</v>
      </c>
      <c r="D123" s="8" t="s">
        <v>187</v>
      </c>
      <c r="E123" s="9">
        <v>171700</v>
      </c>
      <c r="F123" s="4" t="s">
        <v>49</v>
      </c>
      <c r="G123" s="9">
        <v>202000</v>
      </c>
      <c r="H123" s="4" t="s">
        <v>1623</v>
      </c>
      <c r="I123" s="9">
        <v>300000</v>
      </c>
      <c r="J123" s="4" t="s">
        <v>1624</v>
      </c>
      <c r="K123" s="9">
        <v>0</v>
      </c>
      <c r="L123" s="4" t="s">
        <v>49</v>
      </c>
      <c r="M123" s="9">
        <v>0</v>
      </c>
      <c r="N123" s="4" t="s">
        <v>49</v>
      </c>
      <c r="O123" s="9">
        <f t="shared" si="3"/>
        <v>171700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4" t="s">
        <v>1628</v>
      </c>
      <c r="X123" s="4" t="s">
        <v>49</v>
      </c>
      <c r="Y123" s="1" t="s">
        <v>49</v>
      </c>
      <c r="Z123" s="1" t="s">
        <v>49</v>
      </c>
      <c r="AA123" s="10"/>
      <c r="AB123" s="1" t="s">
        <v>49</v>
      </c>
    </row>
    <row r="124" spans="1:28" ht="29.95" customHeight="1">
      <c r="A124" s="4" t="s">
        <v>1180</v>
      </c>
      <c r="B124" s="4" t="s">
        <v>1178</v>
      </c>
      <c r="C124" s="4" t="s">
        <v>1179</v>
      </c>
      <c r="D124" s="8" t="s">
        <v>187</v>
      </c>
      <c r="E124" s="9">
        <v>3000</v>
      </c>
      <c r="F124" s="4" t="s">
        <v>49</v>
      </c>
      <c r="G124" s="9">
        <v>0</v>
      </c>
      <c r="H124" s="4" t="s">
        <v>49</v>
      </c>
      <c r="I124" s="9">
        <v>0</v>
      </c>
      <c r="J124" s="4" t="s">
        <v>49</v>
      </c>
      <c r="K124" s="9">
        <v>0</v>
      </c>
      <c r="L124" s="4" t="s">
        <v>49</v>
      </c>
      <c r="M124" s="9">
        <v>1800</v>
      </c>
      <c r="N124" s="4" t="s">
        <v>1629</v>
      </c>
      <c r="O124" s="9">
        <f t="shared" si="3"/>
        <v>1800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4" t="s">
        <v>1630</v>
      </c>
      <c r="X124" s="4" t="s">
        <v>49</v>
      </c>
      <c r="Y124" s="1" t="s">
        <v>49</v>
      </c>
      <c r="Z124" s="1" t="s">
        <v>49</v>
      </c>
      <c r="AA124" s="10"/>
      <c r="AB124" s="1" t="s">
        <v>49</v>
      </c>
    </row>
    <row r="125" spans="1:28" ht="29.95" customHeight="1">
      <c r="A125" s="4" t="s">
        <v>344</v>
      </c>
      <c r="B125" s="4" t="s">
        <v>342</v>
      </c>
      <c r="C125" s="4" t="s">
        <v>343</v>
      </c>
      <c r="D125" s="8" t="s">
        <v>187</v>
      </c>
      <c r="E125" s="9">
        <v>0</v>
      </c>
      <c r="F125" s="4" t="s">
        <v>49</v>
      </c>
      <c r="G125" s="9">
        <v>0</v>
      </c>
      <c r="H125" s="4" t="s">
        <v>49</v>
      </c>
      <c r="I125" s="9">
        <v>0</v>
      </c>
      <c r="J125" s="4" t="s">
        <v>49</v>
      </c>
      <c r="K125" s="9">
        <v>67710</v>
      </c>
      <c r="L125" s="4" t="s">
        <v>1631</v>
      </c>
      <c r="M125" s="9">
        <v>0</v>
      </c>
      <c r="N125" s="4" t="s">
        <v>49</v>
      </c>
      <c r="O125" s="9">
        <f t="shared" si="3"/>
        <v>67710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4" t="s">
        <v>1632</v>
      </c>
      <c r="X125" s="4" t="s">
        <v>49</v>
      </c>
      <c r="Y125" s="1" t="s">
        <v>49</v>
      </c>
      <c r="Z125" s="1" t="s">
        <v>49</v>
      </c>
      <c r="AA125" s="10"/>
      <c r="AB125" s="1" t="s">
        <v>49</v>
      </c>
    </row>
    <row r="126" spans="1:28" ht="29.95" customHeight="1">
      <c r="A126" s="4" t="s">
        <v>998</v>
      </c>
      <c r="B126" s="4" t="s">
        <v>996</v>
      </c>
      <c r="C126" s="4" t="s">
        <v>997</v>
      </c>
      <c r="D126" s="8" t="s">
        <v>142</v>
      </c>
      <c r="E126" s="9">
        <v>26310</v>
      </c>
      <c r="F126" s="4" t="s">
        <v>49</v>
      </c>
      <c r="G126" s="9">
        <v>30217</v>
      </c>
      <c r="H126" s="4" t="s">
        <v>1633</v>
      </c>
      <c r="I126" s="9">
        <v>32459</v>
      </c>
      <c r="J126" s="4" t="s">
        <v>1634</v>
      </c>
      <c r="K126" s="9">
        <v>0</v>
      </c>
      <c r="L126" s="4" t="s">
        <v>49</v>
      </c>
      <c r="M126" s="9">
        <v>0</v>
      </c>
      <c r="N126" s="4" t="s">
        <v>49</v>
      </c>
      <c r="O126" s="9">
        <f t="shared" si="3"/>
        <v>26310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4" t="s">
        <v>1635</v>
      </c>
      <c r="X126" s="4" t="s">
        <v>49</v>
      </c>
      <c r="Y126" s="1" t="s">
        <v>49</v>
      </c>
      <c r="Z126" s="1" t="s">
        <v>49</v>
      </c>
      <c r="AA126" s="10"/>
      <c r="AB126" s="1" t="s">
        <v>49</v>
      </c>
    </row>
    <row r="127" spans="1:28" ht="29.95" customHeight="1">
      <c r="A127" s="4" t="s">
        <v>1006</v>
      </c>
      <c r="B127" s="4" t="s">
        <v>996</v>
      </c>
      <c r="C127" s="4" t="s">
        <v>1005</v>
      </c>
      <c r="D127" s="8" t="s">
        <v>142</v>
      </c>
      <c r="E127" s="9">
        <v>31230</v>
      </c>
      <c r="F127" s="4" t="s">
        <v>49</v>
      </c>
      <c r="G127" s="9">
        <v>35926</v>
      </c>
      <c r="H127" s="4" t="s">
        <v>1633</v>
      </c>
      <c r="I127" s="9">
        <v>38559</v>
      </c>
      <c r="J127" s="4" t="s">
        <v>1634</v>
      </c>
      <c r="K127" s="9">
        <v>0</v>
      </c>
      <c r="L127" s="4" t="s">
        <v>49</v>
      </c>
      <c r="M127" s="9">
        <v>0</v>
      </c>
      <c r="N127" s="4" t="s">
        <v>49</v>
      </c>
      <c r="O127" s="9">
        <f t="shared" si="3"/>
        <v>31230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4" t="s">
        <v>1636</v>
      </c>
      <c r="X127" s="4" t="s">
        <v>49</v>
      </c>
      <c r="Y127" s="1" t="s">
        <v>49</v>
      </c>
      <c r="Z127" s="1" t="s">
        <v>49</v>
      </c>
      <c r="AA127" s="10"/>
      <c r="AB127" s="1" t="s">
        <v>49</v>
      </c>
    </row>
    <row r="128" spans="1:28" ht="29.95" customHeight="1">
      <c r="A128" s="4" t="s">
        <v>273</v>
      </c>
      <c r="B128" s="4" t="s">
        <v>243</v>
      </c>
      <c r="C128" s="4" t="s">
        <v>272</v>
      </c>
      <c r="D128" s="8" t="s">
        <v>142</v>
      </c>
      <c r="E128" s="9">
        <v>9960</v>
      </c>
      <c r="F128" s="4" t="s">
        <v>49</v>
      </c>
      <c r="G128" s="9">
        <v>12523</v>
      </c>
      <c r="H128" s="4" t="s">
        <v>1637</v>
      </c>
      <c r="I128" s="9">
        <v>12740</v>
      </c>
      <c r="J128" s="4" t="s">
        <v>1638</v>
      </c>
      <c r="K128" s="9">
        <v>0</v>
      </c>
      <c r="L128" s="4" t="s">
        <v>49</v>
      </c>
      <c r="M128" s="9">
        <v>0</v>
      </c>
      <c r="N128" s="4" t="s">
        <v>49</v>
      </c>
      <c r="O128" s="9">
        <f t="shared" si="3"/>
        <v>9960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4" t="s">
        <v>1639</v>
      </c>
      <c r="X128" s="4" t="s">
        <v>49</v>
      </c>
      <c r="Y128" s="1" t="s">
        <v>49</v>
      </c>
      <c r="Z128" s="1" t="s">
        <v>49</v>
      </c>
      <c r="AA128" s="10"/>
      <c r="AB128" s="1" t="s">
        <v>49</v>
      </c>
    </row>
    <row r="129" spans="1:28" ht="29.95" customHeight="1">
      <c r="A129" s="4" t="s">
        <v>271</v>
      </c>
      <c r="B129" s="4" t="s">
        <v>243</v>
      </c>
      <c r="C129" s="4" t="s">
        <v>214</v>
      </c>
      <c r="D129" s="8" t="s">
        <v>142</v>
      </c>
      <c r="E129" s="9">
        <v>14610</v>
      </c>
      <c r="F129" s="4" t="s">
        <v>49</v>
      </c>
      <c r="G129" s="9">
        <v>18328</v>
      </c>
      <c r="H129" s="4" t="s">
        <v>1637</v>
      </c>
      <c r="I129" s="9">
        <v>18610</v>
      </c>
      <c r="J129" s="4" t="s">
        <v>1638</v>
      </c>
      <c r="K129" s="9">
        <v>0</v>
      </c>
      <c r="L129" s="4" t="s">
        <v>49</v>
      </c>
      <c r="M129" s="9">
        <v>0</v>
      </c>
      <c r="N129" s="4" t="s">
        <v>49</v>
      </c>
      <c r="O129" s="9">
        <f t="shared" si="3"/>
        <v>14610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4" t="s">
        <v>1640</v>
      </c>
      <c r="X129" s="4" t="s">
        <v>49</v>
      </c>
      <c r="Y129" s="1" t="s">
        <v>49</v>
      </c>
      <c r="Z129" s="1" t="s">
        <v>49</v>
      </c>
      <c r="AA129" s="10"/>
      <c r="AB129" s="1" t="s">
        <v>49</v>
      </c>
    </row>
    <row r="130" spans="1:28" ht="29.95" customHeight="1">
      <c r="A130" s="4" t="s">
        <v>275</v>
      </c>
      <c r="B130" s="4" t="s">
        <v>243</v>
      </c>
      <c r="C130" s="4" t="s">
        <v>274</v>
      </c>
      <c r="D130" s="8" t="s">
        <v>142</v>
      </c>
      <c r="E130" s="9">
        <v>24900</v>
      </c>
      <c r="F130" s="4" t="s">
        <v>49</v>
      </c>
      <c r="G130" s="9">
        <v>31223</v>
      </c>
      <c r="H130" s="4" t="s">
        <v>1637</v>
      </c>
      <c r="I130" s="9">
        <v>31710</v>
      </c>
      <c r="J130" s="4" t="s">
        <v>1638</v>
      </c>
      <c r="K130" s="9">
        <v>0</v>
      </c>
      <c r="L130" s="4" t="s">
        <v>49</v>
      </c>
      <c r="M130" s="9">
        <v>0</v>
      </c>
      <c r="N130" s="4" t="s">
        <v>49</v>
      </c>
      <c r="O130" s="9">
        <f t="shared" si="3"/>
        <v>24900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4" t="s">
        <v>1641</v>
      </c>
      <c r="X130" s="4" t="s">
        <v>49</v>
      </c>
      <c r="Y130" s="1" t="s">
        <v>49</v>
      </c>
      <c r="Z130" s="1" t="s">
        <v>49</v>
      </c>
      <c r="AA130" s="10"/>
      <c r="AB130" s="1" t="s">
        <v>49</v>
      </c>
    </row>
    <row r="131" spans="1:28" ht="29.95" customHeight="1">
      <c r="A131" s="4" t="s">
        <v>245</v>
      </c>
      <c r="B131" s="4" t="s">
        <v>243</v>
      </c>
      <c r="C131" s="4" t="s">
        <v>244</v>
      </c>
      <c r="D131" s="8" t="s">
        <v>142</v>
      </c>
      <c r="E131" s="9">
        <v>39680</v>
      </c>
      <c r="F131" s="4" t="s">
        <v>49</v>
      </c>
      <c r="G131" s="9">
        <v>49780</v>
      </c>
      <c r="H131" s="4" t="s">
        <v>1637</v>
      </c>
      <c r="I131" s="9">
        <v>50570</v>
      </c>
      <c r="J131" s="4" t="s">
        <v>1638</v>
      </c>
      <c r="K131" s="9">
        <v>0</v>
      </c>
      <c r="L131" s="4" t="s">
        <v>49</v>
      </c>
      <c r="M131" s="9">
        <v>0</v>
      </c>
      <c r="N131" s="4" t="s">
        <v>49</v>
      </c>
      <c r="O131" s="9">
        <f t="shared" si="3"/>
        <v>39680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4" t="s">
        <v>1642</v>
      </c>
      <c r="X131" s="4" t="s">
        <v>49</v>
      </c>
      <c r="Y131" s="1" t="s">
        <v>49</v>
      </c>
      <c r="Z131" s="1" t="s">
        <v>49</v>
      </c>
      <c r="AA131" s="10"/>
      <c r="AB131" s="1" t="s">
        <v>49</v>
      </c>
    </row>
    <row r="132" spans="1:28" ht="29.95" customHeight="1">
      <c r="A132" s="4" t="s">
        <v>352</v>
      </c>
      <c r="B132" s="4" t="s">
        <v>243</v>
      </c>
      <c r="C132" s="4" t="s">
        <v>351</v>
      </c>
      <c r="D132" s="8" t="s">
        <v>142</v>
      </c>
      <c r="E132" s="9">
        <v>48650</v>
      </c>
      <c r="F132" s="4" t="s">
        <v>49</v>
      </c>
      <c r="G132" s="9">
        <v>61185</v>
      </c>
      <c r="H132" s="4" t="s">
        <v>1637</v>
      </c>
      <c r="I132" s="9">
        <v>62160</v>
      </c>
      <c r="J132" s="4" t="s">
        <v>1638</v>
      </c>
      <c r="K132" s="9">
        <v>0</v>
      </c>
      <c r="L132" s="4" t="s">
        <v>49</v>
      </c>
      <c r="M132" s="9">
        <v>0</v>
      </c>
      <c r="N132" s="4" t="s">
        <v>49</v>
      </c>
      <c r="O132" s="9">
        <f t="shared" si="3"/>
        <v>48650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4" t="s">
        <v>1643</v>
      </c>
      <c r="X132" s="4" t="s">
        <v>49</v>
      </c>
      <c r="Y132" s="1" t="s">
        <v>49</v>
      </c>
      <c r="Z132" s="1" t="s">
        <v>49</v>
      </c>
      <c r="AA132" s="10"/>
      <c r="AB132" s="1" t="s">
        <v>49</v>
      </c>
    </row>
    <row r="133" spans="1:28" ht="29.95" customHeight="1">
      <c r="A133" s="4" t="s">
        <v>354</v>
      </c>
      <c r="B133" s="4" t="s">
        <v>243</v>
      </c>
      <c r="C133" s="4" t="s">
        <v>353</v>
      </c>
      <c r="D133" s="8" t="s">
        <v>142</v>
      </c>
      <c r="E133" s="9">
        <v>46080</v>
      </c>
      <c r="F133" s="4" t="s">
        <v>49</v>
      </c>
      <c r="G133" s="9">
        <v>57816</v>
      </c>
      <c r="H133" s="4" t="s">
        <v>1637</v>
      </c>
      <c r="I133" s="9">
        <v>58740</v>
      </c>
      <c r="J133" s="4" t="s">
        <v>1638</v>
      </c>
      <c r="K133" s="9">
        <v>0</v>
      </c>
      <c r="L133" s="4" t="s">
        <v>49</v>
      </c>
      <c r="M133" s="9">
        <v>0</v>
      </c>
      <c r="N133" s="4" t="s">
        <v>49</v>
      </c>
      <c r="O133" s="9">
        <f t="shared" si="3"/>
        <v>46080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4" t="s">
        <v>1644</v>
      </c>
      <c r="X133" s="4" t="s">
        <v>49</v>
      </c>
      <c r="Y133" s="1" t="s">
        <v>49</v>
      </c>
      <c r="Z133" s="1" t="s">
        <v>49</v>
      </c>
      <c r="AA133" s="10"/>
      <c r="AB133" s="1" t="s">
        <v>49</v>
      </c>
    </row>
    <row r="134" spans="1:28" ht="29.95" customHeight="1">
      <c r="A134" s="4" t="s">
        <v>356</v>
      </c>
      <c r="B134" s="4" t="s">
        <v>243</v>
      </c>
      <c r="C134" s="4" t="s">
        <v>355</v>
      </c>
      <c r="D134" s="8" t="s">
        <v>142</v>
      </c>
      <c r="E134" s="9">
        <v>56750</v>
      </c>
      <c r="F134" s="4" t="s">
        <v>49</v>
      </c>
      <c r="G134" s="9">
        <v>71122</v>
      </c>
      <c r="H134" s="4" t="s">
        <v>1637</v>
      </c>
      <c r="I134" s="9">
        <v>72250</v>
      </c>
      <c r="J134" s="4" t="s">
        <v>1638</v>
      </c>
      <c r="K134" s="9">
        <v>0</v>
      </c>
      <c r="L134" s="4" t="s">
        <v>49</v>
      </c>
      <c r="M134" s="9">
        <v>0</v>
      </c>
      <c r="N134" s="4" t="s">
        <v>49</v>
      </c>
      <c r="O134" s="9">
        <f t="shared" si="3"/>
        <v>56750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4" t="s">
        <v>1645</v>
      </c>
      <c r="X134" s="4" t="s">
        <v>49</v>
      </c>
      <c r="Y134" s="1" t="s">
        <v>49</v>
      </c>
      <c r="Z134" s="1" t="s">
        <v>49</v>
      </c>
      <c r="AA134" s="10"/>
      <c r="AB134" s="1" t="s">
        <v>49</v>
      </c>
    </row>
    <row r="135" spans="1:28" ht="29.95" customHeight="1">
      <c r="A135" s="4" t="s">
        <v>819</v>
      </c>
      <c r="B135" s="4" t="s">
        <v>213</v>
      </c>
      <c r="C135" s="4" t="s">
        <v>274</v>
      </c>
      <c r="D135" s="8" t="s">
        <v>142</v>
      </c>
      <c r="E135" s="9">
        <v>0</v>
      </c>
      <c r="F135" s="4" t="s">
        <v>49</v>
      </c>
      <c r="G135" s="9">
        <v>0</v>
      </c>
      <c r="H135" s="4" t="s">
        <v>49</v>
      </c>
      <c r="I135" s="9">
        <v>0</v>
      </c>
      <c r="J135" s="4" t="s">
        <v>49</v>
      </c>
      <c r="K135" s="9">
        <v>0</v>
      </c>
      <c r="L135" s="4" t="s">
        <v>49</v>
      </c>
      <c r="M135" s="9">
        <v>0</v>
      </c>
      <c r="N135" s="4" t="s">
        <v>49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4" t="s">
        <v>1646</v>
      </c>
      <c r="X135" s="4" t="s">
        <v>49</v>
      </c>
      <c r="Y135" s="1" t="s">
        <v>49</v>
      </c>
      <c r="Z135" s="1" t="s">
        <v>49</v>
      </c>
      <c r="AA135" s="10"/>
      <c r="AB135" s="1" t="s">
        <v>49</v>
      </c>
    </row>
    <row r="136" spans="1:28" ht="29.95" customHeight="1">
      <c r="A136" s="4" t="s">
        <v>825</v>
      </c>
      <c r="B136" s="4" t="s">
        <v>213</v>
      </c>
      <c r="C136" s="4" t="s">
        <v>244</v>
      </c>
      <c r="D136" s="8" t="s">
        <v>142</v>
      </c>
      <c r="E136" s="9">
        <v>0</v>
      </c>
      <c r="F136" s="4" t="s">
        <v>49</v>
      </c>
      <c r="G136" s="9">
        <v>0</v>
      </c>
      <c r="H136" s="4" t="s">
        <v>49</v>
      </c>
      <c r="I136" s="9">
        <v>0</v>
      </c>
      <c r="J136" s="4" t="s">
        <v>49</v>
      </c>
      <c r="K136" s="9">
        <v>0</v>
      </c>
      <c r="L136" s="4" t="s">
        <v>49</v>
      </c>
      <c r="M136" s="9">
        <v>0</v>
      </c>
      <c r="N136" s="4" t="s">
        <v>49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4" t="s">
        <v>1647</v>
      </c>
      <c r="X136" s="4" t="s">
        <v>49</v>
      </c>
      <c r="Y136" s="1" t="s">
        <v>49</v>
      </c>
      <c r="Z136" s="1" t="s">
        <v>49</v>
      </c>
      <c r="AA136" s="10"/>
      <c r="AB136" s="1" t="s">
        <v>49</v>
      </c>
    </row>
    <row r="137" spans="1:28" ht="29.95" customHeight="1">
      <c r="A137" s="4" t="s">
        <v>839</v>
      </c>
      <c r="B137" s="4" t="s">
        <v>213</v>
      </c>
      <c r="C137" s="4" t="s">
        <v>272</v>
      </c>
      <c r="D137" s="8" t="s">
        <v>142</v>
      </c>
      <c r="E137" s="9">
        <v>0</v>
      </c>
      <c r="F137" s="4" t="s">
        <v>49</v>
      </c>
      <c r="G137" s="9">
        <v>0</v>
      </c>
      <c r="H137" s="4" t="s">
        <v>49</v>
      </c>
      <c r="I137" s="9">
        <v>0</v>
      </c>
      <c r="J137" s="4" t="s">
        <v>49</v>
      </c>
      <c r="K137" s="9">
        <v>0</v>
      </c>
      <c r="L137" s="4" t="s">
        <v>49</v>
      </c>
      <c r="M137" s="9">
        <v>0</v>
      </c>
      <c r="N137" s="4" t="s">
        <v>49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4" t="s">
        <v>1648</v>
      </c>
      <c r="X137" s="4" t="s">
        <v>49</v>
      </c>
      <c r="Y137" s="1" t="s">
        <v>49</v>
      </c>
      <c r="Z137" s="1" t="s">
        <v>49</v>
      </c>
      <c r="AA137" s="10"/>
      <c r="AB137" s="1" t="s">
        <v>49</v>
      </c>
    </row>
    <row r="138" spans="1:28" ht="29.95" customHeight="1">
      <c r="A138" s="4" t="s">
        <v>845</v>
      </c>
      <c r="B138" s="4" t="s">
        <v>213</v>
      </c>
      <c r="C138" s="4" t="s">
        <v>214</v>
      </c>
      <c r="D138" s="8" t="s">
        <v>142</v>
      </c>
      <c r="E138" s="9">
        <v>0</v>
      </c>
      <c r="F138" s="4" t="s">
        <v>49</v>
      </c>
      <c r="G138" s="9">
        <v>0</v>
      </c>
      <c r="H138" s="4" t="s">
        <v>49</v>
      </c>
      <c r="I138" s="9">
        <v>0</v>
      </c>
      <c r="J138" s="4" t="s">
        <v>49</v>
      </c>
      <c r="K138" s="9">
        <v>0</v>
      </c>
      <c r="L138" s="4" t="s">
        <v>49</v>
      </c>
      <c r="M138" s="9">
        <v>0</v>
      </c>
      <c r="N138" s="4" t="s">
        <v>49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4" t="s">
        <v>1649</v>
      </c>
      <c r="X138" s="4" t="s">
        <v>49</v>
      </c>
      <c r="Y138" s="1" t="s">
        <v>49</v>
      </c>
      <c r="Z138" s="1" t="s">
        <v>49</v>
      </c>
      <c r="AA138" s="10"/>
      <c r="AB138" s="1" t="s">
        <v>49</v>
      </c>
    </row>
    <row r="139" spans="1:28" ht="29.95" customHeight="1">
      <c r="A139" s="4" t="s">
        <v>851</v>
      </c>
      <c r="B139" s="4" t="s">
        <v>213</v>
      </c>
      <c r="C139" s="4" t="s">
        <v>274</v>
      </c>
      <c r="D139" s="8" t="s">
        <v>142</v>
      </c>
      <c r="E139" s="9">
        <v>0</v>
      </c>
      <c r="F139" s="4" t="s">
        <v>49</v>
      </c>
      <c r="G139" s="9">
        <v>0</v>
      </c>
      <c r="H139" s="4" t="s">
        <v>49</v>
      </c>
      <c r="I139" s="9">
        <v>0</v>
      </c>
      <c r="J139" s="4" t="s">
        <v>49</v>
      </c>
      <c r="K139" s="9">
        <v>0</v>
      </c>
      <c r="L139" s="4" t="s">
        <v>49</v>
      </c>
      <c r="M139" s="9">
        <v>0</v>
      </c>
      <c r="N139" s="4" t="s">
        <v>49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4" t="s">
        <v>1650</v>
      </c>
      <c r="X139" s="4" t="s">
        <v>49</v>
      </c>
      <c r="Y139" s="1" t="s">
        <v>49</v>
      </c>
      <c r="Z139" s="1" t="s">
        <v>49</v>
      </c>
      <c r="AA139" s="10"/>
      <c r="AB139" s="1" t="s">
        <v>49</v>
      </c>
    </row>
    <row r="140" spans="1:28" ht="29.95" customHeight="1">
      <c r="A140" s="4" t="s">
        <v>215</v>
      </c>
      <c r="B140" s="4" t="s">
        <v>213</v>
      </c>
      <c r="C140" s="4" t="s">
        <v>214</v>
      </c>
      <c r="D140" s="8" t="s">
        <v>142</v>
      </c>
      <c r="E140" s="9">
        <v>0</v>
      </c>
      <c r="F140" s="4" t="s">
        <v>49</v>
      </c>
      <c r="G140" s="9">
        <v>0</v>
      </c>
      <c r="H140" s="4" t="s">
        <v>49</v>
      </c>
      <c r="I140" s="9">
        <v>0</v>
      </c>
      <c r="J140" s="4" t="s">
        <v>49</v>
      </c>
      <c r="K140" s="9">
        <v>0</v>
      </c>
      <c r="L140" s="4" t="s">
        <v>49</v>
      </c>
      <c r="M140" s="9">
        <v>0</v>
      </c>
      <c r="N140" s="4" t="s">
        <v>49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4" t="s">
        <v>1651</v>
      </c>
      <c r="X140" s="4" t="s">
        <v>49</v>
      </c>
      <c r="Y140" s="1" t="s">
        <v>49</v>
      </c>
      <c r="Z140" s="1" t="s">
        <v>49</v>
      </c>
      <c r="AA140" s="10"/>
      <c r="AB140" s="1" t="s">
        <v>49</v>
      </c>
    </row>
    <row r="141" spans="1:28" ht="29.95" customHeight="1">
      <c r="A141" s="4" t="s">
        <v>857</v>
      </c>
      <c r="B141" s="4" t="s">
        <v>213</v>
      </c>
      <c r="C141" s="4" t="s">
        <v>244</v>
      </c>
      <c r="D141" s="8" t="s">
        <v>142</v>
      </c>
      <c r="E141" s="9">
        <v>0</v>
      </c>
      <c r="F141" s="4" t="s">
        <v>49</v>
      </c>
      <c r="G141" s="9">
        <v>0</v>
      </c>
      <c r="H141" s="4" t="s">
        <v>49</v>
      </c>
      <c r="I141" s="9">
        <v>0</v>
      </c>
      <c r="J141" s="4" t="s">
        <v>49</v>
      </c>
      <c r="K141" s="9">
        <v>0</v>
      </c>
      <c r="L141" s="4" t="s">
        <v>49</v>
      </c>
      <c r="M141" s="9">
        <v>0</v>
      </c>
      <c r="N141" s="4" t="s">
        <v>49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4" t="s">
        <v>1652</v>
      </c>
      <c r="X141" s="4" t="s">
        <v>49</v>
      </c>
      <c r="Y141" s="1" t="s">
        <v>49</v>
      </c>
      <c r="Z141" s="1" t="s">
        <v>49</v>
      </c>
      <c r="AA141" s="10"/>
      <c r="AB141" s="1" t="s">
        <v>49</v>
      </c>
    </row>
    <row r="142" spans="1:28" ht="29.95" customHeight="1">
      <c r="A142" s="4" t="s">
        <v>863</v>
      </c>
      <c r="B142" s="4" t="s">
        <v>213</v>
      </c>
      <c r="C142" s="4" t="s">
        <v>355</v>
      </c>
      <c r="D142" s="8" t="s">
        <v>142</v>
      </c>
      <c r="E142" s="9">
        <v>0</v>
      </c>
      <c r="F142" s="4" t="s">
        <v>49</v>
      </c>
      <c r="G142" s="9">
        <v>0</v>
      </c>
      <c r="H142" s="4" t="s">
        <v>49</v>
      </c>
      <c r="I142" s="9">
        <v>0</v>
      </c>
      <c r="J142" s="4" t="s">
        <v>49</v>
      </c>
      <c r="K142" s="9">
        <v>0</v>
      </c>
      <c r="L142" s="4" t="s">
        <v>49</v>
      </c>
      <c r="M142" s="9">
        <v>0</v>
      </c>
      <c r="N142" s="4" t="s">
        <v>49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4" t="s">
        <v>1653</v>
      </c>
      <c r="X142" s="4" t="s">
        <v>49</v>
      </c>
      <c r="Y142" s="1" t="s">
        <v>49</v>
      </c>
      <c r="Z142" s="1" t="s">
        <v>49</v>
      </c>
      <c r="AA142" s="10"/>
      <c r="AB142" s="1" t="s">
        <v>49</v>
      </c>
    </row>
    <row r="143" spans="1:28" ht="29.95" customHeight="1">
      <c r="A143" s="4" t="s">
        <v>293</v>
      </c>
      <c r="B143" s="4" t="s">
        <v>246</v>
      </c>
      <c r="C143" s="4" t="s">
        <v>292</v>
      </c>
      <c r="D143" s="8" t="s">
        <v>187</v>
      </c>
      <c r="E143" s="9">
        <v>4130</v>
      </c>
      <c r="F143" s="4" t="s">
        <v>49</v>
      </c>
      <c r="G143" s="9">
        <v>4010</v>
      </c>
      <c r="H143" s="4" t="s">
        <v>1654</v>
      </c>
      <c r="I143" s="9">
        <v>5240</v>
      </c>
      <c r="J143" s="4" t="s">
        <v>1655</v>
      </c>
      <c r="K143" s="9">
        <v>0</v>
      </c>
      <c r="L143" s="4" t="s">
        <v>49</v>
      </c>
      <c r="M143" s="9">
        <v>0</v>
      </c>
      <c r="N143" s="4" t="s">
        <v>49</v>
      </c>
      <c r="O143" s="9">
        <f t="shared" ref="O143:O183" si="4">SMALL(E143:M143,COUNTIF(E143:M143,0)+1)</f>
        <v>4010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4" t="s">
        <v>1656</v>
      </c>
      <c r="X143" s="4" t="s">
        <v>49</v>
      </c>
      <c r="Y143" s="1" t="s">
        <v>49</v>
      </c>
      <c r="Z143" s="1" t="s">
        <v>49</v>
      </c>
      <c r="AA143" s="10"/>
      <c r="AB143" s="1" t="s">
        <v>49</v>
      </c>
    </row>
    <row r="144" spans="1:28" ht="29.95" customHeight="1">
      <c r="A144" s="4" t="s">
        <v>295</v>
      </c>
      <c r="B144" s="4" t="s">
        <v>246</v>
      </c>
      <c r="C144" s="4" t="s">
        <v>294</v>
      </c>
      <c r="D144" s="8" t="s">
        <v>187</v>
      </c>
      <c r="E144" s="9">
        <v>7250</v>
      </c>
      <c r="F144" s="4" t="s">
        <v>49</v>
      </c>
      <c r="G144" s="9">
        <v>7080</v>
      </c>
      <c r="H144" s="4" t="s">
        <v>1654</v>
      </c>
      <c r="I144" s="9">
        <v>9240</v>
      </c>
      <c r="J144" s="4" t="s">
        <v>1655</v>
      </c>
      <c r="K144" s="9">
        <v>0</v>
      </c>
      <c r="L144" s="4" t="s">
        <v>49</v>
      </c>
      <c r="M144" s="9">
        <v>0</v>
      </c>
      <c r="N144" s="4" t="s">
        <v>49</v>
      </c>
      <c r="O144" s="9">
        <f t="shared" si="4"/>
        <v>7080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4" t="s">
        <v>1657</v>
      </c>
      <c r="X144" s="4" t="s">
        <v>49</v>
      </c>
      <c r="Y144" s="1" t="s">
        <v>49</v>
      </c>
      <c r="Z144" s="1" t="s">
        <v>49</v>
      </c>
      <c r="AA144" s="10"/>
      <c r="AB144" s="1" t="s">
        <v>49</v>
      </c>
    </row>
    <row r="145" spans="1:28" ht="29.95" customHeight="1">
      <c r="A145" s="4" t="s">
        <v>297</v>
      </c>
      <c r="B145" s="4" t="s">
        <v>246</v>
      </c>
      <c r="C145" s="4" t="s">
        <v>296</v>
      </c>
      <c r="D145" s="8" t="s">
        <v>187</v>
      </c>
      <c r="E145" s="9">
        <v>16240</v>
      </c>
      <c r="F145" s="4" t="s">
        <v>49</v>
      </c>
      <c r="G145" s="9">
        <v>15840</v>
      </c>
      <c r="H145" s="4" t="s">
        <v>1654</v>
      </c>
      <c r="I145" s="9">
        <v>20700</v>
      </c>
      <c r="J145" s="4" t="s">
        <v>1655</v>
      </c>
      <c r="K145" s="9">
        <v>0</v>
      </c>
      <c r="L145" s="4" t="s">
        <v>49</v>
      </c>
      <c r="M145" s="9">
        <v>0</v>
      </c>
      <c r="N145" s="4" t="s">
        <v>49</v>
      </c>
      <c r="O145" s="9">
        <f t="shared" si="4"/>
        <v>15840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4" t="s">
        <v>1658</v>
      </c>
      <c r="X145" s="4" t="s">
        <v>49</v>
      </c>
      <c r="Y145" s="1" t="s">
        <v>49</v>
      </c>
      <c r="Z145" s="1" t="s">
        <v>49</v>
      </c>
      <c r="AA145" s="10"/>
      <c r="AB145" s="1" t="s">
        <v>49</v>
      </c>
    </row>
    <row r="146" spans="1:28" ht="29.95" customHeight="1">
      <c r="A146" s="4" t="s">
        <v>248</v>
      </c>
      <c r="B146" s="4" t="s">
        <v>246</v>
      </c>
      <c r="C146" s="4" t="s">
        <v>247</v>
      </c>
      <c r="D146" s="8" t="s">
        <v>187</v>
      </c>
      <c r="E146" s="9">
        <v>36630</v>
      </c>
      <c r="F146" s="4" t="s">
        <v>49</v>
      </c>
      <c r="G146" s="9">
        <v>34440</v>
      </c>
      <c r="H146" s="4" t="s">
        <v>1654</v>
      </c>
      <c r="I146" s="9">
        <v>46960</v>
      </c>
      <c r="J146" s="4" t="s">
        <v>1655</v>
      </c>
      <c r="K146" s="9">
        <v>0</v>
      </c>
      <c r="L146" s="4" t="s">
        <v>49</v>
      </c>
      <c r="M146" s="9">
        <v>0</v>
      </c>
      <c r="N146" s="4" t="s">
        <v>49</v>
      </c>
      <c r="O146" s="9">
        <f t="shared" si="4"/>
        <v>34440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4" t="s">
        <v>1659</v>
      </c>
      <c r="X146" s="4" t="s">
        <v>49</v>
      </c>
      <c r="Y146" s="1" t="s">
        <v>49</v>
      </c>
      <c r="Z146" s="1" t="s">
        <v>49</v>
      </c>
      <c r="AA146" s="10"/>
      <c r="AB146" s="1" t="s">
        <v>49</v>
      </c>
    </row>
    <row r="147" spans="1:28" ht="29.95" customHeight="1">
      <c r="A147" s="4" t="s">
        <v>299</v>
      </c>
      <c r="B147" s="4" t="s">
        <v>246</v>
      </c>
      <c r="C147" s="4" t="s">
        <v>298</v>
      </c>
      <c r="D147" s="8" t="s">
        <v>187</v>
      </c>
      <c r="E147" s="9">
        <v>59870</v>
      </c>
      <c r="F147" s="4" t="s">
        <v>49</v>
      </c>
      <c r="G147" s="9">
        <v>59950</v>
      </c>
      <c r="H147" s="4" t="s">
        <v>1654</v>
      </c>
      <c r="I147" s="9">
        <v>76300</v>
      </c>
      <c r="J147" s="4" t="s">
        <v>1655</v>
      </c>
      <c r="K147" s="9">
        <v>0</v>
      </c>
      <c r="L147" s="4" t="s">
        <v>49</v>
      </c>
      <c r="M147" s="9">
        <v>0</v>
      </c>
      <c r="N147" s="4" t="s">
        <v>49</v>
      </c>
      <c r="O147" s="9">
        <f t="shared" si="4"/>
        <v>59870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4" t="s">
        <v>1660</v>
      </c>
      <c r="X147" s="4" t="s">
        <v>49</v>
      </c>
      <c r="Y147" s="1" t="s">
        <v>49</v>
      </c>
      <c r="Z147" s="1" t="s">
        <v>49</v>
      </c>
      <c r="AA147" s="10"/>
      <c r="AB147" s="1" t="s">
        <v>49</v>
      </c>
    </row>
    <row r="148" spans="1:28" ht="29.95" customHeight="1">
      <c r="A148" s="4" t="s">
        <v>301</v>
      </c>
      <c r="B148" s="4" t="s">
        <v>246</v>
      </c>
      <c r="C148" s="4" t="s">
        <v>300</v>
      </c>
      <c r="D148" s="8" t="s">
        <v>187</v>
      </c>
      <c r="E148" s="9">
        <v>14930</v>
      </c>
      <c r="F148" s="4" t="s">
        <v>49</v>
      </c>
      <c r="G148" s="9">
        <v>14560</v>
      </c>
      <c r="H148" s="4" t="s">
        <v>1654</v>
      </c>
      <c r="I148" s="9">
        <v>19020</v>
      </c>
      <c r="J148" s="4" t="s">
        <v>1655</v>
      </c>
      <c r="K148" s="9">
        <v>0</v>
      </c>
      <c r="L148" s="4" t="s">
        <v>49</v>
      </c>
      <c r="M148" s="9">
        <v>0</v>
      </c>
      <c r="N148" s="4" t="s">
        <v>49</v>
      </c>
      <c r="O148" s="9">
        <f t="shared" si="4"/>
        <v>14560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4" t="s">
        <v>1661</v>
      </c>
      <c r="X148" s="4" t="s">
        <v>49</v>
      </c>
      <c r="Y148" s="1" t="s">
        <v>49</v>
      </c>
      <c r="Z148" s="1" t="s">
        <v>49</v>
      </c>
      <c r="AA148" s="10"/>
      <c r="AB148" s="1" t="s">
        <v>49</v>
      </c>
    </row>
    <row r="149" spans="1:28" ht="29.95" customHeight="1">
      <c r="A149" s="4" t="s">
        <v>362</v>
      </c>
      <c r="B149" s="4" t="s">
        <v>246</v>
      </c>
      <c r="C149" s="4" t="s">
        <v>361</v>
      </c>
      <c r="D149" s="8" t="s">
        <v>187</v>
      </c>
      <c r="E149" s="9">
        <v>52310</v>
      </c>
      <c r="F149" s="4" t="s">
        <v>49</v>
      </c>
      <c r="G149" s="9">
        <v>52400</v>
      </c>
      <c r="H149" s="4" t="s">
        <v>1654</v>
      </c>
      <c r="I149" s="9">
        <v>66690</v>
      </c>
      <c r="J149" s="4" t="s">
        <v>1655</v>
      </c>
      <c r="K149" s="9">
        <v>0</v>
      </c>
      <c r="L149" s="4" t="s">
        <v>49</v>
      </c>
      <c r="M149" s="9">
        <v>0</v>
      </c>
      <c r="N149" s="4" t="s">
        <v>49</v>
      </c>
      <c r="O149" s="9">
        <f t="shared" si="4"/>
        <v>52310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4" t="s">
        <v>1662</v>
      </c>
      <c r="X149" s="4" t="s">
        <v>49</v>
      </c>
      <c r="Y149" s="1" t="s">
        <v>49</v>
      </c>
      <c r="Z149" s="1" t="s">
        <v>49</v>
      </c>
      <c r="AA149" s="10"/>
      <c r="AB149" s="1" t="s">
        <v>49</v>
      </c>
    </row>
    <row r="150" spans="1:28" ht="29.95" customHeight="1">
      <c r="A150" s="4" t="s">
        <v>303</v>
      </c>
      <c r="B150" s="4" t="s">
        <v>246</v>
      </c>
      <c r="C150" s="4" t="s">
        <v>302</v>
      </c>
      <c r="D150" s="8" t="s">
        <v>187</v>
      </c>
      <c r="E150" s="9">
        <v>79980</v>
      </c>
      <c r="F150" s="4" t="s">
        <v>49</v>
      </c>
      <c r="G150" s="9">
        <v>80080</v>
      </c>
      <c r="H150" s="4" t="s">
        <v>1654</v>
      </c>
      <c r="I150" s="9">
        <v>101920</v>
      </c>
      <c r="J150" s="4" t="s">
        <v>1655</v>
      </c>
      <c r="K150" s="9">
        <v>0</v>
      </c>
      <c r="L150" s="4" t="s">
        <v>49</v>
      </c>
      <c r="M150" s="9">
        <v>0</v>
      </c>
      <c r="N150" s="4" t="s">
        <v>49</v>
      </c>
      <c r="O150" s="9">
        <f t="shared" si="4"/>
        <v>79980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4" t="s">
        <v>1663</v>
      </c>
      <c r="X150" s="4" t="s">
        <v>49</v>
      </c>
      <c r="Y150" s="1" t="s">
        <v>49</v>
      </c>
      <c r="Z150" s="1" t="s">
        <v>49</v>
      </c>
      <c r="AA150" s="10"/>
      <c r="AB150" s="1" t="s">
        <v>49</v>
      </c>
    </row>
    <row r="151" spans="1:28" ht="29.95" customHeight="1">
      <c r="A151" s="4" t="s">
        <v>285</v>
      </c>
      <c r="B151" s="4" t="s">
        <v>246</v>
      </c>
      <c r="C151" s="4" t="s">
        <v>284</v>
      </c>
      <c r="D151" s="8" t="s">
        <v>187</v>
      </c>
      <c r="E151" s="9">
        <v>10910</v>
      </c>
      <c r="F151" s="4" t="s">
        <v>49</v>
      </c>
      <c r="G151" s="9">
        <v>12826</v>
      </c>
      <c r="H151" s="4" t="s">
        <v>1664</v>
      </c>
      <c r="I151" s="9">
        <v>12826</v>
      </c>
      <c r="J151" s="4" t="s">
        <v>1665</v>
      </c>
      <c r="K151" s="9">
        <v>0</v>
      </c>
      <c r="L151" s="4" t="s">
        <v>49</v>
      </c>
      <c r="M151" s="9">
        <v>0</v>
      </c>
      <c r="N151" s="4" t="s">
        <v>49</v>
      </c>
      <c r="O151" s="9">
        <f t="shared" si="4"/>
        <v>10910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4" t="s">
        <v>1666</v>
      </c>
      <c r="X151" s="4" t="s">
        <v>49</v>
      </c>
      <c r="Y151" s="1" t="s">
        <v>49</v>
      </c>
      <c r="Z151" s="1" t="s">
        <v>49</v>
      </c>
      <c r="AA151" s="10"/>
      <c r="AB151" s="1" t="s">
        <v>49</v>
      </c>
    </row>
    <row r="152" spans="1:28" ht="29.95" customHeight="1">
      <c r="A152" s="4" t="s">
        <v>287</v>
      </c>
      <c r="B152" s="4" t="s">
        <v>246</v>
      </c>
      <c r="C152" s="4" t="s">
        <v>286</v>
      </c>
      <c r="D152" s="8" t="s">
        <v>187</v>
      </c>
      <c r="E152" s="9">
        <v>21130</v>
      </c>
      <c r="F152" s="4" t="s">
        <v>49</v>
      </c>
      <c r="G152" s="9">
        <v>24853</v>
      </c>
      <c r="H152" s="4" t="s">
        <v>1664</v>
      </c>
      <c r="I152" s="9">
        <v>24853</v>
      </c>
      <c r="J152" s="4" t="s">
        <v>1665</v>
      </c>
      <c r="K152" s="9">
        <v>0</v>
      </c>
      <c r="L152" s="4" t="s">
        <v>49</v>
      </c>
      <c r="M152" s="9">
        <v>0</v>
      </c>
      <c r="N152" s="4" t="s">
        <v>49</v>
      </c>
      <c r="O152" s="9">
        <f t="shared" si="4"/>
        <v>21130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4" t="s">
        <v>1667</v>
      </c>
      <c r="X152" s="4" t="s">
        <v>49</v>
      </c>
      <c r="Y152" s="1" t="s">
        <v>49</v>
      </c>
      <c r="Z152" s="1" t="s">
        <v>49</v>
      </c>
      <c r="AA152" s="10"/>
      <c r="AB152" s="1" t="s">
        <v>49</v>
      </c>
    </row>
    <row r="153" spans="1:28" ht="29.95" customHeight="1">
      <c r="A153" s="4" t="s">
        <v>289</v>
      </c>
      <c r="B153" s="4" t="s">
        <v>246</v>
      </c>
      <c r="C153" s="4" t="s">
        <v>288</v>
      </c>
      <c r="D153" s="8" t="s">
        <v>187</v>
      </c>
      <c r="E153" s="9">
        <v>5580</v>
      </c>
      <c r="F153" s="4" t="s">
        <v>49</v>
      </c>
      <c r="G153" s="9">
        <v>6371</v>
      </c>
      <c r="H153" s="4" t="s">
        <v>1664</v>
      </c>
      <c r="I153" s="9">
        <v>6371</v>
      </c>
      <c r="J153" s="4" t="s">
        <v>1665</v>
      </c>
      <c r="K153" s="9">
        <v>0</v>
      </c>
      <c r="L153" s="4" t="s">
        <v>49</v>
      </c>
      <c r="M153" s="9">
        <v>0</v>
      </c>
      <c r="N153" s="4" t="s">
        <v>49</v>
      </c>
      <c r="O153" s="9">
        <f t="shared" si="4"/>
        <v>5580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4" t="s">
        <v>1668</v>
      </c>
      <c r="X153" s="4" t="s">
        <v>49</v>
      </c>
      <c r="Y153" s="1" t="s">
        <v>49</v>
      </c>
      <c r="Z153" s="1" t="s">
        <v>49</v>
      </c>
      <c r="AA153" s="10"/>
      <c r="AB153" s="1" t="s">
        <v>49</v>
      </c>
    </row>
    <row r="154" spans="1:28" ht="29.95" customHeight="1">
      <c r="A154" s="4" t="s">
        <v>291</v>
      </c>
      <c r="B154" s="4" t="s">
        <v>246</v>
      </c>
      <c r="C154" s="4" t="s">
        <v>290</v>
      </c>
      <c r="D154" s="8" t="s">
        <v>187</v>
      </c>
      <c r="E154" s="9">
        <v>11620</v>
      </c>
      <c r="F154" s="4" t="s">
        <v>49</v>
      </c>
      <c r="G154" s="9">
        <v>12641</v>
      </c>
      <c r="H154" s="4" t="s">
        <v>1664</v>
      </c>
      <c r="I154" s="9">
        <v>12641</v>
      </c>
      <c r="J154" s="4" t="s">
        <v>1665</v>
      </c>
      <c r="K154" s="9">
        <v>0</v>
      </c>
      <c r="L154" s="4" t="s">
        <v>49</v>
      </c>
      <c r="M154" s="9">
        <v>0</v>
      </c>
      <c r="N154" s="4" t="s">
        <v>49</v>
      </c>
      <c r="O154" s="9">
        <f t="shared" si="4"/>
        <v>11620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4" t="s">
        <v>1669</v>
      </c>
      <c r="X154" s="4" t="s">
        <v>49</v>
      </c>
      <c r="Y154" s="1" t="s">
        <v>49</v>
      </c>
      <c r="Z154" s="1" t="s">
        <v>49</v>
      </c>
      <c r="AA154" s="10"/>
      <c r="AB154" s="1" t="s">
        <v>49</v>
      </c>
    </row>
    <row r="155" spans="1:28" ht="29.95" customHeight="1">
      <c r="A155" s="4" t="s">
        <v>358</v>
      </c>
      <c r="B155" s="4" t="s">
        <v>200</v>
      </c>
      <c r="C155" s="4" t="s">
        <v>357</v>
      </c>
      <c r="D155" s="8" t="s">
        <v>187</v>
      </c>
      <c r="E155" s="9">
        <v>8990</v>
      </c>
      <c r="F155" s="4" t="s">
        <v>49</v>
      </c>
      <c r="G155" s="9">
        <v>13220</v>
      </c>
      <c r="H155" s="4" t="s">
        <v>1670</v>
      </c>
      <c r="I155" s="9">
        <v>11170</v>
      </c>
      <c r="J155" s="4" t="s">
        <v>1671</v>
      </c>
      <c r="K155" s="9">
        <v>0</v>
      </c>
      <c r="L155" s="4" t="s">
        <v>49</v>
      </c>
      <c r="M155" s="9">
        <v>0</v>
      </c>
      <c r="N155" s="4" t="s">
        <v>49</v>
      </c>
      <c r="O155" s="9">
        <f t="shared" si="4"/>
        <v>8990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4" t="s">
        <v>1672</v>
      </c>
      <c r="X155" s="4" t="s">
        <v>49</v>
      </c>
      <c r="Y155" s="1" t="s">
        <v>49</v>
      </c>
      <c r="Z155" s="1" t="s">
        <v>49</v>
      </c>
      <c r="AA155" s="10"/>
      <c r="AB155" s="1" t="s">
        <v>49</v>
      </c>
    </row>
    <row r="156" spans="1:28" ht="29.95" customHeight="1">
      <c r="A156" s="4" t="s">
        <v>277</v>
      </c>
      <c r="B156" s="4" t="s">
        <v>200</v>
      </c>
      <c r="C156" s="4" t="s">
        <v>276</v>
      </c>
      <c r="D156" s="8" t="s">
        <v>187</v>
      </c>
      <c r="E156" s="9">
        <v>14700</v>
      </c>
      <c r="F156" s="4" t="s">
        <v>49</v>
      </c>
      <c r="G156" s="9">
        <v>21620</v>
      </c>
      <c r="H156" s="4" t="s">
        <v>1670</v>
      </c>
      <c r="I156" s="9">
        <v>15950</v>
      </c>
      <c r="J156" s="4" t="s">
        <v>1671</v>
      </c>
      <c r="K156" s="9">
        <v>0</v>
      </c>
      <c r="L156" s="4" t="s">
        <v>49</v>
      </c>
      <c r="M156" s="9">
        <v>0</v>
      </c>
      <c r="N156" s="4" t="s">
        <v>49</v>
      </c>
      <c r="O156" s="9">
        <f t="shared" si="4"/>
        <v>14700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4" t="s">
        <v>1673</v>
      </c>
      <c r="X156" s="4" t="s">
        <v>49</v>
      </c>
      <c r="Y156" s="1" t="s">
        <v>49</v>
      </c>
      <c r="Z156" s="1" t="s">
        <v>49</v>
      </c>
      <c r="AA156" s="10"/>
      <c r="AB156" s="1" t="s">
        <v>49</v>
      </c>
    </row>
    <row r="157" spans="1:28" ht="29.95" customHeight="1">
      <c r="A157" s="4" t="s">
        <v>279</v>
      </c>
      <c r="B157" s="4" t="s">
        <v>200</v>
      </c>
      <c r="C157" s="4" t="s">
        <v>278</v>
      </c>
      <c r="D157" s="8" t="s">
        <v>187</v>
      </c>
      <c r="E157" s="9">
        <v>21460</v>
      </c>
      <c r="F157" s="4" t="s">
        <v>49</v>
      </c>
      <c r="G157" s="9">
        <v>31570</v>
      </c>
      <c r="H157" s="4" t="s">
        <v>1670</v>
      </c>
      <c r="I157" s="9">
        <v>27540</v>
      </c>
      <c r="J157" s="4" t="s">
        <v>1671</v>
      </c>
      <c r="K157" s="9">
        <v>0</v>
      </c>
      <c r="L157" s="4" t="s">
        <v>49</v>
      </c>
      <c r="M157" s="9">
        <v>0</v>
      </c>
      <c r="N157" s="4" t="s">
        <v>49</v>
      </c>
      <c r="O157" s="9">
        <f t="shared" si="4"/>
        <v>21460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4" t="s">
        <v>1674</v>
      </c>
      <c r="X157" s="4" t="s">
        <v>49</v>
      </c>
      <c r="Y157" s="1" t="s">
        <v>49</v>
      </c>
      <c r="Z157" s="1" t="s">
        <v>49</v>
      </c>
      <c r="AA157" s="10"/>
      <c r="AB157" s="1" t="s">
        <v>49</v>
      </c>
    </row>
    <row r="158" spans="1:28" ht="29.95" customHeight="1">
      <c r="A158" s="4" t="s">
        <v>360</v>
      </c>
      <c r="B158" s="4" t="s">
        <v>200</v>
      </c>
      <c r="C158" s="4" t="s">
        <v>359</v>
      </c>
      <c r="D158" s="8" t="s">
        <v>187</v>
      </c>
      <c r="E158" s="9">
        <v>12950</v>
      </c>
      <c r="F158" s="4" t="s">
        <v>49</v>
      </c>
      <c r="G158" s="9">
        <v>19050</v>
      </c>
      <c r="H158" s="4" t="s">
        <v>1670</v>
      </c>
      <c r="I158" s="9">
        <v>19050</v>
      </c>
      <c r="J158" s="4" t="s">
        <v>1671</v>
      </c>
      <c r="K158" s="9">
        <v>0</v>
      </c>
      <c r="L158" s="4" t="s">
        <v>49</v>
      </c>
      <c r="M158" s="9">
        <v>0</v>
      </c>
      <c r="N158" s="4" t="s">
        <v>49</v>
      </c>
      <c r="O158" s="9">
        <f t="shared" si="4"/>
        <v>12950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4" t="s">
        <v>1675</v>
      </c>
      <c r="X158" s="4" t="s">
        <v>49</v>
      </c>
      <c r="Y158" s="1" t="s">
        <v>49</v>
      </c>
      <c r="Z158" s="1" t="s">
        <v>49</v>
      </c>
      <c r="AA158" s="10"/>
      <c r="AB158" s="1" t="s">
        <v>49</v>
      </c>
    </row>
    <row r="159" spans="1:28" ht="29.95" customHeight="1">
      <c r="A159" s="4" t="s">
        <v>281</v>
      </c>
      <c r="B159" s="4" t="s">
        <v>200</v>
      </c>
      <c r="C159" s="4" t="s">
        <v>280</v>
      </c>
      <c r="D159" s="8" t="s">
        <v>187</v>
      </c>
      <c r="E159" s="9">
        <v>19430</v>
      </c>
      <c r="F159" s="4" t="s">
        <v>49</v>
      </c>
      <c r="G159" s="9">
        <v>28570</v>
      </c>
      <c r="H159" s="4" t="s">
        <v>1670</v>
      </c>
      <c r="I159" s="9">
        <v>28570</v>
      </c>
      <c r="J159" s="4" t="s">
        <v>1671</v>
      </c>
      <c r="K159" s="9">
        <v>0</v>
      </c>
      <c r="L159" s="4" t="s">
        <v>49</v>
      </c>
      <c r="M159" s="9">
        <v>0</v>
      </c>
      <c r="N159" s="4" t="s">
        <v>49</v>
      </c>
      <c r="O159" s="9">
        <f t="shared" si="4"/>
        <v>19430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4" t="s">
        <v>1676</v>
      </c>
      <c r="X159" s="4" t="s">
        <v>49</v>
      </c>
      <c r="Y159" s="1" t="s">
        <v>49</v>
      </c>
      <c r="Z159" s="1" t="s">
        <v>49</v>
      </c>
      <c r="AA159" s="10"/>
      <c r="AB159" s="1" t="s">
        <v>49</v>
      </c>
    </row>
    <row r="160" spans="1:28" ht="29.95" customHeight="1">
      <c r="A160" s="4" t="s">
        <v>283</v>
      </c>
      <c r="B160" s="4" t="s">
        <v>200</v>
      </c>
      <c r="C160" s="4" t="s">
        <v>282</v>
      </c>
      <c r="D160" s="8" t="s">
        <v>187</v>
      </c>
      <c r="E160" s="9">
        <v>25550</v>
      </c>
      <c r="F160" s="4" t="s">
        <v>49</v>
      </c>
      <c r="G160" s="9">
        <v>37570</v>
      </c>
      <c r="H160" s="4" t="s">
        <v>1670</v>
      </c>
      <c r="I160" s="9">
        <v>37570</v>
      </c>
      <c r="J160" s="4" t="s">
        <v>1671</v>
      </c>
      <c r="K160" s="9">
        <v>0</v>
      </c>
      <c r="L160" s="4" t="s">
        <v>49</v>
      </c>
      <c r="M160" s="9">
        <v>0</v>
      </c>
      <c r="N160" s="4" t="s">
        <v>49</v>
      </c>
      <c r="O160" s="9">
        <f t="shared" si="4"/>
        <v>25550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4" t="s">
        <v>1677</v>
      </c>
      <c r="X160" s="4" t="s">
        <v>49</v>
      </c>
      <c r="Y160" s="1" t="s">
        <v>49</v>
      </c>
      <c r="Z160" s="1" t="s">
        <v>49</v>
      </c>
      <c r="AA160" s="10"/>
      <c r="AB160" s="1" t="s">
        <v>49</v>
      </c>
    </row>
    <row r="161" spans="1:28" ht="29.95" customHeight="1">
      <c r="A161" s="4" t="s">
        <v>209</v>
      </c>
      <c r="B161" s="4" t="s">
        <v>200</v>
      </c>
      <c r="C161" s="4" t="s">
        <v>208</v>
      </c>
      <c r="D161" s="8" t="s">
        <v>187</v>
      </c>
      <c r="E161" s="9">
        <v>0</v>
      </c>
      <c r="F161" s="4" t="s">
        <v>49</v>
      </c>
      <c r="G161" s="9">
        <v>2530</v>
      </c>
      <c r="H161" s="4" t="s">
        <v>1670</v>
      </c>
      <c r="I161" s="9">
        <v>2530</v>
      </c>
      <c r="J161" s="4" t="s">
        <v>1671</v>
      </c>
      <c r="K161" s="9">
        <v>0</v>
      </c>
      <c r="L161" s="4" t="s">
        <v>49</v>
      </c>
      <c r="M161" s="9">
        <v>0</v>
      </c>
      <c r="N161" s="4" t="s">
        <v>49</v>
      </c>
      <c r="O161" s="9">
        <f t="shared" si="4"/>
        <v>2530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4" t="s">
        <v>1678</v>
      </c>
      <c r="X161" s="4" t="s">
        <v>49</v>
      </c>
      <c r="Y161" s="1" t="s">
        <v>49</v>
      </c>
      <c r="Z161" s="1" t="s">
        <v>49</v>
      </c>
      <c r="AA161" s="10"/>
      <c r="AB161" s="1" t="s">
        <v>49</v>
      </c>
    </row>
    <row r="162" spans="1:28" ht="29.95" customHeight="1">
      <c r="A162" s="4" t="s">
        <v>202</v>
      </c>
      <c r="B162" s="4" t="s">
        <v>200</v>
      </c>
      <c r="C162" s="4" t="s">
        <v>201</v>
      </c>
      <c r="D162" s="8" t="s">
        <v>187</v>
      </c>
      <c r="E162" s="9">
        <v>0</v>
      </c>
      <c r="F162" s="4" t="s">
        <v>49</v>
      </c>
      <c r="G162" s="9">
        <v>2880</v>
      </c>
      <c r="H162" s="4" t="s">
        <v>1670</v>
      </c>
      <c r="I162" s="9">
        <v>2880</v>
      </c>
      <c r="J162" s="4" t="s">
        <v>1671</v>
      </c>
      <c r="K162" s="9">
        <v>0</v>
      </c>
      <c r="L162" s="4" t="s">
        <v>49</v>
      </c>
      <c r="M162" s="9">
        <v>0</v>
      </c>
      <c r="N162" s="4" t="s">
        <v>49</v>
      </c>
      <c r="O162" s="9">
        <f t="shared" si="4"/>
        <v>2880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4" t="s">
        <v>1679</v>
      </c>
      <c r="X162" s="4" t="s">
        <v>49</v>
      </c>
      <c r="Y162" s="1" t="s">
        <v>49</v>
      </c>
      <c r="Z162" s="1" t="s">
        <v>49</v>
      </c>
      <c r="AA162" s="10"/>
      <c r="AB162" s="1" t="s">
        <v>49</v>
      </c>
    </row>
    <row r="163" spans="1:28" ht="29.95" customHeight="1">
      <c r="A163" s="4" t="s">
        <v>1058</v>
      </c>
      <c r="B163" s="4" t="s">
        <v>320</v>
      </c>
      <c r="C163" s="4" t="s">
        <v>1057</v>
      </c>
      <c r="D163" s="8" t="s">
        <v>187</v>
      </c>
      <c r="E163" s="9">
        <v>49400</v>
      </c>
      <c r="F163" s="4" t="s">
        <v>49</v>
      </c>
      <c r="G163" s="9">
        <v>50000</v>
      </c>
      <c r="H163" s="4" t="s">
        <v>1680</v>
      </c>
      <c r="I163" s="9">
        <v>50000</v>
      </c>
      <c r="J163" s="4" t="s">
        <v>1681</v>
      </c>
      <c r="K163" s="9">
        <v>0</v>
      </c>
      <c r="L163" s="4" t="s">
        <v>49</v>
      </c>
      <c r="M163" s="9">
        <v>0</v>
      </c>
      <c r="N163" s="4" t="s">
        <v>49</v>
      </c>
      <c r="O163" s="9">
        <f t="shared" si="4"/>
        <v>49400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4" t="s">
        <v>1682</v>
      </c>
      <c r="X163" s="4" t="s">
        <v>49</v>
      </c>
      <c r="Y163" s="1" t="s">
        <v>49</v>
      </c>
      <c r="Z163" s="1" t="s">
        <v>49</v>
      </c>
      <c r="AA163" s="10"/>
      <c r="AB163" s="1" t="s">
        <v>49</v>
      </c>
    </row>
    <row r="164" spans="1:28" ht="29.95" customHeight="1">
      <c r="A164" s="4" t="s">
        <v>1170</v>
      </c>
      <c r="B164" s="4" t="s">
        <v>1168</v>
      </c>
      <c r="C164" s="4" t="s">
        <v>1169</v>
      </c>
      <c r="D164" s="8" t="s">
        <v>187</v>
      </c>
      <c r="E164" s="9">
        <v>600</v>
      </c>
      <c r="F164" s="4" t="s">
        <v>49</v>
      </c>
      <c r="G164" s="9">
        <v>980</v>
      </c>
      <c r="H164" s="4" t="s">
        <v>1683</v>
      </c>
      <c r="I164" s="9">
        <v>820</v>
      </c>
      <c r="J164" s="4" t="s">
        <v>1684</v>
      </c>
      <c r="K164" s="9">
        <v>0</v>
      </c>
      <c r="L164" s="4" t="s">
        <v>49</v>
      </c>
      <c r="M164" s="9">
        <v>0</v>
      </c>
      <c r="N164" s="4" t="s">
        <v>49</v>
      </c>
      <c r="O164" s="9">
        <f t="shared" si="4"/>
        <v>600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4" t="s">
        <v>1685</v>
      </c>
      <c r="X164" s="4" t="s">
        <v>49</v>
      </c>
      <c r="Y164" s="1" t="s">
        <v>49</v>
      </c>
      <c r="Z164" s="1" t="s">
        <v>49</v>
      </c>
      <c r="AA164" s="10"/>
      <c r="AB164" s="1" t="s">
        <v>49</v>
      </c>
    </row>
    <row r="165" spans="1:28" ht="29.95" customHeight="1">
      <c r="A165" s="4" t="s">
        <v>1173</v>
      </c>
      <c r="B165" s="4" t="s">
        <v>1168</v>
      </c>
      <c r="C165" s="4" t="s">
        <v>1172</v>
      </c>
      <c r="D165" s="8" t="s">
        <v>187</v>
      </c>
      <c r="E165" s="9">
        <v>660</v>
      </c>
      <c r="F165" s="4" t="s">
        <v>49</v>
      </c>
      <c r="G165" s="9">
        <v>1070</v>
      </c>
      <c r="H165" s="4" t="s">
        <v>1683</v>
      </c>
      <c r="I165" s="9">
        <v>900</v>
      </c>
      <c r="J165" s="4" t="s">
        <v>1684</v>
      </c>
      <c r="K165" s="9">
        <v>0</v>
      </c>
      <c r="L165" s="4" t="s">
        <v>49</v>
      </c>
      <c r="M165" s="9">
        <v>0</v>
      </c>
      <c r="N165" s="4" t="s">
        <v>49</v>
      </c>
      <c r="O165" s="9">
        <f t="shared" si="4"/>
        <v>660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4" t="s">
        <v>1686</v>
      </c>
      <c r="X165" s="4" t="s">
        <v>49</v>
      </c>
      <c r="Y165" s="1" t="s">
        <v>49</v>
      </c>
      <c r="Z165" s="1" t="s">
        <v>49</v>
      </c>
      <c r="AA165" s="10"/>
      <c r="AB165" s="1" t="s">
        <v>49</v>
      </c>
    </row>
    <row r="166" spans="1:28" ht="29.95" customHeight="1">
      <c r="A166" s="4" t="s">
        <v>188</v>
      </c>
      <c r="B166" s="4" t="s">
        <v>185</v>
      </c>
      <c r="C166" s="4" t="s">
        <v>186</v>
      </c>
      <c r="D166" s="8" t="s">
        <v>187</v>
      </c>
      <c r="E166" s="9">
        <v>1390</v>
      </c>
      <c r="F166" s="4" t="s">
        <v>49</v>
      </c>
      <c r="G166" s="9">
        <v>2680</v>
      </c>
      <c r="H166" s="4" t="s">
        <v>1687</v>
      </c>
      <c r="I166" s="9">
        <v>2630</v>
      </c>
      <c r="J166" s="4" t="s">
        <v>1688</v>
      </c>
      <c r="K166" s="9">
        <v>0</v>
      </c>
      <c r="L166" s="4" t="s">
        <v>49</v>
      </c>
      <c r="M166" s="9">
        <v>0</v>
      </c>
      <c r="N166" s="4" t="s">
        <v>49</v>
      </c>
      <c r="O166" s="9">
        <f t="shared" si="4"/>
        <v>1390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4" t="s">
        <v>1689</v>
      </c>
      <c r="X166" s="4" t="s">
        <v>49</v>
      </c>
      <c r="Y166" s="1" t="s">
        <v>49</v>
      </c>
      <c r="Z166" s="1" t="s">
        <v>49</v>
      </c>
      <c r="AA166" s="10"/>
      <c r="AB166" s="1" t="s">
        <v>49</v>
      </c>
    </row>
    <row r="167" spans="1:28" ht="29.95" customHeight="1">
      <c r="A167" s="4" t="s">
        <v>684</v>
      </c>
      <c r="B167" s="4" t="s">
        <v>635</v>
      </c>
      <c r="C167" s="4" t="s">
        <v>683</v>
      </c>
      <c r="D167" s="8" t="s">
        <v>187</v>
      </c>
      <c r="E167" s="9">
        <v>4330</v>
      </c>
      <c r="F167" s="4" t="s">
        <v>49</v>
      </c>
      <c r="G167" s="9">
        <v>6460</v>
      </c>
      <c r="H167" s="4" t="s">
        <v>1690</v>
      </c>
      <c r="I167" s="9">
        <v>6870</v>
      </c>
      <c r="J167" s="4" t="s">
        <v>1691</v>
      </c>
      <c r="K167" s="9">
        <v>0</v>
      </c>
      <c r="L167" s="4" t="s">
        <v>49</v>
      </c>
      <c r="M167" s="9">
        <v>0</v>
      </c>
      <c r="N167" s="4" t="s">
        <v>49</v>
      </c>
      <c r="O167" s="9">
        <f t="shared" si="4"/>
        <v>4330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4" t="s">
        <v>1692</v>
      </c>
      <c r="X167" s="4" t="s">
        <v>49</v>
      </c>
      <c r="Y167" s="1" t="s">
        <v>49</v>
      </c>
      <c r="Z167" s="1" t="s">
        <v>49</v>
      </c>
      <c r="AA167" s="10"/>
      <c r="AB167" s="1" t="s">
        <v>49</v>
      </c>
    </row>
    <row r="168" spans="1:28" ht="29.95" customHeight="1">
      <c r="A168" s="4" t="s">
        <v>672</v>
      </c>
      <c r="B168" s="4" t="s">
        <v>635</v>
      </c>
      <c r="C168" s="4" t="s">
        <v>671</v>
      </c>
      <c r="D168" s="8" t="s">
        <v>187</v>
      </c>
      <c r="E168" s="9">
        <v>4510</v>
      </c>
      <c r="F168" s="4" t="s">
        <v>49</v>
      </c>
      <c r="G168" s="9">
        <v>6730</v>
      </c>
      <c r="H168" s="4" t="s">
        <v>1690</v>
      </c>
      <c r="I168" s="9">
        <v>7160</v>
      </c>
      <c r="J168" s="4" t="s">
        <v>1691</v>
      </c>
      <c r="K168" s="9">
        <v>0</v>
      </c>
      <c r="L168" s="4" t="s">
        <v>49</v>
      </c>
      <c r="M168" s="9">
        <v>0</v>
      </c>
      <c r="N168" s="4" t="s">
        <v>49</v>
      </c>
      <c r="O168" s="9">
        <f t="shared" si="4"/>
        <v>4510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4" t="s">
        <v>1693</v>
      </c>
      <c r="X168" s="4" t="s">
        <v>49</v>
      </c>
      <c r="Y168" s="1" t="s">
        <v>49</v>
      </c>
      <c r="Z168" s="1" t="s">
        <v>49</v>
      </c>
      <c r="AA168" s="10"/>
      <c r="AB168" s="1" t="s">
        <v>49</v>
      </c>
    </row>
    <row r="169" spans="1:28" ht="29.95" customHeight="1">
      <c r="A169" s="4" t="s">
        <v>656</v>
      </c>
      <c r="B169" s="4" t="s">
        <v>635</v>
      </c>
      <c r="C169" s="4" t="s">
        <v>655</v>
      </c>
      <c r="D169" s="8" t="s">
        <v>187</v>
      </c>
      <c r="E169" s="9">
        <v>4800</v>
      </c>
      <c r="F169" s="4" t="s">
        <v>49</v>
      </c>
      <c r="G169" s="9">
        <v>8070</v>
      </c>
      <c r="H169" s="4" t="s">
        <v>1690</v>
      </c>
      <c r="I169" s="9">
        <v>8580</v>
      </c>
      <c r="J169" s="4" t="s">
        <v>1691</v>
      </c>
      <c r="K169" s="9">
        <v>0</v>
      </c>
      <c r="L169" s="4" t="s">
        <v>49</v>
      </c>
      <c r="M169" s="9">
        <v>0</v>
      </c>
      <c r="N169" s="4" t="s">
        <v>49</v>
      </c>
      <c r="O169" s="9">
        <f t="shared" si="4"/>
        <v>4800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4" t="s">
        <v>1694</v>
      </c>
      <c r="X169" s="4" t="s">
        <v>49</v>
      </c>
      <c r="Y169" s="1" t="s">
        <v>49</v>
      </c>
      <c r="Z169" s="1" t="s">
        <v>49</v>
      </c>
      <c r="AA169" s="10"/>
      <c r="AB169" s="1" t="s">
        <v>49</v>
      </c>
    </row>
    <row r="170" spans="1:28" ht="29.95" customHeight="1">
      <c r="A170" s="4" t="s">
        <v>1251</v>
      </c>
      <c r="B170" s="4" t="s">
        <v>635</v>
      </c>
      <c r="C170" s="4" t="s">
        <v>1250</v>
      </c>
      <c r="D170" s="8" t="s">
        <v>187</v>
      </c>
      <c r="E170" s="9">
        <v>8630</v>
      </c>
      <c r="F170" s="4" t="s">
        <v>49</v>
      </c>
      <c r="G170" s="9">
        <v>13250</v>
      </c>
      <c r="H170" s="4" t="s">
        <v>1690</v>
      </c>
      <c r="I170" s="9">
        <v>14070</v>
      </c>
      <c r="J170" s="4" t="s">
        <v>1691</v>
      </c>
      <c r="K170" s="9">
        <v>0</v>
      </c>
      <c r="L170" s="4" t="s">
        <v>49</v>
      </c>
      <c r="M170" s="9">
        <v>0</v>
      </c>
      <c r="N170" s="4" t="s">
        <v>49</v>
      </c>
      <c r="O170" s="9">
        <f t="shared" si="4"/>
        <v>8630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4" t="s">
        <v>1695</v>
      </c>
      <c r="X170" s="4" t="s">
        <v>49</v>
      </c>
      <c r="Y170" s="1" t="s">
        <v>49</v>
      </c>
      <c r="Z170" s="1" t="s">
        <v>49</v>
      </c>
      <c r="AA170" s="10"/>
      <c r="AB170" s="1" t="s">
        <v>49</v>
      </c>
    </row>
    <row r="171" spans="1:28" ht="29.95" customHeight="1">
      <c r="A171" s="4" t="s">
        <v>790</v>
      </c>
      <c r="B171" s="4" t="s">
        <v>635</v>
      </c>
      <c r="C171" s="4" t="s">
        <v>789</v>
      </c>
      <c r="D171" s="8" t="s">
        <v>187</v>
      </c>
      <c r="E171" s="9">
        <v>29990</v>
      </c>
      <c r="F171" s="4" t="s">
        <v>49</v>
      </c>
      <c r="G171" s="9">
        <v>50470</v>
      </c>
      <c r="H171" s="4" t="s">
        <v>1690</v>
      </c>
      <c r="I171" s="9">
        <v>53550</v>
      </c>
      <c r="J171" s="4" t="s">
        <v>1691</v>
      </c>
      <c r="K171" s="9">
        <v>0</v>
      </c>
      <c r="L171" s="4" t="s">
        <v>49</v>
      </c>
      <c r="M171" s="9">
        <v>0</v>
      </c>
      <c r="N171" s="4" t="s">
        <v>49</v>
      </c>
      <c r="O171" s="9">
        <f t="shared" si="4"/>
        <v>29990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4" t="s">
        <v>1696</v>
      </c>
      <c r="X171" s="4" t="s">
        <v>49</v>
      </c>
      <c r="Y171" s="1" t="s">
        <v>49</v>
      </c>
      <c r="Z171" s="1" t="s">
        <v>49</v>
      </c>
      <c r="AA171" s="10"/>
      <c r="AB171" s="1" t="s">
        <v>49</v>
      </c>
    </row>
    <row r="172" spans="1:28" ht="29.95" customHeight="1">
      <c r="A172" s="4" t="s">
        <v>637</v>
      </c>
      <c r="B172" s="4" t="s">
        <v>635</v>
      </c>
      <c r="C172" s="4" t="s">
        <v>636</v>
      </c>
      <c r="D172" s="8" t="s">
        <v>187</v>
      </c>
      <c r="E172" s="9">
        <v>32030</v>
      </c>
      <c r="F172" s="4" t="s">
        <v>49</v>
      </c>
      <c r="G172" s="9">
        <v>53900</v>
      </c>
      <c r="H172" s="4" t="s">
        <v>1690</v>
      </c>
      <c r="I172" s="9">
        <v>57180</v>
      </c>
      <c r="J172" s="4" t="s">
        <v>1691</v>
      </c>
      <c r="K172" s="9">
        <v>0</v>
      </c>
      <c r="L172" s="4" t="s">
        <v>49</v>
      </c>
      <c r="M172" s="9">
        <v>0</v>
      </c>
      <c r="N172" s="4" t="s">
        <v>49</v>
      </c>
      <c r="O172" s="9">
        <f t="shared" si="4"/>
        <v>32030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4" t="s">
        <v>1697</v>
      </c>
      <c r="X172" s="4" t="s">
        <v>49</v>
      </c>
      <c r="Y172" s="1" t="s">
        <v>49</v>
      </c>
      <c r="Z172" s="1" t="s">
        <v>49</v>
      </c>
      <c r="AA172" s="10"/>
      <c r="AB172" s="1" t="s">
        <v>49</v>
      </c>
    </row>
    <row r="173" spans="1:28" ht="29.95" customHeight="1">
      <c r="A173" s="4" t="s">
        <v>696</v>
      </c>
      <c r="B173" s="4" t="s">
        <v>635</v>
      </c>
      <c r="C173" s="4" t="s">
        <v>695</v>
      </c>
      <c r="D173" s="8" t="s">
        <v>187</v>
      </c>
      <c r="E173" s="9">
        <v>21670</v>
      </c>
      <c r="F173" s="4" t="s">
        <v>49</v>
      </c>
      <c r="G173" s="9">
        <v>39580</v>
      </c>
      <c r="H173" s="4" t="s">
        <v>1687</v>
      </c>
      <c r="I173" s="9">
        <v>38810</v>
      </c>
      <c r="J173" s="4" t="s">
        <v>1688</v>
      </c>
      <c r="K173" s="9">
        <v>0</v>
      </c>
      <c r="L173" s="4" t="s">
        <v>49</v>
      </c>
      <c r="M173" s="9">
        <v>0</v>
      </c>
      <c r="N173" s="4" t="s">
        <v>49</v>
      </c>
      <c r="O173" s="9">
        <f t="shared" si="4"/>
        <v>21670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4" t="s">
        <v>1698</v>
      </c>
      <c r="X173" s="4" t="s">
        <v>49</v>
      </c>
      <c r="Y173" s="1" t="s">
        <v>49</v>
      </c>
      <c r="Z173" s="1" t="s">
        <v>49</v>
      </c>
      <c r="AA173" s="10"/>
      <c r="AB173" s="1" t="s">
        <v>49</v>
      </c>
    </row>
    <row r="174" spans="1:28" ht="29.95" customHeight="1">
      <c r="A174" s="4" t="s">
        <v>711</v>
      </c>
      <c r="B174" s="4" t="s">
        <v>635</v>
      </c>
      <c r="C174" s="4" t="s">
        <v>710</v>
      </c>
      <c r="D174" s="8" t="s">
        <v>187</v>
      </c>
      <c r="E174" s="9">
        <v>24690</v>
      </c>
      <c r="F174" s="4" t="s">
        <v>49</v>
      </c>
      <c r="G174" s="9">
        <v>45110</v>
      </c>
      <c r="H174" s="4" t="s">
        <v>1687</v>
      </c>
      <c r="I174" s="9">
        <v>44230</v>
      </c>
      <c r="J174" s="4" t="s">
        <v>1688</v>
      </c>
      <c r="K174" s="9">
        <v>0</v>
      </c>
      <c r="L174" s="4" t="s">
        <v>49</v>
      </c>
      <c r="M174" s="9">
        <v>0</v>
      </c>
      <c r="N174" s="4" t="s">
        <v>49</v>
      </c>
      <c r="O174" s="9">
        <f t="shared" si="4"/>
        <v>24690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4" t="s">
        <v>1699</v>
      </c>
      <c r="X174" s="4" t="s">
        <v>49</v>
      </c>
      <c r="Y174" s="1" t="s">
        <v>49</v>
      </c>
      <c r="Z174" s="1" t="s">
        <v>49</v>
      </c>
      <c r="AA174" s="10"/>
      <c r="AB174" s="1" t="s">
        <v>49</v>
      </c>
    </row>
    <row r="175" spans="1:28" ht="29.95" customHeight="1">
      <c r="A175" s="4" t="s">
        <v>723</v>
      </c>
      <c r="B175" s="4" t="s">
        <v>635</v>
      </c>
      <c r="C175" s="4" t="s">
        <v>722</v>
      </c>
      <c r="D175" s="8" t="s">
        <v>187</v>
      </c>
      <c r="E175" s="9">
        <v>36120</v>
      </c>
      <c r="F175" s="4" t="s">
        <v>49</v>
      </c>
      <c r="G175" s="9">
        <v>65990</v>
      </c>
      <c r="H175" s="4" t="s">
        <v>1687</v>
      </c>
      <c r="I175" s="9">
        <v>64700</v>
      </c>
      <c r="J175" s="4" t="s">
        <v>1688</v>
      </c>
      <c r="K175" s="9">
        <v>0</v>
      </c>
      <c r="L175" s="4" t="s">
        <v>49</v>
      </c>
      <c r="M175" s="9">
        <v>0</v>
      </c>
      <c r="N175" s="4" t="s">
        <v>49</v>
      </c>
      <c r="O175" s="9">
        <f t="shared" si="4"/>
        <v>36120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4" t="s">
        <v>1700</v>
      </c>
      <c r="X175" s="4" t="s">
        <v>49</v>
      </c>
      <c r="Y175" s="1" t="s">
        <v>49</v>
      </c>
      <c r="Z175" s="1" t="s">
        <v>49</v>
      </c>
      <c r="AA175" s="10"/>
      <c r="AB175" s="1" t="s">
        <v>49</v>
      </c>
    </row>
    <row r="176" spans="1:28" ht="29.95" customHeight="1">
      <c r="A176" s="4" t="s">
        <v>735</v>
      </c>
      <c r="B176" s="4" t="s">
        <v>635</v>
      </c>
      <c r="C176" s="4" t="s">
        <v>734</v>
      </c>
      <c r="D176" s="8" t="s">
        <v>187</v>
      </c>
      <c r="E176" s="9">
        <v>45150</v>
      </c>
      <c r="F176" s="4" t="s">
        <v>49</v>
      </c>
      <c r="G176" s="9">
        <v>82500</v>
      </c>
      <c r="H176" s="4" t="s">
        <v>1687</v>
      </c>
      <c r="I176" s="9">
        <v>80890</v>
      </c>
      <c r="J176" s="4" t="s">
        <v>1688</v>
      </c>
      <c r="K176" s="9">
        <v>0</v>
      </c>
      <c r="L176" s="4" t="s">
        <v>49</v>
      </c>
      <c r="M176" s="9">
        <v>0</v>
      </c>
      <c r="N176" s="4" t="s">
        <v>49</v>
      </c>
      <c r="O176" s="9">
        <f t="shared" si="4"/>
        <v>45150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4" t="s">
        <v>1701</v>
      </c>
      <c r="X176" s="4" t="s">
        <v>49</v>
      </c>
      <c r="Y176" s="1" t="s">
        <v>49</v>
      </c>
      <c r="Z176" s="1" t="s">
        <v>49</v>
      </c>
      <c r="AA176" s="10"/>
      <c r="AB176" s="1" t="s">
        <v>49</v>
      </c>
    </row>
    <row r="177" spans="1:28" ht="29.95" customHeight="1">
      <c r="A177" s="4" t="s">
        <v>1108</v>
      </c>
      <c r="B177" s="4" t="s">
        <v>635</v>
      </c>
      <c r="C177" s="4" t="s">
        <v>1107</v>
      </c>
      <c r="D177" s="8" t="s">
        <v>187</v>
      </c>
      <c r="E177" s="9">
        <v>16660</v>
      </c>
      <c r="F177" s="4" t="s">
        <v>49</v>
      </c>
      <c r="G177" s="9">
        <v>24250</v>
      </c>
      <c r="H177" s="4" t="s">
        <v>1702</v>
      </c>
      <c r="I177" s="9">
        <v>36750</v>
      </c>
      <c r="J177" s="4" t="s">
        <v>1703</v>
      </c>
      <c r="K177" s="9">
        <v>0</v>
      </c>
      <c r="L177" s="4" t="s">
        <v>49</v>
      </c>
      <c r="M177" s="9">
        <v>0</v>
      </c>
      <c r="N177" s="4" t="s">
        <v>49</v>
      </c>
      <c r="O177" s="9">
        <f t="shared" si="4"/>
        <v>16660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4" t="s">
        <v>1704</v>
      </c>
      <c r="X177" s="4" t="s">
        <v>49</v>
      </c>
      <c r="Y177" s="1" t="s">
        <v>49</v>
      </c>
      <c r="Z177" s="1" t="s">
        <v>49</v>
      </c>
      <c r="AA177" s="10"/>
      <c r="AB177" s="1" t="s">
        <v>49</v>
      </c>
    </row>
    <row r="178" spans="1:28" ht="29.95" customHeight="1">
      <c r="A178" s="4" t="s">
        <v>1120</v>
      </c>
      <c r="B178" s="4" t="s">
        <v>635</v>
      </c>
      <c r="C178" s="4" t="s">
        <v>1119</v>
      </c>
      <c r="D178" s="8" t="s">
        <v>187</v>
      </c>
      <c r="E178" s="9">
        <v>31960</v>
      </c>
      <c r="F178" s="4" t="s">
        <v>49</v>
      </c>
      <c r="G178" s="9">
        <v>46530</v>
      </c>
      <c r="H178" s="4" t="s">
        <v>1702</v>
      </c>
      <c r="I178" s="9">
        <v>70500</v>
      </c>
      <c r="J178" s="4" t="s">
        <v>1703</v>
      </c>
      <c r="K178" s="9">
        <v>0</v>
      </c>
      <c r="L178" s="4" t="s">
        <v>49</v>
      </c>
      <c r="M178" s="9">
        <v>0</v>
      </c>
      <c r="N178" s="4" t="s">
        <v>49</v>
      </c>
      <c r="O178" s="9">
        <f t="shared" si="4"/>
        <v>31960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4" t="s">
        <v>1705</v>
      </c>
      <c r="X178" s="4" t="s">
        <v>49</v>
      </c>
      <c r="Y178" s="1" t="s">
        <v>49</v>
      </c>
      <c r="Z178" s="1" t="s">
        <v>49</v>
      </c>
      <c r="AA178" s="10"/>
      <c r="AB178" s="1" t="s">
        <v>49</v>
      </c>
    </row>
    <row r="179" spans="1:28" ht="29.95" customHeight="1">
      <c r="A179" s="4" t="s">
        <v>1131</v>
      </c>
      <c r="B179" s="4" t="s">
        <v>635</v>
      </c>
      <c r="C179" s="4" t="s">
        <v>1130</v>
      </c>
      <c r="D179" s="8" t="s">
        <v>187</v>
      </c>
      <c r="E179" s="9">
        <v>40320</v>
      </c>
      <c r="F179" s="4" t="s">
        <v>49</v>
      </c>
      <c r="G179" s="9">
        <v>58700</v>
      </c>
      <c r="H179" s="4" t="s">
        <v>1702</v>
      </c>
      <c r="I179" s="9">
        <v>88950</v>
      </c>
      <c r="J179" s="4" t="s">
        <v>1703</v>
      </c>
      <c r="K179" s="9">
        <v>0</v>
      </c>
      <c r="L179" s="4" t="s">
        <v>49</v>
      </c>
      <c r="M179" s="9">
        <v>0</v>
      </c>
      <c r="N179" s="4" t="s">
        <v>49</v>
      </c>
      <c r="O179" s="9">
        <f t="shared" si="4"/>
        <v>40320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4" t="s">
        <v>1706</v>
      </c>
      <c r="X179" s="4" t="s">
        <v>49</v>
      </c>
      <c r="Y179" s="1" t="s">
        <v>49</v>
      </c>
      <c r="Z179" s="1" t="s">
        <v>49</v>
      </c>
      <c r="AA179" s="10"/>
      <c r="AB179" s="1" t="s">
        <v>49</v>
      </c>
    </row>
    <row r="180" spans="1:28" ht="29.95" customHeight="1">
      <c r="A180" s="4" t="s">
        <v>1144</v>
      </c>
      <c r="B180" s="4" t="s">
        <v>1142</v>
      </c>
      <c r="C180" s="4" t="s">
        <v>1143</v>
      </c>
      <c r="D180" s="8" t="s">
        <v>187</v>
      </c>
      <c r="E180" s="9">
        <v>87440</v>
      </c>
      <c r="F180" s="4" t="s">
        <v>49</v>
      </c>
      <c r="G180" s="9">
        <v>444000</v>
      </c>
      <c r="H180" s="4" t="s">
        <v>1707</v>
      </c>
      <c r="I180" s="9">
        <v>1620000</v>
      </c>
      <c r="J180" s="4" t="s">
        <v>1600</v>
      </c>
      <c r="K180" s="9">
        <v>0</v>
      </c>
      <c r="L180" s="4" t="s">
        <v>49</v>
      </c>
      <c r="M180" s="9">
        <v>0</v>
      </c>
      <c r="N180" s="4" t="s">
        <v>49</v>
      </c>
      <c r="O180" s="9">
        <f t="shared" si="4"/>
        <v>87440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4" t="s">
        <v>1708</v>
      </c>
      <c r="X180" s="4" t="s">
        <v>49</v>
      </c>
      <c r="Y180" s="1" t="s">
        <v>49</v>
      </c>
      <c r="Z180" s="1" t="s">
        <v>49</v>
      </c>
      <c r="AA180" s="10"/>
      <c r="AB180" s="1" t="s">
        <v>49</v>
      </c>
    </row>
    <row r="181" spans="1:28" ht="29.95" customHeight="1">
      <c r="A181" s="4" t="s">
        <v>1166</v>
      </c>
      <c r="B181" s="4" t="s">
        <v>1164</v>
      </c>
      <c r="C181" s="4" t="s">
        <v>1165</v>
      </c>
      <c r="D181" s="8" t="s">
        <v>187</v>
      </c>
      <c r="E181" s="9">
        <v>5550</v>
      </c>
      <c r="F181" s="4" t="s">
        <v>49</v>
      </c>
      <c r="G181" s="9">
        <v>8000</v>
      </c>
      <c r="H181" s="4" t="s">
        <v>1709</v>
      </c>
      <c r="I181" s="9">
        <v>0</v>
      </c>
      <c r="J181" s="4" t="s">
        <v>49</v>
      </c>
      <c r="K181" s="9">
        <v>0</v>
      </c>
      <c r="L181" s="4" t="s">
        <v>49</v>
      </c>
      <c r="M181" s="9">
        <v>0</v>
      </c>
      <c r="N181" s="4" t="s">
        <v>49</v>
      </c>
      <c r="O181" s="9">
        <f t="shared" si="4"/>
        <v>5550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4" t="s">
        <v>1710</v>
      </c>
      <c r="X181" s="4" t="s">
        <v>49</v>
      </c>
      <c r="Y181" s="1" t="s">
        <v>49</v>
      </c>
      <c r="Z181" s="1" t="s">
        <v>49</v>
      </c>
      <c r="AA181" s="10"/>
      <c r="AB181" s="1" t="s">
        <v>49</v>
      </c>
    </row>
    <row r="182" spans="1:28" ht="29.95" customHeight="1">
      <c r="A182" s="4" t="s">
        <v>1176</v>
      </c>
      <c r="B182" s="4" t="s">
        <v>1175</v>
      </c>
      <c r="C182" s="4" t="s">
        <v>49</v>
      </c>
      <c r="D182" s="8" t="s">
        <v>1156</v>
      </c>
      <c r="E182" s="9">
        <v>4260</v>
      </c>
      <c r="F182" s="4" t="s">
        <v>49</v>
      </c>
      <c r="G182" s="9">
        <v>0</v>
      </c>
      <c r="H182" s="4" t="s">
        <v>49</v>
      </c>
      <c r="I182" s="9">
        <v>0</v>
      </c>
      <c r="J182" s="4" t="s">
        <v>49</v>
      </c>
      <c r="K182" s="9">
        <v>0</v>
      </c>
      <c r="L182" s="4" t="s">
        <v>49</v>
      </c>
      <c r="M182" s="9">
        <v>2500</v>
      </c>
      <c r="N182" s="4" t="s">
        <v>1496</v>
      </c>
      <c r="O182" s="9">
        <f t="shared" si="4"/>
        <v>2500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4" t="s">
        <v>1711</v>
      </c>
      <c r="X182" s="4" t="s">
        <v>49</v>
      </c>
      <c r="Y182" s="1" t="s">
        <v>49</v>
      </c>
      <c r="Z182" s="1" t="s">
        <v>49</v>
      </c>
      <c r="AA182" s="10"/>
      <c r="AB182" s="1" t="s">
        <v>49</v>
      </c>
    </row>
    <row r="183" spans="1:28" ht="29.95" customHeight="1">
      <c r="A183" s="4" t="s">
        <v>341</v>
      </c>
      <c r="B183" s="4" t="s">
        <v>339</v>
      </c>
      <c r="C183" s="4" t="s">
        <v>340</v>
      </c>
      <c r="D183" s="8" t="s">
        <v>187</v>
      </c>
      <c r="E183" s="9">
        <v>90250</v>
      </c>
      <c r="F183" s="4" t="s">
        <v>49</v>
      </c>
      <c r="G183" s="9">
        <v>0</v>
      </c>
      <c r="H183" s="4" t="s">
        <v>49</v>
      </c>
      <c r="I183" s="9">
        <v>0</v>
      </c>
      <c r="J183" s="4" t="s">
        <v>49</v>
      </c>
      <c r="K183" s="9">
        <v>0</v>
      </c>
      <c r="L183" s="4" t="s">
        <v>49</v>
      </c>
      <c r="M183" s="9">
        <v>0</v>
      </c>
      <c r="N183" s="4" t="s">
        <v>49</v>
      </c>
      <c r="O183" s="9">
        <f t="shared" si="4"/>
        <v>90250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4" t="s">
        <v>1712</v>
      </c>
      <c r="X183" s="4" t="s">
        <v>49</v>
      </c>
      <c r="Y183" s="1" t="s">
        <v>49</v>
      </c>
      <c r="Z183" s="1" t="s">
        <v>49</v>
      </c>
      <c r="AA183" s="10"/>
      <c r="AB183" s="1" t="s">
        <v>49</v>
      </c>
    </row>
    <row r="184" spans="1:28" ht="29.95" customHeight="1">
      <c r="A184" s="4" t="s">
        <v>132</v>
      </c>
      <c r="B184" s="4" t="s">
        <v>129</v>
      </c>
      <c r="C184" s="4" t="s">
        <v>130</v>
      </c>
      <c r="D184" s="8" t="s">
        <v>131</v>
      </c>
      <c r="E184" s="9">
        <v>0</v>
      </c>
      <c r="F184" s="4" t="s">
        <v>49</v>
      </c>
      <c r="G184" s="9">
        <v>0</v>
      </c>
      <c r="H184" s="4" t="s">
        <v>49</v>
      </c>
      <c r="I184" s="9">
        <v>0</v>
      </c>
      <c r="J184" s="4" t="s">
        <v>49</v>
      </c>
      <c r="K184" s="9">
        <v>0</v>
      </c>
      <c r="L184" s="4" t="s">
        <v>49</v>
      </c>
      <c r="M184" s="9">
        <v>0</v>
      </c>
      <c r="N184" s="4" t="s">
        <v>49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67377</v>
      </c>
      <c r="V184" s="9">
        <f>SMALL(Q184:U184,COUNTIF(Q184:U184,0)+1)</f>
        <v>67377</v>
      </c>
      <c r="W184" s="4" t="s">
        <v>1713</v>
      </c>
      <c r="X184" s="4" t="s">
        <v>49</v>
      </c>
      <c r="Y184" s="1" t="s">
        <v>1714</v>
      </c>
      <c r="Z184" s="1" t="s">
        <v>49</v>
      </c>
      <c r="AA184" s="10"/>
      <c r="AB184" s="1" t="s">
        <v>49</v>
      </c>
    </row>
    <row r="185" spans="1:28" ht="29.95" customHeight="1">
      <c r="A185" s="4" t="s">
        <v>135</v>
      </c>
      <c r="B185" s="4" t="s">
        <v>133</v>
      </c>
      <c r="C185" s="4" t="s">
        <v>134</v>
      </c>
      <c r="D185" s="8" t="s">
        <v>131</v>
      </c>
      <c r="E185" s="9">
        <v>0</v>
      </c>
      <c r="F185" s="4" t="s">
        <v>49</v>
      </c>
      <c r="G185" s="9">
        <v>0</v>
      </c>
      <c r="H185" s="4" t="s">
        <v>49</v>
      </c>
      <c r="I185" s="9">
        <v>0</v>
      </c>
      <c r="J185" s="4" t="s">
        <v>49</v>
      </c>
      <c r="K185" s="9">
        <v>0</v>
      </c>
      <c r="L185" s="4" t="s">
        <v>49</v>
      </c>
      <c r="M185" s="9">
        <v>0</v>
      </c>
      <c r="N185" s="4" t="s">
        <v>49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2016</v>
      </c>
      <c r="V185" s="9">
        <f>SMALL(Q185:U185,COUNTIF(Q185:U185,0)+1)</f>
        <v>2016</v>
      </c>
      <c r="W185" s="4" t="s">
        <v>1715</v>
      </c>
      <c r="X185" s="4" t="s">
        <v>49</v>
      </c>
      <c r="Y185" s="1" t="s">
        <v>1714</v>
      </c>
      <c r="Z185" s="1" t="s">
        <v>49</v>
      </c>
      <c r="AA185" s="10"/>
      <c r="AB185" s="1" t="s">
        <v>49</v>
      </c>
    </row>
    <row r="186" spans="1:28" ht="29.95" customHeight="1">
      <c r="A186" s="4" t="s">
        <v>138</v>
      </c>
      <c r="B186" s="4" t="s">
        <v>136</v>
      </c>
      <c r="C186" s="4" t="s">
        <v>137</v>
      </c>
      <c r="D186" s="8" t="s">
        <v>131</v>
      </c>
      <c r="E186" s="9">
        <v>0</v>
      </c>
      <c r="F186" s="4" t="s">
        <v>49</v>
      </c>
      <c r="G186" s="9">
        <v>0</v>
      </c>
      <c r="H186" s="4" t="s">
        <v>49</v>
      </c>
      <c r="I186" s="9">
        <v>0</v>
      </c>
      <c r="J186" s="4" t="s">
        <v>49</v>
      </c>
      <c r="K186" s="9">
        <v>0</v>
      </c>
      <c r="L186" s="4" t="s">
        <v>49</v>
      </c>
      <c r="M186" s="9">
        <v>0</v>
      </c>
      <c r="N186" s="4" t="s">
        <v>49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13210</v>
      </c>
      <c r="V186" s="9">
        <f>SMALL(Q186:U186,COUNTIF(Q186:U186,0)+1)</f>
        <v>13210</v>
      </c>
      <c r="W186" s="4" t="s">
        <v>1716</v>
      </c>
      <c r="X186" s="4" t="s">
        <v>49</v>
      </c>
      <c r="Y186" s="1" t="s">
        <v>1714</v>
      </c>
      <c r="Z186" s="1" t="s">
        <v>49</v>
      </c>
      <c r="AA186" s="10"/>
      <c r="AB186" s="1" t="s">
        <v>49</v>
      </c>
    </row>
    <row r="187" spans="1:28" ht="29.95" customHeight="1">
      <c r="A187" s="4" t="s">
        <v>901</v>
      </c>
      <c r="B187" s="4" t="s">
        <v>898</v>
      </c>
      <c r="C187" s="4" t="s">
        <v>899</v>
      </c>
      <c r="D187" s="8" t="s">
        <v>900</v>
      </c>
      <c r="E187" s="9">
        <v>0</v>
      </c>
      <c r="F187" s="4" t="s">
        <v>49</v>
      </c>
      <c r="G187" s="9">
        <v>0</v>
      </c>
      <c r="H187" s="4" t="s">
        <v>49</v>
      </c>
      <c r="I187" s="9">
        <v>0</v>
      </c>
      <c r="J187" s="4" t="s">
        <v>49</v>
      </c>
      <c r="K187" s="9">
        <v>0</v>
      </c>
      <c r="L187" s="4" t="s">
        <v>49</v>
      </c>
      <c r="M187" s="9">
        <v>0</v>
      </c>
      <c r="N187" s="4" t="s">
        <v>1717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103</v>
      </c>
      <c r="V187" s="9">
        <f>SMALL(Q187:U187,COUNTIF(Q187:U187,0)+1)</f>
        <v>103</v>
      </c>
      <c r="W187" s="4" t="s">
        <v>1718</v>
      </c>
      <c r="X187" s="4" t="s">
        <v>49</v>
      </c>
      <c r="Y187" s="1" t="s">
        <v>49</v>
      </c>
      <c r="Z187" s="1" t="s">
        <v>49</v>
      </c>
      <c r="AA187" s="10"/>
      <c r="AB187" s="1" t="s">
        <v>49</v>
      </c>
    </row>
    <row r="188" spans="1:28" ht="29.95" customHeight="1">
      <c r="A188" s="4" t="s">
        <v>222</v>
      </c>
      <c r="B188" s="4" t="s">
        <v>219</v>
      </c>
      <c r="C188" s="4" t="s">
        <v>220</v>
      </c>
      <c r="D188" s="8" t="s">
        <v>221</v>
      </c>
      <c r="E188" s="9">
        <v>0</v>
      </c>
      <c r="F188" s="4" t="s">
        <v>49</v>
      </c>
      <c r="G188" s="9">
        <v>0</v>
      </c>
      <c r="H188" s="4" t="s">
        <v>49</v>
      </c>
      <c r="I188" s="9">
        <v>0</v>
      </c>
      <c r="J188" s="4" t="s">
        <v>49</v>
      </c>
      <c r="K188" s="9">
        <v>0</v>
      </c>
      <c r="L188" s="4" t="s">
        <v>49</v>
      </c>
      <c r="M188" s="9">
        <v>0</v>
      </c>
      <c r="N188" s="4" t="s">
        <v>49</v>
      </c>
      <c r="O188" s="9">
        <v>0</v>
      </c>
      <c r="P188" s="9">
        <v>157068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4" t="s">
        <v>1719</v>
      </c>
      <c r="X188" s="4" t="s">
        <v>49</v>
      </c>
      <c r="Y188" s="1" t="s">
        <v>1720</v>
      </c>
      <c r="Z188" s="1" t="s">
        <v>49</v>
      </c>
      <c r="AA188" s="10"/>
      <c r="AB188" s="1" t="s">
        <v>49</v>
      </c>
    </row>
    <row r="189" spans="1:28" ht="29.95" customHeight="1">
      <c r="A189" s="4" t="s">
        <v>460</v>
      </c>
      <c r="B189" s="4" t="s">
        <v>459</v>
      </c>
      <c r="C189" s="4" t="s">
        <v>220</v>
      </c>
      <c r="D189" s="8" t="s">
        <v>221</v>
      </c>
      <c r="E189" s="9">
        <v>0</v>
      </c>
      <c r="F189" s="4" t="s">
        <v>49</v>
      </c>
      <c r="G189" s="9">
        <v>0</v>
      </c>
      <c r="H189" s="4" t="s">
        <v>49</v>
      </c>
      <c r="I189" s="9">
        <v>0</v>
      </c>
      <c r="J189" s="4" t="s">
        <v>49</v>
      </c>
      <c r="K189" s="9">
        <v>0</v>
      </c>
      <c r="L189" s="4" t="s">
        <v>49</v>
      </c>
      <c r="M189" s="9">
        <v>0</v>
      </c>
      <c r="N189" s="4" t="s">
        <v>49</v>
      </c>
      <c r="O189" s="9">
        <v>0</v>
      </c>
      <c r="P189" s="9">
        <v>197450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4" t="s">
        <v>1721</v>
      </c>
      <c r="X189" s="4" t="s">
        <v>49</v>
      </c>
      <c r="Y189" s="1" t="s">
        <v>1720</v>
      </c>
      <c r="Z189" s="1" t="s">
        <v>49</v>
      </c>
      <c r="AA189" s="10"/>
      <c r="AB189" s="1" t="s">
        <v>49</v>
      </c>
    </row>
    <row r="190" spans="1:28" ht="29.95" customHeight="1">
      <c r="A190" s="4" t="s">
        <v>457</v>
      </c>
      <c r="B190" s="4" t="s">
        <v>456</v>
      </c>
      <c r="C190" s="4" t="s">
        <v>220</v>
      </c>
      <c r="D190" s="8" t="s">
        <v>221</v>
      </c>
      <c r="E190" s="9">
        <v>0</v>
      </c>
      <c r="F190" s="4" t="s">
        <v>49</v>
      </c>
      <c r="G190" s="9">
        <v>0</v>
      </c>
      <c r="H190" s="4" t="s">
        <v>49</v>
      </c>
      <c r="I190" s="9">
        <v>0</v>
      </c>
      <c r="J190" s="4" t="s">
        <v>49</v>
      </c>
      <c r="K190" s="9">
        <v>0</v>
      </c>
      <c r="L190" s="4" t="s">
        <v>49</v>
      </c>
      <c r="M190" s="9">
        <v>0</v>
      </c>
      <c r="N190" s="4" t="s">
        <v>49</v>
      </c>
      <c r="O190" s="9">
        <v>0</v>
      </c>
      <c r="P190" s="9">
        <v>278151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4" t="s">
        <v>1722</v>
      </c>
      <c r="X190" s="4" t="s">
        <v>49</v>
      </c>
      <c r="Y190" s="1" t="s">
        <v>1720</v>
      </c>
      <c r="Z190" s="1" t="s">
        <v>49</v>
      </c>
      <c r="AA190" s="10"/>
      <c r="AB190" s="1" t="s">
        <v>49</v>
      </c>
    </row>
    <row r="191" spans="1:28" ht="29.95" customHeight="1">
      <c r="A191" s="4" t="s">
        <v>1335</v>
      </c>
      <c r="B191" s="4" t="s">
        <v>1334</v>
      </c>
      <c r="C191" s="4" t="s">
        <v>220</v>
      </c>
      <c r="D191" s="8" t="s">
        <v>221</v>
      </c>
      <c r="E191" s="9">
        <v>0</v>
      </c>
      <c r="F191" s="4" t="s">
        <v>49</v>
      </c>
      <c r="G191" s="9">
        <v>0</v>
      </c>
      <c r="H191" s="4" t="s">
        <v>49</v>
      </c>
      <c r="I191" s="9">
        <v>0</v>
      </c>
      <c r="J191" s="4" t="s">
        <v>49</v>
      </c>
      <c r="K191" s="9">
        <v>0</v>
      </c>
      <c r="L191" s="4" t="s">
        <v>49</v>
      </c>
      <c r="M191" s="9">
        <v>0</v>
      </c>
      <c r="N191" s="4" t="s">
        <v>49</v>
      </c>
      <c r="O191" s="9">
        <v>0</v>
      </c>
      <c r="P191" s="9">
        <v>259126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4" t="s">
        <v>1723</v>
      </c>
      <c r="X191" s="4" t="s">
        <v>49</v>
      </c>
      <c r="Y191" s="1" t="s">
        <v>1720</v>
      </c>
      <c r="Z191" s="1" t="s">
        <v>49</v>
      </c>
      <c r="AA191" s="10"/>
      <c r="AB191" s="1" t="s">
        <v>49</v>
      </c>
    </row>
    <row r="192" spans="1:28" ht="29.95" customHeight="1">
      <c r="A192" s="4" t="s">
        <v>1440</v>
      </c>
      <c r="B192" s="4" t="s">
        <v>1439</v>
      </c>
      <c r="C192" s="4" t="s">
        <v>220</v>
      </c>
      <c r="D192" s="8" t="s">
        <v>221</v>
      </c>
      <c r="E192" s="9">
        <v>0</v>
      </c>
      <c r="F192" s="4" t="s">
        <v>49</v>
      </c>
      <c r="G192" s="9">
        <v>0</v>
      </c>
      <c r="H192" s="4" t="s">
        <v>49</v>
      </c>
      <c r="I192" s="9">
        <v>0</v>
      </c>
      <c r="J192" s="4" t="s">
        <v>49</v>
      </c>
      <c r="K192" s="9">
        <v>0</v>
      </c>
      <c r="L192" s="4" t="s">
        <v>49</v>
      </c>
      <c r="M192" s="9">
        <v>0</v>
      </c>
      <c r="N192" s="4" t="s">
        <v>49</v>
      </c>
      <c r="O192" s="9">
        <v>0</v>
      </c>
      <c r="P192" s="9">
        <v>252113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4" t="s">
        <v>1724</v>
      </c>
      <c r="X192" s="4" t="s">
        <v>49</v>
      </c>
      <c r="Y192" s="1" t="s">
        <v>1720</v>
      </c>
      <c r="Z192" s="1" t="s">
        <v>49</v>
      </c>
      <c r="AA192" s="10"/>
      <c r="AB192" s="1" t="s">
        <v>49</v>
      </c>
    </row>
    <row r="193" spans="1:28" ht="29.95" customHeight="1">
      <c r="A193" s="4" t="s">
        <v>904</v>
      </c>
      <c r="B193" s="4" t="s">
        <v>903</v>
      </c>
      <c r="C193" s="4" t="s">
        <v>220</v>
      </c>
      <c r="D193" s="8" t="s">
        <v>221</v>
      </c>
      <c r="E193" s="9">
        <v>0</v>
      </c>
      <c r="F193" s="4" t="s">
        <v>49</v>
      </c>
      <c r="G193" s="9">
        <v>0</v>
      </c>
      <c r="H193" s="4" t="s">
        <v>49</v>
      </c>
      <c r="I193" s="9">
        <v>0</v>
      </c>
      <c r="J193" s="4" t="s">
        <v>49</v>
      </c>
      <c r="K193" s="9">
        <v>0</v>
      </c>
      <c r="L193" s="4" t="s">
        <v>49</v>
      </c>
      <c r="M193" s="9">
        <v>0</v>
      </c>
      <c r="N193" s="4" t="s">
        <v>49</v>
      </c>
      <c r="O193" s="9">
        <v>0</v>
      </c>
      <c r="P193" s="9">
        <v>223124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4" t="s">
        <v>1725</v>
      </c>
      <c r="X193" s="4" t="s">
        <v>49</v>
      </c>
      <c r="Y193" s="1" t="s">
        <v>1720</v>
      </c>
      <c r="Z193" s="1" t="s">
        <v>49</v>
      </c>
      <c r="AA193" s="10"/>
      <c r="AB193" s="1" t="s">
        <v>49</v>
      </c>
    </row>
    <row r="194" spans="1:28" ht="29.95" customHeight="1">
      <c r="A194" s="4" t="s">
        <v>781</v>
      </c>
      <c r="B194" s="4" t="s">
        <v>780</v>
      </c>
      <c r="C194" s="4" t="s">
        <v>220</v>
      </c>
      <c r="D194" s="8" t="s">
        <v>221</v>
      </c>
      <c r="E194" s="9">
        <v>0</v>
      </c>
      <c r="F194" s="4" t="s">
        <v>49</v>
      </c>
      <c r="G194" s="9">
        <v>0</v>
      </c>
      <c r="H194" s="4" t="s">
        <v>49</v>
      </c>
      <c r="I194" s="9">
        <v>0</v>
      </c>
      <c r="J194" s="4" t="s">
        <v>49</v>
      </c>
      <c r="K194" s="9">
        <v>0</v>
      </c>
      <c r="L194" s="4" t="s">
        <v>49</v>
      </c>
      <c r="M194" s="9">
        <v>0</v>
      </c>
      <c r="N194" s="4" t="s">
        <v>49</v>
      </c>
      <c r="O194" s="9">
        <v>0</v>
      </c>
      <c r="P194" s="9">
        <v>249748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4" t="s">
        <v>1726</v>
      </c>
      <c r="X194" s="4" t="s">
        <v>49</v>
      </c>
      <c r="Y194" s="1" t="s">
        <v>1720</v>
      </c>
      <c r="Z194" s="1" t="s">
        <v>49</v>
      </c>
      <c r="AA194" s="10"/>
      <c r="AB194" s="1" t="s">
        <v>49</v>
      </c>
    </row>
    <row r="195" spans="1:28" ht="29.95" customHeight="1">
      <c r="A195" s="4" t="s">
        <v>1232</v>
      </c>
      <c r="B195" s="4" t="s">
        <v>1231</v>
      </c>
      <c r="C195" s="4" t="s">
        <v>220</v>
      </c>
      <c r="D195" s="8" t="s">
        <v>221</v>
      </c>
      <c r="E195" s="9">
        <v>0</v>
      </c>
      <c r="F195" s="4" t="s">
        <v>49</v>
      </c>
      <c r="G195" s="9">
        <v>0</v>
      </c>
      <c r="H195" s="4" t="s">
        <v>49</v>
      </c>
      <c r="I195" s="9">
        <v>0</v>
      </c>
      <c r="J195" s="4" t="s">
        <v>49</v>
      </c>
      <c r="K195" s="9">
        <v>0</v>
      </c>
      <c r="L195" s="4" t="s">
        <v>49</v>
      </c>
      <c r="M195" s="9">
        <v>0</v>
      </c>
      <c r="N195" s="4" t="s">
        <v>49</v>
      </c>
      <c r="O195" s="9">
        <v>0</v>
      </c>
      <c r="P195" s="9">
        <v>245223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4" t="s">
        <v>1727</v>
      </c>
      <c r="X195" s="4" t="s">
        <v>49</v>
      </c>
      <c r="Y195" s="1" t="s">
        <v>1720</v>
      </c>
      <c r="Z195" s="1" t="s">
        <v>49</v>
      </c>
      <c r="AA195" s="10"/>
      <c r="AB195" s="1" t="s">
        <v>49</v>
      </c>
    </row>
    <row r="196" spans="1:28" ht="29.95" customHeight="1">
      <c r="A196" s="4" t="s">
        <v>1214</v>
      </c>
      <c r="B196" s="4" t="s">
        <v>1213</v>
      </c>
      <c r="C196" s="4" t="s">
        <v>220</v>
      </c>
      <c r="D196" s="8" t="s">
        <v>221</v>
      </c>
      <c r="E196" s="9">
        <v>0</v>
      </c>
      <c r="F196" s="4" t="s">
        <v>49</v>
      </c>
      <c r="G196" s="9">
        <v>0</v>
      </c>
      <c r="H196" s="4" t="s">
        <v>49</v>
      </c>
      <c r="I196" s="9">
        <v>0</v>
      </c>
      <c r="J196" s="4" t="s">
        <v>49</v>
      </c>
      <c r="K196" s="9">
        <v>0</v>
      </c>
      <c r="L196" s="4" t="s">
        <v>49</v>
      </c>
      <c r="M196" s="9">
        <v>0</v>
      </c>
      <c r="N196" s="4" t="s">
        <v>49</v>
      </c>
      <c r="O196" s="9">
        <v>0</v>
      </c>
      <c r="P196" s="9">
        <v>194463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4" t="s">
        <v>1728</v>
      </c>
      <c r="X196" s="4" t="s">
        <v>49</v>
      </c>
      <c r="Y196" s="1" t="s">
        <v>1720</v>
      </c>
      <c r="Z196" s="1" t="s">
        <v>49</v>
      </c>
      <c r="AA196" s="10"/>
      <c r="AB196" s="1" t="s">
        <v>49</v>
      </c>
    </row>
    <row r="197" spans="1:28" ht="29.95" customHeight="1">
      <c r="A197" s="4" t="s">
        <v>1331</v>
      </c>
      <c r="B197" s="4" t="s">
        <v>1330</v>
      </c>
      <c r="C197" s="4" t="s">
        <v>220</v>
      </c>
      <c r="D197" s="8" t="s">
        <v>221</v>
      </c>
      <c r="E197" s="9">
        <v>0</v>
      </c>
      <c r="F197" s="4" t="s">
        <v>49</v>
      </c>
      <c r="G197" s="9">
        <v>0</v>
      </c>
      <c r="H197" s="4" t="s">
        <v>49</v>
      </c>
      <c r="I197" s="9">
        <v>0</v>
      </c>
      <c r="J197" s="4" t="s">
        <v>49</v>
      </c>
      <c r="K197" s="9">
        <v>0</v>
      </c>
      <c r="L197" s="4" t="s">
        <v>49</v>
      </c>
      <c r="M197" s="9">
        <v>0</v>
      </c>
      <c r="N197" s="4" t="s">
        <v>49</v>
      </c>
      <c r="O197" s="9">
        <v>0</v>
      </c>
      <c r="P197" s="9">
        <v>251976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4" t="s">
        <v>1729</v>
      </c>
      <c r="X197" s="4" t="s">
        <v>49</v>
      </c>
      <c r="Y197" s="1" t="s">
        <v>1720</v>
      </c>
      <c r="Z197" s="1" t="s">
        <v>49</v>
      </c>
      <c r="AA197" s="10"/>
      <c r="AB197" s="1" t="s">
        <v>49</v>
      </c>
    </row>
    <row r="198" spans="1:28" ht="29.95" customHeight="1">
      <c r="A198" s="4" t="s">
        <v>1295</v>
      </c>
      <c r="B198" s="4" t="s">
        <v>1294</v>
      </c>
      <c r="C198" s="4" t="s">
        <v>220</v>
      </c>
      <c r="D198" s="8" t="s">
        <v>221</v>
      </c>
      <c r="E198" s="9">
        <v>0</v>
      </c>
      <c r="F198" s="4" t="s">
        <v>49</v>
      </c>
      <c r="G198" s="9">
        <v>0</v>
      </c>
      <c r="H198" s="4" t="s">
        <v>49</v>
      </c>
      <c r="I198" s="9">
        <v>0</v>
      </c>
      <c r="J198" s="4" t="s">
        <v>49</v>
      </c>
      <c r="K198" s="9">
        <v>0</v>
      </c>
      <c r="L198" s="4" t="s">
        <v>49</v>
      </c>
      <c r="M198" s="9">
        <v>0</v>
      </c>
      <c r="N198" s="4" t="s">
        <v>49</v>
      </c>
      <c r="O198" s="9">
        <v>0</v>
      </c>
      <c r="P198" s="9">
        <v>242035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4" t="s">
        <v>1730</v>
      </c>
      <c r="X198" s="4" t="s">
        <v>49</v>
      </c>
      <c r="Y198" s="1" t="s">
        <v>1720</v>
      </c>
      <c r="Z198" s="1" t="s">
        <v>49</v>
      </c>
      <c r="AA198" s="10"/>
      <c r="AB198" s="1" t="s">
        <v>49</v>
      </c>
    </row>
    <row r="199" spans="1:28" ht="29.95" customHeight="1">
      <c r="A199" s="4" t="s">
        <v>224</v>
      </c>
      <c r="B199" s="4" t="s">
        <v>223</v>
      </c>
      <c r="C199" s="4" t="s">
        <v>220</v>
      </c>
      <c r="D199" s="8" t="s">
        <v>221</v>
      </c>
      <c r="E199" s="9">
        <v>0</v>
      </c>
      <c r="F199" s="4" t="s">
        <v>49</v>
      </c>
      <c r="G199" s="9">
        <v>0</v>
      </c>
      <c r="H199" s="4" t="s">
        <v>49</v>
      </c>
      <c r="I199" s="9">
        <v>0</v>
      </c>
      <c r="J199" s="4" t="s">
        <v>49</v>
      </c>
      <c r="K199" s="9">
        <v>0</v>
      </c>
      <c r="L199" s="4" t="s">
        <v>49</v>
      </c>
      <c r="M199" s="9">
        <v>0</v>
      </c>
      <c r="N199" s="4" t="s">
        <v>49</v>
      </c>
      <c r="O199" s="9">
        <v>0</v>
      </c>
      <c r="P199" s="9">
        <v>214118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4" t="s">
        <v>1731</v>
      </c>
      <c r="X199" s="4" t="s">
        <v>49</v>
      </c>
      <c r="Y199" s="1" t="s">
        <v>1720</v>
      </c>
      <c r="Z199" s="1" t="s">
        <v>49</v>
      </c>
      <c r="AA199" s="10"/>
      <c r="AB199" s="1" t="s">
        <v>49</v>
      </c>
    </row>
    <row r="200" spans="1:28" ht="29.95" customHeight="1">
      <c r="A200" s="4" t="s">
        <v>465</v>
      </c>
      <c r="B200" s="4" t="s">
        <v>464</v>
      </c>
      <c r="C200" s="4" t="s">
        <v>220</v>
      </c>
      <c r="D200" s="8" t="s">
        <v>221</v>
      </c>
      <c r="E200" s="9">
        <v>0</v>
      </c>
      <c r="F200" s="4" t="s">
        <v>49</v>
      </c>
      <c r="G200" s="9">
        <v>0</v>
      </c>
      <c r="H200" s="4" t="s">
        <v>49</v>
      </c>
      <c r="I200" s="9">
        <v>0</v>
      </c>
      <c r="J200" s="4" t="s">
        <v>49</v>
      </c>
      <c r="K200" s="9">
        <v>0</v>
      </c>
      <c r="L200" s="4" t="s">
        <v>49</v>
      </c>
      <c r="M200" s="9">
        <v>0</v>
      </c>
      <c r="N200" s="4" t="s">
        <v>49</v>
      </c>
      <c r="O200" s="9">
        <v>0</v>
      </c>
      <c r="P200" s="9">
        <v>210465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4" t="s">
        <v>1732</v>
      </c>
      <c r="X200" s="4" t="s">
        <v>49</v>
      </c>
      <c r="Y200" s="1" t="s">
        <v>1720</v>
      </c>
      <c r="Z200" s="1" t="s">
        <v>49</v>
      </c>
      <c r="AA200" s="10"/>
      <c r="AB200" s="1" t="s">
        <v>49</v>
      </c>
    </row>
    <row r="201" spans="1:28" ht="29.95" customHeight="1">
      <c r="A201" s="4" t="s">
        <v>946</v>
      </c>
      <c r="B201" s="4" t="s">
        <v>945</v>
      </c>
      <c r="C201" s="4" t="s">
        <v>220</v>
      </c>
      <c r="D201" s="8" t="s">
        <v>221</v>
      </c>
      <c r="E201" s="9">
        <v>0</v>
      </c>
      <c r="F201" s="4" t="s">
        <v>49</v>
      </c>
      <c r="G201" s="9">
        <v>0</v>
      </c>
      <c r="H201" s="4" t="s">
        <v>49</v>
      </c>
      <c r="I201" s="9">
        <v>0</v>
      </c>
      <c r="J201" s="4" t="s">
        <v>49</v>
      </c>
      <c r="K201" s="9">
        <v>0</v>
      </c>
      <c r="L201" s="4" t="s">
        <v>49</v>
      </c>
      <c r="M201" s="9">
        <v>0</v>
      </c>
      <c r="N201" s="4" t="s">
        <v>49</v>
      </c>
      <c r="O201" s="9">
        <v>0</v>
      </c>
      <c r="P201" s="9">
        <v>198718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4" t="s">
        <v>1733</v>
      </c>
      <c r="X201" s="4" t="s">
        <v>49</v>
      </c>
      <c r="Y201" s="1" t="s">
        <v>1720</v>
      </c>
      <c r="Z201" s="1" t="s">
        <v>49</v>
      </c>
      <c r="AA201" s="10"/>
      <c r="AB201" s="1" t="s">
        <v>49</v>
      </c>
    </row>
    <row r="202" spans="1:28" ht="29.95" customHeight="1">
      <c r="A202" s="4" t="s">
        <v>598</v>
      </c>
      <c r="B202" s="4" t="s">
        <v>597</v>
      </c>
      <c r="C202" s="4" t="s">
        <v>220</v>
      </c>
      <c r="D202" s="8" t="s">
        <v>221</v>
      </c>
      <c r="E202" s="9">
        <v>0</v>
      </c>
      <c r="F202" s="4" t="s">
        <v>49</v>
      </c>
      <c r="G202" s="9">
        <v>0</v>
      </c>
      <c r="H202" s="4" t="s">
        <v>49</v>
      </c>
      <c r="I202" s="9">
        <v>0</v>
      </c>
      <c r="J202" s="4" t="s">
        <v>49</v>
      </c>
      <c r="K202" s="9">
        <v>0</v>
      </c>
      <c r="L202" s="4" t="s">
        <v>49</v>
      </c>
      <c r="M202" s="9">
        <v>0</v>
      </c>
      <c r="N202" s="4" t="s">
        <v>49</v>
      </c>
      <c r="O202" s="9">
        <v>0</v>
      </c>
      <c r="P202" s="9">
        <v>194048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4" t="s">
        <v>1734</v>
      </c>
      <c r="X202" s="4" t="s">
        <v>49</v>
      </c>
      <c r="Y202" s="1" t="s">
        <v>1720</v>
      </c>
      <c r="Z202" s="1" t="s">
        <v>49</v>
      </c>
      <c r="AA202" s="10"/>
      <c r="AB202" s="1" t="s">
        <v>49</v>
      </c>
    </row>
    <row r="203" spans="1:28" ht="29.95" customHeight="1">
      <c r="A203" s="4" t="s">
        <v>452</v>
      </c>
      <c r="B203" s="4" t="s">
        <v>451</v>
      </c>
      <c r="C203" s="4" t="s">
        <v>220</v>
      </c>
      <c r="D203" s="8" t="s">
        <v>221</v>
      </c>
      <c r="E203" s="9">
        <v>0</v>
      </c>
      <c r="F203" s="4" t="s">
        <v>49</v>
      </c>
      <c r="G203" s="9">
        <v>0</v>
      </c>
      <c r="H203" s="4" t="s">
        <v>49</v>
      </c>
      <c r="I203" s="9">
        <v>0</v>
      </c>
      <c r="J203" s="4" t="s">
        <v>49</v>
      </c>
      <c r="K203" s="9">
        <v>0</v>
      </c>
      <c r="L203" s="4" t="s">
        <v>49</v>
      </c>
      <c r="M203" s="9">
        <v>0</v>
      </c>
      <c r="N203" s="4" t="s">
        <v>49</v>
      </c>
      <c r="O203" s="9">
        <v>0</v>
      </c>
      <c r="P203" s="9">
        <v>243295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4" t="s">
        <v>1735</v>
      </c>
      <c r="X203" s="4" t="s">
        <v>49</v>
      </c>
      <c r="Y203" s="1" t="s">
        <v>1720</v>
      </c>
      <c r="Z203" s="1" t="s">
        <v>49</v>
      </c>
      <c r="AA203" s="10"/>
      <c r="AB203" s="1" t="s">
        <v>49</v>
      </c>
    </row>
    <row r="204" spans="1:28" ht="29.95" customHeight="1">
      <c r="A204" s="4" t="s">
        <v>1436</v>
      </c>
      <c r="B204" s="4" t="s">
        <v>1435</v>
      </c>
      <c r="C204" s="4" t="s">
        <v>220</v>
      </c>
      <c r="D204" s="8" t="s">
        <v>221</v>
      </c>
      <c r="E204" s="9">
        <v>0</v>
      </c>
      <c r="F204" s="4" t="s">
        <v>49</v>
      </c>
      <c r="G204" s="9">
        <v>0</v>
      </c>
      <c r="H204" s="4" t="s">
        <v>49</v>
      </c>
      <c r="I204" s="9">
        <v>0</v>
      </c>
      <c r="J204" s="4" t="s">
        <v>49</v>
      </c>
      <c r="K204" s="9">
        <v>0</v>
      </c>
      <c r="L204" s="4" t="s">
        <v>49</v>
      </c>
      <c r="M204" s="9">
        <v>0</v>
      </c>
      <c r="N204" s="4" t="s">
        <v>49</v>
      </c>
      <c r="O204" s="9">
        <v>0</v>
      </c>
      <c r="P204" s="9">
        <v>155696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4" t="s">
        <v>1736</v>
      </c>
      <c r="X204" s="4" t="s">
        <v>49</v>
      </c>
      <c r="Y204" s="1" t="s">
        <v>1720</v>
      </c>
      <c r="Z204" s="1" t="s">
        <v>49</v>
      </c>
      <c r="AA204" s="10"/>
      <c r="AB204" s="1" t="s">
        <v>49</v>
      </c>
    </row>
    <row r="205" spans="1:28" ht="29.95" customHeight="1">
      <c r="A205" s="4" t="s">
        <v>471</v>
      </c>
      <c r="B205" s="4" t="s">
        <v>470</v>
      </c>
      <c r="C205" s="4" t="s">
        <v>220</v>
      </c>
      <c r="D205" s="8" t="s">
        <v>221</v>
      </c>
      <c r="E205" s="9">
        <v>0</v>
      </c>
      <c r="F205" s="4" t="s">
        <v>49</v>
      </c>
      <c r="G205" s="9">
        <v>0</v>
      </c>
      <c r="H205" s="4" t="s">
        <v>49</v>
      </c>
      <c r="I205" s="9">
        <v>0</v>
      </c>
      <c r="J205" s="4" t="s">
        <v>49</v>
      </c>
      <c r="K205" s="9">
        <v>0</v>
      </c>
      <c r="L205" s="4" t="s">
        <v>49</v>
      </c>
      <c r="M205" s="9">
        <v>0</v>
      </c>
      <c r="N205" s="4" t="s">
        <v>49</v>
      </c>
      <c r="O205" s="9">
        <v>0</v>
      </c>
      <c r="P205" s="9">
        <v>213337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4" t="s">
        <v>1737</v>
      </c>
      <c r="X205" s="4" t="s">
        <v>49</v>
      </c>
      <c r="Y205" s="1" t="s">
        <v>1720</v>
      </c>
      <c r="Z205" s="1" t="s">
        <v>49</v>
      </c>
      <c r="AA205" s="10"/>
      <c r="AB205" s="1" t="s">
        <v>49</v>
      </c>
    </row>
    <row r="206" spans="1:28" ht="29.95" customHeight="1">
      <c r="A206" s="4" t="s">
        <v>517</v>
      </c>
      <c r="B206" s="4" t="s">
        <v>516</v>
      </c>
      <c r="C206" s="4" t="s">
        <v>220</v>
      </c>
      <c r="D206" s="8" t="s">
        <v>221</v>
      </c>
      <c r="E206" s="9">
        <v>0</v>
      </c>
      <c r="F206" s="4" t="s">
        <v>49</v>
      </c>
      <c r="G206" s="9">
        <v>0</v>
      </c>
      <c r="H206" s="4" t="s">
        <v>49</v>
      </c>
      <c r="I206" s="9">
        <v>0</v>
      </c>
      <c r="J206" s="4" t="s">
        <v>49</v>
      </c>
      <c r="K206" s="9">
        <v>0</v>
      </c>
      <c r="L206" s="4" t="s">
        <v>49</v>
      </c>
      <c r="M206" s="9">
        <v>0</v>
      </c>
      <c r="N206" s="4" t="s">
        <v>49</v>
      </c>
      <c r="O206" s="9">
        <v>0</v>
      </c>
      <c r="P206" s="9">
        <v>265406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4" t="s">
        <v>1738</v>
      </c>
      <c r="X206" s="4" t="s">
        <v>49</v>
      </c>
      <c r="Y206" s="1" t="s">
        <v>1720</v>
      </c>
      <c r="Z206" s="1" t="s">
        <v>49</v>
      </c>
      <c r="AA206" s="10"/>
      <c r="AB206" s="1" t="s">
        <v>49</v>
      </c>
    </row>
    <row r="207" spans="1:28" ht="29.95" customHeight="1">
      <c r="A207" s="4" t="s">
        <v>398</v>
      </c>
      <c r="B207" s="4" t="s">
        <v>396</v>
      </c>
      <c r="C207" s="4" t="s">
        <v>397</v>
      </c>
      <c r="D207" s="8" t="s">
        <v>350</v>
      </c>
      <c r="E207" s="9">
        <v>0</v>
      </c>
      <c r="F207" s="4" t="s">
        <v>49</v>
      </c>
      <c r="G207" s="9">
        <v>0</v>
      </c>
      <c r="H207" s="4" t="s">
        <v>49</v>
      </c>
      <c r="I207" s="9">
        <v>0</v>
      </c>
      <c r="J207" s="4" t="s">
        <v>49</v>
      </c>
      <c r="K207" s="9">
        <v>0</v>
      </c>
      <c r="L207" s="4" t="s">
        <v>49</v>
      </c>
      <c r="M207" s="9">
        <v>1678</v>
      </c>
      <c r="N207" s="4" t="s">
        <v>49</v>
      </c>
      <c r="O207" s="9">
        <f>SMALL(E207:M207,COUNTIF(E207:M207,0)+1)</f>
        <v>1678</v>
      </c>
      <c r="P207" s="9">
        <v>167885</v>
      </c>
      <c r="Q207" s="9">
        <v>0</v>
      </c>
      <c r="R207" s="9">
        <v>0</v>
      </c>
      <c r="S207" s="9">
        <v>0</v>
      </c>
      <c r="T207" s="9">
        <v>0</v>
      </c>
      <c r="U207" s="9">
        <v>1093</v>
      </c>
      <c r="V207" s="9">
        <f>SMALL(Q207:U207,COUNTIF(Q207:U207,0)+1)</f>
        <v>1093</v>
      </c>
      <c r="W207" s="4" t="s">
        <v>1739</v>
      </c>
      <c r="X207" s="4" t="s">
        <v>49</v>
      </c>
      <c r="Y207" s="1" t="s">
        <v>49</v>
      </c>
      <c r="Z207" s="1" t="s">
        <v>49</v>
      </c>
      <c r="AA207" s="10"/>
      <c r="AB207" s="1" t="s">
        <v>49</v>
      </c>
    </row>
    <row r="208" spans="1:28" ht="29.95" customHeight="1">
      <c r="A208" s="4" t="s">
        <v>416</v>
      </c>
      <c r="B208" s="4" t="s">
        <v>413</v>
      </c>
      <c r="C208" s="4" t="s">
        <v>414</v>
      </c>
      <c r="D208" s="8" t="s">
        <v>337</v>
      </c>
      <c r="E208" s="9">
        <v>16065000</v>
      </c>
      <c r="F208" s="4" t="s">
        <v>49</v>
      </c>
      <c r="G208" s="9">
        <v>0</v>
      </c>
      <c r="H208" s="4" t="s">
        <v>49</v>
      </c>
      <c r="I208" s="9">
        <v>0</v>
      </c>
      <c r="J208" s="4" t="s">
        <v>49</v>
      </c>
      <c r="K208" s="9">
        <v>0</v>
      </c>
      <c r="L208" s="4" t="s">
        <v>49</v>
      </c>
      <c r="M208" s="9">
        <v>0</v>
      </c>
      <c r="N208" s="4" t="s">
        <v>49</v>
      </c>
      <c r="O208" s="9">
        <f>SMALL(E208:M208,COUNTIF(E208:M208,0)+1)</f>
        <v>16065000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4" t="s">
        <v>1740</v>
      </c>
      <c r="X208" s="4" t="s">
        <v>415</v>
      </c>
      <c r="Y208" s="1" t="s">
        <v>49</v>
      </c>
      <c r="Z208" s="1" t="s">
        <v>49</v>
      </c>
      <c r="AA208" s="10"/>
      <c r="AB208" s="1" t="s">
        <v>49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12</vt:i4>
      </vt:variant>
    </vt:vector>
  </HeadingPairs>
  <TitlesOfParts>
    <vt:vector size="18" baseType="lpstr">
      <vt:lpstr>원가계산서</vt:lpstr>
      <vt:lpstr>집계표</vt:lpstr>
      <vt:lpstr>1.1 부대공사(부산공고)</vt:lpstr>
      <vt:lpstr>1.2 장비대(부산공고)</vt:lpstr>
      <vt:lpstr>일위대가</vt:lpstr>
      <vt:lpstr>단가대비표</vt:lpstr>
      <vt:lpstr>'1.1 부대공사(부산공고)'!Print_Area</vt:lpstr>
      <vt:lpstr>'1.2 장비대(부산공고)'!Print_Area</vt:lpstr>
      <vt:lpstr>단가대비표!Print_Area</vt:lpstr>
      <vt:lpstr>원가계산서!Print_Area</vt:lpstr>
      <vt:lpstr>일위대가!Print_Area</vt:lpstr>
      <vt:lpstr>집계표!Print_Area</vt:lpstr>
      <vt:lpstr>'1.1 부대공사(부산공고)'!Print_Titles</vt:lpstr>
      <vt:lpstr>'1.2 장비대(부산공고)'!Print_Titles</vt:lpstr>
      <vt:lpstr>단가대비표!Print_Titles</vt:lpstr>
      <vt:lpstr>원가계산서!Print_Titles</vt:lpstr>
      <vt:lpstr>일위대가!Print_Titles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hlmec</dc:creator>
  <cp:lastModifiedBy>admin</cp:lastModifiedBy>
  <cp:lastPrinted>2026-10-12T11:49:30Z</cp:lastPrinted>
  <dcterms:created xsi:type="dcterms:W3CDTF">2023-06-01T11:17:33Z</dcterms:created>
  <dcterms:modified xsi:type="dcterms:W3CDTF">2026-10-15T04:06:33Z</dcterms:modified>
</cp:coreProperties>
</file>