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hw\★2026공사계약\경수중 본관동 옥상방수공사(강수현-긴급-교특+기금).261019\"/>
    </mc:Choice>
  </mc:AlternateContent>
  <xr:revisionPtr revIDLastSave="0" documentId="8_{BED0EBB3-BFEB-4C4F-AA2A-865A9FA1188F}" xr6:coauthVersionLast="47" xr6:coauthVersionMax="47" xr10:uidLastSave="{00000000-0000-0000-0000-000000000000}"/>
  <bookViews>
    <workbookView xWindow="28680" yWindow="-120" windowWidth="29040" windowHeight="15720" firstSheet="1" activeTab="1" xr2:uid="{00000000-000D-0000-FFFF-FFFF00000000}"/>
  </bookViews>
  <sheets>
    <sheet name="설계서" sheetId="2" state="hidden" r:id="rId1"/>
    <sheet name="원가  (건축)" sheetId="1" r:id="rId2"/>
    <sheet name="공종별집계표" sheetId="3" r:id="rId3"/>
    <sheet name="공종별내역서" sheetId="4" r:id="rId4"/>
    <sheet name="Sheet1" sheetId="12" r:id="rId5"/>
  </sheets>
  <definedNames>
    <definedName name="_xlnm.Print_Area" localSheetId="3">공종별내역서!$A$1:$M$179</definedName>
    <definedName name="_xlnm.Print_Area" localSheetId="2">공종별집계표!$A$1:$M$25</definedName>
    <definedName name="_xlnm.Print_Area" localSheetId="1">'원가  (건축)'!$A$1:$F$42</definedName>
    <definedName name="_xlnm.Print_Titles" localSheetId="3">공종별내역서!$1:$3</definedName>
    <definedName name="_xlnm.Print_Titles" localSheetId="2">공종별집계표!$1:$4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61" i="4" l="1"/>
  <c r="J93" i="4"/>
  <c r="J162" i="4"/>
  <c r="J138" i="4"/>
  <c r="H137" i="4"/>
  <c r="H96" i="4"/>
  <c r="J74" i="4"/>
  <c r="H74" i="4"/>
  <c r="J72" i="4"/>
  <c r="J71" i="4"/>
  <c r="J29" i="4"/>
  <c r="J6" i="4"/>
  <c r="J5" i="4"/>
  <c r="H5" i="4"/>
  <c r="J137" i="4"/>
  <c r="J96" i="4"/>
  <c r="H162" i="4"/>
  <c r="H161" i="4"/>
  <c r="J160" i="4"/>
  <c r="H160" i="4"/>
  <c r="F160" i="4"/>
  <c r="J159" i="4"/>
  <c r="H159" i="4"/>
  <c r="F159" i="4"/>
  <c r="H138" i="4"/>
  <c r="J116" i="4"/>
  <c r="H116" i="4"/>
  <c r="F116" i="4"/>
  <c r="J115" i="4"/>
  <c r="J135" i="4" s="1"/>
  <c r="I12" i="3" s="1"/>
  <c r="J12" i="3" s="1"/>
  <c r="H115" i="4"/>
  <c r="F115" i="4"/>
  <c r="H72" i="4"/>
  <c r="H71" i="4"/>
  <c r="J28" i="4"/>
  <c r="H28" i="4"/>
  <c r="J27" i="4"/>
  <c r="H27" i="4"/>
  <c r="F27" i="4"/>
  <c r="H6" i="4"/>
  <c r="F7" i="2"/>
  <c r="C7" i="2" s="1"/>
  <c r="H94" i="4" l="1"/>
  <c r="J52" i="4"/>
  <c r="H53" i="4"/>
  <c r="K28" i="4"/>
  <c r="K159" i="4"/>
  <c r="J53" i="4"/>
  <c r="H135" i="4"/>
  <c r="G12" i="3" s="1"/>
  <c r="H12" i="3" s="1"/>
  <c r="J157" i="4"/>
  <c r="I13" i="3" s="1"/>
  <c r="J13" i="3" s="1"/>
  <c r="J7" i="4"/>
  <c r="J25" i="4" s="1"/>
  <c r="I7" i="3" s="1"/>
  <c r="J7" i="3" s="1"/>
  <c r="K27" i="4"/>
  <c r="J73" i="4"/>
  <c r="J91" i="4" s="1"/>
  <c r="I10" i="3" s="1"/>
  <c r="J10" i="3" s="1"/>
  <c r="J51" i="4"/>
  <c r="J179" i="4"/>
  <c r="I14" i="3" s="1"/>
  <c r="J14" i="3" s="1"/>
  <c r="H52" i="4"/>
  <c r="J47" i="4"/>
  <c r="I8" i="3" s="1"/>
  <c r="J8" i="3" s="1"/>
  <c r="H50" i="4"/>
  <c r="H157" i="4"/>
  <c r="G13" i="3" s="1"/>
  <c r="H13" i="3" s="1"/>
  <c r="F28" i="4"/>
  <c r="L115" i="4"/>
  <c r="L160" i="4"/>
  <c r="J50" i="4"/>
  <c r="K115" i="4"/>
  <c r="K160" i="4"/>
  <c r="L116" i="4"/>
  <c r="H29" i="4"/>
  <c r="H47" i="4" s="1"/>
  <c r="G8" i="3" s="1"/>
  <c r="H8" i="3" s="1"/>
  <c r="H95" i="4"/>
  <c r="H93" i="4"/>
  <c r="H113" i="4" s="1"/>
  <c r="G11" i="3" s="1"/>
  <c r="H11" i="3" s="1"/>
  <c r="L27" i="4"/>
  <c r="K116" i="4"/>
  <c r="H73" i="4"/>
  <c r="H91" i="4" s="1"/>
  <c r="G10" i="3" s="1"/>
  <c r="H10" i="3" s="1"/>
  <c r="F135" i="4"/>
  <c r="E12" i="3" s="1"/>
  <c r="L159" i="4"/>
  <c r="H51" i="4"/>
  <c r="H179" i="4"/>
  <c r="G14" i="3" s="1"/>
  <c r="H14" i="3" s="1"/>
  <c r="H49" i="4" l="1"/>
  <c r="H69" i="4" s="1"/>
  <c r="G9" i="3" s="1"/>
  <c r="H9" i="3" s="1"/>
  <c r="F12" i="3"/>
  <c r="L12" i="3" s="1"/>
  <c r="K12" i="3"/>
  <c r="F6" i="4"/>
  <c r="L6" i="4" s="1"/>
  <c r="K6" i="4"/>
  <c r="H7" i="4"/>
  <c r="H25" i="4" s="1"/>
  <c r="G7" i="3" s="1"/>
  <c r="H7" i="3" s="1"/>
  <c r="L135" i="4"/>
  <c r="L28" i="4"/>
  <c r="G6" i="3" l="1"/>
  <c r="H6" i="3" s="1"/>
  <c r="G5" i="3" s="1"/>
  <c r="H5" i="3" s="1"/>
  <c r="H25" i="3" s="1"/>
  <c r="D9" i="1" s="1"/>
  <c r="J49" i="4"/>
  <c r="J69" i="4" s="1"/>
  <c r="I9" i="3" s="1"/>
  <c r="J9" i="3" s="1"/>
  <c r="D18" i="1" l="1"/>
  <c r="D16" i="1"/>
  <c r="D22" i="1" s="1"/>
  <c r="D17" i="1"/>
  <c r="D10" i="1"/>
  <c r="D11" i="1" s="1"/>
  <c r="F74" i="4"/>
  <c r="L74" i="4" s="1"/>
  <c r="K74" i="4"/>
  <c r="F95" i="4"/>
  <c r="F5" i="4"/>
  <c r="K5" i="4"/>
  <c r="F94" i="4"/>
  <c r="D15" i="1" l="1"/>
  <c r="D24" i="1"/>
  <c r="D23" i="1"/>
  <c r="D14" i="1"/>
  <c r="F53" i="4"/>
  <c r="L53" i="4" s="1"/>
  <c r="K53" i="4"/>
  <c r="F71" i="4"/>
  <c r="K71" i="4"/>
  <c r="L5" i="4"/>
  <c r="F162" i="4"/>
  <c r="L162" i="4" s="1"/>
  <c r="K162" i="4"/>
  <c r="F96" i="4"/>
  <c r="L96" i="4" s="1"/>
  <c r="K96" i="4"/>
  <c r="F72" i="4"/>
  <c r="L72" i="4" s="1"/>
  <c r="K72" i="4"/>
  <c r="F52" i="4"/>
  <c r="L52" i="4" s="1"/>
  <c r="K52" i="4"/>
  <c r="F161" i="4"/>
  <c r="K161" i="4"/>
  <c r="F73" i="4"/>
  <c r="L73" i="4" s="1"/>
  <c r="K73" i="4"/>
  <c r="F137" i="4"/>
  <c r="K137" i="4"/>
  <c r="F138" i="4"/>
  <c r="L138" i="4" s="1"/>
  <c r="K138" i="4"/>
  <c r="F29" i="4"/>
  <c r="K29" i="4"/>
  <c r="J94" i="4" l="1"/>
  <c r="K94" i="4"/>
  <c r="L161" i="4"/>
  <c r="L179" i="4" s="1"/>
  <c r="F179" i="4"/>
  <c r="E14" i="3" s="1"/>
  <c r="L137" i="4"/>
  <c r="L157" i="4" s="1"/>
  <c r="F157" i="4"/>
  <c r="E13" i="3" s="1"/>
  <c r="J95" i="4"/>
  <c r="L95" i="4" s="1"/>
  <c r="K95" i="4"/>
  <c r="L71" i="4"/>
  <c r="L91" i="4" s="1"/>
  <c r="F91" i="4"/>
  <c r="E10" i="3" s="1"/>
  <c r="L29" i="4"/>
  <c r="L47" i="4" s="1"/>
  <c r="F47" i="4"/>
  <c r="E8" i="3" s="1"/>
  <c r="F8" i="3" l="1"/>
  <c r="L8" i="3" s="1"/>
  <c r="K8" i="3"/>
  <c r="F10" i="3"/>
  <c r="L10" i="3" s="1"/>
  <c r="K10" i="3"/>
  <c r="J113" i="4"/>
  <c r="I11" i="3" s="1"/>
  <c r="J11" i="3" s="1"/>
  <c r="I6" i="3" s="1"/>
  <c r="J6" i="3" s="1"/>
  <c r="I5" i="3" s="1"/>
  <c r="J5" i="3" s="1"/>
  <c r="J25" i="3" s="1"/>
  <c r="D13" i="1" s="1"/>
  <c r="L94" i="4"/>
  <c r="K14" i="3"/>
  <c r="F14" i="3"/>
  <c r="L14" i="3" s="1"/>
  <c r="F13" i="3"/>
  <c r="L13" i="3" s="1"/>
  <c r="K13" i="3"/>
  <c r="T13" i="3" l="1"/>
  <c r="D33" i="1"/>
  <c r="T14" i="3"/>
  <c r="D34" i="1"/>
  <c r="F49" i="4"/>
  <c r="K49" i="4"/>
  <c r="L49" i="4" l="1"/>
  <c r="F7" i="4"/>
  <c r="K7" i="4"/>
  <c r="F50" i="4"/>
  <c r="L50" i="4" s="1"/>
  <c r="K50" i="4"/>
  <c r="L7" i="4" l="1"/>
  <c r="L25" i="4" s="1"/>
  <c r="F25" i="4"/>
  <c r="E7" i="3" s="1"/>
  <c r="F51" i="4" l="1"/>
  <c r="K51" i="4"/>
  <c r="F7" i="3"/>
  <c r="K7" i="3"/>
  <c r="L7" i="3" l="1"/>
  <c r="L51" i="4"/>
  <c r="L69" i="4" s="1"/>
  <c r="F69" i="4"/>
  <c r="E9" i="3" s="1"/>
  <c r="F93" i="4" l="1"/>
  <c r="K93" i="4"/>
  <c r="F9" i="3"/>
  <c r="K9" i="3"/>
  <c r="L9" i="3" l="1"/>
  <c r="L93" i="4"/>
  <c r="L113" i="4" s="1"/>
  <c r="F113" i="4"/>
  <c r="E11" i="3" s="1"/>
  <c r="F11" i="3" l="1"/>
  <c r="K11" i="3"/>
  <c r="L11" i="3" l="1"/>
  <c r="E6" i="3"/>
  <c r="F6" i="3" l="1"/>
  <c r="K6" i="3"/>
  <c r="L6" i="3" l="1"/>
  <c r="E5" i="3"/>
  <c r="F5" i="3" l="1"/>
  <c r="K5" i="3"/>
  <c r="L5" i="3" l="1"/>
  <c r="L25" i="3" s="1"/>
  <c r="F25" i="3"/>
  <c r="D5" i="1" s="1"/>
  <c r="D8" i="1" s="1"/>
  <c r="D21" i="1" l="1"/>
  <c r="D19" i="1"/>
  <c r="D25" i="1"/>
  <c r="D27" i="1"/>
  <c r="D20" i="1"/>
  <c r="D29" i="1" l="1"/>
  <c r="D30" i="1" l="1"/>
  <c r="D31" i="1" l="1"/>
  <c r="D32" i="1" s="1"/>
  <c r="E11" i="2" l="1"/>
  <c r="E15" i="2" s="1"/>
  <c r="G11" i="2" l="1"/>
  <c r="F6" i="2"/>
  <c r="C6" i="2" s="1"/>
  <c r="G15" i="2"/>
  <c r="F5" i="2" s="1"/>
  <c r="C5" i="2" s="1"/>
</calcChain>
</file>

<file path=xl/sharedStrings.xml><?xml version="1.0" encoding="utf-8"?>
<sst xmlns="http://schemas.openxmlformats.org/spreadsheetml/2006/main" count="787" uniqueCount="263">
  <si>
    <t>일     반     관     리     비</t>
  </si>
  <si>
    <t>부     가     가     치     세</t>
  </si>
  <si>
    <t>총        공       사        비</t>
  </si>
  <si>
    <t>공      급         가        액</t>
  </si>
  <si>
    <t>그 밖의 건설폐기물에 가연성 5% 이하 혼합</t>
  </si>
  <si>
    <t>0101075D3113837AD83233E9772D0B9804E2</t>
  </si>
  <si>
    <t>준공시 시공으로 인한 오염물질 제거 / (마감재,창호,유리 등)</t>
  </si>
  <si>
    <t>구                성                비</t>
  </si>
  <si>
    <t>드레인 보수</t>
  </si>
  <si>
    <t>(시험 가동 포함)</t>
  </si>
  <si>
    <t>지장물 등 공사에 간섭되는 모든 것)</t>
  </si>
  <si>
    <t>가연성이 제거된 재활용이 가능한 혼합물</t>
  </si>
  <si>
    <t>금                   액</t>
  </si>
  <si>
    <t>[  소             계  ]</t>
  </si>
  <si>
    <t>(재료비+직노무비+경비) * 0.3%</t>
  </si>
  <si>
    <t>[ 소                계 ]</t>
  </si>
  <si>
    <t>(노무비+경비+일반관리비) * 15%</t>
  </si>
  <si>
    <t>0101015A215318754BCDD3247D0E512818F763E5A20159</t>
  </si>
  <si>
    <t>0101025C2AF3067E697DE31D79179D38969A3A5E3937</t>
  </si>
  <si>
    <t>0101025C2AF3067E697DE31D79179D38969A3A5E3934</t>
  </si>
  <si>
    <t>0101065A10F3CC73EAC733077220DFE80EBE25EF83AE</t>
  </si>
  <si>
    <t>0101065A33D3C9766802A3C67B4362481447E07B58CB</t>
  </si>
  <si>
    <t>0101085D7DB3D4718512C324754512183D346F43DBB5</t>
  </si>
  <si>
    <t>0101085D7DB3D4718512C324754512183D346F458BDF</t>
  </si>
  <si>
    <t>5A215318754BCDD3247D0E512818F763E5A20159</t>
  </si>
  <si>
    <t>공 종 별 집 계 표</t>
  </si>
  <si>
    <t>품      명</t>
  </si>
  <si>
    <t>규      격</t>
  </si>
  <si>
    <t>경      비</t>
  </si>
  <si>
    <t>합      계</t>
  </si>
  <si>
    <t>원가계산서 연결금액</t>
  </si>
  <si>
    <t>건축물 현장정리</t>
  </si>
  <si>
    <t>와이어메시 바닥깔기</t>
  </si>
  <si>
    <t>바탕면갈기 및 면처리</t>
  </si>
  <si>
    <t>기존콘크리트(벽)</t>
  </si>
  <si>
    <t>#8-150*150</t>
  </si>
  <si>
    <t>모르타르 기계바름</t>
  </si>
  <si>
    <t>바닥, 50mm</t>
  </si>
  <si>
    <t>트레이 인양, 재설치</t>
  </si>
  <si>
    <t>실외기 인양, 재설치</t>
  </si>
  <si>
    <t>바닥 (t=30mm)</t>
  </si>
  <si>
    <t>모래, 서울, 도착도</t>
  </si>
  <si>
    <t>24톤덤프, 30km</t>
  </si>
  <si>
    <t>건설폐기물·상차비</t>
  </si>
  <si>
    <t>건설폐기물·운반비</t>
  </si>
  <si>
    <t>재  료  비</t>
  </si>
  <si>
    <t>비  고</t>
  </si>
  <si>
    <t>단  가</t>
  </si>
  <si>
    <t>노  무  비</t>
  </si>
  <si>
    <t>공종코드</t>
  </si>
  <si>
    <t>상위공종</t>
  </si>
  <si>
    <t>금  액</t>
  </si>
  <si>
    <t>공종구분</t>
  </si>
  <si>
    <t>JUK1</t>
  </si>
  <si>
    <t>JUK6</t>
  </si>
  <si>
    <t>JUK9</t>
  </si>
  <si>
    <t>손료적용</t>
  </si>
  <si>
    <t>공종소계</t>
  </si>
  <si>
    <t>손료저장</t>
  </si>
  <si>
    <t>JUK5</t>
  </si>
  <si>
    <t>JUK7</t>
  </si>
  <si>
    <t>JUK11</t>
  </si>
  <si>
    <t>품목코드</t>
  </si>
  <si>
    <t>JUK3</t>
  </si>
  <si>
    <t>JUK4</t>
  </si>
  <si>
    <t>공종레벨</t>
  </si>
  <si>
    <t>JUK8</t>
  </si>
  <si>
    <t>JUK12</t>
  </si>
  <si>
    <t>JUK14</t>
  </si>
  <si>
    <t>JUK15</t>
  </si>
  <si>
    <t>JUK17</t>
  </si>
  <si>
    <t>JUK20</t>
  </si>
  <si>
    <t>고유번호</t>
  </si>
  <si>
    <t>JUK2</t>
  </si>
  <si>
    <t>0101</t>
  </si>
  <si>
    <t>010101</t>
  </si>
  <si>
    <t>JUK16</t>
  </si>
  <si>
    <t>준공 청소</t>
  </si>
  <si>
    <t>JUK19</t>
  </si>
  <si>
    <t>자재구분</t>
  </si>
  <si>
    <t>JUK10</t>
  </si>
  <si>
    <t>JUK18</t>
  </si>
  <si>
    <t>공종+자재</t>
  </si>
  <si>
    <t>JUK13</t>
  </si>
  <si>
    <t>TOTAL</t>
  </si>
  <si>
    <t>복합 방수</t>
  </si>
  <si>
    <t>바닥, 노출</t>
  </si>
  <si>
    <t>탈기 장치</t>
  </si>
  <si>
    <t>010103</t>
  </si>
  <si>
    <t>010104</t>
  </si>
  <si>
    <t>전선 정리비</t>
  </si>
  <si>
    <t>20ton</t>
  </si>
  <si>
    <t>모르타르 철거</t>
  </si>
  <si>
    <t>010105</t>
  </si>
  <si>
    <t>모르타르 바름</t>
  </si>
  <si>
    <t>010102</t>
  </si>
  <si>
    <t>기계마감</t>
  </si>
  <si>
    <t>벽체, 노출</t>
  </si>
  <si>
    <t>010106</t>
  </si>
  <si>
    <t>건설폐재류</t>
  </si>
  <si>
    <t>폐기물 소운반</t>
  </si>
  <si>
    <t>010108</t>
  </si>
  <si>
    <t>합    계</t>
  </si>
  <si>
    <t>010107</t>
  </si>
  <si>
    <t>혼합건설폐기물</t>
  </si>
  <si>
    <t>폐기물처리비</t>
  </si>
  <si>
    <t>임금채권부담금</t>
  </si>
  <si>
    <t>관 급 금 액</t>
  </si>
  <si>
    <t>작업부산물</t>
  </si>
  <si>
    <t>석면분담금</t>
  </si>
  <si>
    <t>공 종 명</t>
  </si>
  <si>
    <t>폐기물상차비</t>
  </si>
  <si>
    <t>건축공사</t>
  </si>
  <si>
    <t>규  격</t>
  </si>
  <si>
    <t>도 급 금 액</t>
  </si>
  <si>
    <t xml:space="preserve">비   고 </t>
  </si>
  <si>
    <t>계 * 8%</t>
  </si>
  <si>
    <t>공 사 명 :</t>
  </si>
  <si>
    <t>도            급             액</t>
  </si>
  <si>
    <t>이                            윤</t>
  </si>
  <si>
    <t>(재료비+직노무비+도급자관급/1.1) * 3.11%</t>
  </si>
  <si>
    <t>01</t>
  </si>
  <si>
    <t>T</t>
  </si>
  <si>
    <t>SET</t>
  </si>
  <si>
    <t>단위</t>
  </si>
  <si>
    <t>수량</t>
  </si>
  <si>
    <t>변수</t>
  </si>
  <si>
    <t>대</t>
  </si>
  <si>
    <t>모래</t>
  </si>
  <si>
    <t>크레인</t>
  </si>
  <si>
    <t>일위</t>
  </si>
  <si>
    <t>설정</t>
  </si>
  <si>
    <t>수직부</t>
  </si>
  <si>
    <t/>
  </si>
  <si>
    <t>F</t>
  </si>
  <si>
    <t>HR</t>
  </si>
  <si>
    <t>인</t>
  </si>
  <si>
    <t>M3</t>
  </si>
  <si>
    <t>M2</t>
  </si>
  <si>
    <t>TON</t>
  </si>
  <si>
    <t>M</t>
  </si>
  <si>
    <t>바닥</t>
  </si>
  <si>
    <t>자재</t>
  </si>
  <si>
    <t>시멘트</t>
  </si>
  <si>
    <t>건재상</t>
  </si>
  <si>
    <t>적용율</t>
  </si>
  <si>
    <t>단산</t>
  </si>
  <si>
    <t>식</t>
  </si>
  <si>
    <t xml:space="preserve"> </t>
  </si>
  <si>
    <t>포</t>
  </si>
  <si>
    <t>6</t>
  </si>
  <si>
    <t>비 고</t>
  </si>
  <si>
    <t>계</t>
  </si>
  <si>
    <t>노무비</t>
  </si>
  <si>
    <t>재료비</t>
  </si>
  <si>
    <t>기    타     경    비</t>
  </si>
  <si>
    <t xml:space="preserve">건  강   보   험  료 </t>
  </si>
  <si>
    <t>(건강보험료) * 13.14%</t>
  </si>
  <si>
    <t xml:space="preserve">산  재   보   험  료 </t>
  </si>
  <si>
    <t>(재료비+직노+경비)*0.081%</t>
  </si>
  <si>
    <t>(재료비+직노+경비)*0.1%</t>
  </si>
  <si>
    <t>순   공   사   원   가</t>
  </si>
  <si>
    <t xml:space="preserve">기    계     경    비 </t>
  </si>
  <si>
    <t>운        반        비</t>
  </si>
  <si>
    <t xml:space="preserve">고  용   보   험  료 </t>
  </si>
  <si>
    <t>010108  ◈ 폐기물 처리비</t>
  </si>
  <si>
    <t>[ 합           계 ]</t>
  </si>
  <si>
    <t>[ 소             계 ]</t>
  </si>
  <si>
    <t xml:space="preserve">연  금   보   험  료 </t>
  </si>
  <si>
    <t>010107  ◈ 폐기물 상차비</t>
  </si>
  <si>
    <t>0101  ▶ 건 축 공 사</t>
  </si>
  <si>
    <t>010101  가 설 공 사</t>
  </si>
  <si>
    <t>공사중 옥내외 청소 + 정리</t>
  </si>
  <si>
    <t>010105  철 거 공 사</t>
  </si>
  <si>
    <t>010103  미 장 공 사</t>
  </si>
  <si>
    <t>설  계  내  역  서</t>
  </si>
  <si>
    <t>직  접  재  료  비</t>
  </si>
  <si>
    <t>공 사 원 가 계 산 서</t>
  </si>
  <si>
    <t>직  접  노  무  비</t>
  </si>
  <si>
    <t>간  접  노  무  비</t>
  </si>
  <si>
    <t>직접노무비 * 17.5%</t>
  </si>
  <si>
    <t>직접노무비 * 3.595%</t>
  </si>
  <si>
    <t>직접노무비 * 2.3%</t>
  </si>
  <si>
    <t>010104  기 타 공 사</t>
  </si>
  <si>
    <t>직접노무비 * 4.75%</t>
  </si>
  <si>
    <t>(재료비+노무비) * 5%</t>
  </si>
  <si>
    <t>간  접  재  료  비</t>
  </si>
  <si>
    <t>24톤암롤트럭, 30km</t>
  </si>
  <si>
    <t>010102  방 수 공 사</t>
  </si>
  <si>
    <t>기존방수층 제거 및 바탕처리</t>
  </si>
  <si>
    <t>010106  골  재  비</t>
  </si>
  <si>
    <t>환  경   보   전  비</t>
  </si>
  <si>
    <t>노무비 * 0.006%</t>
  </si>
  <si>
    <t>건 설 하 도 급 대 금</t>
  </si>
  <si>
    <t>총  공  사  비:</t>
  </si>
  <si>
    <t>도  급  금  액:</t>
  </si>
  <si>
    <t>공  사  내  용:</t>
  </si>
  <si>
    <t>방수 공사 1식</t>
  </si>
  <si>
    <t>작업설, 부산물( )</t>
  </si>
  <si>
    <t>관  급  금  액:</t>
  </si>
  <si>
    <t>노무비 * 3.56%</t>
  </si>
  <si>
    <t>노무비 * 1.01%</t>
  </si>
  <si>
    <t>노무비 * 0.09%</t>
  </si>
  <si>
    <t>산업안전보건관리비</t>
  </si>
  <si>
    <t>노인장기요양보험료</t>
  </si>
  <si>
    <t>지급보증서발급수수료</t>
  </si>
  <si>
    <t>퇴 직 공 제 부금비</t>
  </si>
  <si>
    <t>공급가액의 10%</t>
  </si>
  <si>
    <t>도급자관급자재비</t>
  </si>
  <si>
    <t>건설기계대여대금</t>
  </si>
  <si>
    <t>특허(신기술)사용료</t>
  </si>
  <si>
    <t>관급자관급자재비</t>
  </si>
  <si>
    <t xml:space="preserve">비                                 목 </t>
  </si>
  <si>
    <t>[ 경수중학교 본관동 옥상 방수공사(건축) ]</t>
  </si>
  <si>
    <t>5D3113837AD806D370753DB02814CF</t>
  </si>
  <si>
    <t>5D3173717C6990637674FD59780ED7</t>
  </si>
  <si>
    <t>5D3113837AD806D370753DB02865C7</t>
  </si>
  <si>
    <t>5D31835574638E73AD70C013D8C7A8</t>
  </si>
  <si>
    <t>5D3173717C3C48239E71BDD71829E5</t>
  </si>
  <si>
    <t>5D31A3A07A6A68433273FA0208A93D</t>
  </si>
  <si>
    <t>5D3173717C6990637674FD7458E986</t>
  </si>
  <si>
    <t>5D3173717C6990637674FD59780ED4</t>
  </si>
  <si>
    <t>5D31A3A87FECB3C3E3778BD088E365</t>
  </si>
  <si>
    <t>5C2AF3067E697DE31D7917CA881C25</t>
  </si>
  <si>
    <t>5C2AF3067E697DE31D79178CD84B4D</t>
  </si>
  <si>
    <t>5D31A3A87FECB3C3E3778BD088E366</t>
  </si>
  <si>
    <t>5C2AF3067E697DE31D7917B81872C3</t>
  </si>
  <si>
    <t>5D31A3A87FECB3C3E3778BD088E369</t>
  </si>
  <si>
    <t>5D31A3A87FECB3C3E3778BD088E37D</t>
  </si>
  <si>
    <t>5C2AF3067E697DE31D79170F78725B</t>
  </si>
  <si>
    <t>5D3113837AD83233E9772D0B9804E1</t>
  </si>
  <si>
    <t>5D3113837AD83233E9772D0B9804E2</t>
  </si>
  <si>
    <t>5D3113837AD83233E9772D0B9804E0</t>
  </si>
  <si>
    <t>5D3113837AD83233E9772D0B9804E3</t>
  </si>
  <si>
    <t>0101035D3173717C6990637674FD59780ED4</t>
  </si>
  <si>
    <t>0101035D3173717C6990637674FD59780ED7</t>
  </si>
  <si>
    <t>5C2AF3067E697DE31D79179D38969A3A5E3937</t>
  </si>
  <si>
    <t>0101025D31835574638E73AD70C013D8C7A8</t>
  </si>
  <si>
    <t>0101035D3173717C6990637674FD7458E986</t>
  </si>
  <si>
    <t>0101045D31A3A87FECB3C3E3778BD088E366</t>
  </si>
  <si>
    <t>0101045D31A3A87FECB3C3E3778BD088E369</t>
  </si>
  <si>
    <t>0101035D3173717C3C48239E71BDD71829E5</t>
  </si>
  <si>
    <t>0101045D31A3A87FECB3C3E3778BD088E37D</t>
  </si>
  <si>
    <t>0101045D31A3A87FECB3C3E3778BD088E365</t>
  </si>
  <si>
    <t>5C2AF3067E697DE31D79179D38969A3A5E3934</t>
  </si>
  <si>
    <t>0101055C2AF3067E697DE31D7917CA881C25</t>
  </si>
  <si>
    <t>0101055C2AF3067E697DE31D79170F78725B</t>
  </si>
  <si>
    <t>0101055C2AF3067E697DE31D79178CD84B4D</t>
  </si>
  <si>
    <t>0101015D3113837AD806D370753DB02865C7</t>
  </si>
  <si>
    <t>5A33D3C9766802A3C67B4362481447E07B58CB</t>
  </si>
  <si>
    <t>5A10F3CC73EAC733077220DFE80EBE25EF83AE</t>
  </si>
  <si>
    <t>0101075D3113837AD83233E9772D0B9804E3</t>
  </si>
  <si>
    <t>0101015D3113837AD806D370753DB02814CF</t>
  </si>
  <si>
    <t>0101055C2AF3067E697DE31D7917B81872C3</t>
  </si>
  <si>
    <t>0101035D31A3A07A6A68433273FA0208A93D</t>
  </si>
  <si>
    <t>개소</t>
  </si>
  <si>
    <t>5D7DB3D4718512C324754512183D346F458BDF</t>
  </si>
  <si>
    <t>5D7DB3D4718512C324754512183D346F43DBB5</t>
  </si>
  <si>
    <t>0101085D3113837AD83233E9772D0B9804E0</t>
  </si>
  <si>
    <t>0101085D3113837AD83233E9772D0B9804E1</t>
  </si>
  <si>
    <t>01  경수중학교 본관동 옥상 방수공사(건축)</t>
    <phoneticPr fontId="21" type="noConversion"/>
  </si>
  <si>
    <t>공  사   명  :              경수중학교 본관동 옥상 방수공사</t>
    <phoneticPr fontId="21" type="noConversion"/>
  </si>
  <si>
    <t>경수중학교 본관동 옥상 방수공사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</si>
</sst>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#"/>
    <numFmt numFmtId="182" formatCode="\(&quot;₩&quot;#,##0\);\(&quot;₩&quot;\-#,##0\)"/>
    <numFmt numFmtId="183" formatCode="#,##0_ "/>
  </numFmts>
  <fonts count="23" x14ac:knownFonts="1">
    <font>
      <sz val="11"/>
      <color rgb="FF000000"/>
      <name val="굴림체"/>
    </font>
    <font>
      <sz val="11"/>
      <color rgb="FF000000"/>
      <name val="굴림체"/>
      <family val="3"/>
      <charset val="129"/>
    </font>
    <font>
      <b/>
      <u/>
      <sz val="16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바탕체"/>
      <family val="1"/>
      <charset val="129"/>
    </font>
    <font>
      <b/>
      <sz val="18"/>
      <color rgb="FF000000"/>
      <name val="새굴림"/>
      <family val="1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새굴림"/>
      <family val="1"/>
      <charset val="129"/>
    </font>
    <font>
      <b/>
      <sz val="28"/>
      <color rgb="FF000000"/>
      <name val="새굴림"/>
      <family val="1"/>
      <charset val="129"/>
    </font>
    <font>
      <sz val="11"/>
      <color rgb="FF000000"/>
      <name val="새굴림"/>
      <family val="1"/>
      <charset val="129"/>
    </font>
    <font>
      <b/>
      <sz val="13"/>
      <color rgb="FF000000"/>
      <name val="새굴림"/>
      <family val="1"/>
      <charset val="129"/>
    </font>
    <font>
      <b/>
      <sz val="12"/>
      <color rgb="FF000000"/>
      <name val="새굴림"/>
      <family val="1"/>
      <charset val="129"/>
    </font>
    <font>
      <b/>
      <sz val="14"/>
      <color rgb="FF000000"/>
      <name val="새굴림"/>
      <family val="1"/>
      <charset val="129"/>
    </font>
    <font>
      <sz val="16"/>
      <color rgb="FF000000"/>
      <name val="돋움"/>
      <family val="3"/>
      <charset val="129"/>
    </font>
    <font>
      <b/>
      <u/>
      <sz val="16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8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</borders>
  <cellStyleXfs count="7">
    <xf numFmtId="0" fontId="0" fillId="0" borderId="0">
      <alignment vertical="center"/>
    </xf>
    <xf numFmtId="0" fontId="4" fillId="0" borderId="0"/>
    <xf numFmtId="0" fontId="4" fillId="0" borderId="0"/>
    <xf numFmtId="41" fontId="20" fillId="0" borderId="0">
      <alignment vertical="center"/>
    </xf>
    <xf numFmtId="0" fontId="4" fillId="0" borderId="0"/>
    <xf numFmtId="41" fontId="4" fillId="0" borderId="0">
      <alignment vertical="center"/>
    </xf>
    <xf numFmtId="41" fontId="4" fillId="0" borderId="0"/>
  </cellStyleXfs>
  <cellXfs count="101">
    <xf numFmtId="0" fontId="0" fillId="0" borderId="0" xfId="0" applyNumberFormat="1">
      <alignment vertical="center"/>
    </xf>
    <xf numFmtId="0" fontId="0" fillId="0" borderId="0" xfId="0" quotePrefix="1" applyNumberFormat="1">
      <alignment vertical="center"/>
    </xf>
    <xf numFmtId="0" fontId="0" fillId="0" borderId="0" xfId="0" quotePrefix="1" applyNumberFormat="1" applyAlignment="1">
      <alignment vertical="center"/>
    </xf>
    <xf numFmtId="0" fontId="0" fillId="0" borderId="0" xfId="0" applyNumberFormat="1" applyAlignment="1">
      <alignment vertical="center"/>
    </xf>
    <xf numFmtId="0" fontId="2" fillId="0" borderId="0" xfId="0" quotePrefix="1" applyNumberFormat="1" applyFont="1" applyAlignment="1">
      <alignment horizontal="centerContinuous" vertical="center"/>
    </xf>
    <xf numFmtId="0" fontId="2" fillId="0" borderId="0" xfId="0" applyNumberFormat="1" applyFont="1" applyAlignment="1">
      <alignment horizontal="centerContinuous" vertical="center"/>
    </xf>
    <xf numFmtId="0" fontId="0" fillId="0" borderId="1" xfId="0" quotePrefix="1" applyNumberFormat="1" applyFont="1" applyBorder="1" applyAlignment="1">
      <alignment vertical="center"/>
    </xf>
    <xf numFmtId="0" fontId="0" fillId="0" borderId="2" xfId="0" applyNumberFormat="1" applyFont="1" applyBorder="1" applyAlignment="1">
      <alignment vertical="center"/>
    </xf>
    <xf numFmtId="0" fontId="0" fillId="0" borderId="3" xfId="0" applyNumberFormat="1" applyFont="1" applyBorder="1" applyAlignment="1">
      <alignment vertical="center"/>
    </xf>
    <xf numFmtId="0" fontId="3" fillId="0" borderId="4" xfId="0" quotePrefix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3" fillId="0" borderId="4" xfId="0" quotePrefix="1" applyNumberFormat="1" applyFont="1" applyBorder="1" applyAlignment="1">
      <alignment horizontal="center" vertical="center" wrapText="1"/>
    </xf>
    <xf numFmtId="0" fontId="0" fillId="0" borderId="4" xfId="0" quotePrefix="1" applyNumberFormat="1" applyFont="1" applyBorder="1" applyAlignment="1">
      <alignment vertical="center" wrapText="1"/>
    </xf>
    <xf numFmtId="0" fontId="0" fillId="0" borderId="4" xfId="0" applyNumberFormat="1" applyFont="1" applyBorder="1" applyAlignment="1">
      <alignment vertical="center" wrapText="1"/>
    </xf>
    <xf numFmtId="176" fontId="0" fillId="0" borderId="4" xfId="0" applyNumberFormat="1" applyFont="1" applyBorder="1" applyAlignment="1">
      <alignment vertical="center" wrapText="1"/>
    </xf>
    <xf numFmtId="0" fontId="0" fillId="0" borderId="4" xfId="0" quotePrefix="1" applyNumberFormat="1" applyFont="1" applyBorder="1" applyAlignment="1">
      <alignment vertical="center" wrapText="1"/>
    </xf>
    <xf numFmtId="0" fontId="5" fillId="0" borderId="0" xfId="1" applyNumberFormat="1" applyFont="1"/>
    <xf numFmtId="0" fontId="4" fillId="0" borderId="0" xfId="1" applyNumberFormat="1"/>
    <xf numFmtId="0" fontId="7" fillId="0" borderId="0" xfId="1" applyNumberFormat="1" applyFont="1" applyAlignment="1">
      <alignment vertical="center"/>
    </xf>
    <xf numFmtId="0" fontId="8" fillId="0" borderId="0" xfId="2" applyNumberFormat="1" applyFont="1" applyAlignment="1">
      <alignment vertical="center"/>
    </xf>
    <xf numFmtId="0" fontId="9" fillId="0" borderId="0" xfId="1" applyNumberFormat="1" applyFont="1" applyAlignment="1">
      <alignment horizontal="center" vertical="center"/>
    </xf>
    <xf numFmtId="0" fontId="10" fillId="0" borderId="0" xfId="1" applyNumberFormat="1" applyFont="1" applyAlignment="1">
      <alignment vertical="center"/>
    </xf>
    <xf numFmtId="0" fontId="11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12" fillId="0" borderId="0" xfId="2" applyNumberFormat="1" applyFont="1" applyAlignment="1">
      <alignment vertical="center"/>
    </xf>
    <xf numFmtId="182" fontId="12" fillId="0" borderId="0" xfId="2" applyNumberFormat="1" applyFont="1" applyAlignment="1">
      <alignment vertical="center"/>
    </xf>
    <xf numFmtId="0" fontId="12" fillId="2" borderId="0" xfId="2" applyNumberFormat="1" applyFont="1" applyFill="1" applyAlignment="1">
      <alignment vertical="center"/>
    </xf>
    <xf numFmtId="182" fontId="12" fillId="2" borderId="0" xfId="2" applyNumberFormat="1" applyFont="1" applyFill="1" applyAlignment="1">
      <alignment vertical="center"/>
    </xf>
    <xf numFmtId="0" fontId="5" fillId="2" borderId="0" xfId="1" applyNumberFormat="1" applyFont="1" applyFill="1"/>
    <xf numFmtId="0" fontId="11" fillId="0" borderId="4" xfId="1" applyNumberFormat="1" applyFont="1" applyBorder="1" applyAlignment="1">
      <alignment horizontal="center" vertical="center"/>
    </xf>
    <xf numFmtId="0" fontId="11" fillId="2" borderId="4" xfId="1" applyNumberFormat="1" applyFont="1" applyFill="1" applyBorder="1" applyAlignment="1">
      <alignment horizontal="center" vertical="center"/>
    </xf>
    <xf numFmtId="0" fontId="11" fillId="0" borderId="4" xfId="1" applyNumberFormat="1" applyFont="1" applyBorder="1" applyAlignment="1">
      <alignment vertical="center"/>
    </xf>
    <xf numFmtId="183" fontId="11" fillId="2" borderId="4" xfId="1" applyNumberFormat="1" applyFont="1" applyFill="1" applyBorder="1" applyAlignment="1">
      <alignment vertical="center"/>
    </xf>
    <xf numFmtId="183" fontId="11" fillId="0" borderId="4" xfId="1" applyNumberFormat="1" applyFont="1" applyBorder="1" applyAlignment="1">
      <alignment horizontal="right" vertical="center"/>
    </xf>
    <xf numFmtId="183" fontId="11" fillId="0" borderId="4" xfId="1" applyNumberFormat="1" applyFont="1" applyBorder="1" applyAlignment="1">
      <alignment vertical="center"/>
    </xf>
    <xf numFmtId="41" fontId="14" fillId="0" borderId="0" xfId="3" applyNumberFormat="1" applyFont="1" applyAlignment="1"/>
    <xf numFmtId="0" fontId="4" fillId="0" borderId="0" xfId="4" applyNumberFormat="1"/>
    <xf numFmtId="0" fontId="16" fillId="0" borderId="0" xfId="4" applyNumberFormat="1" applyFont="1" applyAlignment="1">
      <alignment vertical="center"/>
    </xf>
    <xf numFmtId="0" fontId="17" fillId="0" borderId="0" xfId="4" applyNumberFormat="1" applyFont="1" applyAlignment="1">
      <alignment vertical="center"/>
    </xf>
    <xf numFmtId="0" fontId="16" fillId="0" borderId="7" xfId="4" applyNumberFormat="1" applyFont="1" applyBorder="1" applyAlignment="1">
      <alignment horizontal="center" vertical="center"/>
    </xf>
    <xf numFmtId="0" fontId="16" fillId="0" borderId="8" xfId="4" applyNumberFormat="1" applyFont="1" applyBorder="1" applyAlignment="1">
      <alignment horizontal="center" vertical="center"/>
    </xf>
    <xf numFmtId="0" fontId="16" fillId="0" borderId="11" xfId="4" applyNumberFormat="1" applyFont="1" applyBorder="1" applyAlignment="1">
      <alignment horizontal="distributed" vertical="distributed"/>
    </xf>
    <xf numFmtId="41" fontId="16" fillId="0" borderId="11" xfId="5" applyNumberFormat="1" applyFont="1" applyBorder="1">
      <alignment vertical="center"/>
    </xf>
    <xf numFmtId="0" fontId="16" fillId="0" borderId="11" xfId="4" applyNumberFormat="1" applyFont="1" applyBorder="1" applyAlignment="1">
      <alignment vertical="center"/>
    </xf>
    <xf numFmtId="0" fontId="16" fillId="0" borderId="12" xfId="4" applyNumberFormat="1" applyFont="1" applyBorder="1" applyAlignment="1">
      <alignment vertical="center"/>
    </xf>
    <xf numFmtId="41" fontId="16" fillId="0" borderId="11" xfId="4" applyNumberFormat="1" applyFont="1" applyBorder="1" applyAlignment="1">
      <alignment vertical="center"/>
    </xf>
    <xf numFmtId="0" fontId="16" fillId="0" borderId="15" xfId="4" applyNumberFormat="1" applyFont="1" applyBorder="1" applyAlignment="1">
      <alignment horizontal="distributed" vertical="distributed"/>
    </xf>
    <xf numFmtId="41" fontId="16" fillId="0" borderId="15" xfId="5" applyNumberFormat="1" applyFont="1" applyBorder="1">
      <alignment vertical="center"/>
    </xf>
    <xf numFmtId="0" fontId="16" fillId="0" borderId="15" xfId="4" applyNumberFormat="1" applyFont="1" applyBorder="1" applyAlignment="1">
      <alignment vertical="center"/>
    </xf>
    <xf numFmtId="0" fontId="16" fillId="0" borderId="16" xfId="4" applyNumberFormat="1" applyFont="1" applyBorder="1" applyAlignment="1">
      <alignment vertical="center"/>
    </xf>
    <xf numFmtId="0" fontId="16" fillId="0" borderId="10" xfId="4" applyNumberFormat="1" applyFont="1" applyBorder="1" applyAlignment="1">
      <alignment horizontal="distributed" vertical="distributed"/>
    </xf>
    <xf numFmtId="41" fontId="16" fillId="0" borderId="10" xfId="4" applyNumberFormat="1" applyFont="1" applyBorder="1" applyAlignment="1">
      <alignment vertical="center"/>
    </xf>
    <xf numFmtId="0" fontId="16" fillId="0" borderId="10" xfId="4" applyNumberFormat="1" applyFont="1" applyBorder="1" applyAlignment="1">
      <alignment vertical="center"/>
    </xf>
    <xf numFmtId="0" fontId="16" fillId="0" borderId="17" xfId="4" applyNumberFormat="1" applyFont="1" applyBorder="1" applyAlignment="1">
      <alignment vertical="center"/>
    </xf>
    <xf numFmtId="0" fontId="18" fillId="0" borderId="12" xfId="4" applyNumberFormat="1" applyFont="1" applyBorder="1" applyAlignment="1">
      <alignment vertical="center"/>
    </xf>
    <xf numFmtId="0" fontId="19" fillId="0" borderId="11" xfId="4" applyNumberFormat="1" applyFont="1" applyBorder="1" applyAlignment="1">
      <alignment horizontal="distributed" vertical="distributed"/>
    </xf>
    <xf numFmtId="41" fontId="16" fillId="0" borderId="14" xfId="4" applyNumberFormat="1" applyFont="1" applyBorder="1" applyAlignment="1">
      <alignment vertical="center"/>
    </xf>
    <xf numFmtId="0" fontId="16" fillId="0" borderId="14" xfId="4" applyNumberFormat="1" applyFont="1" applyBorder="1" applyAlignment="1">
      <alignment vertical="center"/>
    </xf>
    <xf numFmtId="0" fontId="16" fillId="0" borderId="20" xfId="4" applyNumberFormat="1" applyFont="1" applyBorder="1" applyAlignment="1">
      <alignment vertical="center"/>
    </xf>
    <xf numFmtId="41" fontId="16" fillId="0" borderId="14" xfId="5" applyNumberFormat="1" applyFont="1" applyBorder="1">
      <alignment vertical="center"/>
    </xf>
    <xf numFmtId="41" fontId="16" fillId="0" borderId="15" xfId="4" applyNumberFormat="1" applyFont="1" applyBorder="1" applyAlignment="1">
      <alignment vertical="center"/>
    </xf>
    <xf numFmtId="41" fontId="16" fillId="0" borderId="25" xfId="4" applyNumberFormat="1" applyFont="1" applyBorder="1" applyAlignment="1">
      <alignment vertical="center"/>
    </xf>
    <xf numFmtId="0" fontId="16" fillId="0" borderId="25" xfId="4" applyNumberFormat="1" applyFont="1" applyBorder="1" applyAlignment="1">
      <alignment vertical="center"/>
    </xf>
    <xf numFmtId="0" fontId="16" fillId="0" borderId="26" xfId="4" applyNumberFormat="1" applyFont="1" applyBorder="1" applyAlignment="1">
      <alignment vertical="center"/>
    </xf>
    <xf numFmtId="41" fontId="4" fillId="0" borderId="0" xfId="4" applyNumberFormat="1"/>
    <xf numFmtId="0" fontId="1" fillId="0" borderId="4" xfId="0" quotePrefix="1" applyNumberFormat="1" applyFont="1" applyBorder="1" applyAlignment="1">
      <alignment vertical="center" wrapText="1"/>
    </xf>
    <xf numFmtId="0" fontId="4" fillId="0" borderId="0" xfId="4" applyNumberFormat="1" applyAlignment="1"/>
    <xf numFmtId="0" fontId="16" fillId="0" borderId="27" xfId="4" applyNumberFormat="1" applyFont="1" applyBorder="1" applyAlignment="1">
      <alignment vertical="center"/>
    </xf>
    <xf numFmtId="0" fontId="16" fillId="0" borderId="28" xfId="4" applyNumberFormat="1" applyFont="1" applyBorder="1" applyAlignment="1">
      <alignment vertical="center"/>
    </xf>
    <xf numFmtId="0" fontId="22" fillId="0" borderId="11" xfId="4" applyNumberFormat="1" applyFont="1" applyBorder="1" applyAlignment="1">
      <alignment horizontal="distributed" vertical="distributed"/>
    </xf>
    <xf numFmtId="41" fontId="22" fillId="0" borderId="11" xfId="4" applyNumberFormat="1" applyFont="1" applyBorder="1" applyAlignment="1">
      <alignment vertical="center"/>
    </xf>
    <xf numFmtId="0" fontId="22" fillId="0" borderId="11" xfId="4" applyNumberFormat="1" applyFont="1" applyBorder="1" applyAlignment="1">
      <alignment vertical="center"/>
    </xf>
    <xf numFmtId="0" fontId="6" fillId="0" borderId="0" xfId="1" applyNumberFormat="1" applyFont="1" applyAlignment="1">
      <alignment horizontal="center" vertical="center"/>
    </xf>
    <xf numFmtId="0" fontId="13" fillId="0" borderId="0" xfId="1" applyNumberFormat="1" applyFont="1" applyAlignment="1">
      <alignment horizontal="center" vertical="center"/>
    </xf>
    <xf numFmtId="0" fontId="15" fillId="0" borderId="0" xfId="4" applyNumberFormat="1" applyFont="1" applyAlignment="1">
      <alignment horizontal="center" vertical="center"/>
    </xf>
    <xf numFmtId="0" fontId="17" fillId="0" borderId="5" xfId="4" applyNumberFormat="1" applyFont="1" applyBorder="1" applyAlignment="1">
      <alignment vertical="center"/>
    </xf>
    <xf numFmtId="0" fontId="16" fillId="0" borderId="5" xfId="4" applyNumberFormat="1" applyFont="1" applyBorder="1" applyAlignment="1">
      <alignment vertical="center"/>
    </xf>
    <xf numFmtId="0" fontId="16" fillId="0" borderId="6" xfId="4" applyNumberFormat="1" applyFont="1" applyBorder="1" applyAlignment="1">
      <alignment horizontal="center" vertical="center"/>
    </xf>
    <xf numFmtId="0" fontId="16" fillId="0" borderId="7" xfId="4" applyNumberFormat="1" applyFont="1" applyBorder="1" applyAlignment="1">
      <alignment horizontal="center" vertical="center"/>
    </xf>
    <xf numFmtId="0" fontId="16" fillId="0" borderId="9" xfId="4" applyNumberFormat="1" applyFont="1" applyBorder="1" applyAlignment="1">
      <alignment horizontal="center" vertical="center" textRotation="255"/>
    </xf>
    <xf numFmtId="0" fontId="16" fillId="0" borderId="13" xfId="4" applyNumberFormat="1" applyFont="1" applyBorder="1" applyAlignment="1">
      <alignment horizontal="center" vertical="center" textRotation="255"/>
    </xf>
    <xf numFmtId="0" fontId="16" fillId="0" borderId="18" xfId="4" applyNumberFormat="1" applyFont="1" applyBorder="1" applyAlignment="1">
      <alignment horizontal="center" vertical="center"/>
    </xf>
    <xf numFmtId="0" fontId="16" fillId="0" borderId="10" xfId="4" applyNumberFormat="1" applyFont="1" applyBorder="1" applyAlignment="1">
      <alignment horizontal="center" vertical="center" textRotation="255"/>
    </xf>
    <xf numFmtId="0" fontId="16" fillId="0" borderId="14" xfId="4" applyNumberFormat="1" applyFont="1" applyBorder="1" applyAlignment="1">
      <alignment horizontal="center" vertical="center" textRotation="255"/>
    </xf>
    <xf numFmtId="0" fontId="16" fillId="0" borderId="15" xfId="4" applyNumberFormat="1" applyFont="1" applyBorder="1" applyAlignment="1">
      <alignment horizontal="center" vertical="center" textRotation="255"/>
    </xf>
    <xf numFmtId="0" fontId="16" fillId="0" borderId="11" xfId="4" applyNumberFormat="1" applyFont="1" applyBorder="1" applyAlignment="1">
      <alignment horizontal="center" vertical="center" textRotation="255"/>
    </xf>
    <xf numFmtId="0" fontId="16" fillId="0" borderId="10" xfId="4" applyNumberFormat="1" applyFont="1" applyBorder="1" applyAlignment="1">
      <alignment horizontal="center" vertical="center"/>
    </xf>
    <xf numFmtId="41" fontId="16" fillId="0" borderId="11" xfId="5" applyNumberFormat="1" applyFont="1" applyBorder="1" applyAlignment="1">
      <alignment horizontal="center" vertical="center"/>
    </xf>
    <xf numFmtId="0" fontId="16" fillId="0" borderId="11" xfId="4" applyNumberFormat="1" applyFont="1" applyBorder="1" applyAlignment="1">
      <alignment horizontal="left" vertical="center"/>
    </xf>
    <xf numFmtId="0" fontId="16" fillId="0" borderId="12" xfId="4" applyNumberFormat="1" applyFont="1" applyBorder="1" applyAlignment="1">
      <alignment horizontal="center" vertical="center"/>
    </xf>
    <xf numFmtId="0" fontId="16" fillId="0" borderId="19" xfId="4" applyNumberFormat="1" applyFont="1" applyBorder="1" applyAlignment="1">
      <alignment horizontal="distributed" vertical="distributed"/>
    </xf>
    <xf numFmtId="0" fontId="16" fillId="0" borderId="14" xfId="4" applyNumberFormat="1" applyFont="1" applyBorder="1" applyAlignment="1">
      <alignment horizontal="distributed" vertical="distributed"/>
    </xf>
    <xf numFmtId="0" fontId="16" fillId="0" borderId="24" xfId="4" applyNumberFormat="1" applyFont="1" applyBorder="1" applyAlignment="1">
      <alignment horizontal="distributed" vertical="distributed"/>
    </xf>
    <xf numFmtId="0" fontId="16" fillId="0" borderId="25" xfId="4" applyNumberFormat="1" applyFont="1" applyBorder="1" applyAlignment="1">
      <alignment horizontal="distributed" vertical="distributed"/>
    </xf>
    <xf numFmtId="0" fontId="16" fillId="0" borderId="21" xfId="4" applyNumberFormat="1" applyFont="1" applyBorder="1" applyAlignment="1">
      <alignment horizontal="distributed" vertical="distributed"/>
    </xf>
    <xf numFmtId="0" fontId="16" fillId="0" borderId="22" xfId="4" applyNumberFormat="1" applyFont="1" applyBorder="1" applyAlignment="1">
      <alignment horizontal="distributed" vertical="distributed"/>
    </xf>
    <xf numFmtId="0" fontId="16" fillId="0" borderId="23" xfId="4" applyNumberFormat="1" applyFont="1" applyBorder="1" applyAlignment="1">
      <alignment horizontal="distributed" vertical="distributed"/>
    </xf>
    <xf numFmtId="0" fontId="3" fillId="0" borderId="4" xfId="0" quotePrefix="1" applyNumberFormat="1" applyFont="1" applyBorder="1" applyAlignment="1">
      <alignment horizontal="center" vertical="center"/>
    </xf>
    <xf numFmtId="0" fontId="3" fillId="0" borderId="4" xfId="0" quotePrefix="1" applyNumberFormat="1" applyFont="1" applyBorder="1" applyAlignment="1">
      <alignment horizontal="center" vertical="center" wrapText="1"/>
    </xf>
    <xf numFmtId="0" fontId="0" fillId="0" borderId="0" xfId="0" quotePrefix="1" applyNumberFormat="1" applyAlignment="1">
      <alignment vertical="center"/>
    </xf>
  </cellXfs>
  <cellStyles count="7">
    <cellStyle name="쉼표 [0]" xfId="3" builtinId="6"/>
    <cellStyle name="쉼표 [0] 2 2" xfId="5" xr:uid="{00000000-0005-0000-0000-000001000000}"/>
    <cellStyle name="쉼표 [0] 3 2" xfId="6" xr:uid="{00000000-0005-0000-0000-000002000000}"/>
    <cellStyle name="표준" xfId="0" builtinId="0"/>
    <cellStyle name="표준_050914E 내역서" xfId="2" xr:uid="{00000000-0005-0000-0000-000004000000}"/>
    <cellStyle name="표준_070305A-대진디자인고등학교 특별교실 리모델링공사(건축) 2" xfId="4" xr:uid="{00000000-0005-0000-0000-000005000000}"/>
    <cellStyle name="표준_한라복지관(건축050509)_설계서갑지 기준양식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tabColor rgb="FFBED7EE"/>
  </sheetPr>
  <dimension ref="A1:L18"/>
  <sheetViews>
    <sheetView view="pageBreakPreview" zoomScale="80" zoomScaleNormal="80" zoomScaleSheetLayoutView="100" workbookViewId="0">
      <selection activeCell="E12" sqref="E12"/>
    </sheetView>
  </sheetViews>
  <sheetFormatPr defaultColWidth="9" defaultRowHeight="13.5" x14ac:dyDescent="0.15"/>
  <cols>
    <col min="1" max="1" width="20" style="18" customWidth="1"/>
    <col min="2" max="2" width="7.625" style="18" customWidth="1"/>
    <col min="3" max="4" width="8.75" style="18" customWidth="1"/>
    <col min="5" max="5" width="20.5" style="18" customWidth="1"/>
    <col min="6" max="6" width="23.375" style="18" customWidth="1"/>
    <col min="7" max="7" width="24.125" style="18" customWidth="1"/>
    <col min="8" max="8" width="12.25" style="18" customWidth="1"/>
    <col min="9" max="256" width="9" style="18"/>
    <col min="257" max="257" width="20" style="18" customWidth="1"/>
    <col min="258" max="258" width="7.625" style="18" customWidth="1"/>
    <col min="259" max="260" width="8.75" style="18" customWidth="1"/>
    <col min="261" max="261" width="20" style="18" customWidth="1"/>
    <col min="262" max="262" width="23.375" style="18" customWidth="1"/>
    <col min="263" max="263" width="24.125" style="18" customWidth="1"/>
    <col min="264" max="264" width="13.5" style="18" customWidth="1"/>
    <col min="265" max="512" width="9" style="18"/>
    <col min="513" max="513" width="20" style="18" customWidth="1"/>
    <col min="514" max="514" width="7.625" style="18" customWidth="1"/>
    <col min="515" max="516" width="8.75" style="18" customWidth="1"/>
    <col min="517" max="517" width="20" style="18" customWidth="1"/>
    <col min="518" max="518" width="23.375" style="18" customWidth="1"/>
    <col min="519" max="519" width="24.125" style="18" customWidth="1"/>
    <col min="520" max="520" width="13.5" style="18" customWidth="1"/>
    <col min="521" max="768" width="9" style="18"/>
    <col min="769" max="769" width="20" style="18" customWidth="1"/>
    <col min="770" max="770" width="7.625" style="18" customWidth="1"/>
    <col min="771" max="772" width="8.75" style="18" customWidth="1"/>
    <col min="773" max="773" width="20" style="18" customWidth="1"/>
    <col min="774" max="774" width="23.375" style="18" customWidth="1"/>
    <col min="775" max="775" width="24.125" style="18" customWidth="1"/>
    <col min="776" max="776" width="13.5" style="18" customWidth="1"/>
    <col min="777" max="1024" width="9" style="18"/>
    <col min="1025" max="1025" width="20" style="18" customWidth="1"/>
    <col min="1026" max="1026" width="7.625" style="18" customWidth="1"/>
    <col min="1027" max="1028" width="8.75" style="18" customWidth="1"/>
    <col min="1029" max="1029" width="20" style="18" customWidth="1"/>
    <col min="1030" max="1030" width="23.375" style="18" customWidth="1"/>
    <col min="1031" max="1031" width="24.125" style="18" customWidth="1"/>
    <col min="1032" max="1032" width="13.5" style="18" customWidth="1"/>
    <col min="1033" max="1280" width="9" style="18"/>
    <col min="1281" max="1281" width="20" style="18" customWidth="1"/>
    <col min="1282" max="1282" width="7.625" style="18" customWidth="1"/>
    <col min="1283" max="1284" width="8.75" style="18" customWidth="1"/>
    <col min="1285" max="1285" width="20" style="18" customWidth="1"/>
    <col min="1286" max="1286" width="23.375" style="18" customWidth="1"/>
    <col min="1287" max="1287" width="24.125" style="18" customWidth="1"/>
    <col min="1288" max="1288" width="13.5" style="18" customWidth="1"/>
    <col min="1289" max="1536" width="9" style="18"/>
    <col min="1537" max="1537" width="20" style="18" customWidth="1"/>
    <col min="1538" max="1538" width="7.625" style="18" customWidth="1"/>
    <col min="1539" max="1540" width="8.75" style="18" customWidth="1"/>
    <col min="1541" max="1541" width="20" style="18" customWidth="1"/>
    <col min="1542" max="1542" width="23.375" style="18" customWidth="1"/>
    <col min="1543" max="1543" width="24.125" style="18" customWidth="1"/>
    <col min="1544" max="1544" width="13.5" style="18" customWidth="1"/>
    <col min="1545" max="1792" width="9" style="18"/>
    <col min="1793" max="1793" width="20" style="18" customWidth="1"/>
    <col min="1794" max="1794" width="7.625" style="18" customWidth="1"/>
    <col min="1795" max="1796" width="8.75" style="18" customWidth="1"/>
    <col min="1797" max="1797" width="20" style="18" customWidth="1"/>
    <col min="1798" max="1798" width="23.375" style="18" customWidth="1"/>
    <col min="1799" max="1799" width="24.125" style="18" customWidth="1"/>
    <col min="1800" max="1800" width="13.5" style="18" customWidth="1"/>
    <col min="1801" max="2048" width="9" style="18"/>
    <col min="2049" max="2049" width="20" style="18" customWidth="1"/>
    <col min="2050" max="2050" width="7.625" style="18" customWidth="1"/>
    <col min="2051" max="2052" width="8.75" style="18" customWidth="1"/>
    <col min="2053" max="2053" width="20" style="18" customWidth="1"/>
    <col min="2054" max="2054" width="23.375" style="18" customWidth="1"/>
    <col min="2055" max="2055" width="24.125" style="18" customWidth="1"/>
    <col min="2056" max="2056" width="13.5" style="18" customWidth="1"/>
    <col min="2057" max="2304" width="9" style="18"/>
    <col min="2305" max="2305" width="20" style="18" customWidth="1"/>
    <col min="2306" max="2306" width="7.625" style="18" customWidth="1"/>
    <col min="2307" max="2308" width="8.75" style="18" customWidth="1"/>
    <col min="2309" max="2309" width="20" style="18" customWidth="1"/>
    <col min="2310" max="2310" width="23.375" style="18" customWidth="1"/>
    <col min="2311" max="2311" width="24.125" style="18" customWidth="1"/>
    <col min="2312" max="2312" width="13.5" style="18" customWidth="1"/>
    <col min="2313" max="2560" width="9" style="18"/>
    <col min="2561" max="2561" width="20" style="18" customWidth="1"/>
    <col min="2562" max="2562" width="7.625" style="18" customWidth="1"/>
    <col min="2563" max="2564" width="8.75" style="18" customWidth="1"/>
    <col min="2565" max="2565" width="20" style="18" customWidth="1"/>
    <col min="2566" max="2566" width="23.375" style="18" customWidth="1"/>
    <col min="2567" max="2567" width="24.125" style="18" customWidth="1"/>
    <col min="2568" max="2568" width="13.5" style="18" customWidth="1"/>
    <col min="2569" max="2816" width="9" style="18"/>
    <col min="2817" max="2817" width="20" style="18" customWidth="1"/>
    <col min="2818" max="2818" width="7.625" style="18" customWidth="1"/>
    <col min="2819" max="2820" width="8.75" style="18" customWidth="1"/>
    <col min="2821" max="2821" width="20" style="18" customWidth="1"/>
    <col min="2822" max="2822" width="23.375" style="18" customWidth="1"/>
    <col min="2823" max="2823" width="24.125" style="18" customWidth="1"/>
    <col min="2824" max="2824" width="13.5" style="18" customWidth="1"/>
    <col min="2825" max="3072" width="9" style="18"/>
    <col min="3073" max="3073" width="20" style="18" customWidth="1"/>
    <col min="3074" max="3074" width="7.625" style="18" customWidth="1"/>
    <col min="3075" max="3076" width="8.75" style="18" customWidth="1"/>
    <col min="3077" max="3077" width="20" style="18" customWidth="1"/>
    <col min="3078" max="3078" width="23.375" style="18" customWidth="1"/>
    <col min="3079" max="3079" width="24.125" style="18" customWidth="1"/>
    <col min="3080" max="3080" width="13.5" style="18" customWidth="1"/>
    <col min="3081" max="3328" width="9" style="18"/>
    <col min="3329" max="3329" width="20" style="18" customWidth="1"/>
    <col min="3330" max="3330" width="7.625" style="18" customWidth="1"/>
    <col min="3331" max="3332" width="8.75" style="18" customWidth="1"/>
    <col min="3333" max="3333" width="20" style="18" customWidth="1"/>
    <col min="3334" max="3334" width="23.375" style="18" customWidth="1"/>
    <col min="3335" max="3335" width="24.125" style="18" customWidth="1"/>
    <col min="3336" max="3336" width="13.5" style="18" customWidth="1"/>
    <col min="3337" max="3584" width="9" style="18"/>
    <col min="3585" max="3585" width="20" style="18" customWidth="1"/>
    <col min="3586" max="3586" width="7.625" style="18" customWidth="1"/>
    <col min="3587" max="3588" width="8.75" style="18" customWidth="1"/>
    <col min="3589" max="3589" width="20" style="18" customWidth="1"/>
    <col min="3590" max="3590" width="23.375" style="18" customWidth="1"/>
    <col min="3591" max="3591" width="24.125" style="18" customWidth="1"/>
    <col min="3592" max="3592" width="13.5" style="18" customWidth="1"/>
    <col min="3593" max="3840" width="9" style="18"/>
    <col min="3841" max="3841" width="20" style="18" customWidth="1"/>
    <col min="3842" max="3842" width="7.625" style="18" customWidth="1"/>
    <col min="3843" max="3844" width="8.75" style="18" customWidth="1"/>
    <col min="3845" max="3845" width="20" style="18" customWidth="1"/>
    <col min="3846" max="3846" width="23.375" style="18" customWidth="1"/>
    <col min="3847" max="3847" width="24.125" style="18" customWidth="1"/>
    <col min="3848" max="3848" width="13.5" style="18" customWidth="1"/>
    <col min="3849" max="4096" width="9" style="18"/>
    <col min="4097" max="4097" width="20" style="18" customWidth="1"/>
    <col min="4098" max="4098" width="7.625" style="18" customWidth="1"/>
    <col min="4099" max="4100" width="8.75" style="18" customWidth="1"/>
    <col min="4101" max="4101" width="20" style="18" customWidth="1"/>
    <col min="4102" max="4102" width="23.375" style="18" customWidth="1"/>
    <col min="4103" max="4103" width="24.125" style="18" customWidth="1"/>
    <col min="4104" max="4104" width="13.5" style="18" customWidth="1"/>
    <col min="4105" max="4352" width="9" style="18"/>
    <col min="4353" max="4353" width="20" style="18" customWidth="1"/>
    <col min="4354" max="4354" width="7.625" style="18" customWidth="1"/>
    <col min="4355" max="4356" width="8.75" style="18" customWidth="1"/>
    <col min="4357" max="4357" width="20" style="18" customWidth="1"/>
    <col min="4358" max="4358" width="23.375" style="18" customWidth="1"/>
    <col min="4359" max="4359" width="24.125" style="18" customWidth="1"/>
    <col min="4360" max="4360" width="13.5" style="18" customWidth="1"/>
    <col min="4361" max="4608" width="9" style="18"/>
    <col min="4609" max="4609" width="20" style="18" customWidth="1"/>
    <col min="4610" max="4610" width="7.625" style="18" customWidth="1"/>
    <col min="4611" max="4612" width="8.75" style="18" customWidth="1"/>
    <col min="4613" max="4613" width="20" style="18" customWidth="1"/>
    <col min="4614" max="4614" width="23.375" style="18" customWidth="1"/>
    <col min="4615" max="4615" width="24.125" style="18" customWidth="1"/>
    <col min="4616" max="4616" width="13.5" style="18" customWidth="1"/>
    <col min="4617" max="4864" width="9" style="18"/>
    <col min="4865" max="4865" width="20" style="18" customWidth="1"/>
    <col min="4866" max="4866" width="7.625" style="18" customWidth="1"/>
    <col min="4867" max="4868" width="8.75" style="18" customWidth="1"/>
    <col min="4869" max="4869" width="20" style="18" customWidth="1"/>
    <col min="4870" max="4870" width="23.375" style="18" customWidth="1"/>
    <col min="4871" max="4871" width="24.125" style="18" customWidth="1"/>
    <col min="4872" max="4872" width="13.5" style="18" customWidth="1"/>
    <col min="4873" max="5120" width="9" style="18"/>
    <col min="5121" max="5121" width="20" style="18" customWidth="1"/>
    <col min="5122" max="5122" width="7.625" style="18" customWidth="1"/>
    <col min="5123" max="5124" width="8.75" style="18" customWidth="1"/>
    <col min="5125" max="5125" width="20" style="18" customWidth="1"/>
    <col min="5126" max="5126" width="23.375" style="18" customWidth="1"/>
    <col min="5127" max="5127" width="24.125" style="18" customWidth="1"/>
    <col min="5128" max="5128" width="13.5" style="18" customWidth="1"/>
    <col min="5129" max="5376" width="9" style="18"/>
    <col min="5377" max="5377" width="20" style="18" customWidth="1"/>
    <col min="5378" max="5378" width="7.625" style="18" customWidth="1"/>
    <col min="5379" max="5380" width="8.75" style="18" customWidth="1"/>
    <col min="5381" max="5381" width="20" style="18" customWidth="1"/>
    <col min="5382" max="5382" width="23.375" style="18" customWidth="1"/>
    <col min="5383" max="5383" width="24.125" style="18" customWidth="1"/>
    <col min="5384" max="5384" width="13.5" style="18" customWidth="1"/>
    <col min="5385" max="5632" width="9" style="18"/>
    <col min="5633" max="5633" width="20" style="18" customWidth="1"/>
    <col min="5634" max="5634" width="7.625" style="18" customWidth="1"/>
    <col min="5635" max="5636" width="8.75" style="18" customWidth="1"/>
    <col min="5637" max="5637" width="20" style="18" customWidth="1"/>
    <col min="5638" max="5638" width="23.375" style="18" customWidth="1"/>
    <col min="5639" max="5639" width="24.125" style="18" customWidth="1"/>
    <col min="5640" max="5640" width="13.5" style="18" customWidth="1"/>
    <col min="5641" max="5888" width="9" style="18"/>
    <col min="5889" max="5889" width="20" style="18" customWidth="1"/>
    <col min="5890" max="5890" width="7.625" style="18" customWidth="1"/>
    <col min="5891" max="5892" width="8.75" style="18" customWidth="1"/>
    <col min="5893" max="5893" width="20" style="18" customWidth="1"/>
    <col min="5894" max="5894" width="23.375" style="18" customWidth="1"/>
    <col min="5895" max="5895" width="24.125" style="18" customWidth="1"/>
    <col min="5896" max="5896" width="13.5" style="18" customWidth="1"/>
    <col min="5897" max="6144" width="9" style="18"/>
    <col min="6145" max="6145" width="20" style="18" customWidth="1"/>
    <col min="6146" max="6146" width="7.625" style="18" customWidth="1"/>
    <col min="6147" max="6148" width="8.75" style="18" customWidth="1"/>
    <col min="6149" max="6149" width="20" style="18" customWidth="1"/>
    <col min="6150" max="6150" width="23.375" style="18" customWidth="1"/>
    <col min="6151" max="6151" width="24.125" style="18" customWidth="1"/>
    <col min="6152" max="6152" width="13.5" style="18" customWidth="1"/>
    <col min="6153" max="6400" width="9" style="18"/>
    <col min="6401" max="6401" width="20" style="18" customWidth="1"/>
    <col min="6402" max="6402" width="7.625" style="18" customWidth="1"/>
    <col min="6403" max="6404" width="8.75" style="18" customWidth="1"/>
    <col min="6405" max="6405" width="20" style="18" customWidth="1"/>
    <col min="6406" max="6406" width="23.375" style="18" customWidth="1"/>
    <col min="6407" max="6407" width="24.125" style="18" customWidth="1"/>
    <col min="6408" max="6408" width="13.5" style="18" customWidth="1"/>
    <col min="6409" max="6656" width="9" style="18"/>
    <col min="6657" max="6657" width="20" style="18" customWidth="1"/>
    <col min="6658" max="6658" width="7.625" style="18" customWidth="1"/>
    <col min="6659" max="6660" width="8.75" style="18" customWidth="1"/>
    <col min="6661" max="6661" width="20" style="18" customWidth="1"/>
    <col min="6662" max="6662" width="23.375" style="18" customWidth="1"/>
    <col min="6663" max="6663" width="24.125" style="18" customWidth="1"/>
    <col min="6664" max="6664" width="13.5" style="18" customWidth="1"/>
    <col min="6665" max="6912" width="9" style="18"/>
    <col min="6913" max="6913" width="20" style="18" customWidth="1"/>
    <col min="6914" max="6914" width="7.625" style="18" customWidth="1"/>
    <col min="6915" max="6916" width="8.75" style="18" customWidth="1"/>
    <col min="6917" max="6917" width="20" style="18" customWidth="1"/>
    <col min="6918" max="6918" width="23.375" style="18" customWidth="1"/>
    <col min="6919" max="6919" width="24.125" style="18" customWidth="1"/>
    <col min="6920" max="6920" width="13.5" style="18" customWidth="1"/>
    <col min="6921" max="7168" width="9" style="18"/>
    <col min="7169" max="7169" width="20" style="18" customWidth="1"/>
    <col min="7170" max="7170" width="7.625" style="18" customWidth="1"/>
    <col min="7171" max="7172" width="8.75" style="18" customWidth="1"/>
    <col min="7173" max="7173" width="20" style="18" customWidth="1"/>
    <col min="7174" max="7174" width="23.375" style="18" customWidth="1"/>
    <col min="7175" max="7175" width="24.125" style="18" customWidth="1"/>
    <col min="7176" max="7176" width="13.5" style="18" customWidth="1"/>
    <col min="7177" max="7424" width="9" style="18"/>
    <col min="7425" max="7425" width="20" style="18" customWidth="1"/>
    <col min="7426" max="7426" width="7.625" style="18" customWidth="1"/>
    <col min="7427" max="7428" width="8.75" style="18" customWidth="1"/>
    <col min="7429" max="7429" width="20" style="18" customWidth="1"/>
    <col min="7430" max="7430" width="23.375" style="18" customWidth="1"/>
    <col min="7431" max="7431" width="24.125" style="18" customWidth="1"/>
    <col min="7432" max="7432" width="13.5" style="18" customWidth="1"/>
    <col min="7433" max="7680" width="9" style="18"/>
    <col min="7681" max="7681" width="20" style="18" customWidth="1"/>
    <col min="7682" max="7682" width="7.625" style="18" customWidth="1"/>
    <col min="7683" max="7684" width="8.75" style="18" customWidth="1"/>
    <col min="7685" max="7685" width="20" style="18" customWidth="1"/>
    <col min="7686" max="7686" width="23.375" style="18" customWidth="1"/>
    <col min="7687" max="7687" width="24.125" style="18" customWidth="1"/>
    <col min="7688" max="7688" width="13.5" style="18" customWidth="1"/>
    <col min="7689" max="7936" width="9" style="18"/>
    <col min="7937" max="7937" width="20" style="18" customWidth="1"/>
    <col min="7938" max="7938" width="7.625" style="18" customWidth="1"/>
    <col min="7939" max="7940" width="8.75" style="18" customWidth="1"/>
    <col min="7941" max="7941" width="20" style="18" customWidth="1"/>
    <col min="7942" max="7942" width="23.375" style="18" customWidth="1"/>
    <col min="7943" max="7943" width="24.125" style="18" customWidth="1"/>
    <col min="7944" max="7944" width="13.5" style="18" customWidth="1"/>
    <col min="7945" max="8192" width="9" style="18"/>
    <col min="8193" max="8193" width="20" style="18" customWidth="1"/>
    <col min="8194" max="8194" width="7.625" style="18" customWidth="1"/>
    <col min="8195" max="8196" width="8.75" style="18" customWidth="1"/>
    <col min="8197" max="8197" width="20" style="18" customWidth="1"/>
    <col min="8198" max="8198" width="23.375" style="18" customWidth="1"/>
    <col min="8199" max="8199" width="24.125" style="18" customWidth="1"/>
    <col min="8200" max="8200" width="13.5" style="18" customWidth="1"/>
    <col min="8201" max="8448" width="9" style="18"/>
    <col min="8449" max="8449" width="20" style="18" customWidth="1"/>
    <col min="8450" max="8450" width="7.625" style="18" customWidth="1"/>
    <col min="8451" max="8452" width="8.75" style="18" customWidth="1"/>
    <col min="8453" max="8453" width="20" style="18" customWidth="1"/>
    <col min="8454" max="8454" width="23.375" style="18" customWidth="1"/>
    <col min="8455" max="8455" width="24.125" style="18" customWidth="1"/>
    <col min="8456" max="8456" width="13.5" style="18" customWidth="1"/>
    <col min="8457" max="8704" width="9" style="18"/>
    <col min="8705" max="8705" width="20" style="18" customWidth="1"/>
    <col min="8706" max="8706" width="7.625" style="18" customWidth="1"/>
    <col min="8707" max="8708" width="8.75" style="18" customWidth="1"/>
    <col min="8709" max="8709" width="20" style="18" customWidth="1"/>
    <col min="8710" max="8710" width="23.375" style="18" customWidth="1"/>
    <col min="8711" max="8711" width="24.125" style="18" customWidth="1"/>
    <col min="8712" max="8712" width="13.5" style="18" customWidth="1"/>
    <col min="8713" max="8960" width="9" style="18"/>
    <col min="8961" max="8961" width="20" style="18" customWidth="1"/>
    <col min="8962" max="8962" width="7.625" style="18" customWidth="1"/>
    <col min="8963" max="8964" width="8.75" style="18" customWidth="1"/>
    <col min="8965" max="8965" width="20" style="18" customWidth="1"/>
    <col min="8966" max="8966" width="23.375" style="18" customWidth="1"/>
    <col min="8967" max="8967" width="24.125" style="18" customWidth="1"/>
    <col min="8968" max="8968" width="13.5" style="18" customWidth="1"/>
    <col min="8969" max="9216" width="9" style="18"/>
    <col min="9217" max="9217" width="20" style="18" customWidth="1"/>
    <col min="9218" max="9218" width="7.625" style="18" customWidth="1"/>
    <col min="9219" max="9220" width="8.75" style="18" customWidth="1"/>
    <col min="9221" max="9221" width="20" style="18" customWidth="1"/>
    <col min="9222" max="9222" width="23.375" style="18" customWidth="1"/>
    <col min="9223" max="9223" width="24.125" style="18" customWidth="1"/>
    <col min="9224" max="9224" width="13.5" style="18" customWidth="1"/>
    <col min="9225" max="9472" width="9" style="18"/>
    <col min="9473" max="9473" width="20" style="18" customWidth="1"/>
    <col min="9474" max="9474" width="7.625" style="18" customWidth="1"/>
    <col min="9475" max="9476" width="8.75" style="18" customWidth="1"/>
    <col min="9477" max="9477" width="20" style="18" customWidth="1"/>
    <col min="9478" max="9478" width="23.375" style="18" customWidth="1"/>
    <col min="9479" max="9479" width="24.125" style="18" customWidth="1"/>
    <col min="9480" max="9480" width="13.5" style="18" customWidth="1"/>
    <col min="9481" max="9728" width="9" style="18"/>
    <col min="9729" max="9729" width="20" style="18" customWidth="1"/>
    <col min="9730" max="9730" width="7.625" style="18" customWidth="1"/>
    <col min="9731" max="9732" width="8.75" style="18" customWidth="1"/>
    <col min="9733" max="9733" width="20" style="18" customWidth="1"/>
    <col min="9734" max="9734" width="23.375" style="18" customWidth="1"/>
    <col min="9735" max="9735" width="24.125" style="18" customWidth="1"/>
    <col min="9736" max="9736" width="13.5" style="18" customWidth="1"/>
    <col min="9737" max="9984" width="9" style="18"/>
    <col min="9985" max="9985" width="20" style="18" customWidth="1"/>
    <col min="9986" max="9986" width="7.625" style="18" customWidth="1"/>
    <col min="9987" max="9988" width="8.75" style="18" customWidth="1"/>
    <col min="9989" max="9989" width="20" style="18" customWidth="1"/>
    <col min="9990" max="9990" width="23.375" style="18" customWidth="1"/>
    <col min="9991" max="9991" width="24.125" style="18" customWidth="1"/>
    <col min="9992" max="9992" width="13.5" style="18" customWidth="1"/>
    <col min="9993" max="10240" width="9" style="18"/>
    <col min="10241" max="10241" width="20" style="18" customWidth="1"/>
    <col min="10242" max="10242" width="7.625" style="18" customWidth="1"/>
    <col min="10243" max="10244" width="8.75" style="18" customWidth="1"/>
    <col min="10245" max="10245" width="20" style="18" customWidth="1"/>
    <col min="10246" max="10246" width="23.375" style="18" customWidth="1"/>
    <col min="10247" max="10247" width="24.125" style="18" customWidth="1"/>
    <col min="10248" max="10248" width="13.5" style="18" customWidth="1"/>
    <col min="10249" max="10496" width="9" style="18"/>
    <col min="10497" max="10497" width="20" style="18" customWidth="1"/>
    <col min="10498" max="10498" width="7.625" style="18" customWidth="1"/>
    <col min="10499" max="10500" width="8.75" style="18" customWidth="1"/>
    <col min="10501" max="10501" width="20" style="18" customWidth="1"/>
    <col min="10502" max="10502" width="23.375" style="18" customWidth="1"/>
    <col min="10503" max="10503" width="24.125" style="18" customWidth="1"/>
    <col min="10504" max="10504" width="13.5" style="18" customWidth="1"/>
    <col min="10505" max="10752" width="9" style="18"/>
    <col min="10753" max="10753" width="20" style="18" customWidth="1"/>
    <col min="10754" max="10754" width="7.625" style="18" customWidth="1"/>
    <col min="10755" max="10756" width="8.75" style="18" customWidth="1"/>
    <col min="10757" max="10757" width="20" style="18" customWidth="1"/>
    <col min="10758" max="10758" width="23.375" style="18" customWidth="1"/>
    <col min="10759" max="10759" width="24.125" style="18" customWidth="1"/>
    <col min="10760" max="10760" width="13.5" style="18" customWidth="1"/>
    <col min="10761" max="11008" width="9" style="18"/>
    <col min="11009" max="11009" width="20" style="18" customWidth="1"/>
    <col min="11010" max="11010" width="7.625" style="18" customWidth="1"/>
    <col min="11011" max="11012" width="8.75" style="18" customWidth="1"/>
    <col min="11013" max="11013" width="20" style="18" customWidth="1"/>
    <col min="11014" max="11014" width="23.375" style="18" customWidth="1"/>
    <col min="11015" max="11015" width="24.125" style="18" customWidth="1"/>
    <col min="11016" max="11016" width="13.5" style="18" customWidth="1"/>
    <col min="11017" max="11264" width="9" style="18"/>
    <col min="11265" max="11265" width="20" style="18" customWidth="1"/>
    <col min="11266" max="11266" width="7.625" style="18" customWidth="1"/>
    <col min="11267" max="11268" width="8.75" style="18" customWidth="1"/>
    <col min="11269" max="11269" width="20" style="18" customWidth="1"/>
    <col min="11270" max="11270" width="23.375" style="18" customWidth="1"/>
    <col min="11271" max="11271" width="24.125" style="18" customWidth="1"/>
    <col min="11272" max="11272" width="13.5" style="18" customWidth="1"/>
    <col min="11273" max="11520" width="9" style="18"/>
    <col min="11521" max="11521" width="20" style="18" customWidth="1"/>
    <col min="11522" max="11522" width="7.625" style="18" customWidth="1"/>
    <col min="11523" max="11524" width="8.75" style="18" customWidth="1"/>
    <col min="11525" max="11525" width="20" style="18" customWidth="1"/>
    <col min="11526" max="11526" width="23.375" style="18" customWidth="1"/>
    <col min="11527" max="11527" width="24.125" style="18" customWidth="1"/>
    <col min="11528" max="11528" width="13.5" style="18" customWidth="1"/>
    <col min="11529" max="11776" width="9" style="18"/>
    <col min="11777" max="11777" width="20" style="18" customWidth="1"/>
    <col min="11778" max="11778" width="7.625" style="18" customWidth="1"/>
    <col min="11779" max="11780" width="8.75" style="18" customWidth="1"/>
    <col min="11781" max="11781" width="20" style="18" customWidth="1"/>
    <col min="11782" max="11782" width="23.375" style="18" customWidth="1"/>
    <col min="11783" max="11783" width="24.125" style="18" customWidth="1"/>
    <col min="11784" max="11784" width="13.5" style="18" customWidth="1"/>
    <col min="11785" max="12032" width="9" style="18"/>
    <col min="12033" max="12033" width="20" style="18" customWidth="1"/>
    <col min="12034" max="12034" width="7.625" style="18" customWidth="1"/>
    <col min="12035" max="12036" width="8.75" style="18" customWidth="1"/>
    <col min="12037" max="12037" width="20" style="18" customWidth="1"/>
    <col min="12038" max="12038" width="23.375" style="18" customWidth="1"/>
    <col min="12039" max="12039" width="24.125" style="18" customWidth="1"/>
    <col min="12040" max="12040" width="13.5" style="18" customWidth="1"/>
    <col min="12041" max="12288" width="9" style="18"/>
    <col min="12289" max="12289" width="20" style="18" customWidth="1"/>
    <col min="12290" max="12290" width="7.625" style="18" customWidth="1"/>
    <col min="12291" max="12292" width="8.75" style="18" customWidth="1"/>
    <col min="12293" max="12293" width="20" style="18" customWidth="1"/>
    <col min="12294" max="12294" width="23.375" style="18" customWidth="1"/>
    <col min="12295" max="12295" width="24.125" style="18" customWidth="1"/>
    <col min="12296" max="12296" width="13.5" style="18" customWidth="1"/>
    <col min="12297" max="12544" width="9" style="18"/>
    <col min="12545" max="12545" width="20" style="18" customWidth="1"/>
    <col min="12546" max="12546" width="7.625" style="18" customWidth="1"/>
    <col min="12547" max="12548" width="8.75" style="18" customWidth="1"/>
    <col min="12549" max="12549" width="20" style="18" customWidth="1"/>
    <col min="12550" max="12550" width="23.375" style="18" customWidth="1"/>
    <col min="12551" max="12551" width="24.125" style="18" customWidth="1"/>
    <col min="12552" max="12552" width="13.5" style="18" customWidth="1"/>
    <col min="12553" max="12800" width="9" style="18"/>
    <col min="12801" max="12801" width="20" style="18" customWidth="1"/>
    <col min="12802" max="12802" width="7.625" style="18" customWidth="1"/>
    <col min="12803" max="12804" width="8.75" style="18" customWidth="1"/>
    <col min="12805" max="12805" width="20" style="18" customWidth="1"/>
    <col min="12806" max="12806" width="23.375" style="18" customWidth="1"/>
    <col min="12807" max="12807" width="24.125" style="18" customWidth="1"/>
    <col min="12808" max="12808" width="13.5" style="18" customWidth="1"/>
    <col min="12809" max="13056" width="9" style="18"/>
    <col min="13057" max="13057" width="20" style="18" customWidth="1"/>
    <col min="13058" max="13058" width="7.625" style="18" customWidth="1"/>
    <col min="13059" max="13060" width="8.75" style="18" customWidth="1"/>
    <col min="13061" max="13061" width="20" style="18" customWidth="1"/>
    <col min="13062" max="13062" width="23.375" style="18" customWidth="1"/>
    <col min="13063" max="13063" width="24.125" style="18" customWidth="1"/>
    <col min="13064" max="13064" width="13.5" style="18" customWidth="1"/>
    <col min="13065" max="13312" width="9" style="18"/>
    <col min="13313" max="13313" width="20" style="18" customWidth="1"/>
    <col min="13314" max="13314" width="7.625" style="18" customWidth="1"/>
    <col min="13315" max="13316" width="8.75" style="18" customWidth="1"/>
    <col min="13317" max="13317" width="20" style="18" customWidth="1"/>
    <col min="13318" max="13318" width="23.375" style="18" customWidth="1"/>
    <col min="13319" max="13319" width="24.125" style="18" customWidth="1"/>
    <col min="13320" max="13320" width="13.5" style="18" customWidth="1"/>
    <col min="13321" max="13568" width="9" style="18"/>
    <col min="13569" max="13569" width="20" style="18" customWidth="1"/>
    <col min="13570" max="13570" width="7.625" style="18" customWidth="1"/>
    <col min="13571" max="13572" width="8.75" style="18" customWidth="1"/>
    <col min="13573" max="13573" width="20" style="18" customWidth="1"/>
    <col min="13574" max="13574" width="23.375" style="18" customWidth="1"/>
    <col min="13575" max="13575" width="24.125" style="18" customWidth="1"/>
    <col min="13576" max="13576" width="13.5" style="18" customWidth="1"/>
    <col min="13577" max="13824" width="9" style="18"/>
    <col min="13825" max="13825" width="20" style="18" customWidth="1"/>
    <col min="13826" max="13826" width="7.625" style="18" customWidth="1"/>
    <col min="13827" max="13828" width="8.75" style="18" customWidth="1"/>
    <col min="13829" max="13829" width="20" style="18" customWidth="1"/>
    <col min="13830" max="13830" width="23.375" style="18" customWidth="1"/>
    <col min="13831" max="13831" width="24.125" style="18" customWidth="1"/>
    <col min="13832" max="13832" width="13.5" style="18" customWidth="1"/>
    <col min="13833" max="14080" width="9" style="18"/>
    <col min="14081" max="14081" width="20" style="18" customWidth="1"/>
    <col min="14082" max="14082" width="7.625" style="18" customWidth="1"/>
    <col min="14083" max="14084" width="8.75" style="18" customWidth="1"/>
    <col min="14085" max="14085" width="20" style="18" customWidth="1"/>
    <col min="14086" max="14086" width="23.375" style="18" customWidth="1"/>
    <col min="14087" max="14087" width="24.125" style="18" customWidth="1"/>
    <col min="14088" max="14088" width="13.5" style="18" customWidth="1"/>
    <col min="14089" max="14336" width="9" style="18"/>
    <col min="14337" max="14337" width="20" style="18" customWidth="1"/>
    <col min="14338" max="14338" width="7.625" style="18" customWidth="1"/>
    <col min="14339" max="14340" width="8.75" style="18" customWidth="1"/>
    <col min="14341" max="14341" width="20" style="18" customWidth="1"/>
    <col min="14342" max="14342" width="23.375" style="18" customWidth="1"/>
    <col min="14343" max="14343" width="24.125" style="18" customWidth="1"/>
    <col min="14344" max="14344" width="13.5" style="18" customWidth="1"/>
    <col min="14345" max="14592" width="9" style="18"/>
    <col min="14593" max="14593" width="20" style="18" customWidth="1"/>
    <col min="14594" max="14594" width="7.625" style="18" customWidth="1"/>
    <col min="14595" max="14596" width="8.75" style="18" customWidth="1"/>
    <col min="14597" max="14597" width="20" style="18" customWidth="1"/>
    <col min="14598" max="14598" width="23.375" style="18" customWidth="1"/>
    <col min="14599" max="14599" width="24.125" style="18" customWidth="1"/>
    <col min="14600" max="14600" width="13.5" style="18" customWidth="1"/>
    <col min="14601" max="14848" width="9" style="18"/>
    <col min="14849" max="14849" width="20" style="18" customWidth="1"/>
    <col min="14850" max="14850" width="7.625" style="18" customWidth="1"/>
    <col min="14851" max="14852" width="8.75" style="18" customWidth="1"/>
    <col min="14853" max="14853" width="20" style="18" customWidth="1"/>
    <col min="14854" max="14854" width="23.375" style="18" customWidth="1"/>
    <col min="14855" max="14855" width="24.125" style="18" customWidth="1"/>
    <col min="14856" max="14856" width="13.5" style="18" customWidth="1"/>
    <col min="14857" max="15104" width="9" style="18"/>
    <col min="15105" max="15105" width="20" style="18" customWidth="1"/>
    <col min="15106" max="15106" width="7.625" style="18" customWidth="1"/>
    <col min="15107" max="15108" width="8.75" style="18" customWidth="1"/>
    <col min="15109" max="15109" width="20" style="18" customWidth="1"/>
    <col min="15110" max="15110" width="23.375" style="18" customWidth="1"/>
    <col min="15111" max="15111" width="24.125" style="18" customWidth="1"/>
    <col min="15112" max="15112" width="13.5" style="18" customWidth="1"/>
    <col min="15113" max="15360" width="9" style="18"/>
    <col min="15361" max="15361" width="20" style="18" customWidth="1"/>
    <col min="15362" max="15362" width="7.625" style="18" customWidth="1"/>
    <col min="15363" max="15364" width="8.75" style="18" customWidth="1"/>
    <col min="15365" max="15365" width="20" style="18" customWidth="1"/>
    <col min="15366" max="15366" width="23.375" style="18" customWidth="1"/>
    <col min="15367" max="15367" width="24.125" style="18" customWidth="1"/>
    <col min="15368" max="15368" width="13.5" style="18" customWidth="1"/>
    <col min="15369" max="15616" width="9" style="18"/>
    <col min="15617" max="15617" width="20" style="18" customWidth="1"/>
    <col min="15618" max="15618" width="7.625" style="18" customWidth="1"/>
    <col min="15619" max="15620" width="8.75" style="18" customWidth="1"/>
    <col min="15621" max="15621" width="20" style="18" customWidth="1"/>
    <col min="15622" max="15622" width="23.375" style="18" customWidth="1"/>
    <col min="15623" max="15623" width="24.125" style="18" customWidth="1"/>
    <col min="15624" max="15624" width="13.5" style="18" customWidth="1"/>
    <col min="15625" max="15872" width="9" style="18"/>
    <col min="15873" max="15873" width="20" style="18" customWidth="1"/>
    <col min="15874" max="15874" width="7.625" style="18" customWidth="1"/>
    <col min="15875" max="15876" width="8.75" style="18" customWidth="1"/>
    <col min="15877" max="15877" width="20" style="18" customWidth="1"/>
    <col min="15878" max="15878" width="23.375" style="18" customWidth="1"/>
    <col min="15879" max="15879" width="24.125" style="18" customWidth="1"/>
    <col min="15880" max="15880" width="13.5" style="18" customWidth="1"/>
    <col min="15881" max="16128" width="9" style="18"/>
    <col min="16129" max="16129" width="20" style="18" customWidth="1"/>
    <col min="16130" max="16130" width="7.625" style="18" customWidth="1"/>
    <col min="16131" max="16132" width="8.75" style="18" customWidth="1"/>
    <col min="16133" max="16133" width="20" style="18" customWidth="1"/>
    <col min="16134" max="16134" width="23.375" style="18" customWidth="1"/>
    <col min="16135" max="16135" width="24.125" style="18" customWidth="1"/>
    <col min="16136" max="16136" width="13.5" style="18" customWidth="1"/>
    <col min="16137" max="16384" width="9" style="18"/>
  </cols>
  <sheetData>
    <row r="1" spans="1:12" ht="45.2" customHeight="1" x14ac:dyDescent="0.15">
      <c r="A1" s="73" t="s">
        <v>175</v>
      </c>
      <c r="B1" s="73"/>
      <c r="C1" s="73"/>
      <c r="D1" s="73"/>
      <c r="E1" s="73"/>
      <c r="F1" s="73"/>
      <c r="G1" s="73"/>
      <c r="H1" s="73"/>
      <c r="I1" s="19"/>
      <c r="J1" s="19"/>
      <c r="K1" s="19"/>
      <c r="L1" s="19"/>
    </row>
    <row r="2" spans="1:12" ht="35.25" x14ac:dyDescent="0.15">
      <c r="A2" s="20" t="s">
        <v>148</v>
      </c>
      <c r="B2" s="21"/>
      <c r="C2" s="21"/>
      <c r="D2" s="21"/>
      <c r="E2" s="21"/>
      <c r="F2" s="21"/>
      <c r="G2" s="21"/>
      <c r="H2" s="21"/>
      <c r="I2" s="19"/>
      <c r="J2" s="19"/>
      <c r="K2" s="19"/>
      <c r="L2" s="19"/>
    </row>
    <row r="3" spans="1:12" ht="15" customHeight="1" x14ac:dyDescent="0.15">
      <c r="A3" s="22"/>
      <c r="B3" s="22"/>
      <c r="C3" s="22"/>
      <c r="D3" s="22"/>
      <c r="E3" s="22"/>
      <c r="F3" s="22"/>
      <c r="G3" s="22"/>
      <c r="H3" s="22"/>
      <c r="I3" s="19"/>
      <c r="J3" s="19"/>
      <c r="K3" s="19"/>
      <c r="L3" s="19"/>
    </row>
    <row r="4" spans="1:12" s="17" customFormat="1" ht="27.2" customHeight="1" x14ac:dyDescent="0.15">
      <c r="A4" s="23" t="s">
        <v>261</v>
      </c>
      <c r="B4" s="23"/>
      <c r="C4" s="23"/>
      <c r="D4" s="23"/>
      <c r="E4" s="23"/>
      <c r="F4" s="23"/>
      <c r="G4" s="23"/>
      <c r="H4" s="23"/>
      <c r="I4" s="24"/>
      <c r="J4" s="24"/>
      <c r="K4" s="24"/>
      <c r="L4" s="24"/>
    </row>
    <row r="5" spans="1:12" s="17" customFormat="1" ht="27.2" customHeight="1" x14ac:dyDescent="0.15">
      <c r="A5" s="25" t="s">
        <v>194</v>
      </c>
      <c r="B5" s="25"/>
      <c r="C5" s="25" t="str">
        <f>"一金 "&amp;NUMBERSTRING(F5,1)&amp;"원整"</f>
        <v>一金 영원整</v>
      </c>
      <c r="D5" s="20"/>
      <c r="E5" s="20"/>
      <c r="F5" s="26">
        <f>G15</f>
        <v>0</v>
      </c>
      <c r="I5" s="24"/>
      <c r="J5" s="24"/>
      <c r="K5" s="24"/>
      <c r="L5" s="24"/>
    </row>
    <row r="6" spans="1:12" s="17" customFormat="1" ht="27.2" customHeight="1" x14ac:dyDescent="0.15">
      <c r="A6" s="27" t="s">
        <v>195</v>
      </c>
      <c r="B6" s="27"/>
      <c r="C6" s="27" t="str">
        <f>"一金 "&amp;NUMBERSTRING(F6,1)&amp;"원整"</f>
        <v>一金 영원整</v>
      </c>
      <c r="D6" s="27"/>
      <c r="E6" s="27"/>
      <c r="F6" s="28">
        <f>E15</f>
        <v>0</v>
      </c>
      <c r="G6" s="29"/>
      <c r="H6" s="29"/>
      <c r="I6" s="24"/>
      <c r="J6" s="24"/>
      <c r="K6" s="24"/>
      <c r="L6" s="24"/>
    </row>
    <row r="7" spans="1:12" s="17" customFormat="1" ht="27.2" customHeight="1" x14ac:dyDescent="0.15">
      <c r="A7" s="25" t="s">
        <v>199</v>
      </c>
      <c r="B7" s="25"/>
      <c r="C7" s="25" t="str">
        <f>"一金 "&amp;NUMBERSTRING(F7,1)&amp;"원整"</f>
        <v>一金 영원整</v>
      </c>
      <c r="D7" s="25"/>
      <c r="E7" s="25"/>
      <c r="F7" s="26">
        <f>F15</f>
        <v>0</v>
      </c>
      <c r="I7" s="24"/>
      <c r="J7" s="24"/>
      <c r="K7" s="24"/>
      <c r="L7" s="24"/>
    </row>
    <row r="8" spans="1:12" s="17" customFormat="1" ht="27.2" customHeight="1" x14ac:dyDescent="0.15">
      <c r="A8" s="25" t="s">
        <v>196</v>
      </c>
      <c r="B8" s="23"/>
      <c r="C8" s="23" t="s">
        <v>197</v>
      </c>
      <c r="D8" s="23"/>
      <c r="E8" s="23"/>
      <c r="F8" s="23"/>
      <c r="G8" s="23"/>
      <c r="H8" s="23"/>
      <c r="I8" s="24"/>
      <c r="J8" s="24"/>
      <c r="K8" s="24"/>
      <c r="L8" s="24"/>
    </row>
    <row r="9" spans="1:12" s="17" customFormat="1" ht="24.95" customHeight="1" x14ac:dyDescent="0.15">
      <c r="A9" s="23"/>
      <c r="B9" s="23"/>
      <c r="C9" s="23"/>
      <c r="D9" s="23"/>
      <c r="E9" s="23"/>
      <c r="F9" s="23"/>
      <c r="G9" s="23"/>
      <c r="H9" s="23"/>
      <c r="I9" s="24"/>
      <c r="J9" s="24"/>
      <c r="K9" s="24"/>
      <c r="L9" s="24"/>
    </row>
    <row r="10" spans="1:12" s="17" customFormat="1" ht="28.15" customHeight="1" x14ac:dyDescent="0.15">
      <c r="A10" s="30" t="s">
        <v>110</v>
      </c>
      <c r="B10" s="30" t="s">
        <v>113</v>
      </c>
      <c r="C10" s="30" t="s">
        <v>125</v>
      </c>
      <c r="D10" s="30" t="s">
        <v>124</v>
      </c>
      <c r="E10" s="31" t="s">
        <v>114</v>
      </c>
      <c r="F10" s="30" t="s">
        <v>107</v>
      </c>
      <c r="G10" s="30" t="s">
        <v>102</v>
      </c>
      <c r="H10" s="30" t="s">
        <v>151</v>
      </c>
      <c r="I10" s="24"/>
      <c r="J10" s="24"/>
      <c r="K10" s="24"/>
      <c r="L10" s="24"/>
    </row>
    <row r="11" spans="1:12" s="17" customFormat="1" ht="28.15" customHeight="1" x14ac:dyDescent="0.15">
      <c r="A11" s="30" t="s">
        <v>112</v>
      </c>
      <c r="B11" s="32"/>
      <c r="C11" s="30">
        <v>1</v>
      </c>
      <c r="D11" s="30" t="s">
        <v>147</v>
      </c>
      <c r="E11" s="33">
        <f>'원가  (건축)'!D39</f>
        <v>0</v>
      </c>
      <c r="F11" s="34"/>
      <c r="G11" s="34">
        <f>SUM(E11:F11)</f>
        <v>0</v>
      </c>
      <c r="H11" s="32"/>
      <c r="I11" s="24"/>
      <c r="J11" s="24"/>
      <c r="K11" s="24"/>
      <c r="L11" s="24"/>
    </row>
    <row r="12" spans="1:12" s="17" customFormat="1" ht="28.15" customHeight="1" x14ac:dyDescent="0.15">
      <c r="A12" s="30"/>
      <c r="B12" s="32"/>
      <c r="C12" s="30"/>
      <c r="D12" s="30"/>
      <c r="E12" s="33"/>
      <c r="F12" s="34"/>
      <c r="G12" s="34"/>
      <c r="H12" s="32"/>
      <c r="I12" s="24"/>
      <c r="J12" s="24"/>
      <c r="K12" s="24"/>
      <c r="L12" s="24"/>
    </row>
    <row r="13" spans="1:12" s="17" customFormat="1" ht="28.15" customHeight="1" x14ac:dyDescent="0.15">
      <c r="A13" s="30"/>
      <c r="B13" s="32"/>
      <c r="C13" s="30"/>
      <c r="D13" s="30"/>
      <c r="E13" s="33"/>
      <c r="F13" s="34"/>
      <c r="G13" s="34"/>
      <c r="H13" s="32"/>
      <c r="I13" s="24"/>
      <c r="J13" s="24"/>
      <c r="K13" s="24"/>
      <c r="L13" s="24"/>
    </row>
    <row r="14" spans="1:12" s="17" customFormat="1" ht="28.15" customHeight="1" x14ac:dyDescent="0.15">
      <c r="A14" s="30"/>
      <c r="B14" s="32"/>
      <c r="C14" s="30"/>
      <c r="D14" s="30"/>
      <c r="E14" s="33"/>
      <c r="F14" s="34"/>
      <c r="G14" s="34"/>
      <c r="H14" s="32"/>
      <c r="I14" s="24"/>
      <c r="J14" s="24"/>
      <c r="K14" s="24"/>
      <c r="L14" s="24"/>
    </row>
    <row r="15" spans="1:12" ht="28.15" customHeight="1" x14ac:dyDescent="0.15">
      <c r="A15" s="30" t="s">
        <v>102</v>
      </c>
      <c r="B15" s="32"/>
      <c r="C15" s="32"/>
      <c r="D15" s="32"/>
      <c r="E15" s="33">
        <f>SUM(E11:E14)</f>
        <v>0</v>
      </c>
      <c r="F15" s="35"/>
      <c r="G15" s="35">
        <f>E15+F15</f>
        <v>0</v>
      </c>
      <c r="H15" s="32"/>
    </row>
    <row r="16" spans="1:12" ht="21.75" customHeight="1" x14ac:dyDescent="0.15">
      <c r="A16" s="74"/>
      <c r="B16" s="74"/>
      <c r="C16" s="74"/>
      <c r="D16" s="74"/>
      <c r="E16" s="74"/>
      <c r="F16" s="74"/>
      <c r="G16" s="74"/>
      <c r="H16" s="74"/>
    </row>
    <row r="18" spans="6:7" ht="20.25" x14ac:dyDescent="0.25">
      <c r="F18" s="18" t="s">
        <v>148</v>
      </c>
      <c r="G18" s="36" t="s">
        <v>148</v>
      </c>
    </row>
  </sheetData>
  <mergeCells count="2">
    <mergeCell ref="A1:H1"/>
    <mergeCell ref="A16:H16"/>
  </mergeCells>
  <phoneticPr fontId="21" type="noConversion"/>
  <pageMargins left="0.56000000238418579" right="0.34999999403953552" top="0.74791663885116577" bottom="0.56999999284744263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1">
    <tabColor rgb="FFBED7EE"/>
    <pageSetUpPr fitToPage="1"/>
  </sheetPr>
  <dimension ref="A1:G386"/>
  <sheetViews>
    <sheetView tabSelected="1" zoomScale="90" zoomScaleNormal="75" zoomScaleSheetLayoutView="90" workbookViewId="0">
      <selection sqref="A1:F1"/>
    </sheetView>
  </sheetViews>
  <sheetFormatPr defaultColWidth="9" defaultRowHeight="13.5" x14ac:dyDescent="0.15"/>
  <cols>
    <col min="1" max="1" width="4.75" style="37" customWidth="1"/>
    <col min="2" max="2" width="3.75" style="37" customWidth="1"/>
    <col min="3" max="3" width="23.25" style="37" customWidth="1"/>
    <col min="4" max="4" width="29.75" style="37" customWidth="1"/>
    <col min="5" max="5" width="44.5" style="37" customWidth="1"/>
    <col min="6" max="6" width="23.75" style="37" customWidth="1"/>
    <col min="7" max="254" width="9" style="37"/>
    <col min="255" max="255" width="4.75" style="37" customWidth="1"/>
    <col min="256" max="256" width="3.75" style="37" customWidth="1"/>
    <col min="257" max="257" width="21" style="37" customWidth="1"/>
    <col min="258" max="258" width="25.375" style="37" customWidth="1"/>
    <col min="259" max="259" width="37" style="37" customWidth="1"/>
    <col min="260" max="260" width="34.875" style="37" customWidth="1"/>
    <col min="261" max="510" width="9" style="37"/>
    <col min="511" max="511" width="4.75" style="37" customWidth="1"/>
    <col min="512" max="512" width="3.75" style="37" customWidth="1"/>
    <col min="513" max="513" width="21" style="37" customWidth="1"/>
    <col min="514" max="514" width="25.375" style="37" customWidth="1"/>
    <col min="515" max="515" width="37" style="37" customWidth="1"/>
    <col min="516" max="516" width="34.875" style="37" customWidth="1"/>
    <col min="517" max="766" width="9" style="37"/>
    <col min="767" max="767" width="4.75" style="37" customWidth="1"/>
    <col min="768" max="768" width="3.75" style="37" customWidth="1"/>
    <col min="769" max="769" width="21" style="37" customWidth="1"/>
    <col min="770" max="770" width="25.375" style="37" customWidth="1"/>
    <col min="771" max="771" width="37" style="37" customWidth="1"/>
    <col min="772" max="772" width="34.875" style="37" customWidth="1"/>
    <col min="773" max="1022" width="9" style="37"/>
    <col min="1023" max="1023" width="4.75" style="37" customWidth="1"/>
    <col min="1024" max="1024" width="3.75" style="37" customWidth="1"/>
    <col min="1025" max="1025" width="21" style="37" customWidth="1"/>
    <col min="1026" max="1026" width="25.375" style="37" customWidth="1"/>
    <col min="1027" max="1027" width="37" style="37" customWidth="1"/>
    <col min="1028" max="1028" width="34.875" style="37" customWidth="1"/>
    <col min="1029" max="1278" width="9" style="37"/>
    <col min="1279" max="1279" width="4.75" style="37" customWidth="1"/>
    <col min="1280" max="1280" width="3.75" style="37" customWidth="1"/>
    <col min="1281" max="1281" width="21" style="37" customWidth="1"/>
    <col min="1282" max="1282" width="25.375" style="37" customWidth="1"/>
    <col min="1283" max="1283" width="37" style="37" customWidth="1"/>
    <col min="1284" max="1284" width="34.875" style="37" customWidth="1"/>
    <col min="1285" max="1534" width="9" style="37"/>
    <col min="1535" max="1535" width="4.75" style="37" customWidth="1"/>
    <col min="1536" max="1536" width="3.75" style="37" customWidth="1"/>
    <col min="1537" max="1537" width="21" style="37" customWidth="1"/>
    <col min="1538" max="1538" width="25.375" style="37" customWidth="1"/>
    <col min="1539" max="1539" width="37" style="37" customWidth="1"/>
    <col min="1540" max="1540" width="34.875" style="37" customWidth="1"/>
    <col min="1541" max="1790" width="9" style="37"/>
    <col min="1791" max="1791" width="4.75" style="37" customWidth="1"/>
    <col min="1792" max="1792" width="3.75" style="37" customWidth="1"/>
    <col min="1793" max="1793" width="21" style="37" customWidth="1"/>
    <col min="1794" max="1794" width="25.375" style="37" customWidth="1"/>
    <col min="1795" max="1795" width="37" style="37" customWidth="1"/>
    <col min="1796" max="1796" width="34.875" style="37" customWidth="1"/>
    <col min="1797" max="2046" width="9" style="37"/>
    <col min="2047" max="2047" width="4.75" style="37" customWidth="1"/>
    <col min="2048" max="2048" width="3.75" style="37" customWidth="1"/>
    <col min="2049" max="2049" width="21" style="37" customWidth="1"/>
    <col min="2050" max="2050" width="25.375" style="37" customWidth="1"/>
    <col min="2051" max="2051" width="37" style="37" customWidth="1"/>
    <col min="2052" max="2052" width="34.875" style="37" customWidth="1"/>
    <col min="2053" max="2302" width="9" style="37"/>
    <col min="2303" max="2303" width="4.75" style="37" customWidth="1"/>
    <col min="2304" max="2304" width="3.75" style="37" customWidth="1"/>
    <col min="2305" max="2305" width="21" style="37" customWidth="1"/>
    <col min="2306" max="2306" width="25.375" style="37" customWidth="1"/>
    <col min="2307" max="2307" width="37" style="37" customWidth="1"/>
    <col min="2308" max="2308" width="34.875" style="37" customWidth="1"/>
    <col min="2309" max="2558" width="9" style="37"/>
    <col min="2559" max="2559" width="4.75" style="37" customWidth="1"/>
    <col min="2560" max="2560" width="3.75" style="37" customWidth="1"/>
    <col min="2561" max="2561" width="21" style="37" customWidth="1"/>
    <col min="2562" max="2562" width="25.375" style="37" customWidth="1"/>
    <col min="2563" max="2563" width="37" style="37" customWidth="1"/>
    <col min="2564" max="2564" width="34.875" style="37" customWidth="1"/>
    <col min="2565" max="2814" width="9" style="37"/>
    <col min="2815" max="2815" width="4.75" style="37" customWidth="1"/>
    <col min="2816" max="2816" width="3.75" style="37" customWidth="1"/>
    <col min="2817" max="2817" width="21" style="37" customWidth="1"/>
    <col min="2818" max="2818" width="25.375" style="37" customWidth="1"/>
    <col min="2819" max="2819" width="37" style="37" customWidth="1"/>
    <col min="2820" max="2820" width="34.875" style="37" customWidth="1"/>
    <col min="2821" max="3070" width="9" style="37"/>
    <col min="3071" max="3071" width="4.75" style="37" customWidth="1"/>
    <col min="3072" max="3072" width="3.75" style="37" customWidth="1"/>
    <col min="3073" max="3073" width="21" style="37" customWidth="1"/>
    <col min="3074" max="3074" width="25.375" style="37" customWidth="1"/>
    <col min="3075" max="3075" width="37" style="37" customWidth="1"/>
    <col min="3076" max="3076" width="34.875" style="37" customWidth="1"/>
    <col min="3077" max="3326" width="9" style="37"/>
    <col min="3327" max="3327" width="4.75" style="37" customWidth="1"/>
    <col min="3328" max="3328" width="3.75" style="37" customWidth="1"/>
    <col min="3329" max="3329" width="21" style="37" customWidth="1"/>
    <col min="3330" max="3330" width="25.375" style="37" customWidth="1"/>
    <col min="3331" max="3331" width="37" style="37" customWidth="1"/>
    <col min="3332" max="3332" width="34.875" style="37" customWidth="1"/>
    <col min="3333" max="3582" width="9" style="37"/>
    <col min="3583" max="3583" width="4.75" style="37" customWidth="1"/>
    <col min="3584" max="3584" width="3.75" style="37" customWidth="1"/>
    <col min="3585" max="3585" width="21" style="37" customWidth="1"/>
    <col min="3586" max="3586" width="25.375" style="37" customWidth="1"/>
    <col min="3587" max="3587" width="37" style="37" customWidth="1"/>
    <col min="3588" max="3588" width="34.875" style="37" customWidth="1"/>
    <col min="3589" max="3838" width="9" style="37"/>
    <col min="3839" max="3839" width="4.75" style="37" customWidth="1"/>
    <col min="3840" max="3840" width="3.75" style="37" customWidth="1"/>
    <col min="3841" max="3841" width="21" style="37" customWidth="1"/>
    <col min="3842" max="3842" width="25.375" style="37" customWidth="1"/>
    <col min="3843" max="3843" width="37" style="37" customWidth="1"/>
    <col min="3844" max="3844" width="34.875" style="37" customWidth="1"/>
    <col min="3845" max="4094" width="9" style="37"/>
    <col min="4095" max="4095" width="4.75" style="37" customWidth="1"/>
    <col min="4096" max="4096" width="3.75" style="37" customWidth="1"/>
    <col min="4097" max="4097" width="21" style="37" customWidth="1"/>
    <col min="4098" max="4098" width="25.375" style="37" customWidth="1"/>
    <col min="4099" max="4099" width="37" style="37" customWidth="1"/>
    <col min="4100" max="4100" width="34.875" style="37" customWidth="1"/>
    <col min="4101" max="4350" width="9" style="37"/>
    <col min="4351" max="4351" width="4.75" style="37" customWidth="1"/>
    <col min="4352" max="4352" width="3.75" style="37" customWidth="1"/>
    <col min="4353" max="4353" width="21" style="37" customWidth="1"/>
    <col min="4354" max="4354" width="25.375" style="37" customWidth="1"/>
    <col min="4355" max="4355" width="37" style="37" customWidth="1"/>
    <col min="4356" max="4356" width="34.875" style="37" customWidth="1"/>
    <col min="4357" max="4606" width="9" style="37"/>
    <col min="4607" max="4607" width="4.75" style="37" customWidth="1"/>
    <col min="4608" max="4608" width="3.75" style="37" customWidth="1"/>
    <col min="4609" max="4609" width="21" style="37" customWidth="1"/>
    <col min="4610" max="4610" width="25.375" style="37" customWidth="1"/>
    <col min="4611" max="4611" width="37" style="37" customWidth="1"/>
    <col min="4612" max="4612" width="34.875" style="37" customWidth="1"/>
    <col min="4613" max="4862" width="9" style="37"/>
    <col min="4863" max="4863" width="4.75" style="37" customWidth="1"/>
    <col min="4864" max="4864" width="3.75" style="37" customWidth="1"/>
    <col min="4865" max="4865" width="21" style="37" customWidth="1"/>
    <col min="4866" max="4866" width="25.375" style="37" customWidth="1"/>
    <col min="4867" max="4867" width="37" style="37" customWidth="1"/>
    <col min="4868" max="4868" width="34.875" style="37" customWidth="1"/>
    <col min="4869" max="5118" width="9" style="37"/>
    <col min="5119" max="5119" width="4.75" style="37" customWidth="1"/>
    <col min="5120" max="5120" width="3.75" style="37" customWidth="1"/>
    <col min="5121" max="5121" width="21" style="37" customWidth="1"/>
    <col min="5122" max="5122" width="25.375" style="37" customWidth="1"/>
    <col min="5123" max="5123" width="37" style="37" customWidth="1"/>
    <col min="5124" max="5124" width="34.875" style="37" customWidth="1"/>
    <col min="5125" max="5374" width="9" style="37"/>
    <col min="5375" max="5375" width="4.75" style="37" customWidth="1"/>
    <col min="5376" max="5376" width="3.75" style="37" customWidth="1"/>
    <col min="5377" max="5377" width="21" style="37" customWidth="1"/>
    <col min="5378" max="5378" width="25.375" style="37" customWidth="1"/>
    <col min="5379" max="5379" width="37" style="37" customWidth="1"/>
    <col min="5380" max="5380" width="34.875" style="37" customWidth="1"/>
    <col min="5381" max="5630" width="9" style="37"/>
    <col min="5631" max="5631" width="4.75" style="37" customWidth="1"/>
    <col min="5632" max="5632" width="3.75" style="37" customWidth="1"/>
    <col min="5633" max="5633" width="21" style="37" customWidth="1"/>
    <col min="5634" max="5634" width="25.375" style="37" customWidth="1"/>
    <col min="5635" max="5635" width="37" style="37" customWidth="1"/>
    <col min="5636" max="5636" width="34.875" style="37" customWidth="1"/>
    <col min="5637" max="5886" width="9" style="37"/>
    <col min="5887" max="5887" width="4.75" style="37" customWidth="1"/>
    <col min="5888" max="5888" width="3.75" style="37" customWidth="1"/>
    <col min="5889" max="5889" width="21" style="37" customWidth="1"/>
    <col min="5890" max="5890" width="25.375" style="37" customWidth="1"/>
    <col min="5891" max="5891" width="37" style="37" customWidth="1"/>
    <col min="5892" max="5892" width="34.875" style="37" customWidth="1"/>
    <col min="5893" max="6142" width="9" style="37"/>
    <col min="6143" max="6143" width="4.75" style="37" customWidth="1"/>
    <col min="6144" max="6144" width="3.75" style="37" customWidth="1"/>
    <col min="6145" max="6145" width="21" style="37" customWidth="1"/>
    <col min="6146" max="6146" width="25.375" style="37" customWidth="1"/>
    <col min="6147" max="6147" width="37" style="37" customWidth="1"/>
    <col min="6148" max="6148" width="34.875" style="37" customWidth="1"/>
    <col min="6149" max="6398" width="9" style="37"/>
    <col min="6399" max="6399" width="4.75" style="37" customWidth="1"/>
    <col min="6400" max="6400" width="3.75" style="37" customWidth="1"/>
    <col min="6401" max="6401" width="21" style="37" customWidth="1"/>
    <col min="6402" max="6402" width="25.375" style="37" customWidth="1"/>
    <col min="6403" max="6403" width="37" style="37" customWidth="1"/>
    <col min="6404" max="6404" width="34.875" style="37" customWidth="1"/>
    <col min="6405" max="6654" width="9" style="37"/>
    <col min="6655" max="6655" width="4.75" style="37" customWidth="1"/>
    <col min="6656" max="6656" width="3.75" style="37" customWidth="1"/>
    <col min="6657" max="6657" width="21" style="37" customWidth="1"/>
    <col min="6658" max="6658" width="25.375" style="37" customWidth="1"/>
    <col min="6659" max="6659" width="37" style="37" customWidth="1"/>
    <col min="6660" max="6660" width="34.875" style="37" customWidth="1"/>
    <col min="6661" max="6910" width="9" style="37"/>
    <col min="6911" max="6911" width="4.75" style="37" customWidth="1"/>
    <col min="6912" max="6912" width="3.75" style="37" customWidth="1"/>
    <col min="6913" max="6913" width="21" style="37" customWidth="1"/>
    <col min="6914" max="6914" width="25.375" style="37" customWidth="1"/>
    <col min="6915" max="6915" width="37" style="37" customWidth="1"/>
    <col min="6916" max="6916" width="34.875" style="37" customWidth="1"/>
    <col min="6917" max="7166" width="9" style="37"/>
    <col min="7167" max="7167" width="4.75" style="37" customWidth="1"/>
    <col min="7168" max="7168" width="3.75" style="37" customWidth="1"/>
    <col min="7169" max="7169" width="21" style="37" customWidth="1"/>
    <col min="7170" max="7170" width="25.375" style="37" customWidth="1"/>
    <col min="7171" max="7171" width="37" style="37" customWidth="1"/>
    <col min="7172" max="7172" width="34.875" style="37" customWidth="1"/>
    <col min="7173" max="7422" width="9" style="37"/>
    <col min="7423" max="7423" width="4.75" style="37" customWidth="1"/>
    <col min="7424" max="7424" width="3.75" style="37" customWidth="1"/>
    <col min="7425" max="7425" width="21" style="37" customWidth="1"/>
    <col min="7426" max="7426" width="25.375" style="37" customWidth="1"/>
    <col min="7427" max="7427" width="37" style="37" customWidth="1"/>
    <col min="7428" max="7428" width="34.875" style="37" customWidth="1"/>
    <col min="7429" max="7678" width="9" style="37"/>
    <col min="7679" max="7679" width="4.75" style="37" customWidth="1"/>
    <col min="7680" max="7680" width="3.75" style="37" customWidth="1"/>
    <col min="7681" max="7681" width="21" style="37" customWidth="1"/>
    <col min="7682" max="7682" width="25.375" style="37" customWidth="1"/>
    <col min="7683" max="7683" width="37" style="37" customWidth="1"/>
    <col min="7684" max="7684" width="34.875" style="37" customWidth="1"/>
    <col min="7685" max="7934" width="9" style="37"/>
    <col min="7935" max="7935" width="4.75" style="37" customWidth="1"/>
    <col min="7936" max="7936" width="3.75" style="37" customWidth="1"/>
    <col min="7937" max="7937" width="21" style="37" customWidth="1"/>
    <col min="7938" max="7938" width="25.375" style="37" customWidth="1"/>
    <col min="7939" max="7939" width="37" style="37" customWidth="1"/>
    <col min="7940" max="7940" width="34.875" style="37" customWidth="1"/>
    <col min="7941" max="8190" width="9" style="37"/>
    <col min="8191" max="8191" width="4.75" style="37" customWidth="1"/>
    <col min="8192" max="8192" width="3.75" style="37" customWidth="1"/>
    <col min="8193" max="8193" width="21" style="37" customWidth="1"/>
    <col min="8194" max="8194" width="25.375" style="37" customWidth="1"/>
    <col min="8195" max="8195" width="37" style="37" customWidth="1"/>
    <col min="8196" max="8196" width="34.875" style="37" customWidth="1"/>
    <col min="8197" max="8446" width="9" style="37"/>
    <col min="8447" max="8447" width="4.75" style="37" customWidth="1"/>
    <col min="8448" max="8448" width="3.75" style="37" customWidth="1"/>
    <col min="8449" max="8449" width="21" style="37" customWidth="1"/>
    <col min="8450" max="8450" width="25.375" style="37" customWidth="1"/>
    <col min="8451" max="8451" width="37" style="37" customWidth="1"/>
    <col min="8452" max="8452" width="34.875" style="37" customWidth="1"/>
    <col min="8453" max="8702" width="9" style="37"/>
    <col min="8703" max="8703" width="4.75" style="37" customWidth="1"/>
    <col min="8704" max="8704" width="3.75" style="37" customWidth="1"/>
    <col min="8705" max="8705" width="21" style="37" customWidth="1"/>
    <col min="8706" max="8706" width="25.375" style="37" customWidth="1"/>
    <col min="8707" max="8707" width="37" style="37" customWidth="1"/>
    <col min="8708" max="8708" width="34.875" style="37" customWidth="1"/>
    <col min="8709" max="8958" width="9" style="37"/>
    <col min="8959" max="8959" width="4.75" style="37" customWidth="1"/>
    <col min="8960" max="8960" width="3.75" style="37" customWidth="1"/>
    <col min="8961" max="8961" width="21" style="37" customWidth="1"/>
    <col min="8962" max="8962" width="25.375" style="37" customWidth="1"/>
    <col min="8963" max="8963" width="37" style="37" customWidth="1"/>
    <col min="8964" max="8964" width="34.875" style="37" customWidth="1"/>
    <col min="8965" max="9214" width="9" style="37"/>
    <col min="9215" max="9215" width="4.75" style="37" customWidth="1"/>
    <col min="9216" max="9216" width="3.75" style="37" customWidth="1"/>
    <col min="9217" max="9217" width="21" style="37" customWidth="1"/>
    <col min="9218" max="9218" width="25.375" style="37" customWidth="1"/>
    <col min="9219" max="9219" width="37" style="37" customWidth="1"/>
    <col min="9220" max="9220" width="34.875" style="37" customWidth="1"/>
    <col min="9221" max="9470" width="9" style="37"/>
    <col min="9471" max="9471" width="4.75" style="37" customWidth="1"/>
    <col min="9472" max="9472" width="3.75" style="37" customWidth="1"/>
    <col min="9473" max="9473" width="21" style="37" customWidth="1"/>
    <col min="9474" max="9474" width="25.375" style="37" customWidth="1"/>
    <col min="9475" max="9475" width="37" style="37" customWidth="1"/>
    <col min="9476" max="9476" width="34.875" style="37" customWidth="1"/>
    <col min="9477" max="9726" width="9" style="37"/>
    <col min="9727" max="9727" width="4.75" style="37" customWidth="1"/>
    <col min="9728" max="9728" width="3.75" style="37" customWidth="1"/>
    <col min="9729" max="9729" width="21" style="37" customWidth="1"/>
    <col min="9730" max="9730" width="25.375" style="37" customWidth="1"/>
    <col min="9731" max="9731" width="37" style="37" customWidth="1"/>
    <col min="9732" max="9732" width="34.875" style="37" customWidth="1"/>
    <col min="9733" max="9982" width="9" style="37"/>
    <col min="9983" max="9983" width="4.75" style="37" customWidth="1"/>
    <col min="9984" max="9984" width="3.75" style="37" customWidth="1"/>
    <col min="9985" max="9985" width="21" style="37" customWidth="1"/>
    <col min="9986" max="9986" width="25.375" style="37" customWidth="1"/>
    <col min="9987" max="9987" width="37" style="37" customWidth="1"/>
    <col min="9988" max="9988" width="34.875" style="37" customWidth="1"/>
    <col min="9989" max="10238" width="9" style="37"/>
    <col min="10239" max="10239" width="4.75" style="37" customWidth="1"/>
    <col min="10240" max="10240" width="3.75" style="37" customWidth="1"/>
    <col min="10241" max="10241" width="21" style="37" customWidth="1"/>
    <col min="10242" max="10242" width="25.375" style="37" customWidth="1"/>
    <col min="10243" max="10243" width="37" style="37" customWidth="1"/>
    <col min="10244" max="10244" width="34.875" style="37" customWidth="1"/>
    <col min="10245" max="10494" width="9" style="37"/>
    <col min="10495" max="10495" width="4.75" style="37" customWidth="1"/>
    <col min="10496" max="10496" width="3.75" style="37" customWidth="1"/>
    <col min="10497" max="10497" width="21" style="37" customWidth="1"/>
    <col min="10498" max="10498" width="25.375" style="37" customWidth="1"/>
    <col min="10499" max="10499" width="37" style="37" customWidth="1"/>
    <col min="10500" max="10500" width="34.875" style="37" customWidth="1"/>
    <col min="10501" max="10750" width="9" style="37"/>
    <col min="10751" max="10751" width="4.75" style="37" customWidth="1"/>
    <col min="10752" max="10752" width="3.75" style="37" customWidth="1"/>
    <col min="10753" max="10753" width="21" style="37" customWidth="1"/>
    <col min="10754" max="10754" width="25.375" style="37" customWidth="1"/>
    <col min="10755" max="10755" width="37" style="37" customWidth="1"/>
    <col min="10756" max="10756" width="34.875" style="37" customWidth="1"/>
    <col min="10757" max="11006" width="9" style="37"/>
    <col min="11007" max="11007" width="4.75" style="37" customWidth="1"/>
    <col min="11008" max="11008" width="3.75" style="37" customWidth="1"/>
    <col min="11009" max="11009" width="21" style="37" customWidth="1"/>
    <col min="11010" max="11010" width="25.375" style="37" customWidth="1"/>
    <col min="11011" max="11011" width="37" style="37" customWidth="1"/>
    <col min="11012" max="11012" width="34.875" style="37" customWidth="1"/>
    <col min="11013" max="11262" width="9" style="37"/>
    <col min="11263" max="11263" width="4.75" style="37" customWidth="1"/>
    <col min="11264" max="11264" width="3.75" style="37" customWidth="1"/>
    <col min="11265" max="11265" width="21" style="37" customWidth="1"/>
    <col min="11266" max="11266" width="25.375" style="37" customWidth="1"/>
    <col min="11267" max="11267" width="37" style="37" customWidth="1"/>
    <col min="11268" max="11268" width="34.875" style="37" customWidth="1"/>
    <col min="11269" max="11518" width="9" style="37"/>
    <col min="11519" max="11519" width="4.75" style="37" customWidth="1"/>
    <col min="11520" max="11520" width="3.75" style="37" customWidth="1"/>
    <col min="11521" max="11521" width="21" style="37" customWidth="1"/>
    <col min="11522" max="11522" width="25.375" style="37" customWidth="1"/>
    <col min="11523" max="11523" width="37" style="37" customWidth="1"/>
    <col min="11524" max="11524" width="34.875" style="37" customWidth="1"/>
    <col min="11525" max="11774" width="9" style="37"/>
    <col min="11775" max="11775" width="4.75" style="37" customWidth="1"/>
    <col min="11776" max="11776" width="3.75" style="37" customWidth="1"/>
    <col min="11777" max="11777" width="21" style="37" customWidth="1"/>
    <col min="11778" max="11778" width="25.375" style="37" customWidth="1"/>
    <col min="11779" max="11779" width="37" style="37" customWidth="1"/>
    <col min="11780" max="11780" width="34.875" style="37" customWidth="1"/>
    <col min="11781" max="12030" width="9" style="37"/>
    <col min="12031" max="12031" width="4.75" style="37" customWidth="1"/>
    <col min="12032" max="12032" width="3.75" style="37" customWidth="1"/>
    <col min="12033" max="12033" width="21" style="37" customWidth="1"/>
    <col min="12034" max="12034" width="25.375" style="37" customWidth="1"/>
    <col min="12035" max="12035" width="37" style="37" customWidth="1"/>
    <col min="12036" max="12036" width="34.875" style="37" customWidth="1"/>
    <col min="12037" max="12286" width="9" style="37"/>
    <col min="12287" max="12287" width="4.75" style="37" customWidth="1"/>
    <col min="12288" max="12288" width="3.75" style="37" customWidth="1"/>
    <col min="12289" max="12289" width="21" style="37" customWidth="1"/>
    <col min="12290" max="12290" width="25.375" style="37" customWidth="1"/>
    <col min="12291" max="12291" width="37" style="37" customWidth="1"/>
    <col min="12292" max="12292" width="34.875" style="37" customWidth="1"/>
    <col min="12293" max="12542" width="9" style="37"/>
    <col min="12543" max="12543" width="4.75" style="37" customWidth="1"/>
    <col min="12544" max="12544" width="3.75" style="37" customWidth="1"/>
    <col min="12545" max="12545" width="21" style="37" customWidth="1"/>
    <col min="12546" max="12546" width="25.375" style="37" customWidth="1"/>
    <col min="12547" max="12547" width="37" style="37" customWidth="1"/>
    <col min="12548" max="12548" width="34.875" style="37" customWidth="1"/>
    <col min="12549" max="12798" width="9" style="37"/>
    <col min="12799" max="12799" width="4.75" style="37" customWidth="1"/>
    <col min="12800" max="12800" width="3.75" style="37" customWidth="1"/>
    <col min="12801" max="12801" width="21" style="37" customWidth="1"/>
    <col min="12802" max="12802" width="25.375" style="37" customWidth="1"/>
    <col min="12803" max="12803" width="37" style="37" customWidth="1"/>
    <col min="12804" max="12804" width="34.875" style="37" customWidth="1"/>
    <col min="12805" max="13054" width="9" style="37"/>
    <col min="13055" max="13055" width="4.75" style="37" customWidth="1"/>
    <col min="13056" max="13056" width="3.75" style="37" customWidth="1"/>
    <col min="13057" max="13057" width="21" style="37" customWidth="1"/>
    <col min="13058" max="13058" width="25.375" style="37" customWidth="1"/>
    <col min="13059" max="13059" width="37" style="37" customWidth="1"/>
    <col min="13060" max="13060" width="34.875" style="37" customWidth="1"/>
    <col min="13061" max="13310" width="9" style="37"/>
    <col min="13311" max="13311" width="4.75" style="37" customWidth="1"/>
    <col min="13312" max="13312" width="3.75" style="37" customWidth="1"/>
    <col min="13313" max="13313" width="21" style="37" customWidth="1"/>
    <col min="13314" max="13314" width="25.375" style="37" customWidth="1"/>
    <col min="13315" max="13315" width="37" style="37" customWidth="1"/>
    <col min="13316" max="13316" width="34.875" style="37" customWidth="1"/>
    <col min="13317" max="13566" width="9" style="37"/>
    <col min="13567" max="13567" width="4.75" style="37" customWidth="1"/>
    <col min="13568" max="13568" width="3.75" style="37" customWidth="1"/>
    <col min="13569" max="13569" width="21" style="37" customWidth="1"/>
    <col min="13570" max="13570" width="25.375" style="37" customWidth="1"/>
    <col min="13571" max="13571" width="37" style="37" customWidth="1"/>
    <col min="13572" max="13572" width="34.875" style="37" customWidth="1"/>
    <col min="13573" max="13822" width="9" style="37"/>
    <col min="13823" max="13823" width="4.75" style="37" customWidth="1"/>
    <col min="13824" max="13824" width="3.75" style="37" customWidth="1"/>
    <col min="13825" max="13825" width="21" style="37" customWidth="1"/>
    <col min="13826" max="13826" width="25.375" style="37" customWidth="1"/>
    <col min="13827" max="13827" width="37" style="37" customWidth="1"/>
    <col min="13828" max="13828" width="34.875" style="37" customWidth="1"/>
    <col min="13829" max="14078" width="9" style="37"/>
    <col min="14079" max="14079" width="4.75" style="37" customWidth="1"/>
    <col min="14080" max="14080" width="3.75" style="37" customWidth="1"/>
    <col min="14081" max="14081" width="21" style="37" customWidth="1"/>
    <col min="14082" max="14082" width="25.375" style="37" customWidth="1"/>
    <col min="14083" max="14083" width="37" style="37" customWidth="1"/>
    <col min="14084" max="14084" width="34.875" style="37" customWidth="1"/>
    <col min="14085" max="14334" width="9" style="37"/>
    <col min="14335" max="14335" width="4.75" style="37" customWidth="1"/>
    <col min="14336" max="14336" width="3.75" style="37" customWidth="1"/>
    <col min="14337" max="14337" width="21" style="37" customWidth="1"/>
    <col min="14338" max="14338" width="25.375" style="37" customWidth="1"/>
    <col min="14339" max="14339" width="37" style="37" customWidth="1"/>
    <col min="14340" max="14340" width="34.875" style="37" customWidth="1"/>
    <col min="14341" max="14590" width="9" style="37"/>
    <col min="14591" max="14591" width="4.75" style="37" customWidth="1"/>
    <col min="14592" max="14592" width="3.75" style="37" customWidth="1"/>
    <col min="14593" max="14593" width="21" style="37" customWidth="1"/>
    <col min="14594" max="14594" width="25.375" style="37" customWidth="1"/>
    <col min="14595" max="14595" width="37" style="37" customWidth="1"/>
    <col min="14596" max="14596" width="34.875" style="37" customWidth="1"/>
    <col min="14597" max="14846" width="9" style="37"/>
    <col min="14847" max="14847" width="4.75" style="37" customWidth="1"/>
    <col min="14848" max="14848" width="3.75" style="37" customWidth="1"/>
    <col min="14849" max="14849" width="21" style="37" customWidth="1"/>
    <col min="14850" max="14850" width="25.375" style="37" customWidth="1"/>
    <col min="14851" max="14851" width="37" style="37" customWidth="1"/>
    <col min="14852" max="14852" width="34.875" style="37" customWidth="1"/>
    <col min="14853" max="15102" width="9" style="37"/>
    <col min="15103" max="15103" width="4.75" style="37" customWidth="1"/>
    <col min="15104" max="15104" width="3.75" style="37" customWidth="1"/>
    <col min="15105" max="15105" width="21" style="37" customWidth="1"/>
    <col min="15106" max="15106" width="25.375" style="37" customWidth="1"/>
    <col min="15107" max="15107" width="37" style="37" customWidth="1"/>
    <col min="15108" max="15108" width="34.875" style="37" customWidth="1"/>
    <col min="15109" max="15358" width="9" style="37"/>
    <col min="15359" max="15359" width="4.75" style="37" customWidth="1"/>
    <col min="15360" max="15360" width="3.75" style="37" customWidth="1"/>
    <col min="15361" max="15361" width="21" style="37" customWidth="1"/>
    <col min="15362" max="15362" width="25.375" style="37" customWidth="1"/>
    <col min="15363" max="15363" width="37" style="37" customWidth="1"/>
    <col min="15364" max="15364" width="34.875" style="37" customWidth="1"/>
    <col min="15365" max="15614" width="9" style="37"/>
    <col min="15615" max="15615" width="4.75" style="37" customWidth="1"/>
    <col min="15616" max="15616" width="3.75" style="37" customWidth="1"/>
    <col min="15617" max="15617" width="21" style="37" customWidth="1"/>
    <col min="15618" max="15618" width="25.375" style="37" customWidth="1"/>
    <col min="15619" max="15619" width="37" style="37" customWidth="1"/>
    <col min="15620" max="15620" width="34.875" style="37" customWidth="1"/>
    <col min="15621" max="15870" width="9" style="37"/>
    <col min="15871" max="15871" width="4.75" style="37" customWidth="1"/>
    <col min="15872" max="15872" width="3.75" style="37" customWidth="1"/>
    <col min="15873" max="15873" width="21" style="37" customWidth="1"/>
    <col min="15874" max="15874" width="25.375" style="37" customWidth="1"/>
    <col min="15875" max="15875" width="37" style="37" customWidth="1"/>
    <col min="15876" max="15876" width="34.875" style="37" customWidth="1"/>
    <col min="15877" max="16126" width="9" style="37"/>
    <col min="16127" max="16127" width="4.75" style="37" customWidth="1"/>
    <col min="16128" max="16128" width="3.75" style="37" customWidth="1"/>
    <col min="16129" max="16129" width="21" style="37" customWidth="1"/>
    <col min="16130" max="16130" width="25.375" style="37" customWidth="1"/>
    <col min="16131" max="16131" width="37" style="37" customWidth="1"/>
    <col min="16132" max="16132" width="34.875" style="37" customWidth="1"/>
    <col min="16133" max="16384" width="9" style="37"/>
  </cols>
  <sheetData>
    <row r="1" spans="1:7" ht="20.25" customHeight="1" x14ac:dyDescent="0.15">
      <c r="A1" s="75" t="s">
        <v>177</v>
      </c>
      <c r="B1" s="75"/>
      <c r="C1" s="75"/>
      <c r="D1" s="75"/>
      <c r="E1" s="75"/>
      <c r="F1" s="75"/>
    </row>
    <row r="2" spans="1:7" ht="15.95" customHeight="1" x14ac:dyDescent="0.15">
      <c r="A2" s="38"/>
      <c r="B2" s="38"/>
      <c r="C2" s="38"/>
      <c r="D2" s="38"/>
      <c r="E2" s="38"/>
      <c r="F2" s="38"/>
    </row>
    <row r="3" spans="1:7" ht="15.95" customHeight="1" x14ac:dyDescent="0.15">
      <c r="A3" s="76" t="s">
        <v>117</v>
      </c>
      <c r="B3" s="77"/>
      <c r="C3" s="39" t="s">
        <v>262</v>
      </c>
      <c r="D3" s="38"/>
      <c r="E3" s="38" t="s">
        <v>148</v>
      </c>
      <c r="F3" s="38" t="s">
        <v>148</v>
      </c>
    </row>
    <row r="4" spans="1:7" ht="15.95" customHeight="1" x14ac:dyDescent="0.15">
      <c r="A4" s="78" t="s">
        <v>212</v>
      </c>
      <c r="B4" s="79"/>
      <c r="C4" s="79"/>
      <c r="D4" s="40" t="s">
        <v>12</v>
      </c>
      <c r="E4" s="40" t="s">
        <v>7</v>
      </c>
      <c r="F4" s="41" t="s">
        <v>115</v>
      </c>
    </row>
    <row r="5" spans="1:7" ht="15.95" customHeight="1" x14ac:dyDescent="0.15">
      <c r="A5" s="80" t="s">
        <v>161</v>
      </c>
      <c r="B5" s="83" t="s">
        <v>154</v>
      </c>
      <c r="C5" s="42" t="s">
        <v>176</v>
      </c>
      <c r="D5" s="43">
        <f>공종별집계표!F25</f>
        <v>0</v>
      </c>
      <c r="E5" s="44"/>
      <c r="F5" s="68"/>
      <c r="G5" s="67"/>
    </row>
    <row r="6" spans="1:7" ht="15.95" customHeight="1" x14ac:dyDescent="0.15">
      <c r="A6" s="81"/>
      <c r="B6" s="84"/>
      <c r="C6" s="42" t="s">
        <v>186</v>
      </c>
      <c r="D6" s="44"/>
      <c r="E6" s="44"/>
      <c r="F6" s="68"/>
    </row>
    <row r="7" spans="1:7" ht="15.95" customHeight="1" x14ac:dyDescent="0.15">
      <c r="A7" s="81"/>
      <c r="B7" s="84"/>
      <c r="C7" s="42" t="s">
        <v>198</v>
      </c>
      <c r="D7" s="43"/>
      <c r="E7" s="44"/>
      <c r="F7" s="68"/>
    </row>
    <row r="8" spans="1:7" ht="15.95" customHeight="1" x14ac:dyDescent="0.15">
      <c r="A8" s="81"/>
      <c r="B8" s="85"/>
      <c r="C8" s="42" t="s">
        <v>167</v>
      </c>
      <c r="D8" s="46">
        <f>D5+D6-D7</f>
        <v>0</v>
      </c>
      <c r="E8" s="44"/>
      <c r="F8" s="68"/>
    </row>
    <row r="9" spans="1:7" ht="15.95" customHeight="1" x14ac:dyDescent="0.15">
      <c r="A9" s="81"/>
      <c r="B9" s="84" t="s">
        <v>153</v>
      </c>
      <c r="C9" s="47" t="s">
        <v>178</v>
      </c>
      <c r="D9" s="48">
        <f>공종별집계표!H25</f>
        <v>0</v>
      </c>
      <c r="E9" s="49"/>
      <c r="F9" s="69"/>
    </row>
    <row r="10" spans="1:7" ht="15.95" customHeight="1" x14ac:dyDescent="0.15">
      <c r="A10" s="81"/>
      <c r="B10" s="84"/>
      <c r="C10" s="42" t="s">
        <v>179</v>
      </c>
      <c r="D10" s="43">
        <f>D9*0.175</f>
        <v>0</v>
      </c>
      <c r="E10" s="44" t="s">
        <v>180</v>
      </c>
      <c r="F10" s="68"/>
    </row>
    <row r="11" spans="1:7" ht="15.95" customHeight="1" x14ac:dyDescent="0.15">
      <c r="A11" s="81"/>
      <c r="B11" s="84"/>
      <c r="C11" s="51" t="s">
        <v>13</v>
      </c>
      <c r="D11" s="52">
        <f>SUM(D9:D10)</f>
        <v>0</v>
      </c>
      <c r="E11" s="53"/>
      <c r="F11" s="54"/>
    </row>
    <row r="12" spans="1:7" ht="15.95" customHeight="1" x14ac:dyDescent="0.15">
      <c r="A12" s="81"/>
      <c r="B12" s="85" t="s">
        <v>28</v>
      </c>
      <c r="C12" s="42" t="s">
        <v>163</v>
      </c>
      <c r="D12" s="46">
        <v>0</v>
      </c>
      <c r="E12" s="44"/>
      <c r="F12" s="45"/>
    </row>
    <row r="13" spans="1:7" ht="15.95" customHeight="1" x14ac:dyDescent="0.15">
      <c r="A13" s="81"/>
      <c r="B13" s="86"/>
      <c r="C13" s="42" t="s">
        <v>162</v>
      </c>
      <c r="D13" s="43">
        <f>공종별집계표!J25</f>
        <v>0</v>
      </c>
      <c r="E13" s="44"/>
      <c r="F13" s="45"/>
    </row>
    <row r="14" spans="1:7" ht="15.95" customHeight="1" x14ac:dyDescent="0.15">
      <c r="A14" s="81"/>
      <c r="B14" s="86"/>
      <c r="C14" s="42" t="s">
        <v>158</v>
      </c>
      <c r="D14" s="43">
        <f>D11*0.0356</f>
        <v>0</v>
      </c>
      <c r="E14" s="44" t="s">
        <v>200</v>
      </c>
      <c r="F14" s="45"/>
    </row>
    <row r="15" spans="1:7" ht="15.95" customHeight="1" x14ac:dyDescent="0.15">
      <c r="A15" s="81"/>
      <c r="B15" s="86"/>
      <c r="C15" s="42" t="s">
        <v>164</v>
      </c>
      <c r="D15" s="43">
        <f>D11*0.0101</f>
        <v>0</v>
      </c>
      <c r="E15" s="44" t="s">
        <v>201</v>
      </c>
      <c r="F15" s="45"/>
    </row>
    <row r="16" spans="1:7" ht="15.95" customHeight="1" x14ac:dyDescent="0.15">
      <c r="A16" s="81"/>
      <c r="B16" s="86"/>
      <c r="C16" s="42" t="s">
        <v>156</v>
      </c>
      <c r="D16" s="43">
        <f>D9*0.03595*0</f>
        <v>0</v>
      </c>
      <c r="E16" s="44" t="s">
        <v>181</v>
      </c>
      <c r="F16" s="45"/>
    </row>
    <row r="17" spans="1:6" ht="15.95" customHeight="1" x14ac:dyDescent="0.15">
      <c r="A17" s="81"/>
      <c r="B17" s="86"/>
      <c r="C17" s="42" t="s">
        <v>168</v>
      </c>
      <c r="D17" s="46">
        <f>D9*0.0475*0</f>
        <v>0</v>
      </c>
      <c r="E17" s="44" t="s">
        <v>184</v>
      </c>
      <c r="F17" s="45"/>
    </row>
    <row r="18" spans="1:6" ht="15.95" customHeight="1" x14ac:dyDescent="0.15">
      <c r="A18" s="81"/>
      <c r="B18" s="86"/>
      <c r="C18" s="70" t="s">
        <v>206</v>
      </c>
      <c r="D18" s="71">
        <f>D9*2.3%</f>
        <v>0</v>
      </c>
      <c r="E18" s="72" t="s">
        <v>182</v>
      </c>
      <c r="F18" s="55"/>
    </row>
    <row r="19" spans="1:6" ht="15.95" customHeight="1" x14ac:dyDescent="0.15">
      <c r="A19" s="81"/>
      <c r="B19" s="86"/>
      <c r="C19" s="42" t="s">
        <v>203</v>
      </c>
      <c r="D19" s="43">
        <f>(D8+D9+D40/1.1)*0.0311</f>
        <v>0</v>
      </c>
      <c r="E19" s="44" t="s">
        <v>120</v>
      </c>
      <c r="F19" s="68" t="s">
        <v>148</v>
      </c>
    </row>
    <row r="20" spans="1:6" ht="15.95" customHeight="1" x14ac:dyDescent="0.15">
      <c r="A20" s="81"/>
      <c r="B20" s="86"/>
      <c r="C20" s="42" t="s">
        <v>155</v>
      </c>
      <c r="D20" s="43">
        <f>(D8+D11)*0.05</f>
        <v>0</v>
      </c>
      <c r="E20" s="44" t="s">
        <v>185</v>
      </c>
      <c r="F20" s="68"/>
    </row>
    <row r="21" spans="1:6" ht="15.95" customHeight="1" x14ac:dyDescent="0.15">
      <c r="A21" s="81"/>
      <c r="B21" s="86"/>
      <c r="C21" s="42" t="s">
        <v>191</v>
      </c>
      <c r="D21" s="43">
        <f>(D8+D9+D13)*0.3%</f>
        <v>0</v>
      </c>
      <c r="E21" s="44" t="s">
        <v>14</v>
      </c>
      <c r="F21" s="68"/>
    </row>
    <row r="22" spans="1:6" ht="15.95" customHeight="1" x14ac:dyDescent="0.15">
      <c r="A22" s="81"/>
      <c r="B22" s="86"/>
      <c r="C22" s="42" t="s">
        <v>204</v>
      </c>
      <c r="D22" s="43">
        <f>D16*13.14%</f>
        <v>0</v>
      </c>
      <c r="E22" s="44" t="s">
        <v>157</v>
      </c>
      <c r="F22" s="68"/>
    </row>
    <row r="23" spans="1:6" ht="15.95" customHeight="1" x14ac:dyDescent="0.15">
      <c r="A23" s="81"/>
      <c r="B23" s="86"/>
      <c r="C23" s="42" t="s">
        <v>109</v>
      </c>
      <c r="D23" s="43">
        <f>D11*0.006%</f>
        <v>0</v>
      </c>
      <c r="E23" s="44" t="s">
        <v>192</v>
      </c>
      <c r="F23" s="68"/>
    </row>
    <row r="24" spans="1:6" ht="15.95" customHeight="1" x14ac:dyDescent="0.15">
      <c r="A24" s="81"/>
      <c r="B24" s="86"/>
      <c r="C24" s="42" t="s">
        <v>106</v>
      </c>
      <c r="D24" s="43">
        <f>D11*0.09%</f>
        <v>0</v>
      </c>
      <c r="E24" s="44" t="s">
        <v>202</v>
      </c>
      <c r="F24" s="45"/>
    </row>
    <row r="25" spans="1:6" ht="10.15" customHeight="1" x14ac:dyDescent="0.15">
      <c r="A25" s="81"/>
      <c r="B25" s="86"/>
      <c r="C25" s="56" t="s">
        <v>193</v>
      </c>
      <c r="D25" s="88">
        <f>(D8+D9+D13)*0.081%</f>
        <v>0</v>
      </c>
      <c r="E25" s="89" t="s">
        <v>159</v>
      </c>
      <c r="F25" s="90"/>
    </row>
    <row r="26" spans="1:6" ht="10.15" customHeight="1" x14ac:dyDescent="0.15">
      <c r="A26" s="81"/>
      <c r="B26" s="86"/>
      <c r="C26" s="56" t="s">
        <v>205</v>
      </c>
      <c r="D26" s="88"/>
      <c r="E26" s="89"/>
      <c r="F26" s="90"/>
    </row>
    <row r="27" spans="1:6" ht="10.15" customHeight="1" x14ac:dyDescent="0.15">
      <c r="A27" s="81"/>
      <c r="B27" s="86"/>
      <c r="C27" s="56" t="s">
        <v>209</v>
      </c>
      <c r="D27" s="88">
        <f>(D8+D9+D13)*0.1%</f>
        <v>0</v>
      </c>
      <c r="E27" s="89" t="s">
        <v>160</v>
      </c>
      <c r="F27" s="90"/>
    </row>
    <row r="28" spans="1:6" ht="10.15" customHeight="1" x14ac:dyDescent="0.15">
      <c r="A28" s="81"/>
      <c r="B28" s="86"/>
      <c r="C28" s="56" t="s">
        <v>205</v>
      </c>
      <c r="D28" s="88"/>
      <c r="E28" s="89"/>
      <c r="F28" s="90"/>
    </row>
    <row r="29" spans="1:6" ht="15.95" customHeight="1" x14ac:dyDescent="0.15">
      <c r="A29" s="82"/>
      <c r="B29" s="87"/>
      <c r="C29" s="42" t="s">
        <v>15</v>
      </c>
      <c r="D29" s="43">
        <f>(D12+D13+D14+D15+D16+D17+D18+D19+D20+D21+D22+D23+D24+D25+D26+D27+D28)</f>
        <v>0</v>
      </c>
      <c r="E29" s="44"/>
      <c r="F29" s="45"/>
    </row>
    <row r="30" spans="1:6" ht="15.95" customHeight="1" x14ac:dyDescent="0.15">
      <c r="A30" s="91" t="s">
        <v>152</v>
      </c>
      <c r="B30" s="92"/>
      <c r="C30" s="92"/>
      <c r="D30" s="57">
        <f>(D8+D11+D29)</f>
        <v>0</v>
      </c>
      <c r="E30" s="58"/>
      <c r="F30" s="59"/>
    </row>
    <row r="31" spans="1:6" ht="15.95" customHeight="1" x14ac:dyDescent="0.15">
      <c r="A31" s="91" t="s">
        <v>0</v>
      </c>
      <c r="B31" s="92"/>
      <c r="C31" s="92"/>
      <c r="D31" s="60">
        <f>D30*0.08</f>
        <v>0</v>
      </c>
      <c r="E31" s="58" t="s">
        <v>116</v>
      </c>
      <c r="F31" s="59"/>
    </row>
    <row r="32" spans="1:6" ht="15.95" customHeight="1" x14ac:dyDescent="0.15">
      <c r="A32" s="91" t="s">
        <v>119</v>
      </c>
      <c r="B32" s="92"/>
      <c r="C32" s="92"/>
      <c r="D32" s="60">
        <f>(D11+D29+D31)*0.15</f>
        <v>0</v>
      </c>
      <c r="E32" s="58" t="s">
        <v>16</v>
      </c>
      <c r="F32" s="59"/>
    </row>
    <row r="33" spans="1:6" ht="15.95" customHeight="1" x14ac:dyDescent="0.15">
      <c r="A33" s="91" t="s">
        <v>111</v>
      </c>
      <c r="B33" s="92"/>
      <c r="C33" s="92"/>
      <c r="D33" s="60">
        <f>공종별집계표!L13</f>
        <v>0</v>
      </c>
      <c r="E33" s="58"/>
      <c r="F33" s="59"/>
    </row>
    <row r="34" spans="1:6" ht="15.95" customHeight="1" x14ac:dyDescent="0.15">
      <c r="A34" s="91" t="s">
        <v>105</v>
      </c>
      <c r="B34" s="92"/>
      <c r="C34" s="92"/>
      <c r="D34" s="60">
        <f>공종별집계표!L14</f>
        <v>0</v>
      </c>
      <c r="E34" s="58"/>
      <c r="F34" s="59"/>
    </row>
    <row r="35" spans="1:6" ht="15.95" customHeight="1" x14ac:dyDescent="0.15">
      <c r="A35" s="91" t="s">
        <v>108</v>
      </c>
      <c r="B35" s="92"/>
      <c r="C35" s="92"/>
      <c r="D35" s="60">
        <v>0</v>
      </c>
      <c r="E35" s="58"/>
      <c r="F35" s="59"/>
    </row>
    <row r="36" spans="1:6" ht="15.95" customHeight="1" x14ac:dyDescent="0.15">
      <c r="A36" s="91" t="s">
        <v>210</v>
      </c>
      <c r="B36" s="92"/>
      <c r="C36" s="92"/>
      <c r="D36" s="60"/>
      <c r="E36" s="58"/>
      <c r="F36" s="59"/>
    </row>
    <row r="37" spans="1:6" ht="15.95" customHeight="1" x14ac:dyDescent="0.15">
      <c r="A37" s="91" t="s">
        <v>3</v>
      </c>
      <c r="B37" s="92"/>
      <c r="C37" s="92"/>
      <c r="D37" s="57"/>
      <c r="E37" s="58" t="s">
        <v>148</v>
      </c>
      <c r="F37" s="59"/>
    </row>
    <row r="38" spans="1:6" ht="15.95" customHeight="1" x14ac:dyDescent="0.15">
      <c r="A38" s="95" t="s">
        <v>1</v>
      </c>
      <c r="B38" s="96"/>
      <c r="C38" s="97"/>
      <c r="D38" s="57"/>
      <c r="E38" s="58" t="s">
        <v>207</v>
      </c>
      <c r="F38" s="59"/>
    </row>
    <row r="39" spans="1:6" ht="15.95" customHeight="1" x14ac:dyDescent="0.15">
      <c r="A39" s="91" t="s">
        <v>118</v>
      </c>
      <c r="B39" s="92"/>
      <c r="C39" s="92"/>
      <c r="D39" s="57"/>
      <c r="E39" s="58" t="s">
        <v>148</v>
      </c>
      <c r="F39" s="59"/>
    </row>
    <row r="40" spans="1:6" ht="15.95" customHeight="1" x14ac:dyDescent="0.15">
      <c r="A40" s="91" t="s">
        <v>208</v>
      </c>
      <c r="B40" s="92"/>
      <c r="C40" s="92"/>
      <c r="D40" s="61"/>
      <c r="E40" s="49"/>
      <c r="F40" s="50"/>
    </row>
    <row r="41" spans="1:6" ht="15.95" customHeight="1" x14ac:dyDescent="0.15">
      <c r="A41" s="91" t="s">
        <v>211</v>
      </c>
      <c r="B41" s="92"/>
      <c r="C41" s="92"/>
      <c r="D41" s="61"/>
      <c r="E41" s="49"/>
      <c r="F41" s="50"/>
    </row>
    <row r="42" spans="1:6" ht="15.95" customHeight="1" x14ac:dyDescent="0.15">
      <c r="A42" s="93" t="s">
        <v>2</v>
      </c>
      <c r="B42" s="94"/>
      <c r="C42" s="94"/>
      <c r="D42" s="62"/>
      <c r="E42" s="63"/>
      <c r="F42" s="64"/>
    </row>
    <row r="43" spans="1:6" ht="15.95" customHeight="1" x14ac:dyDescent="0.15"/>
    <row r="44" spans="1:6" ht="20.100000000000001" customHeight="1" x14ac:dyDescent="0.15">
      <c r="F44" s="65" t="s">
        <v>148</v>
      </c>
    </row>
    <row r="45" spans="1:6" ht="15.95" customHeight="1" x14ac:dyDescent="0.15"/>
    <row r="46" spans="1:6" ht="15.95" customHeight="1" x14ac:dyDescent="0.15"/>
    <row r="47" spans="1:6" ht="15.95" customHeight="1" x14ac:dyDescent="0.15"/>
    <row r="48" spans="1:6" ht="15.95" customHeight="1" x14ac:dyDescent="0.15"/>
    <row r="49" ht="15.95" customHeight="1" x14ac:dyDescent="0.15"/>
    <row r="50" ht="15.95" customHeight="1" x14ac:dyDescent="0.15"/>
    <row r="51" ht="15.95" customHeight="1" x14ac:dyDescent="0.15"/>
    <row r="52" ht="15.95" customHeight="1" x14ac:dyDescent="0.15"/>
    <row r="53" ht="15.95" customHeight="1" x14ac:dyDescent="0.15"/>
    <row r="54" ht="15.95" customHeight="1" x14ac:dyDescent="0.15"/>
    <row r="55" ht="15.95" customHeight="1" x14ac:dyDescent="0.15"/>
    <row r="56" ht="15.95" customHeight="1" x14ac:dyDescent="0.15"/>
    <row r="57" ht="15.95" customHeight="1" x14ac:dyDescent="0.15"/>
    <row r="58" ht="15.95" customHeight="1" x14ac:dyDescent="0.15"/>
    <row r="59" ht="15.95" customHeight="1" x14ac:dyDescent="0.15"/>
    <row r="60" ht="15.95" customHeight="1" x14ac:dyDescent="0.15"/>
    <row r="61" ht="15.95" customHeight="1" x14ac:dyDescent="0.15"/>
    <row r="62" ht="15.95" customHeight="1" x14ac:dyDescent="0.15"/>
    <row r="63" ht="15.95" customHeight="1" x14ac:dyDescent="0.15"/>
    <row r="64" ht="15.95" customHeight="1" x14ac:dyDescent="0.15"/>
    <row r="65" ht="15.95" customHeight="1" x14ac:dyDescent="0.15"/>
    <row r="66" ht="15.95" customHeight="1" x14ac:dyDescent="0.15"/>
    <row r="67" ht="15.95" customHeight="1" x14ac:dyDescent="0.15"/>
    <row r="68" ht="15.95" customHeight="1" x14ac:dyDescent="0.15"/>
    <row r="69" ht="15.95" customHeight="1" x14ac:dyDescent="0.15"/>
    <row r="70" ht="15.95" customHeight="1" x14ac:dyDescent="0.15"/>
    <row r="71" ht="15.95" customHeight="1" x14ac:dyDescent="0.15"/>
    <row r="72" ht="20.100000000000001" customHeight="1" x14ac:dyDescent="0.15"/>
    <row r="73" ht="15.95" customHeight="1" x14ac:dyDescent="0.15"/>
    <row r="74" ht="15.95" customHeight="1" x14ac:dyDescent="0.15"/>
    <row r="75" ht="15.95" customHeight="1" x14ac:dyDescent="0.15"/>
    <row r="76" ht="15.95" customHeight="1" x14ac:dyDescent="0.15"/>
    <row r="77" ht="15.95" customHeight="1" x14ac:dyDescent="0.15"/>
    <row r="78" ht="15.95" customHeight="1" x14ac:dyDescent="0.15"/>
    <row r="79" ht="15.95" customHeight="1" x14ac:dyDescent="0.15"/>
    <row r="80" ht="15.95" customHeight="1" x14ac:dyDescent="0.15"/>
    <row r="81" ht="15.95" customHeight="1" x14ac:dyDescent="0.15"/>
    <row r="82" ht="15.95" customHeight="1" x14ac:dyDescent="0.15"/>
    <row r="83" ht="15.95" customHeight="1" x14ac:dyDescent="0.15"/>
    <row r="84" ht="15.95" customHeight="1" x14ac:dyDescent="0.15"/>
    <row r="85" ht="15.95" customHeight="1" x14ac:dyDescent="0.15"/>
    <row r="86" ht="15.95" customHeight="1" x14ac:dyDescent="0.15"/>
    <row r="87" ht="15.95" customHeight="1" x14ac:dyDescent="0.15"/>
    <row r="88" ht="15.95" customHeight="1" x14ac:dyDescent="0.15"/>
    <row r="89" ht="15.95" customHeight="1" x14ac:dyDescent="0.15"/>
    <row r="90" ht="15.95" customHeight="1" x14ac:dyDescent="0.15"/>
    <row r="91" ht="15.95" customHeight="1" x14ac:dyDescent="0.15"/>
    <row r="92" ht="15.95" customHeight="1" x14ac:dyDescent="0.15"/>
    <row r="93" ht="15.95" customHeight="1" x14ac:dyDescent="0.15"/>
    <row r="94" ht="15.95" customHeight="1" x14ac:dyDescent="0.15"/>
    <row r="95" ht="15.95" customHeight="1" x14ac:dyDescent="0.15"/>
    <row r="96" ht="15.95" customHeight="1" x14ac:dyDescent="0.15"/>
    <row r="97" ht="15.95" customHeight="1" x14ac:dyDescent="0.15"/>
    <row r="98" ht="15.95" customHeight="1" x14ac:dyDescent="0.15"/>
    <row r="99" ht="15.95" customHeight="1" x14ac:dyDescent="0.15"/>
    <row r="100" ht="20.100000000000001" customHeight="1" x14ac:dyDescent="0.15"/>
    <row r="101" ht="15.95" customHeight="1" x14ac:dyDescent="0.15"/>
    <row r="102" ht="15.95" customHeight="1" x14ac:dyDescent="0.15"/>
    <row r="103" ht="15.95" customHeight="1" x14ac:dyDescent="0.15"/>
    <row r="104" ht="15.95" customHeight="1" x14ac:dyDescent="0.15"/>
    <row r="105" ht="15.95" customHeight="1" x14ac:dyDescent="0.15"/>
    <row r="106" ht="15.95" customHeight="1" x14ac:dyDescent="0.15"/>
    <row r="107" ht="15.95" customHeight="1" x14ac:dyDescent="0.15"/>
    <row r="108" ht="15.95" customHeight="1" x14ac:dyDescent="0.15"/>
    <row r="109" ht="15.95" customHeight="1" x14ac:dyDescent="0.15"/>
    <row r="110" ht="15.95" customHeight="1" x14ac:dyDescent="0.15"/>
    <row r="111" ht="15.95" customHeight="1" x14ac:dyDescent="0.15"/>
    <row r="112" ht="15.95" customHeight="1" x14ac:dyDescent="0.15"/>
    <row r="113" ht="15.95" customHeight="1" x14ac:dyDescent="0.15"/>
    <row r="114" ht="15.95" customHeight="1" x14ac:dyDescent="0.15"/>
    <row r="115" ht="15.95" customHeight="1" x14ac:dyDescent="0.15"/>
    <row r="116" ht="15.95" customHeight="1" x14ac:dyDescent="0.15"/>
    <row r="117" ht="15.95" customHeight="1" x14ac:dyDescent="0.15"/>
    <row r="118" ht="15.95" customHeight="1" x14ac:dyDescent="0.15"/>
    <row r="119" ht="15.95" customHeight="1" x14ac:dyDescent="0.15"/>
    <row r="120" ht="15.95" customHeight="1" x14ac:dyDescent="0.15"/>
    <row r="121" ht="15.95" customHeight="1" x14ac:dyDescent="0.15"/>
    <row r="122" ht="15.95" customHeight="1" x14ac:dyDescent="0.15"/>
    <row r="123" ht="15.95" customHeight="1" x14ac:dyDescent="0.15"/>
    <row r="124" ht="15.95" customHeight="1" x14ac:dyDescent="0.15"/>
    <row r="125" ht="15.95" customHeight="1" x14ac:dyDescent="0.15"/>
    <row r="126" ht="15.95" customHeight="1" x14ac:dyDescent="0.15"/>
    <row r="127" ht="15.95" customHeight="1" x14ac:dyDescent="0.15"/>
    <row r="128" ht="20.100000000000001" customHeight="1" x14ac:dyDescent="0.15"/>
    <row r="129" ht="15.95" customHeight="1" x14ac:dyDescent="0.15"/>
    <row r="130" ht="15.95" customHeight="1" x14ac:dyDescent="0.15"/>
    <row r="131" ht="15.95" customHeight="1" x14ac:dyDescent="0.15"/>
    <row r="132" ht="15.95" customHeight="1" x14ac:dyDescent="0.15"/>
    <row r="133" ht="15.95" customHeight="1" x14ac:dyDescent="0.15"/>
    <row r="134" ht="15.95" customHeight="1" x14ac:dyDescent="0.15"/>
    <row r="135" ht="15.95" customHeight="1" x14ac:dyDescent="0.15"/>
    <row r="136" ht="15.95" customHeight="1" x14ac:dyDescent="0.15"/>
    <row r="137" ht="15.95" customHeight="1" x14ac:dyDescent="0.15"/>
    <row r="138" ht="15.95" customHeight="1" x14ac:dyDescent="0.15"/>
    <row r="139" ht="15.95" customHeight="1" x14ac:dyDescent="0.15"/>
    <row r="140" ht="15.95" customHeight="1" x14ac:dyDescent="0.15"/>
    <row r="141" ht="15.95" customHeight="1" x14ac:dyDescent="0.15"/>
    <row r="142" ht="15.95" customHeight="1" x14ac:dyDescent="0.15"/>
    <row r="143" ht="15.95" customHeight="1" x14ac:dyDescent="0.15"/>
    <row r="144" ht="15.95" customHeight="1" x14ac:dyDescent="0.15"/>
    <row r="145" ht="15.95" customHeight="1" x14ac:dyDescent="0.15"/>
    <row r="146" ht="15.95" customHeight="1" x14ac:dyDescent="0.15"/>
    <row r="147" ht="15.95" customHeight="1" x14ac:dyDescent="0.15"/>
    <row r="148" ht="15.95" customHeight="1" x14ac:dyDescent="0.15"/>
    <row r="149" ht="15.95" customHeight="1" x14ac:dyDescent="0.15"/>
    <row r="150" ht="15.95" customHeight="1" x14ac:dyDescent="0.15"/>
    <row r="151" ht="15.95" customHeight="1" x14ac:dyDescent="0.15"/>
    <row r="152" ht="15.95" customHeight="1" x14ac:dyDescent="0.15"/>
    <row r="153" ht="15.95" customHeight="1" x14ac:dyDescent="0.15"/>
    <row r="154" ht="15.95" customHeight="1" x14ac:dyDescent="0.15"/>
    <row r="155" ht="15.95" customHeight="1" x14ac:dyDescent="0.15"/>
    <row r="156" ht="20.100000000000001" customHeight="1" x14ac:dyDescent="0.15"/>
    <row r="157" ht="15.95" customHeight="1" x14ac:dyDescent="0.15"/>
    <row r="158" ht="15.95" customHeight="1" x14ac:dyDescent="0.15"/>
    <row r="159" ht="15.95" customHeight="1" x14ac:dyDescent="0.15"/>
    <row r="160" ht="15.95" customHeight="1" x14ac:dyDescent="0.15"/>
    <row r="161" ht="15.95" customHeight="1" x14ac:dyDescent="0.15"/>
    <row r="162" ht="15.95" customHeight="1" x14ac:dyDescent="0.15"/>
    <row r="163" ht="15.95" customHeight="1" x14ac:dyDescent="0.15"/>
    <row r="164" ht="15.95" customHeight="1" x14ac:dyDescent="0.15"/>
    <row r="165" ht="15.95" customHeight="1" x14ac:dyDescent="0.15"/>
    <row r="166" ht="15.95" customHeight="1" x14ac:dyDescent="0.15"/>
    <row r="167" ht="15.95" customHeight="1" x14ac:dyDescent="0.15"/>
    <row r="168" ht="15.95" customHeight="1" x14ac:dyDescent="0.15"/>
    <row r="169" ht="15.95" customHeight="1" x14ac:dyDescent="0.15"/>
    <row r="170" ht="15.95" customHeight="1" x14ac:dyDescent="0.15"/>
    <row r="171" ht="15.95" customHeight="1" x14ac:dyDescent="0.15"/>
    <row r="172" ht="15.95" customHeight="1" x14ac:dyDescent="0.15"/>
    <row r="173" ht="15.95" customHeight="1" x14ac:dyDescent="0.15"/>
    <row r="174" ht="15.95" customHeight="1" x14ac:dyDescent="0.15"/>
    <row r="175" ht="15.95" customHeight="1" x14ac:dyDescent="0.15"/>
    <row r="176" ht="15.95" customHeight="1" x14ac:dyDescent="0.15"/>
    <row r="177" ht="15.95" customHeight="1" x14ac:dyDescent="0.15"/>
    <row r="178" ht="15.95" customHeight="1" x14ac:dyDescent="0.15"/>
    <row r="179" ht="15.95" customHeight="1" x14ac:dyDescent="0.15"/>
    <row r="180" ht="15.95" customHeight="1" x14ac:dyDescent="0.15"/>
    <row r="181" ht="15.95" customHeight="1" x14ac:dyDescent="0.15"/>
    <row r="182" ht="15.95" customHeight="1" x14ac:dyDescent="0.15"/>
    <row r="183" ht="15.95" customHeight="1" x14ac:dyDescent="0.15"/>
    <row r="184" ht="15.95" customHeight="1" x14ac:dyDescent="0.15"/>
    <row r="185" ht="15.95" customHeight="1" x14ac:dyDescent="0.15"/>
    <row r="186" ht="15.95" customHeight="1" x14ac:dyDescent="0.15"/>
    <row r="187" ht="15.95" customHeight="1" x14ac:dyDescent="0.15"/>
    <row r="188" ht="15.95" customHeight="1" x14ac:dyDescent="0.15"/>
    <row r="189" ht="15.95" customHeight="1" x14ac:dyDescent="0.15"/>
    <row r="190" ht="15.95" customHeight="1" x14ac:dyDescent="0.15"/>
    <row r="191" ht="15.95" customHeight="1" x14ac:dyDescent="0.15"/>
    <row r="192" ht="15.95" customHeight="1" x14ac:dyDescent="0.15"/>
    <row r="193" ht="15.95" customHeight="1" x14ac:dyDescent="0.15"/>
    <row r="194" ht="15.95" customHeight="1" x14ac:dyDescent="0.15"/>
    <row r="195" ht="15.95" customHeight="1" x14ac:dyDescent="0.15"/>
    <row r="196" ht="15.95" customHeight="1" x14ac:dyDescent="0.15"/>
    <row r="197" ht="15.95" customHeight="1" x14ac:dyDescent="0.15"/>
    <row r="198" ht="15.95" customHeight="1" x14ac:dyDescent="0.15"/>
    <row r="199" ht="15.95" customHeight="1" x14ac:dyDescent="0.15"/>
    <row r="200" ht="15.95" customHeight="1" x14ac:dyDescent="0.15"/>
    <row r="201" ht="15.95" customHeight="1" x14ac:dyDescent="0.15"/>
    <row r="202" ht="15.95" customHeight="1" x14ac:dyDescent="0.15"/>
    <row r="203" ht="15.95" customHeight="1" x14ac:dyDescent="0.15"/>
    <row r="204" ht="15.95" customHeight="1" x14ac:dyDescent="0.15"/>
    <row r="205" ht="15.95" customHeight="1" x14ac:dyDescent="0.15"/>
    <row r="206" ht="15.95" customHeight="1" x14ac:dyDescent="0.15"/>
    <row r="207" ht="15.95" customHeight="1" x14ac:dyDescent="0.15"/>
    <row r="208" ht="15.95" customHeight="1" x14ac:dyDescent="0.15"/>
    <row r="209" ht="15.95" customHeight="1" x14ac:dyDescent="0.15"/>
    <row r="210" ht="15.95" customHeight="1" x14ac:dyDescent="0.15"/>
    <row r="211" ht="15.95" customHeight="1" x14ac:dyDescent="0.15"/>
    <row r="212" ht="15.95" customHeight="1" x14ac:dyDescent="0.15"/>
    <row r="213" ht="15.95" customHeight="1" x14ac:dyDescent="0.15"/>
    <row r="214" ht="15.95" customHeight="1" x14ac:dyDescent="0.15"/>
    <row r="215" ht="15.95" customHeight="1" x14ac:dyDescent="0.15"/>
    <row r="216" ht="15.95" customHeight="1" x14ac:dyDescent="0.15"/>
    <row r="217" ht="15.95" customHeight="1" x14ac:dyDescent="0.15"/>
    <row r="218" ht="15.95" customHeight="1" x14ac:dyDescent="0.15"/>
    <row r="219" ht="15.95" customHeight="1" x14ac:dyDescent="0.15"/>
    <row r="220" ht="15.95" customHeight="1" x14ac:dyDescent="0.15"/>
    <row r="221" ht="15.95" customHeight="1" x14ac:dyDescent="0.15"/>
    <row r="222" ht="15.95" customHeight="1" x14ac:dyDescent="0.15"/>
    <row r="223" ht="15.95" customHeight="1" x14ac:dyDescent="0.15"/>
    <row r="224" ht="15.95" customHeight="1" x14ac:dyDescent="0.15"/>
    <row r="225" ht="15.95" customHeight="1" x14ac:dyDescent="0.15"/>
    <row r="226" ht="15.95" customHeight="1" x14ac:dyDescent="0.15"/>
    <row r="227" ht="15.95" customHeight="1" x14ac:dyDescent="0.15"/>
    <row r="228" ht="15.95" customHeight="1" x14ac:dyDescent="0.15"/>
    <row r="229" ht="15.95" customHeight="1" x14ac:dyDescent="0.15"/>
    <row r="230" ht="15.95" customHeight="1" x14ac:dyDescent="0.15"/>
    <row r="231" ht="15.95" customHeight="1" x14ac:dyDescent="0.15"/>
    <row r="232" ht="15.95" customHeight="1" x14ac:dyDescent="0.15"/>
    <row r="233" ht="15.95" customHeight="1" x14ac:dyDescent="0.15"/>
    <row r="234" ht="15.95" customHeight="1" x14ac:dyDescent="0.15"/>
    <row r="235" ht="15.95" customHeight="1" x14ac:dyDescent="0.15"/>
    <row r="236" ht="15.95" customHeight="1" x14ac:dyDescent="0.15"/>
    <row r="237" ht="15.95" customHeight="1" x14ac:dyDescent="0.15"/>
    <row r="238" ht="15.95" customHeight="1" x14ac:dyDescent="0.15"/>
    <row r="239" ht="15.95" customHeight="1" x14ac:dyDescent="0.15"/>
    <row r="240" ht="15.95" customHeight="1" x14ac:dyDescent="0.15"/>
    <row r="241" ht="15.95" customHeight="1" x14ac:dyDescent="0.15"/>
    <row r="242" ht="15.95" customHeight="1" x14ac:dyDescent="0.15"/>
    <row r="243" ht="15.95" customHeight="1" x14ac:dyDescent="0.15"/>
    <row r="244" ht="15.95" customHeight="1" x14ac:dyDescent="0.15"/>
    <row r="245" ht="15.95" customHeight="1" x14ac:dyDescent="0.15"/>
    <row r="246" ht="15.95" customHeight="1" x14ac:dyDescent="0.15"/>
    <row r="247" ht="15.95" customHeight="1" x14ac:dyDescent="0.15"/>
    <row r="248" ht="15.95" customHeight="1" x14ac:dyDescent="0.15"/>
    <row r="249" ht="15.95" customHeight="1" x14ac:dyDescent="0.15"/>
    <row r="250" ht="15.95" customHeight="1" x14ac:dyDescent="0.15"/>
    <row r="251" ht="15.95" customHeight="1" x14ac:dyDescent="0.15"/>
    <row r="252" ht="15.95" customHeight="1" x14ac:dyDescent="0.15"/>
    <row r="253" ht="15.95" customHeight="1" x14ac:dyDescent="0.15"/>
    <row r="254" ht="15.95" customHeight="1" x14ac:dyDescent="0.15"/>
    <row r="255" ht="15.95" customHeight="1" x14ac:dyDescent="0.15"/>
    <row r="256" ht="15.95" customHeight="1" x14ac:dyDescent="0.15"/>
    <row r="257" ht="15.95" customHeight="1" x14ac:dyDescent="0.15"/>
    <row r="258" ht="15.95" customHeight="1" x14ac:dyDescent="0.15"/>
    <row r="259" ht="15.95" customHeight="1" x14ac:dyDescent="0.15"/>
    <row r="260" ht="15.95" customHeight="1" x14ac:dyDescent="0.15"/>
    <row r="261" ht="15.95" customHeight="1" x14ac:dyDescent="0.15"/>
    <row r="262" ht="15.95" customHeight="1" x14ac:dyDescent="0.15"/>
    <row r="263" ht="15.95" customHeight="1" x14ac:dyDescent="0.15"/>
    <row r="264" ht="15.95" customHeight="1" x14ac:dyDescent="0.15"/>
    <row r="265" ht="15.95" customHeight="1" x14ac:dyDescent="0.15"/>
    <row r="266" ht="15.95" customHeight="1" x14ac:dyDescent="0.15"/>
    <row r="267" ht="15.95" customHeight="1" x14ac:dyDescent="0.15"/>
    <row r="268" ht="15.95" customHeight="1" x14ac:dyDescent="0.15"/>
    <row r="269" ht="15.95" customHeight="1" x14ac:dyDescent="0.15"/>
    <row r="270" ht="15.95" customHeight="1" x14ac:dyDescent="0.15"/>
    <row r="271" ht="15.95" customHeight="1" x14ac:dyDescent="0.15"/>
    <row r="272" ht="15.95" customHeight="1" x14ac:dyDescent="0.15"/>
    <row r="273" ht="15.95" customHeight="1" x14ac:dyDescent="0.15"/>
    <row r="274" ht="15.95" customHeight="1" x14ac:dyDescent="0.15"/>
    <row r="275" ht="15.95" customHeight="1" x14ac:dyDescent="0.15"/>
    <row r="276" ht="15.95" customHeight="1" x14ac:dyDescent="0.15"/>
    <row r="277" ht="15.95" customHeight="1" x14ac:dyDescent="0.15"/>
    <row r="278" ht="15.95" customHeight="1" x14ac:dyDescent="0.15"/>
    <row r="279" ht="15.95" customHeight="1" x14ac:dyDescent="0.15"/>
    <row r="280" ht="15.95" customHeight="1" x14ac:dyDescent="0.15"/>
    <row r="281" ht="15.95" customHeight="1" x14ac:dyDescent="0.15"/>
    <row r="282" ht="15.95" customHeight="1" x14ac:dyDescent="0.15"/>
    <row r="283" ht="15.95" customHeight="1" x14ac:dyDescent="0.15"/>
    <row r="284" ht="15.95" customHeight="1" x14ac:dyDescent="0.15"/>
    <row r="285" ht="15.95" customHeight="1" x14ac:dyDescent="0.15"/>
    <row r="286" ht="15.95" customHeight="1" x14ac:dyDescent="0.15"/>
    <row r="287" ht="15.95" customHeight="1" x14ac:dyDescent="0.15"/>
    <row r="288" ht="15.95" customHeight="1" x14ac:dyDescent="0.15"/>
    <row r="289" ht="15.95" customHeight="1" x14ac:dyDescent="0.15"/>
    <row r="290" ht="15.95" customHeight="1" x14ac:dyDescent="0.15"/>
    <row r="291" ht="15.95" customHeight="1" x14ac:dyDescent="0.15"/>
    <row r="292" ht="15.95" customHeight="1" x14ac:dyDescent="0.15"/>
    <row r="293" ht="15.95" customHeight="1" x14ac:dyDescent="0.15"/>
    <row r="294" ht="15.95" customHeight="1" x14ac:dyDescent="0.15"/>
    <row r="295" ht="15.95" customHeight="1" x14ac:dyDescent="0.15"/>
    <row r="296" ht="15.95" customHeight="1" x14ac:dyDescent="0.15"/>
    <row r="297" ht="15.95" customHeight="1" x14ac:dyDescent="0.15"/>
    <row r="298" ht="15.95" customHeight="1" x14ac:dyDescent="0.15"/>
    <row r="299" ht="15.95" customHeight="1" x14ac:dyDescent="0.15"/>
    <row r="300" ht="15.95" customHeight="1" x14ac:dyDescent="0.15"/>
    <row r="301" ht="15.95" customHeight="1" x14ac:dyDescent="0.15"/>
    <row r="302" ht="15.95" customHeight="1" x14ac:dyDescent="0.15"/>
    <row r="303" ht="15.95" customHeight="1" x14ac:dyDescent="0.15"/>
    <row r="304" ht="15.95" customHeight="1" x14ac:dyDescent="0.15"/>
    <row r="305" ht="15.95" customHeight="1" x14ac:dyDescent="0.15"/>
    <row r="306" ht="15.95" customHeight="1" x14ac:dyDescent="0.15"/>
    <row r="307" ht="15.95" customHeight="1" x14ac:dyDescent="0.15"/>
    <row r="308" ht="15.95" customHeight="1" x14ac:dyDescent="0.15"/>
    <row r="309" ht="15.95" customHeight="1" x14ac:dyDescent="0.15"/>
    <row r="310" ht="15.95" customHeight="1" x14ac:dyDescent="0.15"/>
    <row r="311" ht="15.95" customHeight="1" x14ac:dyDescent="0.15"/>
    <row r="312" ht="15.95" customHeight="1" x14ac:dyDescent="0.15"/>
    <row r="313" ht="15.95" customHeight="1" x14ac:dyDescent="0.15"/>
    <row r="314" ht="15.95" customHeight="1" x14ac:dyDescent="0.15"/>
    <row r="315" ht="15.95" customHeight="1" x14ac:dyDescent="0.15"/>
    <row r="316" ht="15.95" customHeight="1" x14ac:dyDescent="0.15"/>
    <row r="317" ht="15.95" customHeight="1" x14ac:dyDescent="0.15"/>
    <row r="318" ht="15.95" customHeight="1" x14ac:dyDescent="0.15"/>
    <row r="319" ht="15.95" customHeight="1" x14ac:dyDescent="0.15"/>
    <row r="320" ht="15.95" customHeight="1" x14ac:dyDescent="0.15"/>
    <row r="321" ht="15.95" customHeight="1" x14ac:dyDescent="0.15"/>
    <row r="322" ht="15.95" customHeight="1" x14ac:dyDescent="0.15"/>
    <row r="323" ht="15.95" customHeight="1" x14ac:dyDescent="0.15"/>
    <row r="324" ht="15.95" customHeight="1" x14ac:dyDescent="0.15"/>
    <row r="325" ht="15.95" customHeight="1" x14ac:dyDescent="0.15"/>
    <row r="326" ht="15.95" customHeight="1" x14ac:dyDescent="0.15"/>
    <row r="327" ht="15.95" customHeight="1" x14ac:dyDescent="0.15"/>
    <row r="328" ht="15.95" customHeight="1" x14ac:dyDescent="0.15"/>
    <row r="329" ht="15.95" customHeight="1" x14ac:dyDescent="0.15"/>
    <row r="330" ht="15.95" customHeight="1" x14ac:dyDescent="0.15"/>
    <row r="331" ht="15.95" customHeight="1" x14ac:dyDescent="0.15"/>
    <row r="332" ht="15.95" customHeight="1" x14ac:dyDescent="0.15"/>
    <row r="333" ht="15.95" customHeight="1" x14ac:dyDescent="0.15"/>
    <row r="334" ht="15.95" customHeight="1" x14ac:dyDescent="0.15"/>
    <row r="335" ht="15.95" customHeight="1" x14ac:dyDescent="0.15"/>
    <row r="336" ht="15.95" customHeight="1" x14ac:dyDescent="0.15"/>
    <row r="337" ht="15.95" customHeight="1" x14ac:dyDescent="0.15"/>
    <row r="338" ht="15.95" customHeight="1" x14ac:dyDescent="0.15"/>
    <row r="339" ht="15.95" customHeight="1" x14ac:dyDescent="0.15"/>
    <row r="340" ht="15.95" customHeight="1" x14ac:dyDescent="0.15"/>
    <row r="341" ht="15.95" customHeight="1" x14ac:dyDescent="0.15"/>
    <row r="342" ht="15.95" customHeight="1" x14ac:dyDescent="0.15"/>
    <row r="343" ht="15.95" customHeight="1" x14ac:dyDescent="0.15"/>
    <row r="344" ht="15.95" customHeight="1" x14ac:dyDescent="0.15"/>
    <row r="345" ht="15.95" customHeight="1" x14ac:dyDescent="0.15"/>
    <row r="346" ht="15.95" customHeight="1" x14ac:dyDescent="0.15"/>
    <row r="347" ht="15.95" customHeight="1" x14ac:dyDescent="0.15"/>
    <row r="348" ht="15.95" customHeight="1" x14ac:dyDescent="0.15"/>
    <row r="349" ht="15.95" customHeight="1" x14ac:dyDescent="0.15"/>
    <row r="350" ht="15.95" customHeight="1" x14ac:dyDescent="0.15"/>
    <row r="351" ht="15.95" customHeight="1" x14ac:dyDescent="0.15"/>
    <row r="352" ht="15.95" customHeight="1" x14ac:dyDescent="0.15"/>
    <row r="353" ht="15.95" customHeight="1" x14ac:dyDescent="0.15"/>
    <row r="354" ht="15.95" customHeight="1" x14ac:dyDescent="0.15"/>
    <row r="355" ht="15.95" customHeight="1" x14ac:dyDescent="0.15"/>
    <row r="356" ht="15.95" customHeight="1" x14ac:dyDescent="0.15"/>
    <row r="357" ht="15.95" customHeight="1" x14ac:dyDescent="0.15"/>
    <row r="358" ht="15.95" customHeight="1" x14ac:dyDescent="0.15"/>
    <row r="359" ht="15.95" customHeight="1" x14ac:dyDescent="0.15"/>
    <row r="360" ht="15.95" customHeight="1" x14ac:dyDescent="0.15"/>
    <row r="361" ht="15.95" customHeight="1" x14ac:dyDescent="0.15"/>
    <row r="362" ht="15.95" customHeight="1" x14ac:dyDescent="0.15"/>
    <row r="363" ht="15.95" customHeight="1" x14ac:dyDescent="0.15"/>
    <row r="364" ht="15.95" customHeight="1" x14ac:dyDescent="0.15"/>
    <row r="365" ht="15.95" customHeight="1" x14ac:dyDescent="0.15"/>
    <row r="366" ht="15.95" customHeight="1" x14ac:dyDescent="0.15"/>
    <row r="367" ht="15.95" customHeight="1" x14ac:dyDescent="0.15"/>
    <row r="368" ht="15.95" customHeight="1" x14ac:dyDescent="0.15"/>
    <row r="369" ht="15.95" customHeight="1" x14ac:dyDescent="0.15"/>
    <row r="370" ht="15.95" customHeight="1" x14ac:dyDescent="0.15"/>
    <row r="371" ht="15.95" customHeight="1" x14ac:dyDescent="0.15"/>
    <row r="372" ht="15.95" customHeight="1" x14ac:dyDescent="0.15"/>
    <row r="373" ht="15.95" customHeight="1" x14ac:dyDescent="0.15"/>
    <row r="374" ht="15.95" customHeight="1" x14ac:dyDescent="0.15"/>
    <row r="375" ht="15.95" customHeight="1" x14ac:dyDescent="0.15"/>
    <row r="376" ht="15.95" customHeight="1" x14ac:dyDescent="0.15"/>
    <row r="377" ht="15.95" customHeight="1" x14ac:dyDescent="0.15"/>
    <row r="378" ht="15.95" customHeight="1" x14ac:dyDescent="0.15"/>
    <row r="379" ht="15.95" customHeight="1" x14ac:dyDescent="0.15"/>
    <row r="380" ht="15.95" customHeight="1" x14ac:dyDescent="0.15"/>
    <row r="381" ht="15.95" customHeight="1" x14ac:dyDescent="0.15"/>
    <row r="382" ht="15.95" customHeight="1" x14ac:dyDescent="0.15"/>
    <row r="383" ht="15.95" customHeight="1" x14ac:dyDescent="0.15"/>
    <row r="384" ht="15.95" customHeight="1" x14ac:dyDescent="0.15"/>
    <row r="385" ht="15.95" customHeight="1" x14ac:dyDescent="0.15"/>
    <row r="386" ht="15.95" customHeight="1" x14ac:dyDescent="0.15"/>
  </sheetData>
  <mergeCells count="26">
    <mergeCell ref="A30:C30"/>
    <mergeCell ref="A31:C31"/>
    <mergeCell ref="A32:C32"/>
    <mergeCell ref="A33:C33"/>
    <mergeCell ref="A34:C34"/>
    <mergeCell ref="A40:C40"/>
    <mergeCell ref="A41:C41"/>
    <mergeCell ref="A42:C42"/>
    <mergeCell ref="A35:C35"/>
    <mergeCell ref="A36:C36"/>
    <mergeCell ref="A37:C37"/>
    <mergeCell ref="A38:C38"/>
    <mergeCell ref="A39:C39"/>
    <mergeCell ref="A1:F1"/>
    <mergeCell ref="A3:B3"/>
    <mergeCell ref="A4:C4"/>
    <mergeCell ref="A5:A29"/>
    <mergeCell ref="B5:B8"/>
    <mergeCell ref="B9:B11"/>
    <mergeCell ref="B12:B29"/>
    <mergeCell ref="D25:D26"/>
    <mergeCell ref="E25:E26"/>
    <mergeCell ref="F25:F26"/>
    <mergeCell ref="D27:D28"/>
    <mergeCell ref="E27:E28"/>
    <mergeCell ref="F27:F28"/>
  </mergeCells>
  <phoneticPr fontId="21" type="noConversion"/>
  <pageMargins left="1.0398610830307007" right="0.43000000715255737" top="0.56986111402511597" bottom="0.20000000298023224" header="0.2800000011920929" footer="0.20000000298023224"/>
  <pageSetup paperSize="9" scale="80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T25"/>
  <sheetViews>
    <sheetView zoomScaleNormal="75" zoomScaleSheetLayoutView="100" workbookViewId="0">
      <selection activeCell="A2" sqref="A2"/>
    </sheetView>
  </sheetViews>
  <sheetFormatPr defaultColWidth="9" defaultRowHeight="13.5" x14ac:dyDescent="0.1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15">
      <c r="A1" s="4" t="s">
        <v>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15">
      <c r="A2" s="6" t="s">
        <v>213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15">
      <c r="A3" s="98" t="s">
        <v>26</v>
      </c>
      <c r="B3" s="98" t="s">
        <v>27</v>
      </c>
      <c r="C3" s="98" t="s">
        <v>124</v>
      </c>
      <c r="D3" s="98" t="s">
        <v>125</v>
      </c>
      <c r="E3" s="98" t="s">
        <v>45</v>
      </c>
      <c r="F3" s="98"/>
      <c r="G3" s="98" t="s">
        <v>48</v>
      </c>
      <c r="H3" s="98"/>
      <c r="I3" s="98" t="s">
        <v>28</v>
      </c>
      <c r="J3" s="98"/>
      <c r="K3" s="98" t="s">
        <v>29</v>
      </c>
      <c r="L3" s="98"/>
      <c r="M3" s="98" t="s">
        <v>46</v>
      </c>
      <c r="N3" s="100" t="s">
        <v>49</v>
      </c>
      <c r="O3" s="100" t="s">
        <v>126</v>
      </c>
      <c r="P3" s="100" t="s">
        <v>50</v>
      </c>
      <c r="Q3" s="100" t="s">
        <v>52</v>
      </c>
      <c r="R3" s="100" t="s">
        <v>65</v>
      </c>
      <c r="S3" s="100" t="s">
        <v>57</v>
      </c>
      <c r="T3" s="100" t="s">
        <v>30</v>
      </c>
    </row>
    <row r="4" spans="1:20" ht="30" customHeight="1" x14ac:dyDescent="0.15">
      <c r="A4" s="99"/>
      <c r="B4" s="99"/>
      <c r="C4" s="99"/>
      <c r="D4" s="99"/>
      <c r="E4" s="12" t="s">
        <v>47</v>
      </c>
      <c r="F4" s="12" t="s">
        <v>51</v>
      </c>
      <c r="G4" s="12" t="s">
        <v>47</v>
      </c>
      <c r="H4" s="12" t="s">
        <v>51</v>
      </c>
      <c r="I4" s="12" t="s">
        <v>47</v>
      </c>
      <c r="J4" s="12" t="s">
        <v>51</v>
      </c>
      <c r="K4" s="12" t="s">
        <v>47</v>
      </c>
      <c r="L4" s="12" t="s">
        <v>51</v>
      </c>
      <c r="M4" s="99"/>
      <c r="N4" s="100"/>
      <c r="O4" s="100"/>
      <c r="P4" s="100"/>
      <c r="Q4" s="100"/>
      <c r="R4" s="100"/>
      <c r="S4" s="100"/>
      <c r="T4" s="100"/>
    </row>
    <row r="5" spans="1:20" ht="30" customHeight="1" x14ac:dyDescent="0.15">
      <c r="A5" s="66" t="s">
        <v>260</v>
      </c>
      <c r="B5" s="13" t="s">
        <v>133</v>
      </c>
      <c r="C5" s="13" t="s">
        <v>133</v>
      </c>
      <c r="D5" s="14">
        <v>1</v>
      </c>
      <c r="E5" s="15">
        <f>F6</f>
        <v>0</v>
      </c>
      <c r="F5" s="15">
        <f t="shared" ref="F5:F14" si="0">E5*D5</f>
        <v>0</v>
      </c>
      <c r="G5" s="15">
        <f>H6</f>
        <v>0</v>
      </c>
      <c r="H5" s="15">
        <f t="shared" ref="H5:H14" si="1">G5*D5</f>
        <v>0</v>
      </c>
      <c r="I5" s="15">
        <f>J6</f>
        <v>0</v>
      </c>
      <c r="J5" s="15">
        <f t="shared" ref="J5:J14" si="2">I5*D5</f>
        <v>0</v>
      </c>
      <c r="K5" s="15">
        <f t="shared" ref="K5:K14" si="3">E5+G5+I5</f>
        <v>0</v>
      </c>
      <c r="L5" s="15">
        <f t="shared" ref="L5:L14" si="4">F5+H5+J5</f>
        <v>0</v>
      </c>
      <c r="M5" s="13" t="s">
        <v>133</v>
      </c>
      <c r="N5" s="2" t="s">
        <v>121</v>
      </c>
      <c r="O5" s="2" t="s">
        <v>133</v>
      </c>
      <c r="P5" s="2" t="s">
        <v>133</v>
      </c>
      <c r="Q5" s="2" t="s">
        <v>133</v>
      </c>
      <c r="R5" s="3">
        <v>1</v>
      </c>
      <c r="S5" s="2" t="s">
        <v>133</v>
      </c>
      <c r="T5" s="11"/>
    </row>
    <row r="6" spans="1:20" ht="30" customHeight="1" x14ac:dyDescent="0.15">
      <c r="A6" s="13" t="s">
        <v>170</v>
      </c>
      <c r="B6" s="13" t="s">
        <v>133</v>
      </c>
      <c r="C6" s="13" t="s">
        <v>133</v>
      </c>
      <c r="D6" s="14">
        <v>1</v>
      </c>
      <c r="E6" s="15">
        <f>F7+F8+F9+F10+F11+F12</f>
        <v>0</v>
      </c>
      <c r="F6" s="15">
        <f t="shared" si="0"/>
        <v>0</v>
      </c>
      <c r="G6" s="15">
        <f>H7+H8+H9+H10+H11+H12</f>
        <v>0</v>
      </c>
      <c r="H6" s="15">
        <f t="shared" si="1"/>
        <v>0</v>
      </c>
      <c r="I6" s="15">
        <f>J7+J8+J9+J10+J11+J12</f>
        <v>0</v>
      </c>
      <c r="J6" s="15">
        <f t="shared" si="2"/>
        <v>0</v>
      </c>
      <c r="K6" s="15">
        <f t="shared" si="3"/>
        <v>0</v>
      </c>
      <c r="L6" s="15">
        <f t="shared" si="4"/>
        <v>0</v>
      </c>
      <c r="M6" s="13" t="s">
        <v>133</v>
      </c>
      <c r="N6" s="2" t="s">
        <v>74</v>
      </c>
      <c r="O6" s="2" t="s">
        <v>133</v>
      </c>
      <c r="P6" s="2" t="s">
        <v>121</v>
      </c>
      <c r="Q6" s="2" t="s">
        <v>133</v>
      </c>
      <c r="R6" s="3">
        <v>2</v>
      </c>
      <c r="S6" s="2" t="s">
        <v>133</v>
      </c>
      <c r="T6" s="11"/>
    </row>
    <row r="7" spans="1:20" ht="30" customHeight="1" x14ac:dyDescent="0.15">
      <c r="A7" s="13" t="s">
        <v>171</v>
      </c>
      <c r="B7" s="13" t="s">
        <v>133</v>
      </c>
      <c r="C7" s="13" t="s">
        <v>133</v>
      </c>
      <c r="D7" s="14">
        <v>1</v>
      </c>
      <c r="E7" s="15">
        <f>공종별내역서!F25</f>
        <v>0</v>
      </c>
      <c r="F7" s="15">
        <f t="shared" si="0"/>
        <v>0</v>
      </c>
      <c r="G7" s="15">
        <f>공종별내역서!H25</f>
        <v>0</v>
      </c>
      <c r="H7" s="15">
        <f t="shared" si="1"/>
        <v>0</v>
      </c>
      <c r="I7" s="15">
        <f>공종별내역서!J25</f>
        <v>0</v>
      </c>
      <c r="J7" s="15">
        <f t="shared" si="2"/>
        <v>0</v>
      </c>
      <c r="K7" s="15">
        <f t="shared" si="3"/>
        <v>0</v>
      </c>
      <c r="L7" s="15">
        <f t="shared" si="4"/>
        <v>0</v>
      </c>
      <c r="M7" s="13" t="s">
        <v>133</v>
      </c>
      <c r="N7" s="2" t="s">
        <v>75</v>
      </c>
      <c r="O7" s="2" t="s">
        <v>133</v>
      </c>
      <c r="P7" s="2" t="s">
        <v>74</v>
      </c>
      <c r="Q7" s="2" t="s">
        <v>133</v>
      </c>
      <c r="R7" s="3">
        <v>3</v>
      </c>
      <c r="S7" s="2" t="s">
        <v>133</v>
      </c>
      <c r="T7" s="11"/>
    </row>
    <row r="8" spans="1:20" ht="30" customHeight="1" x14ac:dyDescent="0.15">
      <c r="A8" s="13" t="s">
        <v>188</v>
      </c>
      <c r="B8" s="13" t="s">
        <v>133</v>
      </c>
      <c r="C8" s="13" t="s">
        <v>133</v>
      </c>
      <c r="D8" s="14">
        <v>1</v>
      </c>
      <c r="E8" s="15">
        <f>공종별내역서!F47</f>
        <v>0</v>
      </c>
      <c r="F8" s="15">
        <f t="shared" si="0"/>
        <v>0</v>
      </c>
      <c r="G8" s="15">
        <f>공종별내역서!H47</f>
        <v>0</v>
      </c>
      <c r="H8" s="15">
        <f t="shared" si="1"/>
        <v>0</v>
      </c>
      <c r="I8" s="15">
        <f>공종별내역서!J47</f>
        <v>0</v>
      </c>
      <c r="J8" s="15">
        <f t="shared" si="2"/>
        <v>0</v>
      </c>
      <c r="K8" s="15">
        <f t="shared" si="3"/>
        <v>0</v>
      </c>
      <c r="L8" s="15">
        <f t="shared" si="4"/>
        <v>0</v>
      </c>
      <c r="M8" s="13" t="s">
        <v>133</v>
      </c>
      <c r="N8" s="2" t="s">
        <v>95</v>
      </c>
      <c r="O8" s="2" t="s">
        <v>133</v>
      </c>
      <c r="P8" s="2" t="s">
        <v>74</v>
      </c>
      <c r="Q8" s="2" t="s">
        <v>133</v>
      </c>
      <c r="R8" s="3">
        <v>3</v>
      </c>
      <c r="S8" s="2" t="s">
        <v>133</v>
      </c>
      <c r="T8" s="11"/>
    </row>
    <row r="9" spans="1:20" ht="30" customHeight="1" x14ac:dyDescent="0.15">
      <c r="A9" s="13" t="s">
        <v>174</v>
      </c>
      <c r="B9" s="13" t="s">
        <v>133</v>
      </c>
      <c r="C9" s="13" t="s">
        <v>133</v>
      </c>
      <c r="D9" s="14">
        <v>1</v>
      </c>
      <c r="E9" s="15">
        <f>공종별내역서!F69</f>
        <v>0</v>
      </c>
      <c r="F9" s="15">
        <f t="shared" si="0"/>
        <v>0</v>
      </c>
      <c r="G9" s="15">
        <f>공종별내역서!H69</f>
        <v>0</v>
      </c>
      <c r="H9" s="15">
        <f t="shared" si="1"/>
        <v>0</v>
      </c>
      <c r="I9" s="15">
        <f>공종별내역서!J69</f>
        <v>0</v>
      </c>
      <c r="J9" s="15">
        <f t="shared" si="2"/>
        <v>0</v>
      </c>
      <c r="K9" s="15">
        <f t="shared" si="3"/>
        <v>0</v>
      </c>
      <c r="L9" s="15">
        <f t="shared" si="4"/>
        <v>0</v>
      </c>
      <c r="M9" s="13" t="s">
        <v>133</v>
      </c>
      <c r="N9" s="2" t="s">
        <v>88</v>
      </c>
      <c r="O9" s="2" t="s">
        <v>133</v>
      </c>
      <c r="P9" s="2" t="s">
        <v>74</v>
      </c>
      <c r="Q9" s="2" t="s">
        <v>133</v>
      </c>
      <c r="R9" s="3">
        <v>3</v>
      </c>
      <c r="S9" s="2" t="s">
        <v>133</v>
      </c>
      <c r="T9" s="11"/>
    </row>
    <row r="10" spans="1:20" ht="30" customHeight="1" x14ac:dyDescent="0.15">
      <c r="A10" s="13" t="s">
        <v>183</v>
      </c>
      <c r="B10" s="13" t="s">
        <v>133</v>
      </c>
      <c r="C10" s="13" t="s">
        <v>133</v>
      </c>
      <c r="D10" s="14">
        <v>1</v>
      </c>
      <c r="E10" s="15">
        <f>공종별내역서!F91</f>
        <v>0</v>
      </c>
      <c r="F10" s="15">
        <f t="shared" si="0"/>
        <v>0</v>
      </c>
      <c r="G10" s="15">
        <f>공종별내역서!H91</f>
        <v>0</v>
      </c>
      <c r="H10" s="15">
        <f t="shared" si="1"/>
        <v>0</v>
      </c>
      <c r="I10" s="15">
        <f>공종별내역서!J91</f>
        <v>0</v>
      </c>
      <c r="J10" s="15">
        <f t="shared" si="2"/>
        <v>0</v>
      </c>
      <c r="K10" s="15">
        <f t="shared" si="3"/>
        <v>0</v>
      </c>
      <c r="L10" s="15">
        <f t="shared" si="4"/>
        <v>0</v>
      </c>
      <c r="M10" s="13" t="s">
        <v>133</v>
      </c>
      <c r="N10" s="2" t="s">
        <v>89</v>
      </c>
      <c r="O10" s="2" t="s">
        <v>133</v>
      </c>
      <c r="P10" s="2" t="s">
        <v>74</v>
      </c>
      <c r="Q10" s="2" t="s">
        <v>133</v>
      </c>
      <c r="R10" s="3">
        <v>3</v>
      </c>
      <c r="S10" s="2" t="s">
        <v>133</v>
      </c>
      <c r="T10" s="11"/>
    </row>
    <row r="11" spans="1:20" ht="30" customHeight="1" x14ac:dyDescent="0.15">
      <c r="A11" s="13" t="s">
        <v>173</v>
      </c>
      <c r="B11" s="13" t="s">
        <v>133</v>
      </c>
      <c r="C11" s="13" t="s">
        <v>133</v>
      </c>
      <c r="D11" s="14">
        <v>1</v>
      </c>
      <c r="E11" s="15">
        <f>공종별내역서!F113</f>
        <v>0</v>
      </c>
      <c r="F11" s="15">
        <f t="shared" si="0"/>
        <v>0</v>
      </c>
      <c r="G11" s="15">
        <f>공종별내역서!H113</f>
        <v>0</v>
      </c>
      <c r="H11" s="15">
        <f t="shared" si="1"/>
        <v>0</v>
      </c>
      <c r="I11" s="15">
        <f>공종별내역서!J113</f>
        <v>0</v>
      </c>
      <c r="J11" s="15">
        <f t="shared" si="2"/>
        <v>0</v>
      </c>
      <c r="K11" s="15">
        <f t="shared" si="3"/>
        <v>0</v>
      </c>
      <c r="L11" s="15">
        <f t="shared" si="4"/>
        <v>0</v>
      </c>
      <c r="M11" s="13" t="s">
        <v>133</v>
      </c>
      <c r="N11" s="2" t="s">
        <v>93</v>
      </c>
      <c r="O11" s="2" t="s">
        <v>133</v>
      </c>
      <c r="P11" s="2" t="s">
        <v>74</v>
      </c>
      <c r="Q11" s="2" t="s">
        <v>133</v>
      </c>
      <c r="R11" s="3">
        <v>3</v>
      </c>
      <c r="S11" s="2" t="s">
        <v>133</v>
      </c>
      <c r="T11" s="11"/>
    </row>
    <row r="12" spans="1:20" ht="30" customHeight="1" x14ac:dyDescent="0.15">
      <c r="A12" s="13" t="s">
        <v>190</v>
      </c>
      <c r="B12" s="13" t="s">
        <v>133</v>
      </c>
      <c r="C12" s="13" t="s">
        <v>133</v>
      </c>
      <c r="D12" s="14">
        <v>1</v>
      </c>
      <c r="E12" s="15">
        <f>공종별내역서!F135</f>
        <v>0</v>
      </c>
      <c r="F12" s="15">
        <f t="shared" si="0"/>
        <v>0</v>
      </c>
      <c r="G12" s="15">
        <f>공종별내역서!H135</f>
        <v>0</v>
      </c>
      <c r="H12" s="15">
        <f t="shared" si="1"/>
        <v>0</v>
      </c>
      <c r="I12" s="15">
        <f>공종별내역서!J135</f>
        <v>0</v>
      </c>
      <c r="J12" s="15">
        <f t="shared" si="2"/>
        <v>0</v>
      </c>
      <c r="K12" s="15">
        <f t="shared" si="3"/>
        <v>0</v>
      </c>
      <c r="L12" s="15">
        <f t="shared" si="4"/>
        <v>0</v>
      </c>
      <c r="M12" s="13" t="s">
        <v>133</v>
      </c>
      <c r="N12" s="2" t="s">
        <v>98</v>
      </c>
      <c r="O12" s="2" t="s">
        <v>133</v>
      </c>
      <c r="P12" s="2" t="s">
        <v>74</v>
      </c>
      <c r="Q12" s="2" t="s">
        <v>133</v>
      </c>
      <c r="R12" s="3">
        <v>3</v>
      </c>
      <c r="S12" s="2" t="s">
        <v>133</v>
      </c>
      <c r="T12" s="11"/>
    </row>
    <row r="13" spans="1:20" ht="30" customHeight="1" x14ac:dyDescent="0.15">
      <c r="A13" s="13" t="s">
        <v>169</v>
      </c>
      <c r="B13" s="13" t="s">
        <v>133</v>
      </c>
      <c r="C13" s="13" t="s">
        <v>133</v>
      </c>
      <c r="D13" s="14">
        <v>1</v>
      </c>
      <c r="E13" s="15">
        <f>공종별내역서!F157</f>
        <v>0</v>
      </c>
      <c r="F13" s="15">
        <f t="shared" si="0"/>
        <v>0</v>
      </c>
      <c r="G13" s="15">
        <f>공종별내역서!H157</f>
        <v>0</v>
      </c>
      <c r="H13" s="15">
        <f t="shared" si="1"/>
        <v>0</v>
      </c>
      <c r="I13" s="15">
        <f>공종별내역서!J157</f>
        <v>0</v>
      </c>
      <c r="J13" s="15">
        <f t="shared" si="2"/>
        <v>0</v>
      </c>
      <c r="K13" s="15">
        <f t="shared" si="3"/>
        <v>0</v>
      </c>
      <c r="L13" s="15">
        <f t="shared" si="4"/>
        <v>0</v>
      </c>
      <c r="M13" s="13" t="s">
        <v>133</v>
      </c>
      <c r="N13" s="2" t="s">
        <v>103</v>
      </c>
      <c r="O13" s="2" t="s">
        <v>133</v>
      </c>
      <c r="P13" s="2" t="s">
        <v>133</v>
      </c>
      <c r="Q13" s="2" t="s">
        <v>150</v>
      </c>
      <c r="R13" s="3">
        <v>3</v>
      </c>
      <c r="S13" s="2" t="s">
        <v>133</v>
      </c>
      <c r="T13" s="11">
        <f>L13*1</f>
        <v>0</v>
      </c>
    </row>
    <row r="14" spans="1:20" ht="30" customHeight="1" x14ac:dyDescent="0.15">
      <c r="A14" s="13" t="s">
        <v>165</v>
      </c>
      <c r="B14" s="13" t="s">
        <v>133</v>
      </c>
      <c r="C14" s="13" t="s">
        <v>133</v>
      </c>
      <c r="D14" s="14">
        <v>1</v>
      </c>
      <c r="E14" s="15">
        <f>공종별내역서!F179</f>
        <v>0</v>
      </c>
      <c r="F14" s="15">
        <f t="shared" si="0"/>
        <v>0</v>
      </c>
      <c r="G14" s="15">
        <f>공종별내역서!H179</f>
        <v>0</v>
      </c>
      <c r="H14" s="15">
        <f t="shared" si="1"/>
        <v>0</v>
      </c>
      <c r="I14" s="15">
        <f>공종별내역서!J179</f>
        <v>0</v>
      </c>
      <c r="J14" s="15">
        <f t="shared" si="2"/>
        <v>0</v>
      </c>
      <c r="K14" s="15">
        <f t="shared" si="3"/>
        <v>0</v>
      </c>
      <c r="L14" s="15">
        <f t="shared" si="4"/>
        <v>0</v>
      </c>
      <c r="M14" s="13" t="s">
        <v>133</v>
      </c>
      <c r="N14" s="2" t="s">
        <v>101</v>
      </c>
      <c r="O14" s="2" t="s">
        <v>133</v>
      </c>
      <c r="P14" s="2" t="s">
        <v>133</v>
      </c>
      <c r="Q14" s="2" t="s">
        <v>150</v>
      </c>
      <c r="R14" s="3">
        <v>3</v>
      </c>
      <c r="S14" s="2" t="s">
        <v>133</v>
      </c>
      <c r="T14" s="11">
        <f>L14*1</f>
        <v>0</v>
      </c>
    </row>
    <row r="15" spans="1:20" ht="30" customHeight="1" x14ac:dyDescent="0.1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T15" s="10"/>
    </row>
    <row r="16" spans="1:20" ht="30" customHeight="1" x14ac:dyDescent="0.1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T16" s="10"/>
    </row>
    <row r="17" spans="1:20" ht="30" customHeight="1" x14ac:dyDescent="0.1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T17" s="10"/>
    </row>
    <row r="18" spans="1:20" ht="30" customHeight="1" x14ac:dyDescent="0.1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T18" s="10"/>
    </row>
    <row r="19" spans="1:20" ht="30" customHeight="1" x14ac:dyDescent="0.1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T19" s="10"/>
    </row>
    <row r="20" spans="1:20" ht="30" customHeight="1" x14ac:dyDescent="0.1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0"/>
    </row>
    <row r="21" spans="1:20" ht="30" customHeight="1" x14ac:dyDescent="0.1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0"/>
    </row>
    <row r="22" spans="1:20" ht="30" customHeight="1" x14ac:dyDescent="0.1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0"/>
    </row>
    <row r="23" spans="1:20" ht="30" customHeight="1" x14ac:dyDescent="0.1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0"/>
    </row>
    <row r="24" spans="1:20" ht="30" customHeight="1" x14ac:dyDescent="0.1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0"/>
    </row>
    <row r="25" spans="1:20" ht="30" customHeight="1" x14ac:dyDescent="0.15">
      <c r="A25" s="13" t="s">
        <v>166</v>
      </c>
      <c r="B25" s="14"/>
      <c r="C25" s="14"/>
      <c r="D25" s="14"/>
      <c r="E25" s="14"/>
      <c r="F25" s="15">
        <f>F5</f>
        <v>0</v>
      </c>
      <c r="G25" s="14"/>
      <c r="H25" s="15">
        <f>H5</f>
        <v>0</v>
      </c>
      <c r="I25" s="14"/>
      <c r="J25" s="15">
        <f>J5</f>
        <v>0</v>
      </c>
      <c r="K25" s="14"/>
      <c r="L25" s="15">
        <f>L5</f>
        <v>0</v>
      </c>
      <c r="M25" s="14"/>
      <c r="T25" s="10"/>
    </row>
  </sheetData>
  <mergeCells count="16">
    <mergeCell ref="T3:T4"/>
    <mergeCell ref="O3:O4"/>
    <mergeCell ref="P3:P4"/>
    <mergeCell ref="Q3:Q4"/>
    <mergeCell ref="R3:R4"/>
    <mergeCell ref="S3:S4"/>
    <mergeCell ref="G3:H3"/>
    <mergeCell ref="I3:J3"/>
    <mergeCell ref="K3:L3"/>
    <mergeCell ref="M3:M4"/>
    <mergeCell ref="N3:N4"/>
    <mergeCell ref="A3:A4"/>
    <mergeCell ref="B3:B4"/>
    <mergeCell ref="C3:C4"/>
    <mergeCell ref="D3:D4"/>
    <mergeCell ref="E3:F3"/>
  </mergeCells>
  <phoneticPr fontId="21" type="noConversion"/>
  <pageMargins left="0.78736108541488647" right="0" top="0.39361110329627991" bottom="0.39361110329627991" header="0" footer="0"/>
  <pageSetup paperSize="9" scale="72" fitToHeight="0" orientation="landscape" r:id="rId1"/>
  <ignoredErrors>
    <ignoredError sqref="F5:H6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pageSetUpPr fitToPage="1"/>
  </sheetPr>
  <dimension ref="A1:AV179"/>
  <sheetViews>
    <sheetView zoomScale="85" zoomScaleNormal="85" zoomScaleSheetLayoutView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/>
    </sheetView>
  </sheetViews>
  <sheetFormatPr defaultColWidth="9" defaultRowHeight="13.5" x14ac:dyDescent="0.1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15">
      <c r="A1" s="6" t="s">
        <v>213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15">
      <c r="A2" s="98" t="s">
        <v>26</v>
      </c>
      <c r="B2" s="98" t="s">
        <v>27</v>
      </c>
      <c r="C2" s="98" t="s">
        <v>124</v>
      </c>
      <c r="D2" s="98" t="s">
        <v>125</v>
      </c>
      <c r="E2" s="98" t="s">
        <v>45</v>
      </c>
      <c r="F2" s="98"/>
      <c r="G2" s="98" t="s">
        <v>48</v>
      </c>
      <c r="H2" s="98"/>
      <c r="I2" s="98" t="s">
        <v>28</v>
      </c>
      <c r="J2" s="98"/>
      <c r="K2" s="98" t="s">
        <v>29</v>
      </c>
      <c r="L2" s="98"/>
      <c r="M2" s="98" t="s">
        <v>46</v>
      </c>
      <c r="N2" s="100" t="s">
        <v>62</v>
      </c>
      <c r="O2" s="100" t="s">
        <v>126</v>
      </c>
      <c r="P2" s="100" t="s">
        <v>131</v>
      </c>
      <c r="Q2" s="100" t="s">
        <v>49</v>
      </c>
      <c r="R2" s="100" t="s">
        <v>130</v>
      </c>
      <c r="S2" s="100" t="s">
        <v>146</v>
      </c>
      <c r="T2" s="100" t="s">
        <v>142</v>
      </c>
      <c r="U2" s="100" t="s">
        <v>56</v>
      </c>
      <c r="V2" s="100" t="s">
        <v>58</v>
      </c>
      <c r="W2" s="100" t="s">
        <v>145</v>
      </c>
      <c r="X2" s="100" t="s">
        <v>53</v>
      </c>
      <c r="Y2" s="100" t="s">
        <v>73</v>
      </c>
      <c r="Z2" s="100" t="s">
        <v>63</v>
      </c>
      <c r="AA2" s="100" t="s">
        <v>64</v>
      </c>
      <c r="AB2" s="100" t="s">
        <v>59</v>
      </c>
      <c r="AC2" s="100" t="s">
        <v>54</v>
      </c>
      <c r="AD2" s="100" t="s">
        <v>60</v>
      </c>
      <c r="AE2" s="100" t="s">
        <v>66</v>
      </c>
      <c r="AF2" s="100" t="s">
        <v>55</v>
      </c>
      <c r="AG2" s="100" t="s">
        <v>80</v>
      </c>
      <c r="AH2" s="100" t="s">
        <v>61</v>
      </c>
      <c r="AI2" s="100" t="s">
        <v>67</v>
      </c>
      <c r="AJ2" s="100" t="s">
        <v>83</v>
      </c>
      <c r="AK2" s="100" t="s">
        <v>68</v>
      </c>
      <c r="AL2" s="100" t="s">
        <v>69</v>
      </c>
      <c r="AM2" s="100" t="s">
        <v>76</v>
      </c>
      <c r="AN2" s="100" t="s">
        <v>70</v>
      </c>
      <c r="AO2" s="100" t="s">
        <v>81</v>
      </c>
      <c r="AP2" s="100" t="s">
        <v>78</v>
      </c>
      <c r="AQ2" s="100" t="s">
        <v>71</v>
      </c>
      <c r="AR2" s="100" t="s">
        <v>79</v>
      </c>
      <c r="AS2" s="100" t="s">
        <v>52</v>
      </c>
      <c r="AT2" s="100" t="s">
        <v>65</v>
      </c>
      <c r="AU2" s="100" t="s">
        <v>82</v>
      </c>
      <c r="AV2" s="100" t="s">
        <v>72</v>
      </c>
    </row>
    <row r="3" spans="1:48" ht="30" customHeight="1" x14ac:dyDescent="0.15">
      <c r="A3" s="98"/>
      <c r="B3" s="98"/>
      <c r="C3" s="98"/>
      <c r="D3" s="98"/>
      <c r="E3" s="9" t="s">
        <v>47</v>
      </c>
      <c r="F3" s="9" t="s">
        <v>51</v>
      </c>
      <c r="G3" s="9" t="s">
        <v>47</v>
      </c>
      <c r="H3" s="9" t="s">
        <v>51</v>
      </c>
      <c r="I3" s="9" t="s">
        <v>47</v>
      </c>
      <c r="J3" s="9" t="s">
        <v>51</v>
      </c>
      <c r="K3" s="9" t="s">
        <v>47</v>
      </c>
      <c r="L3" s="9" t="s">
        <v>51</v>
      </c>
      <c r="M3" s="98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</row>
    <row r="4" spans="1:48" ht="30" customHeight="1" x14ac:dyDescent="0.15">
      <c r="A4" s="16" t="s">
        <v>171</v>
      </c>
      <c r="B4" s="16" t="s">
        <v>133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75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15">
      <c r="A5" s="16" t="s">
        <v>31</v>
      </c>
      <c r="B5" s="16" t="s">
        <v>172</v>
      </c>
      <c r="C5" s="16" t="s">
        <v>138</v>
      </c>
      <c r="D5" s="14">
        <v>1175</v>
      </c>
      <c r="E5" s="15"/>
      <c r="F5" s="15">
        <f>TRUNC(E5*D5,0)</f>
        <v>0</v>
      </c>
      <c r="G5" s="15"/>
      <c r="H5" s="15">
        <f>TRUNC(G5*D5,0)</f>
        <v>0</v>
      </c>
      <c r="I5" s="15"/>
      <c r="J5" s="15">
        <f>TRUNC(I5*D5,0)</f>
        <v>0</v>
      </c>
      <c r="K5" s="15">
        <f t="shared" ref="K5:L7" si="0">TRUNC(E5+G5+I5,0)</f>
        <v>0</v>
      </c>
      <c r="L5" s="15">
        <f t="shared" si="0"/>
        <v>0</v>
      </c>
      <c r="M5" s="16"/>
      <c r="N5" s="2" t="s">
        <v>214</v>
      </c>
      <c r="O5" s="2" t="s">
        <v>133</v>
      </c>
      <c r="P5" s="2" t="s">
        <v>133</v>
      </c>
      <c r="Q5" s="2" t="s">
        <v>75</v>
      </c>
      <c r="R5" s="2" t="s">
        <v>122</v>
      </c>
      <c r="S5" s="2" t="s">
        <v>134</v>
      </c>
      <c r="T5" s="2" t="s">
        <v>134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133</v>
      </c>
      <c r="AS5" s="2" t="s">
        <v>133</v>
      </c>
      <c r="AT5" s="3"/>
      <c r="AU5" s="2" t="s">
        <v>252</v>
      </c>
      <c r="AV5" s="3">
        <v>4</v>
      </c>
    </row>
    <row r="6" spans="1:48" ht="30" customHeight="1" x14ac:dyDescent="0.15">
      <c r="A6" s="16" t="s">
        <v>77</v>
      </c>
      <c r="B6" s="16" t="s">
        <v>6</v>
      </c>
      <c r="C6" s="16" t="s">
        <v>138</v>
      </c>
      <c r="D6" s="14">
        <v>1175</v>
      </c>
      <c r="E6" s="15"/>
      <c r="F6" s="15">
        <f>TRUNC(E6*D6,0)</f>
        <v>0</v>
      </c>
      <c r="G6" s="15"/>
      <c r="H6" s="15">
        <f>TRUNC(G6*D6,0)</f>
        <v>0</v>
      </c>
      <c r="I6" s="15"/>
      <c r="J6" s="15">
        <f>TRUNC(I6*D6,0)</f>
        <v>0</v>
      </c>
      <c r="K6" s="15">
        <f t="shared" si="0"/>
        <v>0</v>
      </c>
      <c r="L6" s="15">
        <f t="shared" si="0"/>
        <v>0</v>
      </c>
      <c r="M6" s="16"/>
      <c r="N6" s="2" t="s">
        <v>216</v>
      </c>
      <c r="O6" s="2" t="s">
        <v>133</v>
      </c>
      <c r="P6" s="2" t="s">
        <v>133</v>
      </c>
      <c r="Q6" s="2" t="s">
        <v>75</v>
      </c>
      <c r="R6" s="2" t="s">
        <v>122</v>
      </c>
      <c r="S6" s="2" t="s">
        <v>134</v>
      </c>
      <c r="T6" s="2" t="s">
        <v>134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133</v>
      </c>
      <c r="AS6" s="2" t="s">
        <v>133</v>
      </c>
      <c r="AT6" s="3"/>
      <c r="AU6" s="2" t="s">
        <v>248</v>
      </c>
      <c r="AV6" s="3">
        <v>5</v>
      </c>
    </row>
    <row r="7" spans="1:48" ht="30" customHeight="1" x14ac:dyDescent="0.15">
      <c r="A7" s="16" t="s">
        <v>129</v>
      </c>
      <c r="B7" s="16" t="s">
        <v>91</v>
      </c>
      <c r="C7" s="16" t="s">
        <v>135</v>
      </c>
      <c r="D7" s="14">
        <v>24</v>
      </c>
      <c r="E7" s="15"/>
      <c r="F7" s="15">
        <f>TRUNC(E7*D7,0)</f>
        <v>0</v>
      </c>
      <c r="G7" s="15"/>
      <c r="H7" s="15">
        <f>TRUNC(G7*D7,0)</f>
        <v>0</v>
      </c>
      <c r="I7" s="15"/>
      <c r="J7" s="15">
        <f>TRUNC(I7*D7,0)</f>
        <v>0</v>
      </c>
      <c r="K7" s="15">
        <f t="shared" si="0"/>
        <v>0</v>
      </c>
      <c r="L7" s="15">
        <f t="shared" si="0"/>
        <v>0</v>
      </c>
      <c r="M7" s="16"/>
      <c r="N7" s="2" t="s">
        <v>24</v>
      </c>
      <c r="O7" s="2" t="s">
        <v>133</v>
      </c>
      <c r="P7" s="2" t="s">
        <v>133</v>
      </c>
      <c r="Q7" s="2" t="s">
        <v>75</v>
      </c>
      <c r="R7" s="2" t="s">
        <v>122</v>
      </c>
      <c r="S7" s="2" t="s">
        <v>134</v>
      </c>
      <c r="T7" s="2" t="s">
        <v>134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133</v>
      </c>
      <c r="AS7" s="2" t="s">
        <v>133</v>
      </c>
      <c r="AT7" s="3"/>
      <c r="AU7" s="2" t="s">
        <v>17</v>
      </c>
      <c r="AV7" s="3">
        <v>6</v>
      </c>
    </row>
    <row r="8" spans="1:48" ht="30" customHeight="1" x14ac:dyDescent="0.15">
      <c r="A8" s="14"/>
      <c r="B8" s="14"/>
      <c r="C8" s="14"/>
      <c r="D8" s="14"/>
      <c r="E8" s="15"/>
      <c r="F8" s="15"/>
      <c r="G8" s="15"/>
      <c r="H8" s="15"/>
      <c r="I8" s="15"/>
      <c r="J8" s="15"/>
      <c r="K8" s="15"/>
      <c r="L8" s="15"/>
      <c r="M8" s="14"/>
      <c r="Q8" s="1" t="s">
        <v>75</v>
      </c>
    </row>
    <row r="9" spans="1:48" ht="30" customHeight="1" x14ac:dyDescent="0.15">
      <c r="A9" s="14"/>
      <c r="B9" s="14"/>
      <c r="C9" s="14"/>
      <c r="D9" s="14"/>
      <c r="E9" s="15"/>
      <c r="F9" s="15"/>
      <c r="G9" s="15"/>
      <c r="H9" s="15"/>
      <c r="I9" s="15"/>
      <c r="J9" s="15"/>
      <c r="K9" s="15"/>
      <c r="L9" s="15"/>
      <c r="M9" s="14"/>
      <c r="Q9" s="1" t="s">
        <v>75</v>
      </c>
    </row>
    <row r="10" spans="1:48" ht="30" customHeight="1" x14ac:dyDescent="0.15">
      <c r="A10" s="14"/>
      <c r="B10" s="14"/>
      <c r="C10" s="14"/>
      <c r="D10" s="14"/>
      <c r="E10" s="15"/>
      <c r="F10" s="15"/>
      <c r="G10" s="15"/>
      <c r="H10" s="15"/>
      <c r="I10" s="15"/>
      <c r="J10" s="15"/>
      <c r="K10" s="15"/>
      <c r="L10" s="15"/>
      <c r="M10" s="14"/>
      <c r="Q10" s="1" t="s">
        <v>75</v>
      </c>
    </row>
    <row r="11" spans="1:48" ht="30" customHeight="1" x14ac:dyDescent="0.15">
      <c r="A11" s="14"/>
      <c r="B11" s="14"/>
      <c r="C11" s="14"/>
      <c r="D11" s="14"/>
      <c r="E11" s="15"/>
      <c r="F11" s="15"/>
      <c r="G11" s="15"/>
      <c r="H11" s="15"/>
      <c r="I11" s="15"/>
      <c r="J11" s="15"/>
      <c r="K11" s="15"/>
      <c r="L11" s="15"/>
      <c r="M11" s="14"/>
      <c r="Q11" s="1" t="s">
        <v>75</v>
      </c>
    </row>
    <row r="12" spans="1:48" ht="30" customHeight="1" x14ac:dyDescent="0.15">
      <c r="A12" s="14"/>
      <c r="B12" s="14"/>
      <c r="C12" s="14"/>
      <c r="D12" s="14"/>
      <c r="E12" s="15"/>
      <c r="F12" s="15"/>
      <c r="G12" s="15"/>
      <c r="H12" s="15"/>
      <c r="I12" s="15"/>
      <c r="J12" s="15"/>
      <c r="K12" s="15"/>
      <c r="L12" s="15"/>
      <c r="M12" s="14"/>
      <c r="Q12" s="1" t="s">
        <v>75</v>
      </c>
    </row>
    <row r="13" spans="1:48" ht="30" customHeight="1" x14ac:dyDescent="0.15">
      <c r="A13" s="14"/>
      <c r="B13" s="14"/>
      <c r="C13" s="14"/>
      <c r="D13" s="14"/>
      <c r="E13" s="15"/>
      <c r="F13" s="15"/>
      <c r="G13" s="15"/>
      <c r="H13" s="15"/>
      <c r="I13" s="15"/>
      <c r="J13" s="15"/>
      <c r="K13" s="15"/>
      <c r="L13" s="15"/>
      <c r="M13" s="14"/>
      <c r="Q13" s="1" t="s">
        <v>75</v>
      </c>
    </row>
    <row r="14" spans="1:48" ht="30" customHeight="1" x14ac:dyDescent="0.15">
      <c r="A14" s="14"/>
      <c r="B14" s="14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14"/>
      <c r="Q14" s="1" t="s">
        <v>75</v>
      </c>
    </row>
    <row r="15" spans="1:48" ht="30" customHeight="1" x14ac:dyDescent="0.15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4"/>
      <c r="Q15" s="1" t="s">
        <v>75</v>
      </c>
    </row>
    <row r="16" spans="1:48" ht="30" customHeight="1" x14ac:dyDescent="0.15">
      <c r="A16" s="14"/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4"/>
      <c r="Q16" s="1" t="s">
        <v>75</v>
      </c>
    </row>
    <row r="17" spans="1:48" ht="30" customHeight="1" x14ac:dyDescent="0.15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1" t="s">
        <v>75</v>
      </c>
    </row>
    <row r="18" spans="1:48" ht="30" customHeight="1" x14ac:dyDescent="0.15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 t="s">
        <v>75</v>
      </c>
    </row>
    <row r="19" spans="1:48" ht="30" customHeight="1" x14ac:dyDescent="0.15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 t="s">
        <v>75</v>
      </c>
    </row>
    <row r="20" spans="1:48" ht="30" customHeight="1" x14ac:dyDescent="0.15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 t="s">
        <v>75</v>
      </c>
    </row>
    <row r="21" spans="1:48" ht="30" customHeight="1" x14ac:dyDescent="0.15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 t="s">
        <v>75</v>
      </c>
    </row>
    <row r="22" spans="1:48" ht="30" customHeight="1" x14ac:dyDescent="0.15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 t="s">
        <v>75</v>
      </c>
    </row>
    <row r="23" spans="1:48" ht="30" customHeight="1" x14ac:dyDescent="0.15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 t="s">
        <v>75</v>
      </c>
    </row>
    <row r="24" spans="1:48" ht="30" customHeight="1" x14ac:dyDescent="0.15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75</v>
      </c>
    </row>
    <row r="25" spans="1:48" ht="30" customHeight="1" x14ac:dyDescent="0.15">
      <c r="A25" s="16" t="s">
        <v>166</v>
      </c>
      <c r="B25" s="14"/>
      <c r="C25" s="14"/>
      <c r="D25" s="14"/>
      <c r="E25" s="15"/>
      <c r="F25" s="15">
        <f>SUMIF(Q5:Q24,"010101",F5:F24)</f>
        <v>0</v>
      </c>
      <c r="G25" s="15"/>
      <c r="H25" s="15">
        <f>SUMIF(Q5:Q24,"010101",H5:H24)</f>
        <v>0</v>
      </c>
      <c r="I25" s="15"/>
      <c r="J25" s="15">
        <f>SUMIF(Q5:Q24,"010101",J5:J24)</f>
        <v>0</v>
      </c>
      <c r="K25" s="15"/>
      <c r="L25" s="15">
        <f>SUMIF(Q5:Q24,"010101",L5:L24)</f>
        <v>0</v>
      </c>
      <c r="M25" s="14"/>
      <c r="N25" t="s">
        <v>84</v>
      </c>
    </row>
    <row r="26" spans="1:48" ht="30" customHeight="1" x14ac:dyDescent="0.15">
      <c r="A26" s="16" t="s">
        <v>188</v>
      </c>
      <c r="B26" s="16" t="s">
        <v>133</v>
      </c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N26" s="3"/>
      <c r="O26" s="3"/>
      <c r="P26" s="3"/>
      <c r="Q26" s="2" t="s">
        <v>95</v>
      </c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</row>
    <row r="27" spans="1:48" ht="30" customHeight="1" x14ac:dyDescent="0.15">
      <c r="A27" s="16" t="s">
        <v>85</v>
      </c>
      <c r="B27" s="16" t="s">
        <v>86</v>
      </c>
      <c r="C27" s="16" t="s">
        <v>138</v>
      </c>
      <c r="D27" s="14">
        <v>1175</v>
      </c>
      <c r="E27" s="15"/>
      <c r="F27" s="15">
        <f>TRUNC(E27*D27,0)</f>
        <v>0</v>
      </c>
      <c r="G27" s="15"/>
      <c r="H27" s="15">
        <f>TRUNC(G27*D27,0)</f>
        <v>0</v>
      </c>
      <c r="I27" s="15"/>
      <c r="J27" s="15">
        <f>TRUNC(I27*D27,0)</f>
        <v>0</v>
      </c>
      <c r="K27" s="15">
        <f t="shared" ref="K27:L29" si="1">TRUNC(E27+G27+I27,0)</f>
        <v>0</v>
      </c>
      <c r="L27" s="15">
        <f t="shared" si="1"/>
        <v>0</v>
      </c>
      <c r="M27" s="16"/>
      <c r="N27" s="2" t="s">
        <v>236</v>
      </c>
      <c r="O27" s="2" t="s">
        <v>133</v>
      </c>
      <c r="P27" s="2" t="s">
        <v>133</v>
      </c>
      <c r="Q27" s="2" t="s">
        <v>95</v>
      </c>
      <c r="R27" s="2" t="s">
        <v>134</v>
      </c>
      <c r="S27" s="2" t="s">
        <v>134</v>
      </c>
      <c r="T27" s="2" t="s">
        <v>122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2" t="s">
        <v>133</v>
      </c>
      <c r="AS27" s="2" t="s">
        <v>133</v>
      </c>
      <c r="AT27" s="3"/>
      <c r="AU27" s="2" t="s">
        <v>18</v>
      </c>
      <c r="AV27" s="3">
        <v>310</v>
      </c>
    </row>
    <row r="28" spans="1:48" ht="30" customHeight="1" x14ac:dyDescent="0.15">
      <c r="A28" s="16" t="s">
        <v>85</v>
      </c>
      <c r="B28" s="16" t="s">
        <v>97</v>
      </c>
      <c r="C28" s="16" t="s">
        <v>138</v>
      </c>
      <c r="D28" s="14">
        <v>368</v>
      </c>
      <c r="E28" s="15"/>
      <c r="F28" s="15">
        <f>TRUNC(E28*D28,0)</f>
        <v>0</v>
      </c>
      <c r="G28" s="15"/>
      <c r="H28" s="15">
        <f>TRUNC(G28*D28,0)</f>
        <v>0</v>
      </c>
      <c r="I28" s="15"/>
      <c r="J28" s="15">
        <f>TRUNC(I28*D28,0)</f>
        <v>0</v>
      </c>
      <c r="K28" s="15">
        <f t="shared" si="1"/>
        <v>0</v>
      </c>
      <c r="L28" s="15">
        <f t="shared" si="1"/>
        <v>0</v>
      </c>
      <c r="M28" s="16"/>
      <c r="N28" s="2" t="s">
        <v>244</v>
      </c>
      <c r="O28" s="2" t="s">
        <v>133</v>
      </c>
      <c r="P28" s="2" t="s">
        <v>133</v>
      </c>
      <c r="Q28" s="2" t="s">
        <v>95</v>
      </c>
      <c r="R28" s="2" t="s">
        <v>134</v>
      </c>
      <c r="S28" s="2" t="s">
        <v>134</v>
      </c>
      <c r="T28" s="2" t="s">
        <v>122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133</v>
      </c>
      <c r="AS28" s="2" t="s">
        <v>133</v>
      </c>
      <c r="AT28" s="3"/>
      <c r="AU28" s="2" t="s">
        <v>19</v>
      </c>
      <c r="AV28" s="3">
        <v>311</v>
      </c>
    </row>
    <row r="29" spans="1:48" ht="30" customHeight="1" x14ac:dyDescent="0.15">
      <c r="A29" s="16" t="s">
        <v>87</v>
      </c>
      <c r="B29" s="16" t="s">
        <v>133</v>
      </c>
      <c r="C29" s="16" t="s">
        <v>123</v>
      </c>
      <c r="D29" s="14">
        <v>12</v>
      </c>
      <c r="E29" s="15"/>
      <c r="F29" s="15">
        <f>TRUNC(E29*D29,0)</f>
        <v>0</v>
      </c>
      <c r="G29" s="15"/>
      <c r="H29" s="15">
        <f>TRUNC(G29*D29,0)</f>
        <v>0</v>
      </c>
      <c r="I29" s="15"/>
      <c r="J29" s="15">
        <f>TRUNC(I29*D29,0)</f>
        <v>0</v>
      </c>
      <c r="K29" s="15">
        <f t="shared" si="1"/>
        <v>0</v>
      </c>
      <c r="L29" s="15">
        <f t="shared" si="1"/>
        <v>0</v>
      </c>
      <c r="M29" s="16"/>
      <c r="N29" s="2" t="s">
        <v>217</v>
      </c>
      <c r="O29" s="2" t="s">
        <v>133</v>
      </c>
      <c r="P29" s="2" t="s">
        <v>133</v>
      </c>
      <c r="Q29" s="2" t="s">
        <v>95</v>
      </c>
      <c r="R29" s="2" t="s">
        <v>122</v>
      </c>
      <c r="S29" s="2" t="s">
        <v>134</v>
      </c>
      <c r="T29" s="2" t="s">
        <v>134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133</v>
      </c>
      <c r="AS29" s="2" t="s">
        <v>133</v>
      </c>
      <c r="AT29" s="3"/>
      <c r="AU29" s="2" t="s">
        <v>237</v>
      </c>
      <c r="AV29" s="3">
        <v>312</v>
      </c>
    </row>
    <row r="30" spans="1:48" ht="30" customHeight="1" x14ac:dyDescent="0.15">
      <c r="A30" s="14"/>
      <c r="B30" s="14"/>
      <c r="C30" s="14"/>
      <c r="D30" s="14"/>
      <c r="E30" s="15"/>
      <c r="F30" s="15"/>
      <c r="G30" s="15"/>
      <c r="H30" s="15"/>
      <c r="I30" s="15"/>
      <c r="J30" s="15"/>
      <c r="K30" s="15"/>
      <c r="L30" s="15"/>
      <c r="M30" s="14"/>
      <c r="Q30" s="1" t="s">
        <v>95</v>
      </c>
    </row>
    <row r="31" spans="1:48" ht="30" customHeight="1" x14ac:dyDescent="0.15">
      <c r="A31" s="14"/>
      <c r="B31" s="14"/>
      <c r="C31" s="14"/>
      <c r="D31" s="14"/>
      <c r="E31" s="15"/>
      <c r="F31" s="15"/>
      <c r="G31" s="15"/>
      <c r="H31" s="15"/>
      <c r="I31" s="15"/>
      <c r="J31" s="15"/>
      <c r="K31" s="15"/>
      <c r="L31" s="15"/>
      <c r="M31" s="14"/>
      <c r="Q31" s="1" t="s">
        <v>95</v>
      </c>
    </row>
    <row r="32" spans="1:48" ht="30" customHeight="1" x14ac:dyDescent="0.15">
      <c r="A32" s="14"/>
      <c r="B32" s="14"/>
      <c r="C32" s="14"/>
      <c r="D32" s="14"/>
      <c r="E32" s="15"/>
      <c r="F32" s="15"/>
      <c r="G32" s="15"/>
      <c r="H32" s="15"/>
      <c r="I32" s="15"/>
      <c r="J32" s="15"/>
      <c r="K32" s="15"/>
      <c r="L32" s="15"/>
      <c r="M32" s="14"/>
      <c r="Q32" s="1" t="s">
        <v>95</v>
      </c>
    </row>
    <row r="33" spans="1:48" ht="30" customHeight="1" x14ac:dyDescent="0.15">
      <c r="A33" s="14"/>
      <c r="B33" s="14"/>
      <c r="C33" s="14"/>
      <c r="D33" s="14"/>
      <c r="E33" s="15"/>
      <c r="F33" s="15"/>
      <c r="G33" s="15"/>
      <c r="H33" s="15"/>
      <c r="I33" s="15"/>
      <c r="J33" s="15"/>
      <c r="K33" s="15"/>
      <c r="L33" s="15"/>
      <c r="M33" s="14"/>
      <c r="Q33" s="1" t="s">
        <v>95</v>
      </c>
    </row>
    <row r="34" spans="1:48" ht="30" customHeight="1" x14ac:dyDescent="0.15">
      <c r="A34" s="14"/>
      <c r="B34" s="14"/>
      <c r="C34" s="14"/>
      <c r="D34" s="14"/>
      <c r="E34" s="15"/>
      <c r="F34" s="15"/>
      <c r="G34" s="15"/>
      <c r="H34" s="15"/>
      <c r="I34" s="15"/>
      <c r="J34" s="15"/>
      <c r="K34" s="15"/>
      <c r="L34" s="15"/>
      <c r="M34" s="14"/>
      <c r="Q34" s="1" t="s">
        <v>95</v>
      </c>
    </row>
    <row r="35" spans="1:48" ht="30" customHeight="1" x14ac:dyDescent="0.15">
      <c r="A35" s="14"/>
      <c r="B35" s="14"/>
      <c r="C35" s="14"/>
      <c r="D35" s="14"/>
      <c r="E35" s="15"/>
      <c r="F35" s="15"/>
      <c r="G35" s="15"/>
      <c r="H35" s="15"/>
      <c r="I35" s="15"/>
      <c r="J35" s="15"/>
      <c r="K35" s="15"/>
      <c r="L35" s="15"/>
      <c r="M35" s="14"/>
      <c r="Q35" s="1" t="s">
        <v>95</v>
      </c>
    </row>
    <row r="36" spans="1:48" ht="30" customHeight="1" x14ac:dyDescent="0.15">
      <c r="A36" s="14"/>
      <c r="B36" s="14"/>
      <c r="C36" s="14"/>
      <c r="D36" s="14"/>
      <c r="E36" s="15"/>
      <c r="F36" s="15"/>
      <c r="G36" s="15"/>
      <c r="H36" s="15"/>
      <c r="I36" s="15"/>
      <c r="J36" s="15"/>
      <c r="K36" s="15"/>
      <c r="L36" s="15"/>
      <c r="M36" s="14"/>
      <c r="Q36" s="1" t="s">
        <v>95</v>
      </c>
    </row>
    <row r="37" spans="1:48" ht="30" customHeight="1" x14ac:dyDescent="0.15">
      <c r="A37" s="14"/>
      <c r="B37" s="14"/>
      <c r="C37" s="14"/>
      <c r="D37" s="14"/>
      <c r="E37" s="15"/>
      <c r="F37" s="15"/>
      <c r="G37" s="15"/>
      <c r="H37" s="15"/>
      <c r="I37" s="15"/>
      <c r="J37" s="15"/>
      <c r="K37" s="15"/>
      <c r="L37" s="15"/>
      <c r="M37" s="14"/>
      <c r="Q37" s="1" t="s">
        <v>95</v>
      </c>
    </row>
    <row r="38" spans="1:48" ht="30" customHeight="1" x14ac:dyDescent="0.15">
      <c r="A38" s="14"/>
      <c r="B38" s="14"/>
      <c r="C38" s="14"/>
      <c r="D38" s="14"/>
      <c r="E38" s="15"/>
      <c r="F38" s="15"/>
      <c r="G38" s="15"/>
      <c r="H38" s="15"/>
      <c r="I38" s="15"/>
      <c r="J38" s="15"/>
      <c r="K38" s="15"/>
      <c r="L38" s="15"/>
      <c r="M38" s="14"/>
      <c r="Q38" s="1" t="s">
        <v>95</v>
      </c>
    </row>
    <row r="39" spans="1:48" ht="30" customHeight="1" x14ac:dyDescent="0.15">
      <c r="A39" s="14"/>
      <c r="B39" s="14"/>
      <c r="C39" s="14"/>
      <c r="D39" s="14"/>
      <c r="E39" s="15"/>
      <c r="F39" s="15"/>
      <c r="G39" s="15"/>
      <c r="H39" s="15"/>
      <c r="I39" s="15"/>
      <c r="J39" s="15"/>
      <c r="K39" s="15"/>
      <c r="L39" s="15"/>
      <c r="M39" s="14"/>
      <c r="Q39" s="1" t="s">
        <v>95</v>
      </c>
    </row>
    <row r="40" spans="1:48" ht="30" customHeight="1" x14ac:dyDescent="0.15">
      <c r="A40" s="14"/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4"/>
      <c r="Q40" s="1" t="s">
        <v>95</v>
      </c>
    </row>
    <row r="41" spans="1:48" ht="30" customHeight="1" x14ac:dyDescent="0.15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Q41" s="1" t="s">
        <v>95</v>
      </c>
    </row>
    <row r="42" spans="1:48" ht="30" customHeight="1" x14ac:dyDescent="0.15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1" t="s">
        <v>95</v>
      </c>
    </row>
    <row r="43" spans="1:48" ht="30" customHeight="1" x14ac:dyDescent="0.15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 t="s">
        <v>95</v>
      </c>
    </row>
    <row r="44" spans="1:48" ht="30" customHeight="1" x14ac:dyDescent="0.15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 t="s">
        <v>95</v>
      </c>
    </row>
    <row r="45" spans="1:48" ht="30" customHeight="1" x14ac:dyDescent="0.15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95</v>
      </c>
    </row>
    <row r="46" spans="1:48" ht="30" customHeight="1" x14ac:dyDescent="0.15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95</v>
      </c>
    </row>
    <row r="47" spans="1:48" ht="30" customHeight="1" x14ac:dyDescent="0.15">
      <c r="A47" s="16" t="s">
        <v>166</v>
      </c>
      <c r="B47" s="14"/>
      <c r="C47" s="14"/>
      <c r="D47" s="14"/>
      <c r="E47" s="15"/>
      <c r="F47" s="15">
        <f>SUMIF(Q27:Q46,"010102",F27:F46)</f>
        <v>0</v>
      </c>
      <c r="G47" s="15"/>
      <c r="H47" s="15">
        <f>SUMIF(Q27:Q46,"010102",H27:H46)</f>
        <v>0</v>
      </c>
      <c r="I47" s="15"/>
      <c r="J47" s="15">
        <f>SUMIF(Q27:Q46,"010102",J27:J46)</f>
        <v>0</v>
      </c>
      <c r="K47" s="15"/>
      <c r="L47" s="15">
        <f>SUMIF(Q27:Q46,"010102",L27:L46)</f>
        <v>0</v>
      </c>
      <c r="M47" s="14"/>
      <c r="N47" t="s">
        <v>84</v>
      </c>
    </row>
    <row r="48" spans="1:48" ht="30" customHeight="1" x14ac:dyDescent="0.15">
      <c r="A48" s="16" t="s">
        <v>174</v>
      </c>
      <c r="B48" s="16" t="s">
        <v>133</v>
      </c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N48" s="3"/>
      <c r="O48" s="3"/>
      <c r="P48" s="3"/>
      <c r="Q48" s="2" t="s">
        <v>88</v>
      </c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</row>
    <row r="49" spans="1:48" ht="30" customHeight="1" x14ac:dyDescent="0.15">
      <c r="A49" s="16" t="s">
        <v>94</v>
      </c>
      <c r="B49" s="16" t="s">
        <v>37</v>
      </c>
      <c r="C49" s="16" t="s">
        <v>138</v>
      </c>
      <c r="D49" s="14">
        <v>118</v>
      </c>
      <c r="E49" s="15"/>
      <c r="F49" s="15">
        <f>TRUNC(E49*D49,0)</f>
        <v>0</v>
      </c>
      <c r="G49" s="15"/>
      <c r="H49" s="15">
        <f>TRUNC(G49*D49,0)</f>
        <v>0</v>
      </c>
      <c r="I49" s="15"/>
      <c r="J49" s="15">
        <f>TRUNC(I49*D49,0)</f>
        <v>0</v>
      </c>
      <c r="K49" s="15">
        <f t="shared" ref="K49:L53" si="2">TRUNC(E49+G49+I49,0)</f>
        <v>0</v>
      </c>
      <c r="L49" s="15">
        <f t="shared" si="2"/>
        <v>0</v>
      </c>
      <c r="M49" s="16"/>
      <c r="N49" s="2" t="s">
        <v>218</v>
      </c>
      <c r="O49" s="2" t="s">
        <v>133</v>
      </c>
      <c r="P49" s="2" t="s">
        <v>133</v>
      </c>
      <c r="Q49" s="2" t="s">
        <v>88</v>
      </c>
      <c r="R49" s="2" t="s">
        <v>122</v>
      </c>
      <c r="S49" s="2" t="s">
        <v>134</v>
      </c>
      <c r="T49" s="2" t="s">
        <v>134</v>
      </c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2" t="s">
        <v>133</v>
      </c>
      <c r="AS49" s="2" t="s">
        <v>133</v>
      </c>
      <c r="AT49" s="3"/>
      <c r="AU49" s="2" t="s">
        <v>241</v>
      </c>
      <c r="AV49" s="3">
        <v>264</v>
      </c>
    </row>
    <row r="50" spans="1:48" ht="30" customHeight="1" x14ac:dyDescent="0.15">
      <c r="A50" s="16" t="s">
        <v>32</v>
      </c>
      <c r="B50" s="16" t="s">
        <v>35</v>
      </c>
      <c r="C50" s="16" t="s">
        <v>138</v>
      </c>
      <c r="D50" s="14">
        <v>118</v>
      </c>
      <c r="E50" s="15"/>
      <c r="F50" s="15">
        <f>TRUNC(E50*D50,0)</f>
        <v>0</v>
      </c>
      <c r="G50" s="15"/>
      <c r="H50" s="15">
        <f>TRUNC(G50*D50,0)</f>
        <v>0</v>
      </c>
      <c r="I50" s="15"/>
      <c r="J50" s="15">
        <f>TRUNC(I50*D50,0)</f>
        <v>0</v>
      </c>
      <c r="K50" s="15">
        <f t="shared" si="2"/>
        <v>0</v>
      </c>
      <c r="L50" s="15">
        <f t="shared" si="2"/>
        <v>0</v>
      </c>
      <c r="M50" s="16"/>
      <c r="N50" s="2" t="s">
        <v>219</v>
      </c>
      <c r="O50" s="2" t="s">
        <v>133</v>
      </c>
      <c r="P50" s="2" t="s">
        <v>133</v>
      </c>
      <c r="Q50" s="2" t="s">
        <v>88</v>
      </c>
      <c r="R50" s="2" t="s">
        <v>122</v>
      </c>
      <c r="S50" s="2" t="s">
        <v>134</v>
      </c>
      <c r="T50" s="2" t="s">
        <v>134</v>
      </c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2" t="s">
        <v>133</v>
      </c>
      <c r="AS50" s="2" t="s">
        <v>133</v>
      </c>
      <c r="AT50" s="3"/>
      <c r="AU50" s="2" t="s">
        <v>254</v>
      </c>
      <c r="AV50" s="3">
        <v>25</v>
      </c>
    </row>
    <row r="51" spans="1:48" ht="30" customHeight="1" x14ac:dyDescent="0.15">
      <c r="A51" s="16" t="s">
        <v>36</v>
      </c>
      <c r="B51" s="16" t="s">
        <v>96</v>
      </c>
      <c r="C51" s="16" t="s">
        <v>138</v>
      </c>
      <c r="D51" s="14">
        <v>118</v>
      </c>
      <c r="E51" s="15"/>
      <c r="F51" s="15">
        <f>TRUNC(E51*D51,0)</f>
        <v>0</v>
      </c>
      <c r="G51" s="15"/>
      <c r="H51" s="15">
        <f>TRUNC(G51*D51,0)</f>
        <v>0</v>
      </c>
      <c r="I51" s="15"/>
      <c r="J51" s="15">
        <f>TRUNC(I51*D51,0)</f>
        <v>0</v>
      </c>
      <c r="K51" s="15">
        <f t="shared" si="2"/>
        <v>0</v>
      </c>
      <c r="L51" s="15">
        <f t="shared" si="2"/>
        <v>0</v>
      </c>
      <c r="M51" s="16"/>
      <c r="N51" s="2" t="s">
        <v>220</v>
      </c>
      <c r="O51" s="2" t="s">
        <v>133</v>
      </c>
      <c r="P51" s="2" t="s">
        <v>133</v>
      </c>
      <c r="Q51" s="2" t="s">
        <v>88</v>
      </c>
      <c r="R51" s="2" t="s">
        <v>122</v>
      </c>
      <c r="S51" s="2" t="s">
        <v>134</v>
      </c>
      <c r="T51" s="2" t="s">
        <v>134</v>
      </c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2" t="s">
        <v>133</v>
      </c>
      <c r="AS51" s="2" t="s">
        <v>133</v>
      </c>
      <c r="AT51" s="3"/>
      <c r="AU51" s="2" t="s">
        <v>238</v>
      </c>
      <c r="AV51" s="3">
        <v>26</v>
      </c>
    </row>
    <row r="52" spans="1:48" ht="30" customHeight="1" x14ac:dyDescent="0.15">
      <c r="A52" s="16" t="s">
        <v>33</v>
      </c>
      <c r="B52" s="16" t="s">
        <v>141</v>
      </c>
      <c r="C52" s="16" t="s">
        <v>138</v>
      </c>
      <c r="D52" s="14">
        <v>822</v>
      </c>
      <c r="E52" s="15"/>
      <c r="F52" s="15">
        <f>TRUNC(E52*D52,0)</f>
        <v>0</v>
      </c>
      <c r="G52" s="15"/>
      <c r="H52" s="15">
        <f>TRUNC(G52*D52,0)</f>
        <v>0</v>
      </c>
      <c r="I52" s="15"/>
      <c r="J52" s="15">
        <f>TRUNC(I52*D52,0)</f>
        <v>0</v>
      </c>
      <c r="K52" s="15">
        <f t="shared" si="2"/>
        <v>0</v>
      </c>
      <c r="L52" s="15">
        <f t="shared" si="2"/>
        <v>0</v>
      </c>
      <c r="M52" s="16"/>
      <c r="N52" s="2" t="s">
        <v>221</v>
      </c>
      <c r="O52" s="2" t="s">
        <v>133</v>
      </c>
      <c r="P52" s="2" t="s">
        <v>133</v>
      </c>
      <c r="Q52" s="2" t="s">
        <v>88</v>
      </c>
      <c r="R52" s="2" t="s">
        <v>122</v>
      </c>
      <c r="S52" s="2" t="s">
        <v>134</v>
      </c>
      <c r="T52" s="2" t="s">
        <v>134</v>
      </c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2" t="s">
        <v>133</v>
      </c>
      <c r="AS52" s="2" t="s">
        <v>133</v>
      </c>
      <c r="AT52" s="3"/>
      <c r="AU52" s="2" t="s">
        <v>234</v>
      </c>
      <c r="AV52" s="3">
        <v>44</v>
      </c>
    </row>
    <row r="53" spans="1:48" ht="30" customHeight="1" x14ac:dyDescent="0.15">
      <c r="A53" s="16" t="s">
        <v>33</v>
      </c>
      <c r="B53" s="16" t="s">
        <v>34</v>
      </c>
      <c r="C53" s="16" t="s">
        <v>138</v>
      </c>
      <c r="D53" s="14">
        <v>368</v>
      </c>
      <c r="E53" s="15"/>
      <c r="F53" s="15">
        <f>TRUNC(E53*D53,0)</f>
        <v>0</v>
      </c>
      <c r="G53" s="15"/>
      <c r="H53" s="15">
        <f>TRUNC(G53*D53,0)</f>
        <v>0</v>
      </c>
      <c r="I53" s="15"/>
      <c r="J53" s="15">
        <f>TRUNC(I53*D53,0)</f>
        <v>0</v>
      </c>
      <c r="K53" s="15">
        <f t="shared" si="2"/>
        <v>0</v>
      </c>
      <c r="L53" s="15">
        <f t="shared" si="2"/>
        <v>0</v>
      </c>
      <c r="M53" s="16"/>
      <c r="N53" s="2" t="s">
        <v>215</v>
      </c>
      <c r="O53" s="2" t="s">
        <v>133</v>
      </c>
      <c r="P53" s="2" t="s">
        <v>133</v>
      </c>
      <c r="Q53" s="2" t="s">
        <v>88</v>
      </c>
      <c r="R53" s="2" t="s">
        <v>122</v>
      </c>
      <c r="S53" s="2" t="s">
        <v>134</v>
      </c>
      <c r="T53" s="2" t="s">
        <v>134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133</v>
      </c>
      <c r="AS53" s="2" t="s">
        <v>133</v>
      </c>
      <c r="AT53" s="3"/>
      <c r="AU53" s="2" t="s">
        <v>235</v>
      </c>
      <c r="AV53" s="3">
        <v>10</v>
      </c>
    </row>
    <row r="54" spans="1:48" ht="30" customHeight="1" x14ac:dyDescent="0.15">
      <c r="A54" s="14"/>
      <c r="B54" s="14"/>
      <c r="C54" s="14"/>
      <c r="D54" s="14"/>
      <c r="E54" s="15"/>
      <c r="F54" s="15"/>
      <c r="G54" s="15"/>
      <c r="H54" s="15"/>
      <c r="I54" s="15"/>
      <c r="J54" s="15"/>
      <c r="K54" s="15"/>
      <c r="L54" s="15"/>
      <c r="M54" s="14"/>
      <c r="Q54" s="1" t="s">
        <v>88</v>
      </c>
    </row>
    <row r="55" spans="1:48" ht="30" customHeight="1" x14ac:dyDescent="0.15">
      <c r="A55" s="14"/>
      <c r="B55" s="14"/>
      <c r="C55" s="14"/>
      <c r="D55" s="14"/>
      <c r="E55" s="15"/>
      <c r="F55" s="15"/>
      <c r="G55" s="15"/>
      <c r="H55" s="15"/>
      <c r="I55" s="15"/>
      <c r="J55" s="15"/>
      <c r="K55" s="15"/>
      <c r="L55" s="15"/>
      <c r="M55" s="14"/>
      <c r="Q55" s="1" t="s">
        <v>88</v>
      </c>
    </row>
    <row r="56" spans="1:48" ht="30" customHeight="1" x14ac:dyDescent="0.15">
      <c r="A56" s="14"/>
      <c r="B56" s="14"/>
      <c r="C56" s="14"/>
      <c r="D56" s="14"/>
      <c r="E56" s="15"/>
      <c r="F56" s="15"/>
      <c r="G56" s="15"/>
      <c r="H56" s="15"/>
      <c r="I56" s="15"/>
      <c r="J56" s="15"/>
      <c r="K56" s="15"/>
      <c r="L56" s="15"/>
      <c r="M56" s="14"/>
      <c r="Q56" s="1" t="s">
        <v>88</v>
      </c>
    </row>
    <row r="57" spans="1:48" ht="30" customHeight="1" x14ac:dyDescent="0.15">
      <c r="A57" s="14"/>
      <c r="B57" s="14"/>
      <c r="C57" s="14"/>
      <c r="D57" s="14"/>
      <c r="E57" s="15"/>
      <c r="F57" s="15"/>
      <c r="G57" s="15"/>
      <c r="H57" s="15"/>
      <c r="I57" s="15"/>
      <c r="J57" s="15"/>
      <c r="K57" s="15"/>
      <c r="L57" s="15"/>
      <c r="M57" s="14"/>
      <c r="Q57" s="1" t="s">
        <v>88</v>
      </c>
    </row>
    <row r="58" spans="1:48" ht="30" customHeight="1" x14ac:dyDescent="0.15">
      <c r="A58" s="14"/>
      <c r="B58" s="14"/>
      <c r="C58" s="14"/>
      <c r="D58" s="14"/>
      <c r="E58" s="15"/>
      <c r="F58" s="15"/>
      <c r="G58" s="15"/>
      <c r="H58" s="15"/>
      <c r="I58" s="15"/>
      <c r="J58" s="15"/>
      <c r="K58" s="15"/>
      <c r="L58" s="15"/>
      <c r="M58" s="14"/>
      <c r="Q58" s="1" t="s">
        <v>88</v>
      </c>
    </row>
    <row r="59" spans="1:48" ht="30" customHeight="1" x14ac:dyDescent="0.15">
      <c r="A59" s="14"/>
      <c r="B59" s="14"/>
      <c r="C59" s="14"/>
      <c r="D59" s="14"/>
      <c r="E59" s="15"/>
      <c r="F59" s="15"/>
      <c r="G59" s="15"/>
      <c r="H59" s="15"/>
      <c r="I59" s="15"/>
      <c r="J59" s="15"/>
      <c r="K59" s="15"/>
      <c r="L59" s="15"/>
      <c r="M59" s="14"/>
      <c r="Q59" s="1" t="s">
        <v>88</v>
      </c>
    </row>
    <row r="60" spans="1:48" ht="30" customHeight="1" x14ac:dyDescent="0.15">
      <c r="A60" s="14"/>
      <c r="B60" s="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4"/>
      <c r="Q60" s="1" t="s">
        <v>88</v>
      </c>
    </row>
    <row r="61" spans="1:48" ht="30" customHeight="1" x14ac:dyDescent="0.15">
      <c r="A61" s="14"/>
      <c r="B61" s="14"/>
      <c r="C61" s="14"/>
      <c r="D61" s="14"/>
      <c r="E61" s="15"/>
      <c r="F61" s="15"/>
      <c r="G61" s="15"/>
      <c r="H61" s="15"/>
      <c r="I61" s="15"/>
      <c r="J61" s="15"/>
      <c r="K61" s="15"/>
      <c r="L61" s="15"/>
      <c r="M61" s="14"/>
      <c r="Q61" s="1" t="s">
        <v>88</v>
      </c>
    </row>
    <row r="62" spans="1:48" ht="30" customHeight="1" x14ac:dyDescent="0.15">
      <c r="A62" s="14"/>
      <c r="B62" s="14"/>
      <c r="C62" s="14"/>
      <c r="D62" s="14"/>
      <c r="E62" s="15"/>
      <c r="F62" s="15"/>
      <c r="G62" s="15"/>
      <c r="H62" s="15"/>
      <c r="I62" s="15"/>
      <c r="J62" s="15"/>
      <c r="K62" s="15"/>
      <c r="L62" s="15"/>
      <c r="M62" s="14"/>
      <c r="Q62" s="1" t="s">
        <v>88</v>
      </c>
    </row>
    <row r="63" spans="1:48" ht="30" customHeight="1" x14ac:dyDescent="0.15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1" t="s">
        <v>88</v>
      </c>
    </row>
    <row r="64" spans="1:48" ht="30" customHeight="1" x14ac:dyDescent="0.15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" t="s">
        <v>88</v>
      </c>
    </row>
    <row r="65" spans="1:48" ht="30" customHeight="1" x14ac:dyDescent="0.15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" t="s">
        <v>88</v>
      </c>
    </row>
    <row r="66" spans="1:48" ht="30" customHeight="1" x14ac:dyDescent="0.15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 t="s">
        <v>88</v>
      </c>
    </row>
    <row r="67" spans="1:48" ht="30" customHeight="1" x14ac:dyDescent="0.15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 t="s">
        <v>88</v>
      </c>
    </row>
    <row r="68" spans="1:48" ht="30" customHeight="1" x14ac:dyDescent="0.15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88</v>
      </c>
    </row>
    <row r="69" spans="1:48" ht="30" customHeight="1" x14ac:dyDescent="0.15">
      <c r="A69" s="16" t="s">
        <v>166</v>
      </c>
      <c r="B69" s="14"/>
      <c r="C69" s="14"/>
      <c r="D69" s="14"/>
      <c r="E69" s="15"/>
      <c r="F69" s="15">
        <f>SUMIF(Q49:Q68,"010103",F49:F68)</f>
        <v>0</v>
      </c>
      <c r="G69" s="15"/>
      <c r="H69" s="15">
        <f>SUMIF(Q49:Q68,"010103",H49:H68)</f>
        <v>0</v>
      </c>
      <c r="I69" s="15"/>
      <c r="J69" s="15">
        <f>SUMIF(Q49:Q68,"010103",J49:J68)</f>
        <v>0</v>
      </c>
      <c r="K69" s="15"/>
      <c r="L69" s="15">
        <f>SUMIF(Q49:Q68,"010103",L49:L68)</f>
        <v>0</v>
      </c>
      <c r="M69" s="14"/>
      <c r="N69" t="s">
        <v>84</v>
      </c>
    </row>
    <row r="70" spans="1:48" ht="30" customHeight="1" x14ac:dyDescent="0.15">
      <c r="A70" s="16" t="s">
        <v>183</v>
      </c>
      <c r="B70" s="16" t="s">
        <v>133</v>
      </c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N70" s="3"/>
      <c r="O70" s="3"/>
      <c r="P70" s="3"/>
      <c r="Q70" s="2" t="s">
        <v>89</v>
      </c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</row>
    <row r="71" spans="1:48" ht="30" customHeight="1" x14ac:dyDescent="0.15">
      <c r="A71" s="16" t="s">
        <v>39</v>
      </c>
      <c r="B71" s="16" t="s">
        <v>9</v>
      </c>
      <c r="C71" s="16" t="s">
        <v>127</v>
      </c>
      <c r="D71" s="14">
        <v>9</v>
      </c>
      <c r="E71" s="15"/>
      <c r="F71" s="15">
        <f>TRUNC(E71*D71,0)</f>
        <v>0</v>
      </c>
      <c r="G71" s="15"/>
      <c r="H71" s="15">
        <f>TRUNC(G71*D71,0)</f>
        <v>0</v>
      </c>
      <c r="I71" s="15"/>
      <c r="J71" s="15">
        <f>TRUNC(I71*D71,0)</f>
        <v>0</v>
      </c>
      <c r="K71" s="15">
        <f t="shared" ref="K71:L74" si="3">TRUNC(E71+G71+I71,0)</f>
        <v>0</v>
      </c>
      <c r="L71" s="15">
        <f t="shared" si="3"/>
        <v>0</v>
      </c>
      <c r="M71" s="16"/>
      <c r="N71" s="2" t="s">
        <v>222</v>
      </c>
      <c r="O71" s="2" t="s">
        <v>133</v>
      </c>
      <c r="P71" s="2" t="s">
        <v>133</v>
      </c>
      <c r="Q71" s="2" t="s">
        <v>89</v>
      </c>
      <c r="R71" s="2" t="s">
        <v>122</v>
      </c>
      <c r="S71" s="2" t="s">
        <v>134</v>
      </c>
      <c r="T71" s="2" t="s">
        <v>134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2" t="s">
        <v>133</v>
      </c>
      <c r="AS71" s="2" t="s">
        <v>133</v>
      </c>
      <c r="AT71" s="3"/>
      <c r="AU71" s="2" t="s">
        <v>243</v>
      </c>
      <c r="AV71" s="3">
        <v>265</v>
      </c>
    </row>
    <row r="72" spans="1:48" ht="30" customHeight="1" x14ac:dyDescent="0.15">
      <c r="A72" s="16" t="s">
        <v>38</v>
      </c>
      <c r="B72" s="16" t="s">
        <v>133</v>
      </c>
      <c r="C72" s="16" t="s">
        <v>140</v>
      </c>
      <c r="D72" s="14">
        <v>189</v>
      </c>
      <c r="E72" s="15"/>
      <c r="F72" s="15">
        <f>TRUNC(E72*D72,0)</f>
        <v>0</v>
      </c>
      <c r="G72" s="15"/>
      <c r="H72" s="15">
        <f>TRUNC(G72*D72,0)</f>
        <v>0</v>
      </c>
      <c r="I72" s="15"/>
      <c r="J72" s="15">
        <f>TRUNC(I72*D72,0)</f>
        <v>0</v>
      </c>
      <c r="K72" s="15">
        <f t="shared" si="3"/>
        <v>0</v>
      </c>
      <c r="L72" s="15">
        <f t="shared" si="3"/>
        <v>0</v>
      </c>
      <c r="M72" s="16"/>
      <c r="N72" s="2" t="s">
        <v>225</v>
      </c>
      <c r="O72" s="2" t="s">
        <v>133</v>
      </c>
      <c r="P72" s="2" t="s">
        <v>133</v>
      </c>
      <c r="Q72" s="2" t="s">
        <v>89</v>
      </c>
      <c r="R72" s="2" t="s">
        <v>122</v>
      </c>
      <c r="S72" s="2" t="s">
        <v>134</v>
      </c>
      <c r="T72" s="2" t="s">
        <v>134</v>
      </c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2" t="s">
        <v>133</v>
      </c>
      <c r="AS72" s="2" t="s">
        <v>133</v>
      </c>
      <c r="AT72" s="3"/>
      <c r="AU72" s="2" t="s">
        <v>239</v>
      </c>
      <c r="AV72" s="3">
        <v>235</v>
      </c>
    </row>
    <row r="73" spans="1:48" ht="30" customHeight="1" x14ac:dyDescent="0.15">
      <c r="A73" s="16" t="s">
        <v>90</v>
      </c>
      <c r="B73" s="16" t="s">
        <v>10</v>
      </c>
      <c r="C73" s="16" t="s">
        <v>136</v>
      </c>
      <c r="D73" s="14">
        <v>3</v>
      </c>
      <c r="E73" s="15"/>
      <c r="F73" s="15">
        <f>TRUNC(E73*D73,0)</f>
        <v>0</v>
      </c>
      <c r="G73" s="15"/>
      <c r="H73" s="15">
        <f>TRUNC(G73*D73,0)</f>
        <v>0</v>
      </c>
      <c r="I73" s="15"/>
      <c r="J73" s="15">
        <f>TRUNC(I73*D73,0)</f>
        <v>0</v>
      </c>
      <c r="K73" s="15">
        <f t="shared" si="3"/>
        <v>0</v>
      </c>
      <c r="L73" s="15">
        <f t="shared" si="3"/>
        <v>0</v>
      </c>
      <c r="M73" s="16"/>
      <c r="N73" s="2" t="s">
        <v>227</v>
      </c>
      <c r="O73" s="2" t="s">
        <v>133</v>
      </c>
      <c r="P73" s="2" t="s">
        <v>133</v>
      </c>
      <c r="Q73" s="2" t="s">
        <v>89</v>
      </c>
      <c r="R73" s="2" t="s">
        <v>122</v>
      </c>
      <c r="S73" s="2" t="s">
        <v>134</v>
      </c>
      <c r="T73" s="2" t="s">
        <v>134</v>
      </c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2" t="s">
        <v>133</v>
      </c>
      <c r="AS73" s="2" t="s">
        <v>133</v>
      </c>
      <c r="AT73" s="3"/>
      <c r="AU73" s="2" t="s">
        <v>240</v>
      </c>
      <c r="AV73" s="3">
        <v>16</v>
      </c>
    </row>
    <row r="74" spans="1:48" ht="30" customHeight="1" x14ac:dyDescent="0.15">
      <c r="A74" s="16" t="s">
        <v>8</v>
      </c>
      <c r="B74" s="16" t="s">
        <v>133</v>
      </c>
      <c r="C74" s="16" t="s">
        <v>255</v>
      </c>
      <c r="D74" s="14">
        <v>25</v>
      </c>
      <c r="E74" s="15"/>
      <c r="F74" s="15">
        <f>TRUNC(E74*D74,0)</f>
        <v>0</v>
      </c>
      <c r="G74" s="15"/>
      <c r="H74" s="15">
        <f>TRUNC(G74*D74,0)</f>
        <v>0</v>
      </c>
      <c r="I74" s="15"/>
      <c r="J74" s="15">
        <f>TRUNC(I74*D74,0)</f>
        <v>0</v>
      </c>
      <c r="K74" s="15">
        <f t="shared" si="3"/>
        <v>0</v>
      </c>
      <c r="L74" s="15">
        <f t="shared" si="3"/>
        <v>0</v>
      </c>
      <c r="M74" s="16"/>
      <c r="N74" s="2" t="s">
        <v>228</v>
      </c>
      <c r="O74" s="2" t="s">
        <v>133</v>
      </c>
      <c r="P74" s="2" t="s">
        <v>133</v>
      </c>
      <c r="Q74" s="2" t="s">
        <v>89</v>
      </c>
      <c r="R74" s="2" t="s">
        <v>122</v>
      </c>
      <c r="S74" s="2" t="s">
        <v>134</v>
      </c>
      <c r="T74" s="2" t="s">
        <v>134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 t="s">
        <v>133</v>
      </c>
      <c r="AS74" s="2" t="s">
        <v>133</v>
      </c>
      <c r="AT74" s="3"/>
      <c r="AU74" s="2" t="s">
        <v>242</v>
      </c>
      <c r="AV74" s="3">
        <v>266</v>
      </c>
    </row>
    <row r="75" spans="1:48" ht="30" customHeight="1" x14ac:dyDescent="0.15">
      <c r="A75" s="14"/>
      <c r="B75" s="14"/>
      <c r="C75" s="14"/>
      <c r="D75" s="14"/>
      <c r="E75" s="15"/>
      <c r="F75" s="15"/>
      <c r="G75" s="15"/>
      <c r="H75" s="15"/>
      <c r="I75" s="15"/>
      <c r="J75" s="15"/>
      <c r="K75" s="15"/>
      <c r="L75" s="15"/>
      <c r="M75" s="14"/>
      <c r="Q75" s="1" t="s">
        <v>89</v>
      </c>
    </row>
    <row r="76" spans="1:48" ht="30" customHeight="1" x14ac:dyDescent="0.15">
      <c r="A76" s="14"/>
      <c r="B76" s="14"/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Q76" s="1" t="s">
        <v>89</v>
      </c>
    </row>
    <row r="77" spans="1:48" ht="30" customHeight="1" x14ac:dyDescent="0.15">
      <c r="A77" s="14"/>
      <c r="B77" s="14"/>
      <c r="C77" s="14"/>
      <c r="D77" s="14"/>
      <c r="E77" s="15"/>
      <c r="F77" s="15"/>
      <c r="G77" s="15"/>
      <c r="H77" s="15"/>
      <c r="I77" s="15"/>
      <c r="J77" s="15"/>
      <c r="K77" s="15"/>
      <c r="L77" s="15"/>
      <c r="M77" s="14"/>
      <c r="Q77" s="1" t="s">
        <v>89</v>
      </c>
    </row>
    <row r="78" spans="1:48" ht="30" customHeight="1" x14ac:dyDescent="0.15">
      <c r="A78" s="14"/>
      <c r="B78" s="14"/>
      <c r="C78" s="14"/>
      <c r="D78" s="14"/>
      <c r="E78" s="15"/>
      <c r="F78" s="15"/>
      <c r="G78" s="15"/>
      <c r="H78" s="15"/>
      <c r="I78" s="15"/>
      <c r="J78" s="15"/>
      <c r="K78" s="15"/>
      <c r="L78" s="15"/>
      <c r="M78" s="14"/>
      <c r="Q78" s="1" t="s">
        <v>89</v>
      </c>
    </row>
    <row r="79" spans="1:48" ht="30" customHeight="1" x14ac:dyDescent="0.15">
      <c r="A79" s="14"/>
      <c r="B79" s="14"/>
      <c r="C79" s="14"/>
      <c r="D79" s="14"/>
      <c r="E79" s="15"/>
      <c r="F79" s="15"/>
      <c r="G79" s="15"/>
      <c r="H79" s="15"/>
      <c r="I79" s="15"/>
      <c r="J79" s="15"/>
      <c r="K79" s="15"/>
      <c r="L79" s="15"/>
      <c r="M79" s="14"/>
      <c r="Q79" s="1" t="s">
        <v>89</v>
      </c>
    </row>
    <row r="80" spans="1:48" ht="30" customHeight="1" x14ac:dyDescent="0.15">
      <c r="A80" s="14"/>
      <c r="B80" s="14"/>
      <c r="C80" s="14"/>
      <c r="D80" s="14"/>
      <c r="E80" s="15"/>
      <c r="F80" s="15"/>
      <c r="G80" s="15"/>
      <c r="H80" s="15"/>
      <c r="I80" s="15"/>
      <c r="J80" s="15"/>
      <c r="K80" s="15"/>
      <c r="L80" s="15"/>
      <c r="M80" s="14"/>
      <c r="Q80" s="1" t="s">
        <v>89</v>
      </c>
    </row>
    <row r="81" spans="1:48" ht="30" customHeight="1" x14ac:dyDescent="0.15">
      <c r="A81" s="14"/>
      <c r="B81" s="14"/>
      <c r="C81" s="14"/>
      <c r="D81" s="14"/>
      <c r="E81" s="15"/>
      <c r="F81" s="15"/>
      <c r="G81" s="15"/>
      <c r="H81" s="15"/>
      <c r="I81" s="15"/>
      <c r="J81" s="15"/>
      <c r="K81" s="15"/>
      <c r="L81" s="15"/>
      <c r="M81" s="14"/>
      <c r="Q81" s="1" t="s">
        <v>89</v>
      </c>
    </row>
    <row r="82" spans="1:48" ht="30" customHeight="1" x14ac:dyDescent="0.15">
      <c r="A82" s="14"/>
      <c r="B82" s="14"/>
      <c r="C82" s="14"/>
      <c r="D82" s="14"/>
      <c r="E82" s="15"/>
      <c r="F82" s="15"/>
      <c r="G82" s="15"/>
      <c r="H82" s="15"/>
      <c r="I82" s="15"/>
      <c r="J82" s="15"/>
      <c r="K82" s="15"/>
      <c r="L82" s="15"/>
      <c r="M82" s="14"/>
      <c r="Q82" s="1" t="s">
        <v>89</v>
      </c>
    </row>
    <row r="83" spans="1:48" ht="30" customHeight="1" x14ac:dyDescent="0.15">
      <c r="A83" s="14"/>
      <c r="B83" s="14"/>
      <c r="C83" s="14"/>
      <c r="D83" s="14"/>
      <c r="E83" s="15"/>
      <c r="F83" s="15"/>
      <c r="G83" s="15"/>
      <c r="H83" s="15"/>
      <c r="I83" s="15"/>
      <c r="J83" s="15"/>
      <c r="K83" s="15"/>
      <c r="L83" s="15"/>
      <c r="M83" s="14"/>
      <c r="Q83" s="1" t="s">
        <v>89</v>
      </c>
    </row>
    <row r="84" spans="1:48" ht="30" customHeight="1" x14ac:dyDescent="0.15">
      <c r="A84" s="14"/>
      <c r="B84" s="14"/>
      <c r="C84" s="14"/>
      <c r="D84" s="14"/>
      <c r="E84" s="15"/>
      <c r="F84" s="15"/>
      <c r="G84" s="15"/>
      <c r="H84" s="15"/>
      <c r="I84" s="15"/>
      <c r="J84" s="15"/>
      <c r="K84" s="15"/>
      <c r="L84" s="15"/>
      <c r="M84" s="14"/>
      <c r="Q84" s="1" t="s">
        <v>89</v>
      </c>
    </row>
    <row r="85" spans="1:48" ht="30" customHeight="1" x14ac:dyDescent="0.15">
      <c r="A85" s="14"/>
      <c r="B85" s="14"/>
      <c r="C85" s="14"/>
      <c r="D85" s="14"/>
      <c r="E85" s="15"/>
      <c r="F85" s="15"/>
      <c r="G85" s="15"/>
      <c r="H85" s="15"/>
      <c r="I85" s="15"/>
      <c r="J85" s="15"/>
      <c r="K85" s="15"/>
      <c r="L85" s="15"/>
      <c r="M85" s="14"/>
      <c r="Q85" s="1" t="s">
        <v>89</v>
      </c>
    </row>
    <row r="86" spans="1:48" ht="30" customHeight="1" x14ac:dyDescent="0.15">
      <c r="A86" s="14"/>
      <c r="B86" s="14"/>
      <c r="C86" s="14"/>
      <c r="D86" s="14"/>
      <c r="E86" s="15"/>
      <c r="F86" s="15"/>
      <c r="G86" s="15"/>
      <c r="H86" s="15"/>
      <c r="I86" s="15"/>
      <c r="J86" s="15"/>
      <c r="K86" s="15"/>
      <c r="L86" s="15"/>
      <c r="M86" s="14"/>
      <c r="Q86" s="1" t="s">
        <v>89</v>
      </c>
    </row>
    <row r="87" spans="1:48" ht="30" customHeight="1" x14ac:dyDescent="0.15">
      <c r="A87" s="14"/>
      <c r="B87" s="14"/>
      <c r="C87" s="14"/>
      <c r="D87" s="14"/>
      <c r="E87" s="15"/>
      <c r="F87" s="15"/>
      <c r="G87" s="15"/>
      <c r="H87" s="15"/>
      <c r="I87" s="15"/>
      <c r="J87" s="15"/>
      <c r="K87" s="15"/>
      <c r="L87" s="15"/>
      <c r="M87" s="14"/>
      <c r="Q87" s="1" t="s">
        <v>89</v>
      </c>
    </row>
    <row r="88" spans="1:48" ht="30" customHeight="1" x14ac:dyDescent="0.15">
      <c r="A88" s="14"/>
      <c r="B88" s="14"/>
      <c r="C88" s="14"/>
      <c r="D88" s="14"/>
      <c r="E88" s="15"/>
      <c r="F88" s="15"/>
      <c r="G88" s="15"/>
      <c r="H88" s="15"/>
      <c r="I88" s="15"/>
      <c r="J88" s="15"/>
      <c r="K88" s="15"/>
      <c r="L88" s="15"/>
      <c r="M88" s="14"/>
      <c r="Q88" s="1" t="s">
        <v>89</v>
      </c>
    </row>
    <row r="89" spans="1:48" ht="30" customHeight="1" x14ac:dyDescent="0.15">
      <c r="A89" s="14"/>
      <c r="B89" s="14"/>
      <c r="C89" s="14"/>
      <c r="D89" s="14"/>
      <c r="E89" s="15"/>
      <c r="F89" s="15"/>
      <c r="G89" s="15"/>
      <c r="H89" s="15"/>
      <c r="I89" s="15"/>
      <c r="J89" s="15"/>
      <c r="K89" s="15"/>
      <c r="L89" s="15"/>
      <c r="M89" s="14"/>
      <c r="Q89" s="1" t="s">
        <v>89</v>
      </c>
    </row>
    <row r="90" spans="1:48" ht="30" customHeight="1" x14ac:dyDescent="0.15">
      <c r="A90" s="14"/>
      <c r="B90" s="14"/>
      <c r="C90" s="14"/>
      <c r="D90" s="14"/>
      <c r="E90" s="15"/>
      <c r="F90" s="15"/>
      <c r="G90" s="15"/>
      <c r="H90" s="15"/>
      <c r="I90" s="15"/>
      <c r="J90" s="15"/>
      <c r="K90" s="15"/>
      <c r="L90" s="15"/>
      <c r="M90" s="14"/>
      <c r="Q90" s="1" t="s">
        <v>89</v>
      </c>
    </row>
    <row r="91" spans="1:48" ht="30" customHeight="1" x14ac:dyDescent="0.15">
      <c r="A91" s="16" t="s">
        <v>166</v>
      </c>
      <c r="B91" s="14"/>
      <c r="C91" s="14"/>
      <c r="D91" s="14"/>
      <c r="E91" s="15"/>
      <c r="F91" s="15">
        <f>SUMIF(Q71:Q90,"010104",F71:F90)</f>
        <v>0</v>
      </c>
      <c r="G91" s="15"/>
      <c r="H91" s="15">
        <f>SUMIF(Q71:Q90,"010104",H71:H90)</f>
        <v>0</v>
      </c>
      <c r="I91" s="15"/>
      <c r="J91" s="15">
        <f>SUMIF(Q71:Q90,"010104",J71:J90)</f>
        <v>0</v>
      </c>
      <c r="K91" s="15"/>
      <c r="L91" s="15">
        <f>SUMIF(Q71:Q90,"010104",L71:L90)</f>
        <v>0</v>
      </c>
      <c r="M91" s="14"/>
      <c r="N91" t="s">
        <v>84</v>
      </c>
    </row>
    <row r="92" spans="1:48" ht="30" customHeight="1" x14ac:dyDescent="0.15">
      <c r="A92" s="16" t="s">
        <v>173</v>
      </c>
      <c r="B92" s="16" t="s">
        <v>133</v>
      </c>
      <c r="C92" s="14"/>
      <c r="D92" s="14"/>
      <c r="E92" s="15"/>
      <c r="F92" s="15"/>
      <c r="G92" s="15"/>
      <c r="H92" s="15"/>
      <c r="I92" s="15"/>
      <c r="J92" s="15"/>
      <c r="K92" s="15"/>
      <c r="L92" s="15"/>
      <c r="M92" s="14"/>
      <c r="N92" s="3"/>
      <c r="O92" s="3"/>
      <c r="P92" s="3"/>
      <c r="Q92" s="2" t="s">
        <v>93</v>
      </c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</row>
    <row r="93" spans="1:48" ht="30" customHeight="1" x14ac:dyDescent="0.15">
      <c r="A93" s="16" t="s">
        <v>92</v>
      </c>
      <c r="B93" s="16" t="s">
        <v>40</v>
      </c>
      <c r="C93" s="16" t="s">
        <v>138</v>
      </c>
      <c r="D93" s="14">
        <v>118</v>
      </c>
      <c r="E93" s="15"/>
      <c r="F93" s="15">
        <f>TRUNC(E93*D93,0)</f>
        <v>0</v>
      </c>
      <c r="G93" s="15"/>
      <c r="H93" s="15">
        <f>TRUNC(G93*D93,0)</f>
        <v>0</v>
      </c>
      <c r="I93" s="15"/>
      <c r="J93" s="15">
        <f>TRUNC(I93*D93,0)</f>
        <v>0</v>
      </c>
      <c r="K93" s="15">
        <f t="shared" ref="K93:L96" si="4">TRUNC(E93+G93+I93,0)</f>
        <v>0</v>
      </c>
      <c r="L93" s="15">
        <f t="shared" si="4"/>
        <v>0</v>
      </c>
      <c r="M93" s="16"/>
      <c r="N93" s="2" t="s">
        <v>223</v>
      </c>
      <c r="O93" s="2" t="s">
        <v>133</v>
      </c>
      <c r="P93" s="2" t="s">
        <v>133</v>
      </c>
      <c r="Q93" s="2" t="s">
        <v>93</v>
      </c>
      <c r="R93" s="2" t="s">
        <v>122</v>
      </c>
      <c r="S93" s="2" t="s">
        <v>134</v>
      </c>
      <c r="T93" s="2" t="s">
        <v>134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133</v>
      </c>
      <c r="AS93" s="2" t="s">
        <v>133</v>
      </c>
      <c r="AT93" s="3"/>
      <c r="AU93" s="2" t="s">
        <v>245</v>
      </c>
      <c r="AV93" s="3">
        <v>238</v>
      </c>
    </row>
    <row r="94" spans="1:48" ht="30" customHeight="1" x14ac:dyDescent="0.15">
      <c r="A94" s="16" t="s">
        <v>189</v>
      </c>
      <c r="B94" s="16" t="s">
        <v>141</v>
      </c>
      <c r="C94" s="16" t="s">
        <v>138</v>
      </c>
      <c r="D94" s="14">
        <v>1175</v>
      </c>
      <c r="E94" s="15"/>
      <c r="F94" s="15">
        <f>TRUNC(E94*D94,0)</f>
        <v>0</v>
      </c>
      <c r="G94" s="15"/>
      <c r="H94" s="15">
        <f>TRUNC(G94*D94,0)</f>
        <v>0</v>
      </c>
      <c r="I94" s="15"/>
      <c r="J94" s="15">
        <f>TRUNC(I94*D94,0)</f>
        <v>0</v>
      </c>
      <c r="K94" s="15">
        <f t="shared" si="4"/>
        <v>0</v>
      </c>
      <c r="L94" s="15">
        <f t="shared" si="4"/>
        <v>0</v>
      </c>
      <c r="M94" s="16"/>
      <c r="N94" s="2" t="s">
        <v>224</v>
      </c>
      <c r="O94" s="2" t="s">
        <v>133</v>
      </c>
      <c r="P94" s="2" t="s">
        <v>133</v>
      </c>
      <c r="Q94" s="2" t="s">
        <v>93</v>
      </c>
      <c r="R94" s="2" t="s">
        <v>122</v>
      </c>
      <c r="S94" s="2" t="s">
        <v>134</v>
      </c>
      <c r="T94" s="2" t="s">
        <v>134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133</v>
      </c>
      <c r="AS94" s="2" t="s">
        <v>133</v>
      </c>
      <c r="AT94" s="3"/>
      <c r="AU94" s="2" t="s">
        <v>247</v>
      </c>
      <c r="AV94" s="3">
        <v>313</v>
      </c>
    </row>
    <row r="95" spans="1:48" ht="30" customHeight="1" x14ac:dyDescent="0.15">
      <c r="A95" s="16" t="s">
        <v>189</v>
      </c>
      <c r="B95" s="16" t="s">
        <v>132</v>
      </c>
      <c r="C95" s="16" t="s">
        <v>138</v>
      </c>
      <c r="D95" s="14">
        <v>368</v>
      </c>
      <c r="E95" s="15"/>
      <c r="F95" s="15">
        <f>TRUNC(E95*D95,0)</f>
        <v>0</v>
      </c>
      <c r="G95" s="15"/>
      <c r="H95" s="15">
        <f>TRUNC(G95*D95,0)</f>
        <v>0</v>
      </c>
      <c r="I95" s="15"/>
      <c r="J95" s="15">
        <f>TRUNC(I95*D95,0)</f>
        <v>0</v>
      </c>
      <c r="K95" s="15">
        <f t="shared" si="4"/>
        <v>0</v>
      </c>
      <c r="L95" s="15">
        <f t="shared" si="4"/>
        <v>0</v>
      </c>
      <c r="M95" s="16"/>
      <c r="N95" s="2" t="s">
        <v>226</v>
      </c>
      <c r="O95" s="2" t="s">
        <v>133</v>
      </c>
      <c r="P95" s="2" t="s">
        <v>133</v>
      </c>
      <c r="Q95" s="2" t="s">
        <v>93</v>
      </c>
      <c r="R95" s="2" t="s">
        <v>122</v>
      </c>
      <c r="S95" s="2" t="s">
        <v>134</v>
      </c>
      <c r="T95" s="2" t="s">
        <v>134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 t="s">
        <v>133</v>
      </c>
      <c r="AS95" s="2" t="s">
        <v>133</v>
      </c>
      <c r="AT95" s="3"/>
      <c r="AU95" s="2" t="s">
        <v>253</v>
      </c>
      <c r="AV95" s="3">
        <v>314</v>
      </c>
    </row>
    <row r="96" spans="1:48" ht="30" customHeight="1" x14ac:dyDescent="0.15">
      <c r="A96" s="16" t="s">
        <v>100</v>
      </c>
      <c r="B96" s="16" t="s">
        <v>133</v>
      </c>
      <c r="C96" s="16" t="s">
        <v>139</v>
      </c>
      <c r="D96" s="14">
        <v>32</v>
      </c>
      <c r="E96" s="15"/>
      <c r="F96" s="15">
        <f>TRUNC(E96*D96,0)</f>
        <v>0</v>
      </c>
      <c r="G96" s="15"/>
      <c r="H96" s="15">
        <f>TRUNC(G96*D96,0)</f>
        <v>0</v>
      </c>
      <c r="I96" s="15"/>
      <c r="J96" s="15">
        <f>TRUNC(I96*D96,0)</f>
        <v>0</v>
      </c>
      <c r="K96" s="15">
        <f t="shared" si="4"/>
        <v>0</v>
      </c>
      <c r="L96" s="15">
        <f t="shared" si="4"/>
        <v>0</v>
      </c>
      <c r="M96" s="16"/>
      <c r="N96" s="2" t="s">
        <v>229</v>
      </c>
      <c r="O96" s="2" t="s">
        <v>133</v>
      </c>
      <c r="P96" s="2" t="s">
        <v>133</v>
      </c>
      <c r="Q96" s="2" t="s">
        <v>93</v>
      </c>
      <c r="R96" s="2" t="s">
        <v>122</v>
      </c>
      <c r="S96" s="2" t="s">
        <v>134</v>
      </c>
      <c r="T96" s="2" t="s">
        <v>134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2" t="s">
        <v>133</v>
      </c>
      <c r="AS96" s="2" t="s">
        <v>133</v>
      </c>
      <c r="AT96" s="3"/>
      <c r="AU96" s="2" t="s">
        <v>246</v>
      </c>
      <c r="AV96" s="3">
        <v>20</v>
      </c>
    </row>
    <row r="97" spans="1:17" ht="30" customHeight="1" x14ac:dyDescent="0.15">
      <c r="A97" s="14"/>
      <c r="B97" s="14"/>
      <c r="C97" s="14"/>
      <c r="D97" s="14"/>
      <c r="E97" s="15"/>
      <c r="F97" s="15"/>
      <c r="G97" s="15"/>
      <c r="H97" s="15"/>
      <c r="I97" s="15"/>
      <c r="J97" s="15"/>
      <c r="K97" s="15"/>
      <c r="L97" s="15"/>
      <c r="M97" s="14"/>
      <c r="Q97" s="1" t="s">
        <v>93</v>
      </c>
    </row>
    <row r="98" spans="1:17" ht="30" customHeight="1" x14ac:dyDescent="0.15">
      <c r="A98" s="14"/>
      <c r="B98" s="14"/>
      <c r="C98" s="14"/>
      <c r="D98" s="14"/>
      <c r="E98" s="15"/>
      <c r="F98" s="15"/>
      <c r="G98" s="15"/>
      <c r="H98" s="15"/>
      <c r="I98" s="15"/>
      <c r="J98" s="15"/>
      <c r="K98" s="15"/>
      <c r="L98" s="15"/>
      <c r="M98" s="14"/>
      <c r="Q98" s="1" t="s">
        <v>93</v>
      </c>
    </row>
    <row r="99" spans="1:17" ht="30" customHeight="1" x14ac:dyDescent="0.15">
      <c r="A99" s="14"/>
      <c r="B99" s="14"/>
      <c r="C99" s="14"/>
      <c r="D99" s="14"/>
      <c r="E99" s="15"/>
      <c r="F99" s="15"/>
      <c r="G99" s="15"/>
      <c r="H99" s="15"/>
      <c r="I99" s="15"/>
      <c r="J99" s="15"/>
      <c r="K99" s="15"/>
      <c r="L99" s="15"/>
      <c r="M99" s="14"/>
      <c r="Q99" s="1" t="s">
        <v>93</v>
      </c>
    </row>
    <row r="100" spans="1:17" ht="30" customHeight="1" x14ac:dyDescent="0.15">
      <c r="A100" s="14"/>
      <c r="B100" s="14"/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4"/>
      <c r="Q100" s="1" t="s">
        <v>93</v>
      </c>
    </row>
    <row r="101" spans="1:17" ht="30" customHeight="1" x14ac:dyDescent="0.15">
      <c r="A101" s="14"/>
      <c r="B101" s="14"/>
      <c r="C101" s="14"/>
      <c r="D101" s="14"/>
      <c r="E101" s="15"/>
      <c r="F101" s="15"/>
      <c r="G101" s="15"/>
      <c r="H101" s="15"/>
      <c r="I101" s="15"/>
      <c r="J101" s="15"/>
      <c r="K101" s="15"/>
      <c r="L101" s="15"/>
      <c r="M101" s="14"/>
      <c r="Q101" s="1" t="s">
        <v>93</v>
      </c>
    </row>
    <row r="102" spans="1:17" ht="30" customHeight="1" x14ac:dyDescent="0.15">
      <c r="A102" s="14"/>
      <c r="B102" s="14"/>
      <c r="C102" s="14"/>
      <c r="D102" s="14"/>
      <c r="E102" s="15"/>
      <c r="F102" s="15"/>
      <c r="G102" s="15"/>
      <c r="H102" s="15"/>
      <c r="I102" s="15"/>
      <c r="J102" s="15"/>
      <c r="K102" s="15"/>
      <c r="L102" s="15"/>
      <c r="M102" s="14"/>
      <c r="Q102" s="1" t="s">
        <v>93</v>
      </c>
    </row>
    <row r="103" spans="1:17" ht="30" customHeight="1" x14ac:dyDescent="0.15">
      <c r="A103" s="14"/>
      <c r="B103" s="14"/>
      <c r="C103" s="14"/>
      <c r="D103" s="14"/>
      <c r="E103" s="15"/>
      <c r="F103" s="15"/>
      <c r="G103" s="15"/>
      <c r="H103" s="15"/>
      <c r="I103" s="15"/>
      <c r="J103" s="15"/>
      <c r="K103" s="15"/>
      <c r="L103" s="15"/>
      <c r="M103" s="14"/>
      <c r="Q103" s="1" t="s">
        <v>93</v>
      </c>
    </row>
    <row r="104" spans="1:17" ht="30" customHeight="1" x14ac:dyDescent="0.15">
      <c r="A104" s="14"/>
      <c r="B104" s="14"/>
      <c r="C104" s="14"/>
      <c r="D104" s="14"/>
      <c r="E104" s="15"/>
      <c r="F104" s="15"/>
      <c r="G104" s="15"/>
      <c r="H104" s="15"/>
      <c r="I104" s="15"/>
      <c r="J104" s="15"/>
      <c r="K104" s="15"/>
      <c r="L104" s="15"/>
      <c r="M104" s="14"/>
      <c r="Q104" s="1" t="s">
        <v>93</v>
      </c>
    </row>
    <row r="105" spans="1:17" ht="30" customHeight="1" x14ac:dyDescent="0.15">
      <c r="A105" s="14"/>
      <c r="B105" s="14"/>
      <c r="C105" s="14"/>
      <c r="D105" s="14"/>
      <c r="E105" s="15"/>
      <c r="F105" s="15"/>
      <c r="G105" s="15"/>
      <c r="H105" s="15"/>
      <c r="I105" s="15"/>
      <c r="J105" s="15"/>
      <c r="K105" s="15"/>
      <c r="L105" s="15"/>
      <c r="M105" s="14"/>
      <c r="Q105" s="1" t="s">
        <v>93</v>
      </c>
    </row>
    <row r="106" spans="1:17" ht="30" customHeight="1" x14ac:dyDescent="0.15">
      <c r="A106" s="14"/>
      <c r="B106" s="14"/>
      <c r="C106" s="14"/>
      <c r="D106" s="14"/>
      <c r="E106" s="15"/>
      <c r="F106" s="15"/>
      <c r="G106" s="15"/>
      <c r="H106" s="15"/>
      <c r="I106" s="15"/>
      <c r="J106" s="15"/>
      <c r="K106" s="15"/>
      <c r="L106" s="15"/>
      <c r="M106" s="14"/>
      <c r="Q106" s="1" t="s">
        <v>93</v>
      </c>
    </row>
    <row r="107" spans="1:17" ht="30" customHeight="1" x14ac:dyDescent="0.15">
      <c r="A107" s="14"/>
      <c r="B107" s="14"/>
      <c r="C107" s="14"/>
      <c r="D107" s="14"/>
      <c r="E107" s="15"/>
      <c r="F107" s="15"/>
      <c r="G107" s="15"/>
      <c r="H107" s="15"/>
      <c r="I107" s="15"/>
      <c r="J107" s="15"/>
      <c r="K107" s="15"/>
      <c r="L107" s="15"/>
      <c r="M107" s="14"/>
      <c r="Q107" s="1" t="s">
        <v>93</v>
      </c>
    </row>
    <row r="108" spans="1:17" ht="30" customHeight="1" x14ac:dyDescent="0.15">
      <c r="A108" s="14"/>
      <c r="B108" s="14"/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4"/>
      <c r="Q108" s="1" t="s">
        <v>93</v>
      </c>
    </row>
    <row r="109" spans="1:17" ht="30" customHeight="1" x14ac:dyDescent="0.15">
      <c r="A109" s="14"/>
      <c r="B109" s="14"/>
      <c r="C109" s="14"/>
      <c r="D109" s="14"/>
      <c r="E109" s="15"/>
      <c r="F109" s="15"/>
      <c r="G109" s="15"/>
      <c r="H109" s="15"/>
      <c r="I109" s="15"/>
      <c r="J109" s="15"/>
      <c r="K109" s="15"/>
      <c r="L109" s="15"/>
      <c r="M109" s="14"/>
      <c r="Q109" s="1" t="s">
        <v>93</v>
      </c>
    </row>
    <row r="110" spans="1:17" ht="30" customHeight="1" x14ac:dyDescent="0.15">
      <c r="A110" s="14"/>
      <c r="B110" s="14"/>
      <c r="C110" s="14"/>
      <c r="D110" s="14"/>
      <c r="E110" s="15"/>
      <c r="F110" s="15"/>
      <c r="G110" s="15"/>
      <c r="H110" s="15"/>
      <c r="I110" s="15"/>
      <c r="J110" s="15"/>
      <c r="K110" s="15"/>
      <c r="L110" s="15"/>
      <c r="M110" s="14"/>
      <c r="Q110" s="1" t="s">
        <v>93</v>
      </c>
    </row>
    <row r="111" spans="1:17" ht="30" customHeight="1" x14ac:dyDescent="0.15">
      <c r="A111" s="14"/>
      <c r="B111" s="14"/>
      <c r="C111" s="14"/>
      <c r="D111" s="14"/>
      <c r="E111" s="15"/>
      <c r="F111" s="15"/>
      <c r="G111" s="15"/>
      <c r="H111" s="15"/>
      <c r="I111" s="15"/>
      <c r="J111" s="15"/>
      <c r="K111" s="15"/>
      <c r="L111" s="15"/>
      <c r="M111" s="14"/>
      <c r="Q111" s="1" t="s">
        <v>93</v>
      </c>
    </row>
    <row r="112" spans="1:17" ht="30" customHeight="1" x14ac:dyDescent="0.15">
      <c r="A112" s="14"/>
      <c r="B112" s="14"/>
      <c r="C112" s="14"/>
      <c r="D112" s="14"/>
      <c r="E112" s="15"/>
      <c r="F112" s="15"/>
      <c r="G112" s="15"/>
      <c r="H112" s="15"/>
      <c r="I112" s="15"/>
      <c r="J112" s="15"/>
      <c r="K112" s="15"/>
      <c r="L112" s="15"/>
      <c r="M112" s="14"/>
      <c r="Q112" s="1" t="s">
        <v>93</v>
      </c>
    </row>
    <row r="113" spans="1:48" ht="30" customHeight="1" x14ac:dyDescent="0.15">
      <c r="A113" s="16" t="s">
        <v>166</v>
      </c>
      <c r="B113" s="14"/>
      <c r="C113" s="14"/>
      <c r="D113" s="14"/>
      <c r="E113" s="15"/>
      <c r="F113" s="15">
        <f>SUMIF(Q93:Q112,"010105",F93:F112)</f>
        <v>0</v>
      </c>
      <c r="G113" s="15"/>
      <c r="H113" s="15">
        <f>SUMIF(Q93:Q112,"010105",H93:H112)</f>
        <v>0</v>
      </c>
      <c r="I113" s="15"/>
      <c r="J113" s="15">
        <f>SUMIF(Q93:Q112,"010105",J93:J112)</f>
        <v>0</v>
      </c>
      <c r="K113" s="15"/>
      <c r="L113" s="15">
        <f>SUMIF(Q93:Q112,"010105",L93:L112)</f>
        <v>0</v>
      </c>
      <c r="M113" s="14"/>
      <c r="N113" t="s">
        <v>84</v>
      </c>
    </row>
    <row r="114" spans="1:48" ht="30" customHeight="1" x14ac:dyDescent="0.15">
      <c r="A114" s="16" t="s">
        <v>190</v>
      </c>
      <c r="B114" s="16" t="s">
        <v>133</v>
      </c>
      <c r="C114" s="14"/>
      <c r="D114" s="14"/>
      <c r="E114" s="15"/>
      <c r="F114" s="15"/>
      <c r="G114" s="15"/>
      <c r="H114" s="15"/>
      <c r="I114" s="15"/>
      <c r="J114" s="15"/>
      <c r="K114" s="15"/>
      <c r="L114" s="15"/>
      <c r="M114" s="14"/>
      <c r="N114" s="3"/>
      <c r="O114" s="3"/>
      <c r="P114" s="3"/>
      <c r="Q114" s="2" t="s">
        <v>98</v>
      </c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</row>
    <row r="115" spans="1:48" ht="30" customHeight="1" x14ac:dyDescent="0.15">
      <c r="A115" s="16" t="s">
        <v>128</v>
      </c>
      <c r="B115" s="16" t="s">
        <v>41</v>
      </c>
      <c r="C115" s="16" t="s">
        <v>137</v>
      </c>
      <c r="D115" s="14">
        <v>20</v>
      </c>
      <c r="E115" s="15"/>
      <c r="F115" s="15">
        <f>TRUNC(E115*D115,0)</f>
        <v>0</v>
      </c>
      <c r="G115" s="15"/>
      <c r="H115" s="15">
        <f>TRUNC(G115*D115,0)</f>
        <v>0</v>
      </c>
      <c r="I115" s="15"/>
      <c r="J115" s="15">
        <f>TRUNC(I115*D115,0)</f>
        <v>0</v>
      </c>
      <c r="K115" s="15">
        <f>TRUNC(E115+G115+I115,0)</f>
        <v>0</v>
      </c>
      <c r="L115" s="15">
        <f>TRUNC(F115+H115+J115,0)</f>
        <v>0</v>
      </c>
      <c r="M115" s="16"/>
      <c r="N115" s="2" t="s">
        <v>249</v>
      </c>
      <c r="O115" s="2" t="s">
        <v>133</v>
      </c>
      <c r="P115" s="2" t="s">
        <v>133</v>
      </c>
      <c r="Q115" s="2" t="s">
        <v>98</v>
      </c>
      <c r="R115" s="2" t="s">
        <v>134</v>
      </c>
      <c r="S115" s="2" t="s">
        <v>134</v>
      </c>
      <c r="T115" s="2" t="s">
        <v>122</v>
      </c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2" t="s">
        <v>133</v>
      </c>
      <c r="AS115" s="2" t="s">
        <v>133</v>
      </c>
      <c r="AT115" s="3"/>
      <c r="AU115" s="2" t="s">
        <v>21</v>
      </c>
      <c r="AV115" s="3">
        <v>30</v>
      </c>
    </row>
    <row r="116" spans="1:48" ht="30" customHeight="1" x14ac:dyDescent="0.15">
      <c r="A116" s="16" t="s">
        <v>143</v>
      </c>
      <c r="B116" s="16" t="s">
        <v>144</v>
      </c>
      <c r="C116" s="16" t="s">
        <v>149</v>
      </c>
      <c r="D116" s="14">
        <v>225</v>
      </c>
      <c r="E116" s="15"/>
      <c r="F116" s="15">
        <f>TRUNC(E116*D116,0)</f>
        <v>0</v>
      </c>
      <c r="G116" s="15"/>
      <c r="H116" s="15">
        <f>TRUNC(G116*D116,0)</f>
        <v>0</v>
      </c>
      <c r="I116" s="15"/>
      <c r="J116" s="15">
        <f>TRUNC(I116*D116,0)</f>
        <v>0</v>
      </c>
      <c r="K116" s="15">
        <f>TRUNC(E116+G116+I116,0)</f>
        <v>0</v>
      </c>
      <c r="L116" s="15">
        <f>TRUNC(F116+H116+J116,0)</f>
        <v>0</v>
      </c>
      <c r="M116" s="16"/>
      <c r="N116" s="2" t="s">
        <v>250</v>
      </c>
      <c r="O116" s="2" t="s">
        <v>133</v>
      </c>
      <c r="P116" s="2" t="s">
        <v>133</v>
      </c>
      <c r="Q116" s="2" t="s">
        <v>98</v>
      </c>
      <c r="R116" s="2" t="s">
        <v>134</v>
      </c>
      <c r="S116" s="2" t="s">
        <v>134</v>
      </c>
      <c r="T116" s="2" t="s">
        <v>122</v>
      </c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2" t="s">
        <v>133</v>
      </c>
      <c r="AS116" s="2" t="s">
        <v>133</v>
      </c>
      <c r="AT116" s="3"/>
      <c r="AU116" s="2" t="s">
        <v>20</v>
      </c>
      <c r="AV116" s="3">
        <v>31</v>
      </c>
    </row>
    <row r="117" spans="1:48" ht="30" customHeight="1" x14ac:dyDescent="0.15">
      <c r="A117" s="14"/>
      <c r="B117" s="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4"/>
      <c r="Q117" s="1" t="s">
        <v>98</v>
      </c>
    </row>
    <row r="118" spans="1:48" ht="30" customHeight="1" x14ac:dyDescent="0.15">
      <c r="A118" s="14"/>
      <c r="B118" s="14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4"/>
      <c r="Q118" s="1" t="s">
        <v>98</v>
      </c>
    </row>
    <row r="119" spans="1:48" ht="30" customHeight="1" x14ac:dyDescent="0.15">
      <c r="A119" s="14"/>
      <c r="B119" s="14"/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4"/>
      <c r="Q119" s="1" t="s">
        <v>98</v>
      </c>
    </row>
    <row r="120" spans="1:48" ht="30" customHeight="1" x14ac:dyDescent="0.15">
      <c r="A120" s="14"/>
      <c r="B120" s="14"/>
      <c r="C120" s="14"/>
      <c r="D120" s="14"/>
      <c r="E120" s="15"/>
      <c r="F120" s="15"/>
      <c r="G120" s="15"/>
      <c r="H120" s="15"/>
      <c r="I120" s="15"/>
      <c r="J120" s="15"/>
      <c r="K120" s="15"/>
      <c r="L120" s="15"/>
      <c r="M120" s="14"/>
      <c r="Q120" s="1" t="s">
        <v>98</v>
      </c>
    </row>
    <row r="121" spans="1:48" ht="30" customHeight="1" x14ac:dyDescent="0.15">
      <c r="A121" s="14"/>
      <c r="B121" s="14"/>
      <c r="C121" s="14"/>
      <c r="D121" s="14"/>
      <c r="E121" s="15"/>
      <c r="F121" s="15"/>
      <c r="G121" s="15"/>
      <c r="H121" s="15"/>
      <c r="I121" s="15"/>
      <c r="J121" s="15"/>
      <c r="K121" s="15"/>
      <c r="L121" s="15"/>
      <c r="M121" s="14"/>
      <c r="Q121" s="1" t="s">
        <v>98</v>
      </c>
    </row>
    <row r="122" spans="1:48" ht="30" customHeight="1" x14ac:dyDescent="0.15">
      <c r="A122" s="14"/>
      <c r="B122" s="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4"/>
      <c r="Q122" s="1" t="s">
        <v>98</v>
      </c>
    </row>
    <row r="123" spans="1:48" ht="30" customHeight="1" x14ac:dyDescent="0.15">
      <c r="A123" s="14"/>
      <c r="B123" s="14"/>
      <c r="C123" s="14"/>
      <c r="D123" s="14"/>
      <c r="E123" s="15"/>
      <c r="F123" s="15"/>
      <c r="G123" s="15"/>
      <c r="H123" s="15"/>
      <c r="I123" s="15"/>
      <c r="J123" s="15"/>
      <c r="K123" s="15"/>
      <c r="L123" s="15"/>
      <c r="M123" s="14"/>
      <c r="Q123" s="1" t="s">
        <v>98</v>
      </c>
    </row>
    <row r="124" spans="1:48" ht="30" customHeight="1" x14ac:dyDescent="0.15">
      <c r="A124" s="14"/>
      <c r="B124" s="14"/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Q124" s="1" t="s">
        <v>98</v>
      </c>
    </row>
    <row r="125" spans="1:48" ht="30" customHeight="1" x14ac:dyDescent="0.15">
      <c r="A125" s="14"/>
      <c r="B125" s="14"/>
      <c r="C125" s="14"/>
      <c r="D125" s="14"/>
      <c r="E125" s="15"/>
      <c r="F125" s="15"/>
      <c r="G125" s="15"/>
      <c r="H125" s="15"/>
      <c r="I125" s="15"/>
      <c r="J125" s="15"/>
      <c r="K125" s="15"/>
      <c r="L125" s="15"/>
      <c r="M125" s="14"/>
      <c r="Q125" s="1" t="s">
        <v>98</v>
      </c>
    </row>
    <row r="126" spans="1:48" ht="30" customHeight="1" x14ac:dyDescent="0.15">
      <c r="A126" s="14"/>
      <c r="B126" s="14"/>
      <c r="C126" s="14"/>
      <c r="D126" s="14"/>
      <c r="E126" s="15"/>
      <c r="F126" s="15"/>
      <c r="G126" s="15"/>
      <c r="H126" s="15"/>
      <c r="I126" s="15"/>
      <c r="J126" s="15"/>
      <c r="K126" s="15"/>
      <c r="L126" s="15"/>
      <c r="M126" s="14"/>
      <c r="Q126" s="1" t="s">
        <v>98</v>
      </c>
    </row>
    <row r="127" spans="1:48" ht="30" customHeight="1" x14ac:dyDescent="0.15">
      <c r="A127" s="14"/>
      <c r="B127" s="14"/>
      <c r="C127" s="14"/>
      <c r="D127" s="14"/>
      <c r="E127" s="15"/>
      <c r="F127" s="15"/>
      <c r="G127" s="15"/>
      <c r="H127" s="15"/>
      <c r="I127" s="15"/>
      <c r="J127" s="15"/>
      <c r="K127" s="15"/>
      <c r="L127" s="15"/>
      <c r="M127" s="14"/>
      <c r="Q127" s="1" t="s">
        <v>98</v>
      </c>
    </row>
    <row r="128" spans="1:48" ht="30" customHeight="1" x14ac:dyDescent="0.15">
      <c r="A128" s="14"/>
      <c r="B128" s="14"/>
      <c r="C128" s="14"/>
      <c r="D128" s="14"/>
      <c r="E128" s="15"/>
      <c r="F128" s="15"/>
      <c r="G128" s="15"/>
      <c r="H128" s="15"/>
      <c r="I128" s="15"/>
      <c r="J128" s="15"/>
      <c r="K128" s="15"/>
      <c r="L128" s="15"/>
      <c r="M128" s="14"/>
      <c r="Q128" s="1" t="s">
        <v>98</v>
      </c>
    </row>
    <row r="129" spans="1:48" ht="30" customHeight="1" x14ac:dyDescent="0.15">
      <c r="A129" s="14"/>
      <c r="B129" s="14"/>
      <c r="C129" s="14"/>
      <c r="D129" s="14"/>
      <c r="E129" s="15"/>
      <c r="F129" s="15"/>
      <c r="G129" s="15"/>
      <c r="H129" s="15"/>
      <c r="I129" s="15"/>
      <c r="J129" s="15"/>
      <c r="K129" s="15"/>
      <c r="L129" s="15"/>
      <c r="M129" s="14"/>
      <c r="Q129" s="1" t="s">
        <v>98</v>
      </c>
    </row>
    <row r="130" spans="1:48" ht="30" customHeight="1" x14ac:dyDescent="0.15">
      <c r="A130" s="14"/>
      <c r="B130" s="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4"/>
      <c r="Q130" s="1" t="s">
        <v>98</v>
      </c>
    </row>
    <row r="131" spans="1:48" ht="30" customHeight="1" x14ac:dyDescent="0.15">
      <c r="A131" s="14"/>
      <c r="B131" s="14"/>
      <c r="C131" s="14"/>
      <c r="D131" s="14"/>
      <c r="E131" s="15"/>
      <c r="F131" s="15"/>
      <c r="G131" s="15"/>
      <c r="H131" s="15"/>
      <c r="I131" s="15"/>
      <c r="J131" s="15"/>
      <c r="K131" s="15"/>
      <c r="L131" s="15"/>
      <c r="M131" s="14"/>
      <c r="Q131" s="1" t="s">
        <v>98</v>
      </c>
    </row>
    <row r="132" spans="1:48" ht="30" customHeight="1" x14ac:dyDescent="0.15">
      <c r="A132" s="14"/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Q132" s="1" t="s">
        <v>98</v>
      </c>
    </row>
    <row r="133" spans="1:48" ht="30" customHeight="1" x14ac:dyDescent="0.15">
      <c r="A133" s="14"/>
      <c r="B133" s="14"/>
      <c r="C133" s="14"/>
      <c r="D133" s="14"/>
      <c r="E133" s="15"/>
      <c r="F133" s="15"/>
      <c r="G133" s="15"/>
      <c r="H133" s="15"/>
      <c r="I133" s="15"/>
      <c r="J133" s="15"/>
      <c r="K133" s="15"/>
      <c r="L133" s="15"/>
      <c r="M133" s="14"/>
      <c r="Q133" s="1" t="s">
        <v>98</v>
      </c>
    </row>
    <row r="134" spans="1:48" ht="30" customHeight="1" x14ac:dyDescent="0.15">
      <c r="A134" s="14"/>
      <c r="B134" s="14"/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Q134" s="1" t="s">
        <v>98</v>
      </c>
    </row>
    <row r="135" spans="1:48" ht="30" customHeight="1" x14ac:dyDescent="0.15">
      <c r="A135" s="16" t="s">
        <v>166</v>
      </c>
      <c r="B135" s="14"/>
      <c r="C135" s="14"/>
      <c r="D135" s="14"/>
      <c r="E135" s="15"/>
      <c r="F135" s="15">
        <f>SUMIF(Q115:Q134,"010106",F115:F134)</f>
        <v>0</v>
      </c>
      <c r="G135" s="15"/>
      <c r="H135" s="15">
        <f>SUMIF(Q115:Q134,"010106",H115:H134)</f>
        <v>0</v>
      </c>
      <c r="I135" s="15"/>
      <c r="J135" s="15">
        <f>SUMIF(Q115:Q134,"010106",J115:J134)</f>
        <v>0</v>
      </c>
      <c r="K135" s="15"/>
      <c r="L135" s="15">
        <f>SUMIF(Q115:Q134,"010106",L115:L134)</f>
        <v>0</v>
      </c>
      <c r="M135" s="14"/>
      <c r="N135" t="s">
        <v>84</v>
      </c>
    </row>
    <row r="136" spans="1:48" ht="30" customHeight="1" x14ac:dyDescent="0.15">
      <c r="A136" s="16" t="s">
        <v>169</v>
      </c>
      <c r="B136" s="16" t="s">
        <v>133</v>
      </c>
      <c r="C136" s="14"/>
      <c r="D136" s="14"/>
      <c r="E136" s="15"/>
      <c r="F136" s="15"/>
      <c r="G136" s="15"/>
      <c r="H136" s="15"/>
      <c r="I136" s="15"/>
      <c r="J136" s="15"/>
      <c r="K136" s="15"/>
      <c r="L136" s="15"/>
      <c r="M136" s="14"/>
      <c r="N136" s="3"/>
      <c r="O136" s="3"/>
      <c r="P136" s="3"/>
      <c r="Q136" s="2" t="s">
        <v>103</v>
      </c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</row>
    <row r="137" spans="1:48" ht="30" customHeight="1" x14ac:dyDescent="0.15">
      <c r="A137" s="16" t="s">
        <v>43</v>
      </c>
      <c r="B137" s="16" t="s">
        <v>42</v>
      </c>
      <c r="C137" s="16" t="s">
        <v>139</v>
      </c>
      <c r="D137" s="14">
        <v>25</v>
      </c>
      <c r="E137" s="15"/>
      <c r="F137" s="15">
        <f>TRUNC(E137*D137,0)</f>
        <v>0</v>
      </c>
      <c r="G137" s="15"/>
      <c r="H137" s="15">
        <f>TRUNC(G137*D137,0)</f>
        <v>0</v>
      </c>
      <c r="I137" s="15"/>
      <c r="J137" s="15">
        <f>TRUNC(I137*D137,0)</f>
        <v>0</v>
      </c>
      <c r="K137" s="15">
        <f>TRUNC(E137+G137+I137,0)</f>
        <v>0</v>
      </c>
      <c r="L137" s="15">
        <f>TRUNC(F137+H137+J137,0)</f>
        <v>0</v>
      </c>
      <c r="M137" s="16"/>
      <c r="N137" s="2" t="s">
        <v>231</v>
      </c>
      <c r="O137" s="2" t="s">
        <v>133</v>
      </c>
      <c r="P137" s="2" t="s">
        <v>133</v>
      </c>
      <c r="Q137" s="2" t="s">
        <v>103</v>
      </c>
      <c r="R137" s="2" t="s">
        <v>122</v>
      </c>
      <c r="S137" s="2" t="s">
        <v>134</v>
      </c>
      <c r="T137" s="2" t="s">
        <v>134</v>
      </c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 t="s">
        <v>133</v>
      </c>
      <c r="AS137" s="2" t="s">
        <v>133</v>
      </c>
      <c r="AT137" s="3"/>
      <c r="AU137" s="2" t="s">
        <v>5</v>
      </c>
      <c r="AV137" s="3">
        <v>33</v>
      </c>
    </row>
    <row r="138" spans="1:48" ht="30" customHeight="1" x14ac:dyDescent="0.15">
      <c r="A138" s="16" t="s">
        <v>43</v>
      </c>
      <c r="B138" s="16" t="s">
        <v>187</v>
      </c>
      <c r="C138" s="16" t="s">
        <v>139</v>
      </c>
      <c r="D138" s="14">
        <v>7</v>
      </c>
      <c r="E138" s="15"/>
      <c r="F138" s="15">
        <f>TRUNC(E138*D138,0)</f>
        <v>0</v>
      </c>
      <c r="G138" s="15"/>
      <c r="H138" s="15">
        <f>TRUNC(G138*D138,0)</f>
        <v>0</v>
      </c>
      <c r="I138" s="15"/>
      <c r="J138" s="15">
        <f>TRUNC(I138*D138,0)</f>
        <v>0</v>
      </c>
      <c r="K138" s="15">
        <f>TRUNC(E138+G138+I138,0)</f>
        <v>0</v>
      </c>
      <c r="L138" s="15">
        <f>TRUNC(F138+H138+J138,0)</f>
        <v>0</v>
      </c>
      <c r="M138" s="16"/>
      <c r="N138" s="2" t="s">
        <v>233</v>
      </c>
      <c r="O138" s="2" t="s">
        <v>133</v>
      </c>
      <c r="P138" s="2" t="s">
        <v>133</v>
      </c>
      <c r="Q138" s="2" t="s">
        <v>103</v>
      </c>
      <c r="R138" s="2" t="s">
        <v>122</v>
      </c>
      <c r="S138" s="2" t="s">
        <v>134</v>
      </c>
      <c r="T138" s="2" t="s">
        <v>134</v>
      </c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2" t="s">
        <v>133</v>
      </c>
      <c r="AS138" s="2" t="s">
        <v>133</v>
      </c>
      <c r="AT138" s="3"/>
      <c r="AU138" s="2" t="s">
        <v>251</v>
      </c>
      <c r="AV138" s="3">
        <v>315</v>
      </c>
    </row>
    <row r="139" spans="1:48" ht="30" customHeight="1" x14ac:dyDescent="0.15">
      <c r="A139" s="14"/>
      <c r="B139" s="14"/>
      <c r="C139" s="14"/>
      <c r="D139" s="14"/>
      <c r="E139" s="15"/>
      <c r="F139" s="15"/>
      <c r="G139" s="15"/>
      <c r="H139" s="15"/>
      <c r="I139" s="15"/>
      <c r="J139" s="15"/>
      <c r="K139" s="15"/>
      <c r="L139" s="15"/>
      <c r="M139" s="14"/>
      <c r="Q139" s="1" t="s">
        <v>103</v>
      </c>
    </row>
    <row r="140" spans="1:48" ht="30" customHeight="1" x14ac:dyDescent="0.15">
      <c r="A140" s="14"/>
      <c r="B140" s="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4"/>
      <c r="Q140" s="1" t="s">
        <v>103</v>
      </c>
    </row>
    <row r="141" spans="1:48" ht="30" customHeight="1" x14ac:dyDescent="0.15">
      <c r="A141" s="14"/>
      <c r="B141" s="14"/>
      <c r="C141" s="14"/>
      <c r="D141" s="14"/>
      <c r="E141" s="15"/>
      <c r="F141" s="15"/>
      <c r="G141" s="15"/>
      <c r="H141" s="15"/>
      <c r="I141" s="15"/>
      <c r="J141" s="15"/>
      <c r="K141" s="15"/>
      <c r="L141" s="15"/>
      <c r="M141" s="14"/>
      <c r="Q141" s="1" t="s">
        <v>103</v>
      </c>
    </row>
    <row r="142" spans="1:48" ht="30" customHeight="1" x14ac:dyDescent="0.15">
      <c r="A142" s="14"/>
      <c r="B142" s="14"/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Q142" s="1" t="s">
        <v>103</v>
      </c>
    </row>
    <row r="143" spans="1:48" ht="30" customHeight="1" x14ac:dyDescent="0.15">
      <c r="A143" s="14"/>
      <c r="B143" s="14"/>
      <c r="C143" s="14"/>
      <c r="D143" s="14"/>
      <c r="E143" s="15"/>
      <c r="F143" s="15"/>
      <c r="G143" s="15"/>
      <c r="H143" s="15"/>
      <c r="I143" s="15"/>
      <c r="J143" s="15"/>
      <c r="K143" s="15"/>
      <c r="L143" s="15"/>
      <c r="M143" s="14"/>
      <c r="Q143" s="1" t="s">
        <v>103</v>
      </c>
    </row>
    <row r="144" spans="1:48" ht="30" customHeight="1" x14ac:dyDescent="0.15">
      <c r="A144" s="14"/>
      <c r="B144" s="14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4"/>
      <c r="Q144" s="1" t="s">
        <v>103</v>
      </c>
    </row>
    <row r="145" spans="1:48" ht="30" customHeight="1" x14ac:dyDescent="0.15">
      <c r="A145" s="14"/>
      <c r="B145" s="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4"/>
      <c r="Q145" s="1" t="s">
        <v>103</v>
      </c>
    </row>
    <row r="146" spans="1:48" ht="30" customHeight="1" x14ac:dyDescent="0.15">
      <c r="A146" s="14"/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4"/>
      <c r="Q146" s="1" t="s">
        <v>103</v>
      </c>
    </row>
    <row r="147" spans="1:48" ht="30" customHeight="1" x14ac:dyDescent="0.15">
      <c r="A147" s="14"/>
      <c r="B147" s="14"/>
      <c r="C147" s="14"/>
      <c r="D147" s="14"/>
      <c r="E147" s="15"/>
      <c r="F147" s="15"/>
      <c r="G147" s="15"/>
      <c r="H147" s="15"/>
      <c r="I147" s="15"/>
      <c r="J147" s="15"/>
      <c r="K147" s="15"/>
      <c r="L147" s="15"/>
      <c r="M147" s="14"/>
      <c r="Q147" s="1" t="s">
        <v>103</v>
      </c>
    </row>
    <row r="148" spans="1:48" ht="30" customHeight="1" x14ac:dyDescent="0.15">
      <c r="A148" s="14"/>
      <c r="B148" s="14"/>
      <c r="C148" s="14"/>
      <c r="D148" s="14"/>
      <c r="E148" s="15"/>
      <c r="F148" s="15"/>
      <c r="G148" s="15"/>
      <c r="H148" s="15"/>
      <c r="I148" s="15"/>
      <c r="J148" s="15"/>
      <c r="K148" s="15"/>
      <c r="L148" s="15"/>
      <c r="M148" s="14"/>
      <c r="Q148" s="1" t="s">
        <v>103</v>
      </c>
    </row>
    <row r="149" spans="1:48" ht="30" customHeight="1" x14ac:dyDescent="0.15">
      <c r="A149" s="14"/>
      <c r="B149" s="14"/>
      <c r="C149" s="14"/>
      <c r="D149" s="14"/>
      <c r="E149" s="15"/>
      <c r="F149" s="15"/>
      <c r="G149" s="15"/>
      <c r="H149" s="15"/>
      <c r="I149" s="15"/>
      <c r="J149" s="15"/>
      <c r="K149" s="15"/>
      <c r="L149" s="15"/>
      <c r="M149" s="14"/>
      <c r="Q149" s="1" t="s">
        <v>103</v>
      </c>
    </row>
    <row r="150" spans="1:48" ht="30" customHeight="1" x14ac:dyDescent="0.15">
      <c r="A150" s="14"/>
      <c r="B150" s="14"/>
      <c r="C150" s="14"/>
      <c r="D150" s="14"/>
      <c r="E150" s="15"/>
      <c r="F150" s="15"/>
      <c r="G150" s="15"/>
      <c r="H150" s="15"/>
      <c r="I150" s="15"/>
      <c r="J150" s="15"/>
      <c r="K150" s="15"/>
      <c r="L150" s="15"/>
      <c r="M150" s="14"/>
      <c r="Q150" s="1" t="s">
        <v>103</v>
      </c>
    </row>
    <row r="151" spans="1:48" ht="30" customHeight="1" x14ac:dyDescent="0.15">
      <c r="A151" s="14"/>
      <c r="B151" s="14"/>
      <c r="C151" s="14"/>
      <c r="D151" s="14"/>
      <c r="E151" s="15"/>
      <c r="F151" s="15"/>
      <c r="G151" s="15"/>
      <c r="H151" s="15"/>
      <c r="I151" s="15"/>
      <c r="J151" s="15"/>
      <c r="K151" s="15"/>
      <c r="L151" s="15"/>
      <c r="M151" s="14"/>
      <c r="Q151" s="1" t="s">
        <v>103</v>
      </c>
    </row>
    <row r="152" spans="1:48" ht="30" customHeight="1" x14ac:dyDescent="0.15">
      <c r="A152" s="14"/>
      <c r="B152" s="14"/>
      <c r="C152" s="14"/>
      <c r="D152" s="14"/>
      <c r="E152" s="15"/>
      <c r="F152" s="15"/>
      <c r="G152" s="15"/>
      <c r="H152" s="15"/>
      <c r="I152" s="15"/>
      <c r="J152" s="15"/>
      <c r="K152" s="15"/>
      <c r="L152" s="15"/>
      <c r="M152" s="14"/>
      <c r="Q152" s="1" t="s">
        <v>103</v>
      </c>
    </row>
    <row r="153" spans="1:48" ht="30" customHeight="1" x14ac:dyDescent="0.15">
      <c r="A153" s="14"/>
      <c r="B153" s="14"/>
      <c r="C153" s="14"/>
      <c r="D153" s="14"/>
      <c r="E153" s="15"/>
      <c r="F153" s="15"/>
      <c r="G153" s="15"/>
      <c r="H153" s="15"/>
      <c r="I153" s="15"/>
      <c r="J153" s="15"/>
      <c r="K153" s="15"/>
      <c r="L153" s="15"/>
      <c r="M153" s="14"/>
      <c r="Q153" s="1" t="s">
        <v>103</v>
      </c>
    </row>
    <row r="154" spans="1:48" ht="30" customHeight="1" x14ac:dyDescent="0.15">
      <c r="A154" s="14"/>
      <c r="B154" s="14"/>
      <c r="C154" s="14"/>
      <c r="D154" s="14"/>
      <c r="E154" s="15"/>
      <c r="F154" s="15"/>
      <c r="G154" s="15"/>
      <c r="H154" s="15"/>
      <c r="I154" s="15"/>
      <c r="J154" s="15"/>
      <c r="K154" s="15"/>
      <c r="L154" s="15"/>
      <c r="M154" s="14"/>
      <c r="Q154" s="1" t="s">
        <v>103</v>
      </c>
    </row>
    <row r="155" spans="1:48" ht="30" customHeight="1" x14ac:dyDescent="0.15">
      <c r="A155" s="14"/>
      <c r="B155" s="14"/>
      <c r="C155" s="14"/>
      <c r="D155" s="14"/>
      <c r="E155" s="15"/>
      <c r="F155" s="15"/>
      <c r="G155" s="15"/>
      <c r="H155" s="15"/>
      <c r="I155" s="15"/>
      <c r="J155" s="15"/>
      <c r="K155" s="15"/>
      <c r="L155" s="15"/>
      <c r="M155" s="14"/>
      <c r="Q155" s="1" t="s">
        <v>103</v>
      </c>
    </row>
    <row r="156" spans="1:48" ht="30" customHeight="1" x14ac:dyDescent="0.15">
      <c r="A156" s="14"/>
      <c r="B156" s="14"/>
      <c r="C156" s="14"/>
      <c r="D156" s="14"/>
      <c r="E156" s="15"/>
      <c r="F156" s="15"/>
      <c r="G156" s="15"/>
      <c r="H156" s="15"/>
      <c r="I156" s="15"/>
      <c r="J156" s="15"/>
      <c r="K156" s="15"/>
      <c r="L156" s="15"/>
      <c r="M156" s="14"/>
      <c r="Q156" s="1" t="s">
        <v>103</v>
      </c>
    </row>
    <row r="157" spans="1:48" ht="30" customHeight="1" x14ac:dyDescent="0.15">
      <c r="A157" s="16" t="s">
        <v>166</v>
      </c>
      <c r="B157" s="14"/>
      <c r="C157" s="14"/>
      <c r="D157" s="14"/>
      <c r="E157" s="15"/>
      <c r="F157" s="15">
        <f>SUMIF(Q137:Q156,"010107",F137:F156)</f>
        <v>0</v>
      </c>
      <c r="G157" s="15"/>
      <c r="H157" s="15">
        <f>SUMIF(Q137:Q156,"010107",H137:H156)</f>
        <v>0</v>
      </c>
      <c r="I157" s="15"/>
      <c r="J157" s="15">
        <f>SUMIF(Q137:Q156,"010107",J137:J156)</f>
        <v>0</v>
      </c>
      <c r="K157" s="15"/>
      <c r="L157" s="15">
        <f>SUMIF(Q137:Q156,"010107",L137:L156)</f>
        <v>0</v>
      </c>
      <c r="M157" s="14"/>
      <c r="N157" t="s">
        <v>84</v>
      </c>
    </row>
    <row r="158" spans="1:48" ht="30" customHeight="1" x14ac:dyDescent="0.15">
      <c r="A158" s="16" t="s">
        <v>165</v>
      </c>
      <c r="B158" s="16" t="s">
        <v>133</v>
      </c>
      <c r="C158" s="14"/>
      <c r="D158" s="14"/>
      <c r="E158" s="15"/>
      <c r="F158" s="15"/>
      <c r="G158" s="15"/>
      <c r="H158" s="15"/>
      <c r="I158" s="15"/>
      <c r="J158" s="15"/>
      <c r="K158" s="15"/>
      <c r="L158" s="15"/>
      <c r="M158" s="14"/>
      <c r="N158" s="3"/>
      <c r="O158" s="3"/>
      <c r="P158" s="3"/>
      <c r="Q158" s="2" t="s">
        <v>101</v>
      </c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</row>
    <row r="159" spans="1:48" ht="30" customHeight="1" x14ac:dyDescent="0.15">
      <c r="A159" s="16" t="s">
        <v>99</v>
      </c>
      <c r="B159" s="16" t="s">
        <v>11</v>
      </c>
      <c r="C159" s="16" t="s">
        <v>139</v>
      </c>
      <c r="D159" s="14">
        <v>25</v>
      </c>
      <c r="E159" s="15"/>
      <c r="F159" s="15">
        <f>TRUNC(E159*D159,0)</f>
        <v>0</v>
      </c>
      <c r="G159" s="15"/>
      <c r="H159" s="15">
        <f>TRUNC(G159*D159,0)</f>
        <v>0</v>
      </c>
      <c r="I159" s="15"/>
      <c r="J159" s="15">
        <f>TRUNC(I159*D159,0)</f>
        <v>0</v>
      </c>
      <c r="K159" s="15">
        <f t="shared" ref="K159:L162" si="5">TRUNC(E159+G159+I159,0)</f>
        <v>0</v>
      </c>
      <c r="L159" s="15">
        <f t="shared" si="5"/>
        <v>0</v>
      </c>
      <c r="M159" s="16"/>
      <c r="N159" s="2" t="s">
        <v>257</v>
      </c>
      <c r="O159" s="2" t="s">
        <v>133</v>
      </c>
      <c r="P159" s="2" t="s">
        <v>133</v>
      </c>
      <c r="Q159" s="2" t="s">
        <v>101</v>
      </c>
      <c r="R159" s="2" t="s">
        <v>134</v>
      </c>
      <c r="S159" s="2" t="s">
        <v>134</v>
      </c>
      <c r="T159" s="2" t="s">
        <v>122</v>
      </c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2" t="s">
        <v>133</v>
      </c>
      <c r="AS159" s="2" t="s">
        <v>133</v>
      </c>
      <c r="AT159" s="3"/>
      <c r="AU159" s="2" t="s">
        <v>22</v>
      </c>
      <c r="AV159" s="3">
        <v>274</v>
      </c>
    </row>
    <row r="160" spans="1:48" ht="30" customHeight="1" x14ac:dyDescent="0.15">
      <c r="A160" s="16" t="s">
        <v>104</v>
      </c>
      <c r="B160" s="16" t="s">
        <v>4</v>
      </c>
      <c r="C160" s="16" t="s">
        <v>139</v>
      </c>
      <c r="D160" s="14">
        <v>7</v>
      </c>
      <c r="E160" s="15"/>
      <c r="F160" s="15">
        <f>TRUNC(E160*D160,0)</f>
        <v>0</v>
      </c>
      <c r="G160" s="15"/>
      <c r="H160" s="15">
        <f>TRUNC(G160*D160,0)</f>
        <v>0</v>
      </c>
      <c r="I160" s="15"/>
      <c r="J160" s="15">
        <f>TRUNC(I160*D160,0)</f>
        <v>0</v>
      </c>
      <c r="K160" s="15">
        <f t="shared" si="5"/>
        <v>0</v>
      </c>
      <c r="L160" s="15">
        <f t="shared" si="5"/>
        <v>0</v>
      </c>
      <c r="M160" s="16"/>
      <c r="N160" s="2" t="s">
        <v>256</v>
      </c>
      <c r="O160" s="2" t="s">
        <v>133</v>
      </c>
      <c r="P160" s="2" t="s">
        <v>133</v>
      </c>
      <c r="Q160" s="2" t="s">
        <v>101</v>
      </c>
      <c r="R160" s="2" t="s">
        <v>134</v>
      </c>
      <c r="S160" s="2" t="s">
        <v>134</v>
      </c>
      <c r="T160" s="2" t="s">
        <v>122</v>
      </c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2" t="s">
        <v>133</v>
      </c>
      <c r="AS160" s="2" t="s">
        <v>133</v>
      </c>
      <c r="AT160" s="3"/>
      <c r="AU160" s="2" t="s">
        <v>23</v>
      </c>
      <c r="AV160" s="3">
        <v>316</v>
      </c>
    </row>
    <row r="161" spans="1:48" ht="30" customHeight="1" x14ac:dyDescent="0.15">
      <c r="A161" s="16" t="s">
        <v>44</v>
      </c>
      <c r="B161" s="16" t="s">
        <v>42</v>
      </c>
      <c r="C161" s="16" t="s">
        <v>139</v>
      </c>
      <c r="D161" s="14">
        <v>25</v>
      </c>
      <c r="E161" s="15"/>
      <c r="F161" s="15">
        <f>TRUNC(E161*D161,0)</f>
        <v>0</v>
      </c>
      <c r="G161" s="15"/>
      <c r="H161" s="15">
        <f>TRUNC(G161*D161,0)</f>
        <v>0</v>
      </c>
      <c r="I161" s="15"/>
      <c r="J161" s="15">
        <f>TRUNC(I161*D161,0)</f>
        <v>0</v>
      </c>
      <c r="K161" s="15">
        <f t="shared" si="5"/>
        <v>0</v>
      </c>
      <c r="L161" s="15">
        <f t="shared" si="5"/>
        <v>0</v>
      </c>
      <c r="M161" s="16"/>
      <c r="N161" s="2" t="s">
        <v>232</v>
      </c>
      <c r="O161" s="2" t="s">
        <v>133</v>
      </c>
      <c r="P161" s="2" t="s">
        <v>133</v>
      </c>
      <c r="Q161" s="2" t="s">
        <v>101</v>
      </c>
      <c r="R161" s="2" t="s">
        <v>122</v>
      </c>
      <c r="S161" s="2" t="s">
        <v>134</v>
      </c>
      <c r="T161" s="2" t="s">
        <v>134</v>
      </c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2" t="s">
        <v>133</v>
      </c>
      <c r="AS161" s="2" t="s">
        <v>133</v>
      </c>
      <c r="AT161" s="3"/>
      <c r="AU161" s="2" t="s">
        <v>258</v>
      </c>
      <c r="AV161" s="3">
        <v>272</v>
      </c>
    </row>
    <row r="162" spans="1:48" ht="30" customHeight="1" x14ac:dyDescent="0.15">
      <c r="A162" s="16" t="s">
        <v>44</v>
      </c>
      <c r="B162" s="16" t="s">
        <v>187</v>
      </c>
      <c r="C162" s="16" t="s">
        <v>139</v>
      </c>
      <c r="D162" s="14">
        <v>7</v>
      </c>
      <c r="E162" s="15"/>
      <c r="F162" s="15">
        <f>TRUNC(E162*D162,0)</f>
        <v>0</v>
      </c>
      <c r="G162" s="15"/>
      <c r="H162" s="15">
        <f>TRUNC(G162*D162,0)</f>
        <v>0</v>
      </c>
      <c r="I162" s="15"/>
      <c r="J162" s="15">
        <f>TRUNC(I162*D162,0)</f>
        <v>0</v>
      </c>
      <c r="K162" s="15">
        <f t="shared" si="5"/>
        <v>0</v>
      </c>
      <c r="L162" s="15">
        <f t="shared" si="5"/>
        <v>0</v>
      </c>
      <c r="M162" s="16"/>
      <c r="N162" s="2" t="s">
        <v>230</v>
      </c>
      <c r="O162" s="2" t="s">
        <v>133</v>
      </c>
      <c r="P162" s="2" t="s">
        <v>133</v>
      </c>
      <c r="Q162" s="2" t="s">
        <v>101</v>
      </c>
      <c r="R162" s="2" t="s">
        <v>122</v>
      </c>
      <c r="S162" s="2" t="s">
        <v>134</v>
      </c>
      <c r="T162" s="2" t="s">
        <v>134</v>
      </c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2" t="s">
        <v>133</v>
      </c>
      <c r="AS162" s="2" t="s">
        <v>133</v>
      </c>
      <c r="AT162" s="3"/>
      <c r="AU162" s="2" t="s">
        <v>259</v>
      </c>
      <c r="AV162" s="3">
        <v>317</v>
      </c>
    </row>
    <row r="163" spans="1:48" ht="30" customHeight="1" x14ac:dyDescent="0.15">
      <c r="A163" s="14"/>
      <c r="B163" s="14"/>
      <c r="C163" s="14"/>
      <c r="D163" s="14"/>
      <c r="E163" s="15"/>
      <c r="F163" s="15"/>
      <c r="G163" s="15"/>
      <c r="H163" s="15"/>
      <c r="I163" s="15"/>
      <c r="J163" s="15"/>
      <c r="K163" s="15"/>
      <c r="L163" s="15"/>
      <c r="M163" s="14"/>
      <c r="Q163" s="1" t="s">
        <v>101</v>
      </c>
    </row>
    <row r="164" spans="1:48" ht="30" customHeight="1" x14ac:dyDescent="0.15">
      <c r="A164" s="14"/>
      <c r="B164" s="14"/>
      <c r="C164" s="14"/>
      <c r="D164" s="14"/>
      <c r="E164" s="15"/>
      <c r="F164" s="15"/>
      <c r="G164" s="15"/>
      <c r="H164" s="15"/>
      <c r="I164" s="15"/>
      <c r="J164" s="15"/>
      <c r="K164" s="15"/>
      <c r="L164" s="15"/>
      <c r="M164" s="14"/>
      <c r="Q164" s="1" t="s">
        <v>101</v>
      </c>
    </row>
    <row r="165" spans="1:48" ht="30" customHeight="1" x14ac:dyDescent="0.15">
      <c r="A165" s="14"/>
      <c r="B165" s="14"/>
      <c r="C165" s="14"/>
      <c r="D165" s="14"/>
      <c r="E165" s="15"/>
      <c r="F165" s="15"/>
      <c r="G165" s="15"/>
      <c r="H165" s="15"/>
      <c r="I165" s="15"/>
      <c r="J165" s="15"/>
      <c r="K165" s="15"/>
      <c r="L165" s="15"/>
      <c r="M165" s="14"/>
      <c r="Q165" s="1" t="s">
        <v>101</v>
      </c>
    </row>
    <row r="166" spans="1:48" ht="30" customHeight="1" x14ac:dyDescent="0.15">
      <c r="A166" s="14"/>
      <c r="B166" s="14"/>
      <c r="C166" s="14"/>
      <c r="D166" s="14"/>
      <c r="E166" s="15"/>
      <c r="F166" s="15"/>
      <c r="G166" s="15"/>
      <c r="H166" s="15"/>
      <c r="I166" s="15"/>
      <c r="J166" s="15"/>
      <c r="K166" s="15"/>
      <c r="L166" s="15"/>
      <c r="M166" s="14"/>
      <c r="Q166" s="1" t="s">
        <v>101</v>
      </c>
    </row>
    <row r="167" spans="1:48" ht="30" customHeight="1" x14ac:dyDescent="0.15">
      <c r="A167" s="14"/>
      <c r="B167" s="14"/>
      <c r="C167" s="14"/>
      <c r="D167" s="14"/>
      <c r="E167" s="15"/>
      <c r="F167" s="15"/>
      <c r="G167" s="15"/>
      <c r="H167" s="15"/>
      <c r="I167" s="15"/>
      <c r="J167" s="15"/>
      <c r="K167" s="15"/>
      <c r="L167" s="15"/>
      <c r="M167" s="14"/>
      <c r="Q167" s="1" t="s">
        <v>101</v>
      </c>
    </row>
    <row r="168" spans="1:48" ht="30" customHeight="1" x14ac:dyDescent="0.15">
      <c r="A168" s="14"/>
      <c r="B168" s="14"/>
      <c r="C168" s="14"/>
      <c r="D168" s="14"/>
      <c r="E168" s="15"/>
      <c r="F168" s="15"/>
      <c r="G168" s="15"/>
      <c r="H168" s="15"/>
      <c r="I168" s="15"/>
      <c r="J168" s="15"/>
      <c r="K168" s="15"/>
      <c r="L168" s="15"/>
      <c r="M168" s="14"/>
      <c r="Q168" s="1" t="s">
        <v>101</v>
      </c>
    </row>
    <row r="169" spans="1:48" ht="30" customHeight="1" x14ac:dyDescent="0.15">
      <c r="A169" s="14"/>
      <c r="B169" s="14"/>
      <c r="C169" s="14"/>
      <c r="D169" s="14"/>
      <c r="E169" s="15"/>
      <c r="F169" s="15"/>
      <c r="G169" s="15"/>
      <c r="H169" s="15"/>
      <c r="I169" s="15"/>
      <c r="J169" s="15"/>
      <c r="K169" s="15"/>
      <c r="L169" s="15"/>
      <c r="M169" s="14"/>
      <c r="Q169" s="1" t="s">
        <v>101</v>
      </c>
    </row>
    <row r="170" spans="1:48" ht="30" customHeight="1" x14ac:dyDescent="0.15">
      <c r="A170" s="14"/>
      <c r="B170" s="14"/>
      <c r="C170" s="14"/>
      <c r="D170" s="14"/>
      <c r="E170" s="15"/>
      <c r="F170" s="15"/>
      <c r="G170" s="15"/>
      <c r="H170" s="15"/>
      <c r="I170" s="15"/>
      <c r="J170" s="15"/>
      <c r="K170" s="15"/>
      <c r="L170" s="15"/>
      <c r="M170" s="14"/>
      <c r="Q170" s="1" t="s">
        <v>101</v>
      </c>
    </row>
    <row r="171" spans="1:48" ht="30" customHeight="1" x14ac:dyDescent="0.15">
      <c r="A171" s="14"/>
      <c r="B171" s="14"/>
      <c r="C171" s="14"/>
      <c r="D171" s="14"/>
      <c r="E171" s="15"/>
      <c r="F171" s="15"/>
      <c r="G171" s="15"/>
      <c r="H171" s="15"/>
      <c r="I171" s="15"/>
      <c r="J171" s="15"/>
      <c r="K171" s="15"/>
      <c r="L171" s="15"/>
      <c r="M171" s="14"/>
      <c r="Q171" s="1" t="s">
        <v>101</v>
      </c>
    </row>
    <row r="172" spans="1:48" ht="30" customHeight="1" x14ac:dyDescent="0.15">
      <c r="A172" s="14"/>
      <c r="B172" s="14"/>
      <c r="C172" s="14"/>
      <c r="D172" s="14"/>
      <c r="E172" s="15"/>
      <c r="F172" s="15"/>
      <c r="G172" s="15"/>
      <c r="H172" s="15"/>
      <c r="I172" s="15"/>
      <c r="J172" s="15"/>
      <c r="K172" s="15"/>
      <c r="L172" s="15"/>
      <c r="M172" s="14"/>
      <c r="Q172" s="1" t="s">
        <v>101</v>
      </c>
    </row>
    <row r="173" spans="1:48" ht="30" customHeight="1" x14ac:dyDescent="0.15">
      <c r="A173" s="14"/>
      <c r="B173" s="14"/>
      <c r="C173" s="14"/>
      <c r="D173" s="14"/>
      <c r="E173" s="15"/>
      <c r="F173" s="15"/>
      <c r="G173" s="15"/>
      <c r="H173" s="15"/>
      <c r="I173" s="15"/>
      <c r="J173" s="15"/>
      <c r="K173" s="15"/>
      <c r="L173" s="15"/>
      <c r="M173" s="14"/>
      <c r="Q173" s="1" t="s">
        <v>101</v>
      </c>
    </row>
    <row r="174" spans="1:48" ht="30" customHeight="1" x14ac:dyDescent="0.15">
      <c r="A174" s="14"/>
      <c r="B174" s="14"/>
      <c r="C174" s="14"/>
      <c r="D174" s="14"/>
      <c r="E174" s="15"/>
      <c r="F174" s="15"/>
      <c r="G174" s="15"/>
      <c r="H174" s="15"/>
      <c r="I174" s="15"/>
      <c r="J174" s="15"/>
      <c r="K174" s="15"/>
      <c r="L174" s="15"/>
      <c r="M174" s="14"/>
      <c r="Q174" s="1" t="s">
        <v>101</v>
      </c>
    </row>
    <row r="175" spans="1:48" ht="30" customHeight="1" x14ac:dyDescent="0.15">
      <c r="A175" s="14"/>
      <c r="B175" s="14"/>
      <c r="C175" s="14"/>
      <c r="D175" s="14"/>
      <c r="E175" s="15"/>
      <c r="F175" s="15"/>
      <c r="G175" s="15"/>
      <c r="H175" s="15"/>
      <c r="I175" s="15"/>
      <c r="J175" s="15"/>
      <c r="K175" s="15"/>
      <c r="L175" s="15"/>
      <c r="M175" s="14"/>
      <c r="Q175" s="1" t="s">
        <v>101</v>
      </c>
    </row>
    <row r="176" spans="1:48" ht="30" customHeight="1" x14ac:dyDescent="0.15">
      <c r="A176" s="14"/>
      <c r="B176" s="14"/>
      <c r="C176" s="14"/>
      <c r="D176" s="14"/>
      <c r="E176" s="15"/>
      <c r="F176" s="15"/>
      <c r="G176" s="15"/>
      <c r="H176" s="15"/>
      <c r="I176" s="15"/>
      <c r="J176" s="15"/>
      <c r="K176" s="15"/>
      <c r="L176" s="15"/>
      <c r="M176" s="14"/>
      <c r="Q176" s="1" t="s">
        <v>101</v>
      </c>
    </row>
    <row r="177" spans="1:17" ht="30" customHeight="1" x14ac:dyDescent="0.15">
      <c r="A177" s="14"/>
      <c r="B177" s="14"/>
      <c r="C177" s="14"/>
      <c r="D177" s="14"/>
      <c r="E177" s="15"/>
      <c r="F177" s="15"/>
      <c r="G177" s="15"/>
      <c r="H177" s="15"/>
      <c r="I177" s="15"/>
      <c r="J177" s="15"/>
      <c r="K177" s="15"/>
      <c r="L177" s="15"/>
      <c r="M177" s="14"/>
      <c r="Q177" s="1" t="s">
        <v>101</v>
      </c>
    </row>
    <row r="178" spans="1:17" ht="30" customHeight="1" x14ac:dyDescent="0.15">
      <c r="A178" s="14"/>
      <c r="B178" s="14"/>
      <c r="C178" s="14"/>
      <c r="D178" s="14"/>
      <c r="E178" s="15"/>
      <c r="F178" s="15"/>
      <c r="G178" s="15"/>
      <c r="H178" s="15"/>
      <c r="I178" s="15"/>
      <c r="J178" s="15"/>
      <c r="K178" s="15"/>
      <c r="L178" s="15"/>
      <c r="M178" s="14"/>
      <c r="Q178" s="1" t="s">
        <v>101</v>
      </c>
    </row>
    <row r="179" spans="1:17" ht="30" customHeight="1" x14ac:dyDescent="0.15">
      <c r="A179" s="16" t="s">
        <v>166</v>
      </c>
      <c r="B179" s="14"/>
      <c r="C179" s="14"/>
      <c r="D179" s="14"/>
      <c r="E179" s="15"/>
      <c r="F179" s="15">
        <f>SUMIF(Q159:Q178,"010108",F159:F178)</f>
        <v>0</v>
      </c>
      <c r="G179" s="15"/>
      <c r="H179" s="15">
        <f>SUMIF(Q159:Q178,"010108",H159:H178)</f>
        <v>0</v>
      </c>
      <c r="I179" s="15"/>
      <c r="J179" s="15">
        <f>SUMIF(Q159:Q178,"010108",J159:J178)</f>
        <v>0</v>
      </c>
      <c r="K179" s="15"/>
      <c r="L179" s="15">
        <f>SUMIF(Q159:Q178,"010108",L159:L178)</f>
        <v>0</v>
      </c>
      <c r="M179" s="14"/>
      <c r="N179" t="s">
        <v>84</v>
      </c>
    </row>
  </sheetData>
  <mergeCells count="44">
    <mergeCell ref="AS2:AS3"/>
    <mergeCell ref="AT2:AT3"/>
    <mergeCell ref="AU2:AU3"/>
    <mergeCell ref="AV2:AV3"/>
    <mergeCell ref="AN2:AN3"/>
    <mergeCell ref="AO2:AO3"/>
    <mergeCell ref="AP2:AP3"/>
    <mergeCell ref="AQ2:AQ3"/>
    <mergeCell ref="AR2:AR3"/>
    <mergeCell ref="AI2:AI3"/>
    <mergeCell ref="AJ2:AJ3"/>
    <mergeCell ref="AK2:AK3"/>
    <mergeCell ref="AL2:AL3"/>
    <mergeCell ref="AM2:AM3"/>
    <mergeCell ref="AD2:AD3"/>
    <mergeCell ref="AE2:AE3"/>
    <mergeCell ref="AF2:AF3"/>
    <mergeCell ref="AG2:AG3"/>
    <mergeCell ref="AH2:AH3"/>
    <mergeCell ref="Y2:Y3"/>
    <mergeCell ref="Z2:Z3"/>
    <mergeCell ref="AA2:AA3"/>
    <mergeCell ref="AB2:AB3"/>
    <mergeCell ref="AC2:AC3"/>
    <mergeCell ref="T2:T3"/>
    <mergeCell ref="U2:U3"/>
    <mergeCell ref="V2:V3"/>
    <mergeCell ref="W2:W3"/>
    <mergeCell ref="X2:X3"/>
    <mergeCell ref="O2:O3"/>
    <mergeCell ref="P2:P3"/>
    <mergeCell ref="Q2:Q3"/>
    <mergeCell ref="R2:R3"/>
    <mergeCell ref="S2:S3"/>
    <mergeCell ref="G2:H2"/>
    <mergeCell ref="I2:J2"/>
    <mergeCell ref="K2:L2"/>
    <mergeCell ref="M2:M3"/>
    <mergeCell ref="N2:N3"/>
    <mergeCell ref="A2:A3"/>
    <mergeCell ref="B2:B3"/>
    <mergeCell ref="C2:C3"/>
    <mergeCell ref="D2:D3"/>
    <mergeCell ref="E2:F2"/>
  </mergeCells>
  <phoneticPr fontId="21" type="noConversion"/>
  <pageMargins left="0.78736108541488647" right="0" top="0.39361110329627991" bottom="0.39361110329627991" header="0" footer="0"/>
  <pageSetup paperSize="9" scale="71" fitToHeight="0" orientation="landscape" r:id="rId1"/>
  <rowBreaks count="8" manualBreakCount="8">
    <brk id="25" max="1048575" man="1"/>
    <brk id="47" max="1048575" man="1"/>
    <brk id="69" max="1048575" man="1"/>
    <brk id="91" max="1048575" man="1"/>
    <brk id="113" max="1048575" man="1"/>
    <brk id="135" max="1048575" man="1"/>
    <brk id="157" max="1048575" man="1"/>
    <brk id="179" max="104857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9"/>
  <dimension ref="A1"/>
  <sheetViews>
    <sheetView zoomScaleNormal="75" zoomScaleSheetLayoutView="100" workbookViewId="0"/>
  </sheetViews>
  <sheetFormatPr defaultColWidth="9" defaultRowHeight="13.5" x14ac:dyDescent="0.15"/>
  <sheetData/>
  <phoneticPr fontId="21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설계서</vt:lpstr>
      <vt:lpstr>원가  (건축)</vt:lpstr>
      <vt:lpstr>공종별집계표</vt:lpstr>
      <vt:lpstr>공종별내역서</vt:lpstr>
      <vt:lpstr>Sheet1</vt:lpstr>
      <vt:lpstr>공종별내역서!Print_Area</vt:lpstr>
      <vt:lpstr>공종별집계표!Print_Area</vt:lpstr>
      <vt:lpstr>'원가  (건축)'!Print_Area</vt:lpstr>
      <vt:lpstr>공종별내역서!Print_Titles</vt:lpstr>
      <vt:lpstr>공종별집계표!Print_Titles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2026-10-01T06:56:12Z</cp:lastPrinted>
  <dcterms:created xsi:type="dcterms:W3CDTF">2026-09-11T06:35:50Z</dcterms:created>
  <dcterms:modified xsi:type="dcterms:W3CDTF">2026-10-20T01:19:38Z</dcterms:modified>
  <cp:version>1300.0100.01</cp:version>
</cp:coreProperties>
</file>