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일(박찬수)\2026\1. 공사\3.중\삽교중\2.삽교중학교 냉난방개선 기계설비공사\3.발주\"/>
    </mc:Choice>
  </mc:AlternateContent>
  <xr:revisionPtr revIDLastSave="0" documentId="13_ncr:1_{BF871337-E911-419C-82EB-4A3D161F49C6}" xr6:coauthVersionLast="47" xr6:coauthVersionMax="47" xr10:uidLastSave="{00000000-0000-0000-0000-000000000000}"/>
  <bookViews>
    <workbookView xWindow="-120" yWindow="-120" windowWidth="29040" windowHeight="15720" xr2:uid="{4E0045E9-1B22-4FA6-A6C5-D669E0A1B6B3}"/>
  </bookViews>
  <sheets>
    <sheet name="원가계산서" sheetId="8" r:id="rId1"/>
    <sheet name="공종별집계표" sheetId="7" r:id="rId2"/>
    <sheet name="공종별내역서" sheetId="6" r:id="rId3"/>
  </sheets>
  <definedNames>
    <definedName name="_xlnm.Print_Area" localSheetId="2">공종별내역서!$A$1:$M$147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7" i="8" l="1"/>
  <c r="H7" i="6"/>
  <c r="J22" i="6"/>
  <c r="H101" i="6"/>
  <c r="J101" i="6"/>
  <c r="H21" i="6"/>
  <c r="J21" i="6"/>
  <c r="H20" i="6"/>
  <c r="H19" i="6"/>
  <c r="J19" i="6"/>
  <c r="J18" i="6"/>
  <c r="J17" i="6"/>
  <c r="H16" i="6"/>
  <c r="J16" i="6"/>
  <c r="H15" i="6"/>
  <c r="H14" i="6"/>
  <c r="J14" i="6"/>
  <c r="J12" i="6"/>
  <c r="H12" i="6"/>
  <c r="H11" i="6"/>
  <c r="J11" i="6"/>
  <c r="H10" i="6"/>
  <c r="J10" i="6"/>
  <c r="H9" i="6"/>
  <c r="J9" i="6"/>
  <c r="H8" i="6"/>
  <c r="J8" i="6"/>
  <c r="J7" i="6"/>
  <c r="H6" i="6"/>
  <c r="J6" i="6"/>
  <c r="J5" i="6"/>
  <c r="H5" i="6"/>
  <c r="H125" i="6"/>
  <c r="H147" i="6" s="1"/>
  <c r="G13" i="7" s="1"/>
  <c r="H13" i="7" s="1"/>
  <c r="J125" i="6"/>
  <c r="J147" i="6" s="1"/>
  <c r="I13" i="7" s="1"/>
  <c r="J13" i="7" s="1"/>
  <c r="F80" i="6"/>
  <c r="H80" i="6"/>
  <c r="F79" i="6"/>
  <c r="H79" i="6"/>
  <c r="F78" i="6"/>
  <c r="H78" i="6"/>
  <c r="F77" i="6"/>
  <c r="H77" i="6"/>
  <c r="H54" i="6"/>
  <c r="J54" i="6"/>
  <c r="F53" i="6"/>
  <c r="H53" i="6"/>
  <c r="H75" i="6" s="1"/>
  <c r="G9" i="7" s="1"/>
  <c r="H9" i="7" s="1"/>
  <c r="J53" i="6"/>
  <c r="J75" i="6" s="1"/>
  <c r="I9" i="7" s="1"/>
  <c r="J9" i="7" s="1"/>
  <c r="K53" i="6"/>
  <c r="H32" i="6"/>
  <c r="J32" i="6"/>
  <c r="H31" i="6"/>
  <c r="J31" i="6"/>
  <c r="H30" i="6"/>
  <c r="J30" i="6"/>
  <c r="F29" i="6"/>
  <c r="H29" i="6"/>
  <c r="F99" i="6" l="1"/>
  <c r="E10" i="7" s="1"/>
  <c r="H99" i="6"/>
  <c r="G10" i="7" s="1"/>
  <c r="H10" i="7" s="1"/>
  <c r="H51" i="6"/>
  <c r="G8" i="7" s="1"/>
  <c r="H8" i="7" s="1"/>
  <c r="J78" i="6"/>
  <c r="L78" i="6" s="1"/>
  <c r="K78" i="6"/>
  <c r="K10" i="6"/>
  <c r="F10" i="6"/>
  <c r="L10" i="6" s="1"/>
  <c r="K77" i="6"/>
  <c r="J77" i="6"/>
  <c r="L77" i="6" s="1"/>
  <c r="K79" i="6"/>
  <c r="J79" i="6"/>
  <c r="L79" i="6" s="1"/>
  <c r="H13" i="6"/>
  <c r="H102" i="6"/>
  <c r="H104" i="6"/>
  <c r="H23" i="6"/>
  <c r="F8" i="6"/>
  <c r="K8" i="6"/>
  <c r="J13" i="6"/>
  <c r="J102" i="6"/>
  <c r="K31" i="6"/>
  <c r="F31" i="6"/>
  <c r="L31" i="6" s="1"/>
  <c r="K125" i="6"/>
  <c r="F125" i="6"/>
  <c r="F147" i="6" s="1"/>
  <c r="E13" i="7" s="1"/>
  <c r="K13" i="7" s="1"/>
  <c r="K32" i="6"/>
  <c r="F32" i="6"/>
  <c r="L32" i="6" s="1"/>
  <c r="K80" i="6"/>
  <c r="J80" i="6"/>
  <c r="L80" i="6" s="1"/>
  <c r="J29" i="6"/>
  <c r="J51" i="6" s="1"/>
  <c r="I8" i="7" s="1"/>
  <c r="J8" i="7" s="1"/>
  <c r="K29" i="6"/>
  <c r="K30" i="6"/>
  <c r="F30" i="6"/>
  <c r="K18" i="6"/>
  <c r="F18" i="6"/>
  <c r="J15" i="6"/>
  <c r="H18" i="6"/>
  <c r="J103" i="6"/>
  <c r="J20" i="6"/>
  <c r="F10" i="7"/>
  <c r="L53" i="6"/>
  <c r="L8" i="6"/>
  <c r="H17" i="6"/>
  <c r="F51" i="6" l="1"/>
  <c r="E8" i="7" s="1"/>
  <c r="L18" i="6"/>
  <c r="L125" i="6"/>
  <c r="L147" i="6" s="1"/>
  <c r="F13" i="7"/>
  <c r="L13" i="7" s="1"/>
  <c r="T13" i="7" s="1"/>
  <c r="F8" i="7"/>
  <c r="L8" i="7" s="1"/>
  <c r="K8" i="7"/>
  <c r="L29" i="6"/>
  <c r="L51" i="6" s="1"/>
  <c r="F54" i="6"/>
  <c r="K54" i="6"/>
  <c r="K13" i="6"/>
  <c r="F13" i="6"/>
  <c r="L13" i="6" s="1"/>
  <c r="J104" i="6"/>
  <c r="J23" i="6"/>
  <c r="J27" i="6" s="1"/>
  <c r="I7" i="7" s="1"/>
  <c r="J7" i="7" s="1"/>
  <c r="I6" i="7" s="1"/>
  <c r="J6" i="7" s="1"/>
  <c r="L30" i="6"/>
  <c r="J123" i="6"/>
  <c r="I12" i="7" s="1"/>
  <c r="J12" i="7" s="1"/>
  <c r="I11" i="7" s="1"/>
  <c r="J11" i="7" s="1"/>
  <c r="J99" i="6"/>
  <c r="I10" i="7" s="1"/>
  <c r="K102" i="6"/>
  <c r="F102" i="6"/>
  <c r="L102" i="6" s="1"/>
  <c r="L99" i="6"/>
  <c r="I5" i="7" l="1"/>
  <c r="J5" i="7" s="1"/>
  <c r="J27" i="7"/>
  <c r="E11" i="8"/>
  <c r="K12" i="6"/>
  <c r="F12" i="6"/>
  <c r="L12" i="6" s="1"/>
  <c r="K9" i="6"/>
  <c r="F9" i="6"/>
  <c r="L9" i="6" s="1"/>
  <c r="F11" i="6"/>
  <c r="L11" i="6" s="1"/>
  <c r="K11" i="6"/>
  <c r="K7" i="6"/>
  <c r="F7" i="6"/>
  <c r="L7" i="6" s="1"/>
  <c r="K6" i="6"/>
  <c r="F6" i="6"/>
  <c r="L6" i="6" s="1"/>
  <c r="K21" i="6"/>
  <c r="F21" i="6"/>
  <c r="L21" i="6" s="1"/>
  <c r="K5" i="6"/>
  <c r="F5" i="6"/>
  <c r="F75" i="6"/>
  <c r="E9" i="7" s="1"/>
  <c r="L54" i="6"/>
  <c r="L75" i="6" s="1"/>
  <c r="J10" i="7"/>
  <c r="L10" i="7" s="1"/>
  <c r="T10" i="7" s="1"/>
  <c r="E18" i="8" s="1"/>
  <c r="K10" i="7"/>
  <c r="K14" i="6"/>
  <c r="F14" i="6"/>
  <c r="L14" i="6" s="1"/>
  <c r="F101" i="6"/>
  <c r="K101" i="6"/>
  <c r="F9" i="7" l="1"/>
  <c r="L9" i="7" s="1"/>
  <c r="T9" i="7" s="1"/>
  <c r="E28" i="8" s="1"/>
  <c r="K9" i="7"/>
  <c r="L5" i="6"/>
  <c r="K23" i="6"/>
  <c r="F23" i="6"/>
  <c r="L23" i="6" s="1"/>
  <c r="F104" i="6"/>
  <c r="L104" i="6" s="1"/>
  <c r="K104" i="6"/>
  <c r="L101" i="6"/>
  <c r="K20" i="6"/>
  <c r="F20" i="6"/>
  <c r="L20" i="6" s="1"/>
  <c r="K19" i="6"/>
  <c r="F19" i="6"/>
  <c r="L19" i="6" s="1"/>
  <c r="K15" i="6"/>
  <c r="F15" i="6"/>
  <c r="L15" i="6" s="1"/>
  <c r="F103" i="6" l="1"/>
  <c r="F22" i="6"/>
  <c r="K17" i="6"/>
  <c r="F17" i="6"/>
  <c r="L17" i="6" s="1"/>
  <c r="K16" i="6"/>
  <c r="F16" i="6"/>
  <c r="L16" i="6" s="1"/>
  <c r="F27" i="6" l="1"/>
  <c r="E7" i="7" s="1"/>
  <c r="F7" i="7"/>
  <c r="F123" i="6"/>
  <c r="E12" i="7" s="1"/>
  <c r="H22" i="6" l="1"/>
  <c r="K22" i="6"/>
  <c r="F12" i="7"/>
  <c r="E6" i="7"/>
  <c r="H103" i="6"/>
  <c r="K103" i="6"/>
  <c r="E11" i="7" l="1"/>
  <c r="H123" i="6"/>
  <c r="G12" i="7" s="1"/>
  <c r="L103" i="6"/>
  <c r="L123" i="6" s="1"/>
  <c r="F6" i="7"/>
  <c r="H27" i="6"/>
  <c r="G7" i="7" s="1"/>
  <c r="L22" i="6"/>
  <c r="L27" i="6" s="1"/>
  <c r="H7" i="7" l="1"/>
  <c r="K7" i="7"/>
  <c r="H12" i="7"/>
  <c r="K12" i="7"/>
  <c r="F11" i="7"/>
  <c r="G11" i="7" l="1"/>
  <c r="L12" i="7"/>
  <c r="E5" i="7"/>
  <c r="G6" i="7"/>
  <c r="L7" i="7"/>
  <c r="H6" i="7" l="1"/>
  <c r="K6" i="7"/>
  <c r="F5" i="7"/>
  <c r="H11" i="7"/>
  <c r="L11" i="7" s="1"/>
  <c r="K11" i="7"/>
  <c r="E4" i="8" l="1"/>
  <c r="E7" i="8" s="1"/>
  <c r="F27" i="7"/>
  <c r="G5" i="7"/>
  <c r="L6" i="7"/>
  <c r="H5" i="7" l="1"/>
  <c r="K5" i="7"/>
  <c r="H27" i="7" l="1"/>
  <c r="E8" i="8"/>
  <c r="L5" i="7"/>
  <c r="L27" i="7" s="1"/>
  <c r="E15" i="8" l="1"/>
  <c r="E14" i="8"/>
  <c r="E17" i="8" s="1"/>
  <c r="E9" i="8"/>
  <c r="E10" i="8" s="1"/>
  <c r="E21" i="8"/>
  <c r="E16" i="8"/>
  <c r="E20" i="8"/>
  <c r="E13" i="8" l="1"/>
  <c r="E12" i="8"/>
  <c r="E23" i="8"/>
  <c r="E22" i="8"/>
  <c r="E19" i="8"/>
  <c r="E24" i="8" l="1"/>
  <c r="E25" i="8" s="1"/>
  <c r="E26" i="8" l="1"/>
  <c r="E29" i="8" s="1"/>
  <c r="E30" i="8" s="1"/>
  <c r="E31" i="8" s="1"/>
  <c r="E32" i="8" s="1"/>
</calcChain>
</file>

<file path=xl/sharedStrings.xml><?xml version="1.0" encoding="utf-8"?>
<sst xmlns="http://schemas.openxmlformats.org/spreadsheetml/2006/main" count="891" uniqueCount="301">
  <si>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</si>
  <si>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</si>
  <si>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</si>
  <si>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</si>
  <si>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</si>
  <si>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</si>
  <si>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</si>
  <si>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</si>
  <si>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</si>
  <si>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</si>
  <si>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</si>
  <si>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</si>
  <si>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</si>
  <si>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</si>
  <si>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</si>
  <si>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</si>
  <si>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</si>
  <si>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</si>
  <si>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</si>
  <si>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</si>
  <si>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</si>
  <si>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</si>
  <si>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</si>
  <si>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</si>
  <si>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</si>
  <si>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</si>
  <si>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</si>
  <si>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</si>
  <si>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</si>
  <si>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</si>
  <si>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</si>
  <si>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</si>
  <si>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</si>
  <si>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</si>
  <si>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</si>
  <si>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</si>
  <si>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</si>
  <si>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</si>
  <si>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</si>
  <si>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</si>
  <si>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</si>
  <si>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</si>
  <si>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</si>
  <si>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</si>
  <si>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</si>
  <si>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</si>
  <si>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</si>
  <si>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</si>
  <si>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</si>
  <si>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</si>
  <si>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삽교중외1교(삽교초)냉난방개선 기계설비공사</t>
  </si>
  <si>
    <t/>
  </si>
  <si>
    <t>01</t>
  </si>
  <si>
    <t>0101  삽교중학교 냉난방개선공사</t>
  </si>
  <si>
    <t>0101</t>
  </si>
  <si>
    <t>010101  냉난방부대공사(삽교중)</t>
  </si>
  <si>
    <t>010101</t>
  </si>
  <si>
    <t>천장형냉난방기 철거(싱글형)</t>
  </si>
  <si>
    <t>실외기포함</t>
  </si>
  <si>
    <t>대</t>
  </si>
  <si>
    <t>호표 1</t>
  </si>
  <si>
    <t>46B392D1F97CD86B0D14552AF5787</t>
  </si>
  <si>
    <t>T</t>
  </si>
  <si>
    <t>F</t>
  </si>
  <si>
    <t>01010146B392D1F97CD86B0D14552AF5787</t>
  </si>
  <si>
    <t>PAC에어컨 철거(벽걸이,스탠트형)</t>
  </si>
  <si>
    <t>11KW이하(실외기포함)</t>
  </si>
  <si>
    <t>호표 2</t>
  </si>
  <si>
    <t>46B392D1F97CD86B0D14552AF5785</t>
  </si>
  <si>
    <t>01010146B392D1F97CD86B0D14552AF5785</t>
  </si>
  <si>
    <t>PAC에어컨 철거(학교지정장소반납)</t>
  </si>
  <si>
    <t>호표 3</t>
  </si>
  <si>
    <t>46B392D1F97CD86B0D14552AF47F7</t>
  </si>
  <si>
    <t>01010146B392D1F97CD86B0D14552AF47F7</t>
  </si>
  <si>
    <t>PAC에어컨 철거(중대형)</t>
  </si>
  <si>
    <t>30KW이하(실외기별도)</t>
  </si>
  <si>
    <t>호표 4</t>
  </si>
  <si>
    <t>46B392D1F97CD86B0D14552AF5784</t>
  </si>
  <si>
    <t>01010146B392D1F97CD86B0D14552AF5784</t>
  </si>
  <si>
    <t>냉난방기 실외기철거(싱글형)</t>
  </si>
  <si>
    <t>실외기</t>
  </si>
  <si>
    <t>호표 5</t>
  </si>
  <si>
    <t>46B392D1F97CD86B0D14552AF2732</t>
  </si>
  <si>
    <t>01010146B392D1F97CD86B0D14552AF2732</t>
  </si>
  <si>
    <t>PAC에어컨 이전설치(벽걸이,스탠트형)</t>
  </si>
  <si>
    <t>11KW이하-실외기포함(추가배관별도)</t>
  </si>
  <si>
    <t>호표 6</t>
  </si>
  <si>
    <t>46B392D1F97CD86B0D14552AF5780</t>
  </si>
  <si>
    <t>01010146B392D1F97CD86B0D14552AF5780</t>
  </si>
  <si>
    <t>PAC에어컨 이전설치(중대형)</t>
  </si>
  <si>
    <t>30KW이하-실외기별도(추가배관별도)</t>
  </si>
  <si>
    <t>호표 7</t>
  </si>
  <si>
    <t>46B392D1F97CD86B0D14552AF5783</t>
  </si>
  <si>
    <t>01010146B392D1F97CD86B0D14552AF5783</t>
  </si>
  <si>
    <t>진공및냉매충전(싱글형)</t>
  </si>
  <si>
    <t>벽걸이.스탠드.천장형</t>
  </si>
  <si>
    <t>호표 8</t>
  </si>
  <si>
    <t>46B392D1F97CD86B0D14552AF172B</t>
  </si>
  <si>
    <t>01010146B392D1F97CD86B0D14552AF172B</t>
  </si>
  <si>
    <t>냉매배관및보온재철거</t>
  </si>
  <si>
    <t>D12.7~D15.88</t>
  </si>
  <si>
    <t>M</t>
  </si>
  <si>
    <t>호표 9</t>
  </si>
  <si>
    <t>46B392D1F97CD86B0D14552AF47FE</t>
  </si>
  <si>
    <t>01010146B392D1F97CD86B0D14552AF47FE</t>
  </si>
  <si>
    <t>냉매드레인배관 철거</t>
  </si>
  <si>
    <t>D32</t>
  </si>
  <si>
    <t>호표 10</t>
  </si>
  <si>
    <t>46B392D1F97CD86B0D14552AF47FB</t>
  </si>
  <si>
    <t>01010146B392D1F97CD86B0D14552AF47FB</t>
  </si>
  <si>
    <t>구멍뚫기(코어드릴)</t>
  </si>
  <si>
    <t>D75, 콘크리트 150mm, 벽</t>
  </si>
  <si>
    <t>개소</t>
  </si>
  <si>
    <t>호표 11</t>
  </si>
  <si>
    <t>46B39D3FBE5898A41E02E59419719</t>
  </si>
  <si>
    <t>01010146B39D3FBE5898A41E02E59419719</t>
  </si>
  <si>
    <t>D100, 콘크리트 150mm, 벽</t>
  </si>
  <si>
    <t>호표 12</t>
  </si>
  <si>
    <t>46B39D3CEAF3F813C018C579067FA</t>
  </si>
  <si>
    <t>01010146B39D3CEAF3F813C018C579067FA</t>
  </si>
  <si>
    <t>실내기 커버철거(석면철거전)</t>
  </si>
  <si>
    <t>호표 13</t>
  </si>
  <si>
    <t>4630905FDB98D8B8DB9D95E5FC73D</t>
  </si>
  <si>
    <t>0101014630905FDB98D8B8DB9D95E5FC73D</t>
  </si>
  <si>
    <t>MDF 철거(벽)</t>
  </si>
  <si>
    <t>해체재 재사용 안 함</t>
  </si>
  <si>
    <t>M2</t>
  </si>
  <si>
    <t>호표 14</t>
  </si>
  <si>
    <t>46789DCE189438586CC5C511EC787</t>
  </si>
  <si>
    <t>01010146789DCE189438586CC5C511EC787</t>
  </si>
  <si>
    <t>자동확산소화기(STL)</t>
  </si>
  <si>
    <t>3.0KG</t>
  </si>
  <si>
    <t>개</t>
  </si>
  <si>
    <t>호표 15</t>
  </si>
  <si>
    <t>46B39CDD0017A81DCE99C5822470F</t>
  </si>
  <si>
    <t>01010146B39CDD0017A81DCE99C5822470F</t>
  </si>
  <si>
    <t>자동확산소화기철거</t>
  </si>
  <si>
    <t>호표 16</t>
  </si>
  <si>
    <t>46B39CDD0017A81DCE99C5822470E</t>
  </si>
  <si>
    <t>01010146B39CDD0017A81DCE99C5822470E</t>
  </si>
  <si>
    <t>공기청정기철거(천장형)</t>
  </si>
  <si>
    <t>호표 17</t>
  </si>
  <si>
    <t>46B39CDD0017A81DCE99C5822470D</t>
  </si>
  <si>
    <t>01010146B39CDD0017A81DCE99C5822470D</t>
  </si>
  <si>
    <t>수밀코킹(단열재채움+방화실리콘)</t>
  </si>
  <si>
    <t>배관주위</t>
  </si>
  <si>
    <t>호표 18</t>
  </si>
  <si>
    <t>467994998697E8213DE51559CC724</t>
  </si>
  <si>
    <t>010101467994998697E8213DE51559CC724</t>
  </si>
  <si>
    <t>크레인(타이어)</t>
  </si>
  <si>
    <t>30ton</t>
  </si>
  <si>
    <t>HR</t>
  </si>
  <si>
    <t>호표 19</t>
  </si>
  <si>
    <t>416E9AE8DA4848E6DE8CE5EC6B7FB257A85D41F</t>
  </si>
  <si>
    <t>010101416E9AE8DA4848E6DE8CE5EC6B7FB257A85D41F</t>
  </si>
  <si>
    <t>[ 합           계 ]</t>
  </si>
  <si>
    <t>TOTAL</t>
  </si>
  <si>
    <t>010102  냉매회수(삽교중)</t>
  </si>
  <si>
    <t>010102</t>
  </si>
  <si>
    <t>냉매회수장치 사용료</t>
  </si>
  <si>
    <t>식</t>
  </si>
  <si>
    <t>415C93DF1747580E4C89D5C0B1737A60F48AB</t>
  </si>
  <si>
    <t>010102415C93DF1747580E4C89D5C0B1737A60F48AB</t>
  </si>
  <si>
    <t>냉난방기 실외기 연결비용</t>
  </si>
  <si>
    <t>싱글,멀티,구분없음</t>
  </si>
  <si>
    <t>415C93DF1747580E4C89D5C0B1737A60F48AA</t>
  </si>
  <si>
    <t>010102415C93DF1747580E4C89D5C0B1737A60F48AA</t>
  </si>
  <si>
    <t>냉매 회수</t>
  </si>
  <si>
    <t>냉매회수통 대여비포함</t>
  </si>
  <si>
    <t>kg</t>
  </si>
  <si>
    <t>415C93DF1747580E4C89D5C0B1737A60F48AD</t>
  </si>
  <si>
    <t>010102415C93DF1747580E4C89D5C0B1737A60F48AD</t>
  </si>
  <si>
    <t>냉매 처리</t>
  </si>
  <si>
    <t>415C93DF1747580E4C89D5C0B1737A60F48AC</t>
  </si>
  <si>
    <t>010102415C93DF1747580E4C89D5C0B1737A60F48AC</t>
  </si>
  <si>
    <t>010103  작업부산물(삽교중)</t>
  </si>
  <si>
    <t>010103</t>
  </si>
  <si>
    <t>1</t>
  </si>
  <si>
    <t>철강설</t>
  </si>
  <si>
    <t>철강설, 동판, 작업설부산물</t>
  </si>
  <si>
    <t>수집상차도</t>
  </si>
  <si>
    <t>417F91DBB1B6B8AFE120052433783C5F2292C</t>
  </si>
  <si>
    <t>010103417F91DBB1B6B8AFE120052433783C5F2292C</t>
  </si>
  <si>
    <t>철강설, 고철, 작업설부산물</t>
  </si>
  <si>
    <t>417F91DBB1B6B8AFE120052433783C5F22BD8</t>
  </si>
  <si>
    <t>010103417F91DBB1B6B8AFE120052433783C5F22BD8</t>
  </si>
  <si>
    <t>010104  폐기물처리비(삽교중)</t>
  </si>
  <si>
    <t>010104</t>
  </si>
  <si>
    <t>6</t>
  </si>
  <si>
    <t>폐합성수지</t>
  </si>
  <si>
    <t>처리비</t>
  </si>
  <si>
    <t>TON</t>
  </si>
  <si>
    <t>463791781D767885811F356FFD7FFB7DE7DDA</t>
  </si>
  <si>
    <t>010104463791781D767885811F356FFD7FFB7DE7DDA</t>
  </si>
  <si>
    <t>혼합건설폐기물</t>
  </si>
  <si>
    <t>건설폐재류에 가연성 5% 이하 혼합</t>
  </si>
  <si>
    <t>463791781D767885811F356FFD7FFB63BA987</t>
  </si>
  <si>
    <t>010104463791781D767885811F356FFD7FFB63BA987</t>
  </si>
  <si>
    <t>건설폐재류 운반비</t>
  </si>
  <si>
    <t>15톤 덤프트럭, 30km</t>
  </si>
  <si>
    <t>463791781D767885811F356FFC7D6FF9C22B3</t>
  </si>
  <si>
    <t>010104463791781D767885811F356FFC7D6FF9C22B3</t>
  </si>
  <si>
    <t>건설폐재류 상차비</t>
  </si>
  <si>
    <t>463791781D767885811F356FFC7D6FF9C2084</t>
  </si>
  <si>
    <t>010104463791781D767885811F356FFC7D6FF9C2084</t>
  </si>
  <si>
    <t>0102  삽교초등학교 냉난방개선공사</t>
  </si>
  <si>
    <t>0102</t>
  </si>
  <si>
    <t>010201  냉난방부대공사(삽교초)</t>
  </si>
  <si>
    <t>010201</t>
  </si>
  <si>
    <t>PAC냉난방기 철거</t>
  </si>
  <si>
    <t>호표 20</t>
  </si>
  <si>
    <t>46B392D1F97CD86B0D14552AF2736</t>
  </si>
  <si>
    <t>01020146B392D1F97CD86B0D14552AF2736</t>
  </si>
  <si>
    <t>01020146B392D1F97CD86B0D14552AF47FE</t>
  </si>
  <si>
    <t>010201467994998697E8213DE51559CC724</t>
  </si>
  <si>
    <t>010201416E9AE8DA4848E6DE8CE5EC6B7FB257A85D41F</t>
  </si>
  <si>
    <t>010202  작업부산물(삽교초)</t>
  </si>
  <si>
    <t>010202</t>
  </si>
  <si>
    <t>010202417F91DBB1B6B8AFE120052433783C5F22BD8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</si>
  <si>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</si>
  <si>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</si>
  <si>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</si>
  <si>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</si>
  <si>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</si>
  <si>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</si>
  <si>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</si>
  <si>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</si>
  <si>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</si>
  <si>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</si>
  <si>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</si>
  <si>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</si>
  <si>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</si>
  <si>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</si>
  <si>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</si>
  <si>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</si>
  <si>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</si>
  <si>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</si>
  <si>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</si>
  <si>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</si>
  <si>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</si>
  <si>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</si>
  <si>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</si>
  <si>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</si>
  <si>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</si>
  <si>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</si>
  <si>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</si>
  <si>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</si>
  <si>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</si>
  <si>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</si>
  <si>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</si>
  <si>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</si>
  <si>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</si>
  <si>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</si>
  <si>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</si>
  <si>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</si>
  <si>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</si>
  <si>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CA</t>
  </si>
  <si>
    <t>산업안전보건관리비</t>
  </si>
  <si>
    <t>(재료비+직노) * 3.11%</t>
  </si>
  <si>
    <t>CB</t>
  </si>
  <si>
    <t>노인장기요양보험료</t>
  </si>
  <si>
    <t>건강보험료 * 13.14%</t>
  </si>
  <si>
    <t>CF</t>
  </si>
  <si>
    <t>폐기물처리비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</si>
  <si>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</si>
  <si>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</si>
  <si>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</si>
  <si>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</si>
  <si>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</si>
  <si>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</si>
  <si>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</si>
  <si>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</si>
  <si>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(재료비+직노+경비) * 0.1%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</si>
  <si>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</si>
  <si>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</si>
  <si>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</si>
  <si>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</si>
  <si>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</si>
  <si>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</si>
  <si>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</si>
  <si>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</si>
  <si>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</si>
  <si>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</si>
  <si>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</si>
  <si>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</si>
  <si>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</si>
  <si>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</si>
  <si>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</si>
  <si>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</si>
  <si>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작 업 부 산 물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</si>
  <si>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</si>
  <si>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</si>
  <si>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</si>
  <si>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</si>
  <si>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</si>
  <si>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</si>
  <si>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</si>
  <si>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</si>
  <si>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</si>
  <si>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공사명 : 삽교중학교 외 1교(삽교초) 냉난방개선 기계설비공사</t>
    <phoneticPr fontId="1" type="noConversion"/>
  </si>
  <si>
    <t>[ 삽교중학교 외 1교(삽교초) 냉난방개선 기계설비공사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</si>
</sst>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734CC-DE42-4DF8-84A4-FB535D3A747A}">
  <sheetPr>
    <pageSetUpPr fitToPage="1"/>
  </sheetPr>
  <dimension ref="A1:G32"/>
  <sheetViews>
    <sheetView tabSelected="1" topLeftCell="B1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8" t="s">
        <v>220</v>
      </c>
      <c r="C1" s="18"/>
      <c r="D1" s="18"/>
      <c r="E1" s="18"/>
      <c r="F1" s="18"/>
      <c r="G1" s="18"/>
    </row>
    <row r="2" spans="1:7" ht="21.95" customHeight="1" x14ac:dyDescent="0.3">
      <c r="B2" s="19" t="s">
        <v>299</v>
      </c>
      <c r="C2" s="19"/>
      <c r="D2" s="19"/>
      <c r="E2" s="19"/>
      <c r="F2" s="20"/>
      <c r="G2" s="20"/>
    </row>
    <row r="3" spans="1:7" ht="21.95" customHeight="1" x14ac:dyDescent="0.3">
      <c r="B3" s="21" t="s">
        <v>221</v>
      </c>
      <c r="C3" s="21"/>
      <c r="D3" s="21"/>
      <c r="E3" s="17" t="s">
        <v>222</v>
      </c>
      <c r="F3" s="17" t="s">
        <v>223</v>
      </c>
      <c r="G3" s="17" t="s">
        <v>219</v>
      </c>
    </row>
    <row r="4" spans="1:7" ht="21.95" customHeight="1" x14ac:dyDescent="0.3">
      <c r="A4" s="1" t="s">
        <v>228</v>
      </c>
      <c r="B4" s="22" t="s">
        <v>224</v>
      </c>
      <c r="C4" s="22" t="s">
        <v>225</v>
      </c>
      <c r="D4" s="17" t="s">
        <v>229</v>
      </c>
      <c r="E4" s="15">
        <f>TRUNC(공종별집계표!F5, 0)</f>
        <v>0</v>
      </c>
      <c r="F4" s="13" t="s">
        <v>51</v>
      </c>
      <c r="G4" s="13" t="s">
        <v>51</v>
      </c>
    </row>
    <row r="5" spans="1:7" ht="21.95" customHeight="1" x14ac:dyDescent="0.3">
      <c r="A5" s="1" t="s">
        <v>230</v>
      </c>
      <c r="B5" s="22"/>
      <c r="C5" s="22"/>
      <c r="D5" s="17" t="s">
        <v>231</v>
      </c>
      <c r="E5" s="15">
        <v>0</v>
      </c>
      <c r="F5" s="13" t="s">
        <v>51</v>
      </c>
      <c r="G5" s="13" t="s">
        <v>51</v>
      </c>
    </row>
    <row r="6" spans="1:7" ht="21.95" customHeight="1" x14ac:dyDescent="0.3">
      <c r="A6" s="1" t="s">
        <v>232</v>
      </c>
      <c r="B6" s="22"/>
      <c r="C6" s="22"/>
      <c r="D6" s="17" t="s">
        <v>233</v>
      </c>
      <c r="E6" s="15">
        <v>0</v>
      </c>
      <c r="F6" s="13" t="s">
        <v>51</v>
      </c>
      <c r="G6" s="13" t="s">
        <v>51</v>
      </c>
    </row>
    <row r="7" spans="1:7" ht="21.95" customHeight="1" x14ac:dyDescent="0.3">
      <c r="A7" s="1" t="s">
        <v>234</v>
      </c>
      <c r="B7" s="22"/>
      <c r="C7" s="22"/>
      <c r="D7" s="17" t="s">
        <v>235</v>
      </c>
      <c r="E7" s="15">
        <f>TRUNC(E4+E5-E6, 0)</f>
        <v>0</v>
      </c>
      <c r="F7" s="13" t="s">
        <v>51</v>
      </c>
      <c r="G7" s="13" t="s">
        <v>51</v>
      </c>
    </row>
    <row r="8" spans="1:7" ht="21.95" customHeight="1" x14ac:dyDescent="0.3">
      <c r="A8" s="1" t="s">
        <v>236</v>
      </c>
      <c r="B8" s="22"/>
      <c r="C8" s="22" t="s">
        <v>226</v>
      </c>
      <c r="D8" s="17" t="s">
        <v>237</v>
      </c>
      <c r="E8" s="15">
        <f>TRUNC(공종별집계표!H5, 0)</f>
        <v>0</v>
      </c>
      <c r="F8" s="13" t="s">
        <v>51</v>
      </c>
      <c r="G8" s="13" t="s">
        <v>51</v>
      </c>
    </row>
    <row r="9" spans="1:7" ht="21.95" customHeight="1" x14ac:dyDescent="0.3">
      <c r="A9" s="1" t="s">
        <v>238</v>
      </c>
      <c r="B9" s="22"/>
      <c r="C9" s="22"/>
      <c r="D9" s="17" t="s">
        <v>239</v>
      </c>
      <c r="E9" s="15">
        <f>TRUNC(E8*0.175, 0)</f>
        <v>0</v>
      </c>
      <c r="F9" s="13" t="s">
        <v>240</v>
      </c>
      <c r="G9" s="13" t="s">
        <v>51</v>
      </c>
    </row>
    <row r="10" spans="1:7" ht="21.95" customHeight="1" x14ac:dyDescent="0.3">
      <c r="A10" s="1" t="s">
        <v>241</v>
      </c>
      <c r="B10" s="22"/>
      <c r="C10" s="22"/>
      <c r="D10" s="17" t="s">
        <v>235</v>
      </c>
      <c r="E10" s="15">
        <f>TRUNC(E8+E9, 0)</f>
        <v>0</v>
      </c>
      <c r="F10" s="13" t="s">
        <v>51</v>
      </c>
      <c r="G10" s="13" t="s">
        <v>51</v>
      </c>
    </row>
    <row r="11" spans="1:7" ht="21.95" customHeight="1" x14ac:dyDescent="0.3">
      <c r="A11" s="1" t="s">
        <v>242</v>
      </c>
      <c r="B11" s="22"/>
      <c r="C11" s="22" t="s">
        <v>227</v>
      </c>
      <c r="D11" s="17" t="s">
        <v>243</v>
      </c>
      <c r="E11" s="15">
        <f>TRUNC(공종별집계표!J5, 0)</f>
        <v>0</v>
      </c>
      <c r="F11" s="13" t="s">
        <v>51</v>
      </c>
      <c r="G11" s="13" t="s">
        <v>51</v>
      </c>
    </row>
    <row r="12" spans="1:7" ht="21.95" customHeight="1" x14ac:dyDescent="0.3">
      <c r="A12" s="1" t="s">
        <v>244</v>
      </c>
      <c r="B12" s="22"/>
      <c r="C12" s="22"/>
      <c r="D12" s="17" t="s">
        <v>245</v>
      </c>
      <c r="E12" s="15">
        <f>TRUNC(E10*0.0356, 0)</f>
        <v>0</v>
      </c>
      <c r="F12" s="13" t="s">
        <v>246</v>
      </c>
      <c r="G12" s="13" t="s">
        <v>51</v>
      </c>
    </row>
    <row r="13" spans="1:7" ht="21.95" customHeight="1" x14ac:dyDescent="0.3">
      <c r="A13" s="1" t="s">
        <v>247</v>
      </c>
      <c r="B13" s="22"/>
      <c r="C13" s="22"/>
      <c r="D13" s="17" t="s">
        <v>248</v>
      </c>
      <c r="E13" s="15">
        <f>TRUNC(E10*0.0101, 0)</f>
        <v>0</v>
      </c>
      <c r="F13" s="13" t="s">
        <v>249</v>
      </c>
      <c r="G13" s="13" t="s">
        <v>51</v>
      </c>
    </row>
    <row r="14" spans="1:7" ht="21.95" customHeight="1" x14ac:dyDescent="0.3">
      <c r="A14" s="1" t="s">
        <v>250</v>
      </c>
      <c r="B14" s="22"/>
      <c r="C14" s="22"/>
      <c r="D14" s="17" t="s">
        <v>251</v>
      </c>
      <c r="E14" s="15">
        <f>TRUNC(E8*0.03595, 0)</f>
        <v>0</v>
      </c>
      <c r="F14" s="13" t="s">
        <v>252</v>
      </c>
      <c r="G14" s="13" t="s">
        <v>51</v>
      </c>
    </row>
    <row r="15" spans="1:7" ht="21.95" customHeight="1" x14ac:dyDescent="0.3">
      <c r="A15" s="1" t="s">
        <v>253</v>
      </c>
      <c r="B15" s="22"/>
      <c r="C15" s="22"/>
      <c r="D15" s="17" t="s">
        <v>254</v>
      </c>
      <c r="E15" s="15">
        <f>TRUNC(E8*0.0475, 0)</f>
        <v>0</v>
      </c>
      <c r="F15" s="13" t="s">
        <v>255</v>
      </c>
      <c r="G15" s="13" t="s">
        <v>51</v>
      </c>
    </row>
    <row r="16" spans="1:7" ht="21.95" customHeight="1" x14ac:dyDescent="0.3">
      <c r="A16" s="1" t="s">
        <v>256</v>
      </c>
      <c r="B16" s="22"/>
      <c r="C16" s="22"/>
      <c r="D16" s="17" t="s">
        <v>257</v>
      </c>
      <c r="E16" s="15">
        <f>TRUNC((E7+E8)*0.0311, 0)</f>
        <v>0</v>
      </c>
      <c r="F16" s="13" t="s">
        <v>258</v>
      </c>
      <c r="G16" s="13" t="s">
        <v>51</v>
      </c>
    </row>
    <row r="17" spans="1:7" ht="21.95" customHeight="1" x14ac:dyDescent="0.3">
      <c r="A17" s="1" t="s">
        <v>259</v>
      </c>
      <c r="B17" s="22"/>
      <c r="C17" s="22"/>
      <c r="D17" s="17" t="s">
        <v>260</v>
      </c>
      <c r="E17" s="15">
        <f>TRUNC(E14*0.1314, 0)</f>
        <v>0</v>
      </c>
      <c r="F17" s="13" t="s">
        <v>261</v>
      </c>
      <c r="G17" s="13" t="s">
        <v>51</v>
      </c>
    </row>
    <row r="18" spans="1:7" ht="21.95" customHeight="1" x14ac:dyDescent="0.3">
      <c r="A18" s="1" t="s">
        <v>262</v>
      </c>
      <c r="B18" s="22"/>
      <c r="C18" s="22"/>
      <c r="D18" s="17" t="s">
        <v>263</v>
      </c>
      <c r="E18" s="15">
        <f>TRUNC(공종별집계표!T10, 0)</f>
        <v>0</v>
      </c>
      <c r="F18" s="13" t="s">
        <v>51</v>
      </c>
      <c r="G18" s="13" t="s">
        <v>51</v>
      </c>
    </row>
    <row r="19" spans="1:7" ht="21.95" customHeight="1" x14ac:dyDescent="0.3">
      <c r="A19" s="1" t="s">
        <v>264</v>
      </c>
      <c r="B19" s="22"/>
      <c r="C19" s="22"/>
      <c r="D19" s="17" t="s">
        <v>265</v>
      </c>
      <c r="E19" s="15">
        <f>TRUNC((E7+E10)*0.05, 0)</f>
        <v>0</v>
      </c>
      <c r="F19" s="13" t="s">
        <v>266</v>
      </c>
      <c r="G19" s="13" t="s">
        <v>51</v>
      </c>
    </row>
    <row r="20" spans="1:7" ht="21.95" customHeight="1" x14ac:dyDescent="0.3">
      <c r="A20" s="1" t="s">
        <v>267</v>
      </c>
      <c r="B20" s="22"/>
      <c r="C20" s="22"/>
      <c r="D20" s="17" t="s">
        <v>268</v>
      </c>
      <c r="E20" s="15">
        <f>TRUNC((E7+E8+E11)*0.003, 0)</f>
        <v>0</v>
      </c>
      <c r="F20" s="13" t="s">
        <v>269</v>
      </c>
      <c r="G20" s="13" t="s">
        <v>51</v>
      </c>
    </row>
    <row r="21" spans="1:7" ht="21.95" customHeight="1" x14ac:dyDescent="0.3">
      <c r="A21" s="1" t="s">
        <v>270</v>
      </c>
      <c r="B21" s="22"/>
      <c r="C21" s="22"/>
      <c r="D21" s="17" t="s">
        <v>271</v>
      </c>
      <c r="E21" s="15">
        <f>TRUNC((E7+E8+E11)*0.001, 0)</f>
        <v>0</v>
      </c>
      <c r="F21" s="13" t="s">
        <v>272</v>
      </c>
      <c r="G21" s="13" t="s">
        <v>51</v>
      </c>
    </row>
    <row r="22" spans="1:7" ht="21.95" customHeight="1" x14ac:dyDescent="0.3">
      <c r="A22" s="1" t="s">
        <v>273</v>
      </c>
      <c r="B22" s="22"/>
      <c r="C22" s="22"/>
      <c r="D22" s="17" t="s">
        <v>274</v>
      </c>
      <c r="E22" s="15">
        <f>TRUNC(E10*0.00006, 0)</f>
        <v>0</v>
      </c>
      <c r="F22" s="13" t="s">
        <v>275</v>
      </c>
      <c r="G22" s="13" t="s">
        <v>51</v>
      </c>
    </row>
    <row r="23" spans="1:7" ht="21.95" customHeight="1" x14ac:dyDescent="0.3">
      <c r="A23" s="1" t="s">
        <v>276</v>
      </c>
      <c r="B23" s="22"/>
      <c r="C23" s="22"/>
      <c r="D23" s="17" t="s">
        <v>277</v>
      </c>
      <c r="E23" s="15">
        <f>TRUNC(E10*0.0009, 0)</f>
        <v>0</v>
      </c>
      <c r="F23" s="13" t="s">
        <v>278</v>
      </c>
      <c r="G23" s="13" t="s">
        <v>51</v>
      </c>
    </row>
    <row r="24" spans="1:7" ht="21.95" customHeight="1" x14ac:dyDescent="0.3">
      <c r="A24" s="1" t="s">
        <v>279</v>
      </c>
      <c r="B24" s="22"/>
      <c r="C24" s="22"/>
      <c r="D24" s="17" t="s">
        <v>235</v>
      </c>
      <c r="E24" s="15">
        <f>TRUNC(E11+E12+E13+E14+E15+E16+E17+E18+E19+E20+E21+E22+E23, 0)</f>
        <v>0</v>
      </c>
      <c r="F24" s="13" t="s">
        <v>51</v>
      </c>
      <c r="G24" s="13" t="s">
        <v>51</v>
      </c>
    </row>
    <row r="25" spans="1:7" ht="21.95" customHeight="1" x14ac:dyDescent="0.3">
      <c r="A25" s="1" t="s">
        <v>280</v>
      </c>
      <c r="B25" s="21" t="s">
        <v>281</v>
      </c>
      <c r="C25" s="21"/>
      <c r="D25" s="21"/>
      <c r="E25" s="15">
        <f>TRUNC(E7+E10+E24, 0)</f>
        <v>0</v>
      </c>
      <c r="F25" s="13" t="s">
        <v>51</v>
      </c>
      <c r="G25" s="13" t="s">
        <v>51</v>
      </c>
    </row>
    <row r="26" spans="1:7" ht="21.95" customHeight="1" x14ac:dyDescent="0.3">
      <c r="A26" s="1" t="s">
        <v>282</v>
      </c>
      <c r="B26" s="21" t="s">
        <v>283</v>
      </c>
      <c r="C26" s="21"/>
      <c r="D26" s="21"/>
      <c r="E26" s="15">
        <f>TRUNC(E25*0.08, 0)</f>
        <v>0</v>
      </c>
      <c r="F26" s="13" t="s">
        <v>284</v>
      </c>
      <c r="G26" s="13" t="s">
        <v>51</v>
      </c>
    </row>
    <row r="27" spans="1:7" ht="21.95" customHeight="1" x14ac:dyDescent="0.3">
      <c r="A27" s="1" t="s">
        <v>285</v>
      </c>
      <c r="B27" s="21" t="s">
        <v>286</v>
      </c>
      <c r="C27" s="21"/>
      <c r="D27" s="21"/>
      <c r="E27" s="15">
        <f>TRUNC((E10+E24+E26)*0.15/1.1, 0)</f>
        <v>0</v>
      </c>
      <c r="F27" s="13" t="s">
        <v>287</v>
      </c>
      <c r="G27" s="13" t="s">
        <v>51</v>
      </c>
    </row>
    <row r="28" spans="1:7" ht="21.95" customHeight="1" x14ac:dyDescent="0.3">
      <c r="A28" s="1" t="s">
        <v>288</v>
      </c>
      <c r="B28" s="21" t="s">
        <v>289</v>
      </c>
      <c r="C28" s="21"/>
      <c r="D28" s="21"/>
      <c r="E28" s="15">
        <f>TRUNC(공종별집계표!T9+공종별집계표!T13, 0)</f>
        <v>0</v>
      </c>
      <c r="F28" s="13" t="s">
        <v>51</v>
      </c>
      <c r="G28" s="13" t="s">
        <v>51</v>
      </c>
    </row>
    <row r="29" spans="1:7" ht="21.95" customHeight="1" x14ac:dyDescent="0.3">
      <c r="A29" s="1" t="s">
        <v>290</v>
      </c>
      <c r="B29" s="21" t="s">
        <v>291</v>
      </c>
      <c r="C29" s="21"/>
      <c r="D29" s="21"/>
      <c r="E29" s="15">
        <f>TRUNC(E25+E26+E27+E28, 0)</f>
        <v>0</v>
      </c>
      <c r="F29" s="13" t="s">
        <v>51</v>
      </c>
      <c r="G29" s="13" t="s">
        <v>51</v>
      </c>
    </row>
    <row r="30" spans="1:7" ht="21.95" customHeight="1" x14ac:dyDescent="0.3">
      <c r="A30" s="1" t="s">
        <v>292</v>
      </c>
      <c r="B30" s="21" t="s">
        <v>293</v>
      </c>
      <c r="C30" s="21"/>
      <c r="D30" s="21"/>
      <c r="E30" s="15">
        <f>TRUNC(E29*0.1, 0)</f>
        <v>0</v>
      </c>
      <c r="F30" s="13" t="s">
        <v>294</v>
      </c>
      <c r="G30" s="13" t="s">
        <v>51</v>
      </c>
    </row>
    <row r="31" spans="1:7" ht="21.95" customHeight="1" x14ac:dyDescent="0.3">
      <c r="A31" s="1" t="s">
        <v>295</v>
      </c>
      <c r="B31" s="21" t="s">
        <v>296</v>
      </c>
      <c r="C31" s="21"/>
      <c r="D31" s="21"/>
      <c r="E31" s="15">
        <f>TRUNC(E29+E30, 0)</f>
        <v>0</v>
      </c>
      <c r="F31" s="13" t="s">
        <v>51</v>
      </c>
      <c r="G31" s="13" t="s">
        <v>51</v>
      </c>
    </row>
    <row r="32" spans="1:7" ht="21.95" customHeight="1" x14ac:dyDescent="0.3">
      <c r="A32" s="1" t="s">
        <v>297</v>
      </c>
      <c r="B32" s="21" t="s">
        <v>298</v>
      </c>
      <c r="C32" s="21"/>
      <c r="D32" s="21"/>
      <c r="E32" s="15">
        <f>TRUNC(E31+0, 0)</f>
        <v>0</v>
      </c>
      <c r="F32" s="13" t="s">
        <v>51</v>
      </c>
      <c r="G32" s="13" t="s">
        <v>51</v>
      </c>
    </row>
  </sheetData>
  <mergeCells count="16">
    <mergeCell ref="B31:D31"/>
    <mergeCell ref="B32:D32"/>
    <mergeCell ref="B25:D25"/>
    <mergeCell ref="B26:D26"/>
    <mergeCell ref="B27:D27"/>
    <mergeCell ref="B28:D28"/>
    <mergeCell ref="B29:D29"/>
    <mergeCell ref="B30:D30"/>
    <mergeCell ref="B1:G1"/>
    <mergeCell ref="B2:E2"/>
    <mergeCell ref="F2:G2"/>
    <mergeCell ref="B3:D3"/>
    <mergeCell ref="B4:B24"/>
    <mergeCell ref="C4:C7"/>
    <mergeCell ref="C8:C10"/>
    <mergeCell ref="C11:C24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89ED2-741C-4693-97F8-5B08EF1B14D5}">
  <sheetPr>
    <pageSetUpPr fitToPage="1"/>
  </sheetPr>
  <dimension ref="A1:T27"/>
  <sheetViews>
    <sheetView topLeftCell="A2" workbookViewId="0">
      <selection activeCell="B2" sqref="B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300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3" t="s">
        <v>1</v>
      </c>
      <c r="B3" s="23" t="s">
        <v>2</v>
      </c>
      <c r="C3" s="23" t="s">
        <v>3</v>
      </c>
      <c r="D3" s="23" t="s">
        <v>4</v>
      </c>
      <c r="E3" s="23" t="s">
        <v>5</v>
      </c>
      <c r="F3" s="23"/>
      <c r="G3" s="23" t="s">
        <v>8</v>
      </c>
      <c r="H3" s="23"/>
      <c r="I3" s="23" t="s">
        <v>9</v>
      </c>
      <c r="J3" s="23"/>
      <c r="K3" s="23" t="s">
        <v>10</v>
      </c>
      <c r="L3" s="23"/>
      <c r="M3" s="23" t="s">
        <v>11</v>
      </c>
      <c r="N3" s="25" t="s">
        <v>12</v>
      </c>
      <c r="O3" s="25" t="s">
        <v>13</v>
      </c>
      <c r="P3" s="25" t="s">
        <v>14</v>
      </c>
      <c r="Q3" s="25" t="s">
        <v>15</v>
      </c>
      <c r="R3" s="25" t="s">
        <v>16</v>
      </c>
      <c r="S3" s="25" t="s">
        <v>17</v>
      </c>
      <c r="T3" s="25" t="s">
        <v>18</v>
      </c>
    </row>
    <row r="4" spans="1:20" ht="30" customHeight="1" x14ac:dyDescent="0.3">
      <c r="A4" s="24"/>
      <c r="B4" s="24"/>
      <c r="C4" s="24"/>
      <c r="D4" s="24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24"/>
      <c r="N4" s="25"/>
      <c r="O4" s="25"/>
      <c r="P4" s="25"/>
      <c r="Q4" s="25"/>
      <c r="R4" s="25"/>
      <c r="S4" s="25"/>
      <c r="T4" s="25"/>
    </row>
    <row r="5" spans="1:20" ht="30" customHeight="1" x14ac:dyDescent="0.3">
      <c r="A5" s="13" t="s">
        <v>50</v>
      </c>
      <c r="B5" s="13" t="s">
        <v>51</v>
      </c>
      <c r="C5" s="13" t="s">
        <v>51</v>
      </c>
      <c r="D5" s="14">
        <v>1</v>
      </c>
      <c r="E5" s="15">
        <f>F6+F11</f>
        <v>0</v>
      </c>
      <c r="F5" s="15">
        <f t="shared" ref="F5:F13" si="0">E5*D5</f>
        <v>0</v>
      </c>
      <c r="G5" s="15">
        <f>H6+H11</f>
        <v>0</v>
      </c>
      <c r="H5" s="15">
        <f t="shared" ref="H5:H13" si="1">G5*D5</f>
        <v>0</v>
      </c>
      <c r="I5" s="15">
        <f>J6+J11</f>
        <v>0</v>
      </c>
      <c r="J5" s="15">
        <f t="shared" ref="J5:J13" si="2">I5*D5</f>
        <v>0</v>
      </c>
      <c r="K5" s="15">
        <f t="shared" ref="K5:K13" si="3">E5+G5+I5</f>
        <v>0</v>
      </c>
      <c r="L5" s="15">
        <f t="shared" ref="L5:L13" si="4">F5+H5+J5</f>
        <v>0</v>
      </c>
      <c r="M5" s="13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11"/>
    </row>
    <row r="6" spans="1:20" ht="30" customHeight="1" x14ac:dyDescent="0.3">
      <c r="A6" s="13" t="s">
        <v>53</v>
      </c>
      <c r="B6" s="13" t="s">
        <v>51</v>
      </c>
      <c r="C6" s="13" t="s">
        <v>51</v>
      </c>
      <c r="D6" s="14">
        <v>1</v>
      </c>
      <c r="E6" s="15">
        <f>F7+F8</f>
        <v>0</v>
      </c>
      <c r="F6" s="15">
        <f t="shared" si="0"/>
        <v>0</v>
      </c>
      <c r="G6" s="15">
        <f>H7+H8</f>
        <v>0</v>
      </c>
      <c r="H6" s="15">
        <f t="shared" si="1"/>
        <v>0</v>
      </c>
      <c r="I6" s="15">
        <f>J7+J8</f>
        <v>0</v>
      </c>
      <c r="J6" s="15">
        <f t="shared" si="2"/>
        <v>0</v>
      </c>
      <c r="K6" s="15">
        <f t="shared" si="3"/>
        <v>0</v>
      </c>
      <c r="L6" s="15">
        <f t="shared" si="4"/>
        <v>0</v>
      </c>
      <c r="M6" s="13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11"/>
    </row>
    <row r="7" spans="1:20" ht="30" customHeight="1" x14ac:dyDescent="0.3">
      <c r="A7" s="13" t="s">
        <v>55</v>
      </c>
      <c r="B7" s="13" t="s">
        <v>51</v>
      </c>
      <c r="C7" s="13" t="s">
        <v>51</v>
      </c>
      <c r="D7" s="14">
        <v>1</v>
      </c>
      <c r="E7" s="15">
        <f>공종별내역서!F27</f>
        <v>0</v>
      </c>
      <c r="F7" s="15">
        <f t="shared" si="0"/>
        <v>0</v>
      </c>
      <c r="G7" s="15">
        <f>공종별내역서!H27</f>
        <v>0</v>
      </c>
      <c r="H7" s="15">
        <f t="shared" si="1"/>
        <v>0</v>
      </c>
      <c r="I7" s="15">
        <f>공종별내역서!J27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51</v>
      </c>
      <c r="N7" s="2" t="s">
        <v>56</v>
      </c>
      <c r="O7" s="2" t="s">
        <v>51</v>
      </c>
      <c r="P7" s="2" t="s">
        <v>54</v>
      </c>
      <c r="Q7" s="2" t="s">
        <v>51</v>
      </c>
      <c r="R7" s="3">
        <v>3</v>
      </c>
      <c r="S7" s="2" t="s">
        <v>51</v>
      </c>
      <c r="T7" s="11"/>
    </row>
    <row r="8" spans="1:20" ht="30" customHeight="1" x14ac:dyDescent="0.3">
      <c r="A8" s="13" t="s">
        <v>157</v>
      </c>
      <c r="B8" s="13" t="s">
        <v>51</v>
      </c>
      <c r="C8" s="13" t="s">
        <v>51</v>
      </c>
      <c r="D8" s="14">
        <v>1</v>
      </c>
      <c r="E8" s="15">
        <f>공종별내역서!F51</f>
        <v>0</v>
      </c>
      <c r="F8" s="15">
        <f t="shared" si="0"/>
        <v>0</v>
      </c>
      <c r="G8" s="15">
        <f>공종별내역서!H51</f>
        <v>0</v>
      </c>
      <c r="H8" s="15">
        <f t="shared" si="1"/>
        <v>0</v>
      </c>
      <c r="I8" s="15">
        <f>공종별내역서!J51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51</v>
      </c>
      <c r="N8" s="2" t="s">
        <v>158</v>
      </c>
      <c r="O8" s="2" t="s">
        <v>51</v>
      </c>
      <c r="P8" s="2" t="s">
        <v>54</v>
      </c>
      <c r="Q8" s="2" t="s">
        <v>51</v>
      </c>
      <c r="R8" s="3">
        <v>3</v>
      </c>
      <c r="S8" s="2" t="s">
        <v>51</v>
      </c>
      <c r="T8" s="11"/>
    </row>
    <row r="9" spans="1:20" ht="30" customHeight="1" x14ac:dyDescent="0.3">
      <c r="A9" s="13" t="s">
        <v>175</v>
      </c>
      <c r="B9" s="13" t="s">
        <v>51</v>
      </c>
      <c r="C9" s="13" t="s">
        <v>51</v>
      </c>
      <c r="D9" s="14">
        <v>1</v>
      </c>
      <c r="E9" s="15">
        <f>공종별내역서!F75</f>
        <v>0</v>
      </c>
      <c r="F9" s="15">
        <f t="shared" si="0"/>
        <v>0</v>
      </c>
      <c r="G9" s="15">
        <f>공종별내역서!H75</f>
        <v>0</v>
      </c>
      <c r="H9" s="15">
        <f t="shared" si="1"/>
        <v>0</v>
      </c>
      <c r="I9" s="15">
        <f>공종별내역서!J75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3" t="s">
        <v>51</v>
      </c>
      <c r="N9" s="2" t="s">
        <v>176</v>
      </c>
      <c r="O9" s="2" t="s">
        <v>51</v>
      </c>
      <c r="P9" s="2" t="s">
        <v>51</v>
      </c>
      <c r="Q9" s="2" t="s">
        <v>177</v>
      </c>
      <c r="R9" s="3">
        <v>3</v>
      </c>
      <c r="S9" s="2" t="s">
        <v>51</v>
      </c>
      <c r="T9" s="11">
        <f>L9*1</f>
        <v>0</v>
      </c>
    </row>
    <row r="10" spans="1:20" ht="30" customHeight="1" x14ac:dyDescent="0.3">
      <c r="A10" s="13" t="s">
        <v>186</v>
      </c>
      <c r="B10" s="13" t="s">
        <v>51</v>
      </c>
      <c r="C10" s="13" t="s">
        <v>51</v>
      </c>
      <c r="D10" s="14">
        <v>1</v>
      </c>
      <c r="E10" s="15">
        <f>공종별내역서!F99</f>
        <v>0</v>
      </c>
      <c r="F10" s="15">
        <f t="shared" si="0"/>
        <v>0</v>
      </c>
      <c r="G10" s="15">
        <f>공종별내역서!H99</f>
        <v>0</v>
      </c>
      <c r="H10" s="15">
        <f t="shared" si="1"/>
        <v>0</v>
      </c>
      <c r="I10" s="15">
        <f>공종별내역서!J99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51</v>
      </c>
      <c r="N10" s="2" t="s">
        <v>187</v>
      </c>
      <c r="O10" s="2" t="s">
        <v>51</v>
      </c>
      <c r="P10" s="2" t="s">
        <v>51</v>
      </c>
      <c r="Q10" s="2" t="s">
        <v>188</v>
      </c>
      <c r="R10" s="3">
        <v>3</v>
      </c>
      <c r="S10" s="2" t="s">
        <v>51</v>
      </c>
      <c r="T10" s="11">
        <f>L10*1</f>
        <v>0</v>
      </c>
    </row>
    <row r="11" spans="1:20" ht="30" customHeight="1" x14ac:dyDescent="0.3">
      <c r="A11" s="13" t="s">
        <v>205</v>
      </c>
      <c r="B11" s="13" t="s">
        <v>51</v>
      </c>
      <c r="C11" s="13" t="s">
        <v>51</v>
      </c>
      <c r="D11" s="14">
        <v>1</v>
      </c>
      <c r="E11" s="15">
        <f>F12</f>
        <v>0</v>
      </c>
      <c r="F11" s="15">
        <f t="shared" si="0"/>
        <v>0</v>
      </c>
      <c r="G11" s="15">
        <f>H12</f>
        <v>0</v>
      </c>
      <c r="H11" s="15">
        <f t="shared" si="1"/>
        <v>0</v>
      </c>
      <c r="I11" s="15">
        <f>J12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51</v>
      </c>
      <c r="N11" s="2" t="s">
        <v>206</v>
      </c>
      <c r="O11" s="2" t="s">
        <v>51</v>
      </c>
      <c r="P11" s="2" t="s">
        <v>52</v>
      </c>
      <c r="Q11" s="2" t="s">
        <v>51</v>
      </c>
      <c r="R11" s="3">
        <v>2</v>
      </c>
      <c r="S11" s="2" t="s">
        <v>51</v>
      </c>
      <c r="T11" s="11"/>
    </row>
    <row r="12" spans="1:20" ht="30" customHeight="1" x14ac:dyDescent="0.3">
      <c r="A12" s="13" t="s">
        <v>207</v>
      </c>
      <c r="B12" s="13" t="s">
        <v>51</v>
      </c>
      <c r="C12" s="13" t="s">
        <v>51</v>
      </c>
      <c r="D12" s="14">
        <v>1</v>
      </c>
      <c r="E12" s="15">
        <f>공종별내역서!F123</f>
        <v>0</v>
      </c>
      <c r="F12" s="15">
        <f t="shared" si="0"/>
        <v>0</v>
      </c>
      <c r="G12" s="15">
        <f>공종별내역서!H123</f>
        <v>0</v>
      </c>
      <c r="H12" s="15">
        <f t="shared" si="1"/>
        <v>0</v>
      </c>
      <c r="I12" s="15">
        <f>공종별내역서!J123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51</v>
      </c>
      <c r="N12" s="2" t="s">
        <v>208</v>
      </c>
      <c r="O12" s="2" t="s">
        <v>51</v>
      </c>
      <c r="P12" s="2" t="s">
        <v>206</v>
      </c>
      <c r="Q12" s="2" t="s">
        <v>51</v>
      </c>
      <c r="R12" s="3">
        <v>3</v>
      </c>
      <c r="S12" s="2" t="s">
        <v>51</v>
      </c>
      <c r="T12" s="11"/>
    </row>
    <row r="13" spans="1:20" ht="30" customHeight="1" x14ac:dyDescent="0.3">
      <c r="A13" s="13" t="s">
        <v>216</v>
      </c>
      <c r="B13" s="13" t="s">
        <v>51</v>
      </c>
      <c r="C13" s="13" t="s">
        <v>51</v>
      </c>
      <c r="D13" s="14">
        <v>1</v>
      </c>
      <c r="E13" s="15">
        <f>공종별내역서!F147</f>
        <v>0</v>
      </c>
      <c r="F13" s="15">
        <f t="shared" si="0"/>
        <v>0</v>
      </c>
      <c r="G13" s="15">
        <f>공종별내역서!H147</f>
        <v>0</v>
      </c>
      <c r="H13" s="15">
        <f t="shared" si="1"/>
        <v>0</v>
      </c>
      <c r="I13" s="15">
        <f>공종별내역서!J147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51</v>
      </c>
      <c r="N13" s="2" t="s">
        <v>217</v>
      </c>
      <c r="O13" s="2" t="s">
        <v>51</v>
      </c>
      <c r="P13" s="2" t="s">
        <v>51</v>
      </c>
      <c r="Q13" s="2" t="s">
        <v>177</v>
      </c>
      <c r="R13" s="3">
        <v>3</v>
      </c>
      <c r="S13" s="2" t="s">
        <v>51</v>
      </c>
      <c r="T13" s="11">
        <f>L13*1</f>
        <v>0</v>
      </c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155</v>
      </c>
      <c r="B27" s="14"/>
      <c r="C27" s="14"/>
      <c r="D27" s="14"/>
      <c r="E27" s="14"/>
      <c r="F27" s="15">
        <f>F5</f>
        <v>0</v>
      </c>
      <c r="G27" s="14"/>
      <c r="H27" s="15">
        <f>H5</f>
        <v>0</v>
      </c>
      <c r="I27" s="14"/>
      <c r="J27" s="15">
        <f>J5</f>
        <v>0</v>
      </c>
      <c r="K27" s="14"/>
      <c r="L27" s="15">
        <f>L5</f>
        <v>0</v>
      </c>
      <c r="M27" s="14"/>
      <c r="T27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E4FDA-2479-4DF7-B4A4-C98EF9CAFFA9}">
  <sheetPr>
    <pageSetUpPr fitToPage="1"/>
  </sheetPr>
  <dimension ref="A1:AV147"/>
  <sheetViews>
    <sheetView workbookViewId="0">
      <selection activeCell="I4" sqref="I4:I14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300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/>
      <c r="G2" s="23" t="s">
        <v>8</v>
      </c>
      <c r="H2" s="23"/>
      <c r="I2" s="23" t="s">
        <v>9</v>
      </c>
      <c r="J2" s="23"/>
      <c r="K2" s="23" t="s">
        <v>10</v>
      </c>
      <c r="L2" s="23"/>
      <c r="M2" s="23" t="s">
        <v>11</v>
      </c>
      <c r="N2" s="25" t="s">
        <v>19</v>
      </c>
      <c r="O2" s="25" t="s">
        <v>13</v>
      </c>
      <c r="P2" s="25" t="s">
        <v>20</v>
      </c>
      <c r="Q2" s="25" t="s">
        <v>12</v>
      </c>
      <c r="R2" s="25" t="s">
        <v>21</v>
      </c>
      <c r="S2" s="25" t="s">
        <v>22</v>
      </c>
      <c r="T2" s="25" t="s">
        <v>23</v>
      </c>
      <c r="U2" s="25" t="s">
        <v>24</v>
      </c>
      <c r="V2" s="25" t="s">
        <v>25</v>
      </c>
      <c r="W2" s="25" t="s">
        <v>26</v>
      </c>
      <c r="X2" s="25" t="s">
        <v>27</v>
      </c>
      <c r="Y2" s="25" t="s">
        <v>28</v>
      </c>
      <c r="Z2" s="25" t="s">
        <v>29</v>
      </c>
      <c r="AA2" s="25" t="s">
        <v>30</v>
      </c>
      <c r="AB2" s="25" t="s">
        <v>31</v>
      </c>
      <c r="AC2" s="25" t="s">
        <v>32</v>
      </c>
      <c r="AD2" s="25" t="s">
        <v>33</v>
      </c>
      <c r="AE2" s="25" t="s">
        <v>34</v>
      </c>
      <c r="AF2" s="25" t="s">
        <v>35</v>
      </c>
      <c r="AG2" s="25" t="s">
        <v>36</v>
      </c>
      <c r="AH2" s="25" t="s">
        <v>37</v>
      </c>
      <c r="AI2" s="25" t="s">
        <v>38</v>
      </c>
      <c r="AJ2" s="25" t="s">
        <v>39</v>
      </c>
      <c r="AK2" s="25" t="s">
        <v>40</v>
      </c>
      <c r="AL2" s="25" t="s">
        <v>41</v>
      </c>
      <c r="AM2" s="25" t="s">
        <v>42</v>
      </c>
      <c r="AN2" s="25" t="s">
        <v>43</v>
      </c>
      <c r="AO2" s="25" t="s">
        <v>44</v>
      </c>
      <c r="AP2" s="25" t="s">
        <v>45</v>
      </c>
      <c r="AQ2" s="25" t="s">
        <v>46</v>
      </c>
      <c r="AR2" s="25" t="s">
        <v>47</v>
      </c>
      <c r="AS2" s="25" t="s">
        <v>15</v>
      </c>
      <c r="AT2" s="25" t="s">
        <v>16</v>
      </c>
      <c r="AU2" s="25" t="s">
        <v>48</v>
      </c>
      <c r="AV2" s="25" t="s">
        <v>49</v>
      </c>
    </row>
    <row r="3" spans="1:48" ht="30" customHeight="1" x14ac:dyDescent="0.3">
      <c r="A3" s="23"/>
      <c r="B3" s="23"/>
      <c r="C3" s="23"/>
      <c r="D3" s="23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2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</row>
    <row r="4" spans="1:48" ht="30" customHeight="1" x14ac:dyDescent="0.3">
      <c r="A4" s="16" t="s">
        <v>55</v>
      </c>
      <c r="B4" s="16" t="s">
        <v>51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56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57</v>
      </c>
      <c r="B5" s="16" t="s">
        <v>58</v>
      </c>
      <c r="C5" s="16" t="s">
        <v>59</v>
      </c>
      <c r="D5" s="14">
        <v>35</v>
      </c>
      <c r="E5" s="15"/>
      <c r="F5" s="15">
        <f t="shared" ref="F5:F23" si="0">TRUNC(E5*D5, 0)</f>
        <v>0</v>
      </c>
      <c r="G5" s="15"/>
      <c r="H5" s="15">
        <f t="shared" ref="H5:H23" si="1">TRUNC(G5*D5, 0)</f>
        <v>0</v>
      </c>
      <c r="I5" s="15"/>
      <c r="J5" s="15">
        <f t="shared" ref="J5:J23" si="2">TRUNC(I5*D5, 0)</f>
        <v>0</v>
      </c>
      <c r="K5" s="15">
        <f t="shared" ref="K5:K23" si="3">TRUNC(E5+G5+I5, 0)</f>
        <v>0</v>
      </c>
      <c r="L5" s="15">
        <f t="shared" ref="L5:L23" si="4">TRUNC(F5+H5+J5, 0)</f>
        <v>0</v>
      </c>
      <c r="M5" s="16" t="s">
        <v>60</v>
      </c>
      <c r="N5" s="2" t="s">
        <v>61</v>
      </c>
      <c r="O5" s="2" t="s">
        <v>51</v>
      </c>
      <c r="P5" s="2" t="s">
        <v>51</v>
      </c>
      <c r="Q5" s="2" t="s">
        <v>56</v>
      </c>
      <c r="R5" s="2" t="s">
        <v>62</v>
      </c>
      <c r="S5" s="2" t="s">
        <v>63</v>
      </c>
      <c r="T5" s="2" t="s">
        <v>63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64</v>
      </c>
      <c r="AV5" s="3">
        <v>9</v>
      </c>
    </row>
    <row r="6" spans="1:48" ht="30" customHeight="1" x14ac:dyDescent="0.3">
      <c r="A6" s="16" t="s">
        <v>65</v>
      </c>
      <c r="B6" s="16" t="s">
        <v>66</v>
      </c>
      <c r="C6" s="16" t="s">
        <v>59</v>
      </c>
      <c r="D6" s="14">
        <v>2</v>
      </c>
      <c r="E6" s="15"/>
      <c r="F6" s="15">
        <f t="shared" si="0"/>
        <v>0</v>
      </c>
      <c r="G6" s="15"/>
      <c r="H6" s="15">
        <f t="shared" si="1"/>
        <v>0</v>
      </c>
      <c r="I6" s="15"/>
      <c r="J6" s="15">
        <f t="shared" si="2"/>
        <v>0</v>
      </c>
      <c r="K6" s="15">
        <f t="shared" si="3"/>
        <v>0</v>
      </c>
      <c r="L6" s="15">
        <f t="shared" si="4"/>
        <v>0</v>
      </c>
      <c r="M6" s="16" t="s">
        <v>67</v>
      </c>
      <c r="N6" s="2" t="s">
        <v>68</v>
      </c>
      <c r="O6" s="2" t="s">
        <v>51</v>
      </c>
      <c r="P6" s="2" t="s">
        <v>51</v>
      </c>
      <c r="Q6" s="2" t="s">
        <v>56</v>
      </c>
      <c r="R6" s="2" t="s">
        <v>62</v>
      </c>
      <c r="S6" s="2" t="s">
        <v>63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69</v>
      </c>
      <c r="AV6" s="3">
        <v>10</v>
      </c>
    </row>
    <row r="7" spans="1:48" ht="30" customHeight="1" x14ac:dyDescent="0.3">
      <c r="A7" s="16" t="s">
        <v>70</v>
      </c>
      <c r="B7" s="16" t="s">
        <v>66</v>
      </c>
      <c r="C7" s="16" t="s">
        <v>59</v>
      </c>
      <c r="D7" s="14">
        <v>3</v>
      </c>
      <c r="E7" s="15"/>
      <c r="F7" s="15">
        <f t="shared" si="0"/>
        <v>0</v>
      </c>
      <c r="G7" s="15"/>
      <c r="H7" s="15">
        <f t="shared" si="1"/>
        <v>0</v>
      </c>
      <c r="I7" s="15"/>
      <c r="J7" s="15">
        <f t="shared" si="2"/>
        <v>0</v>
      </c>
      <c r="K7" s="15">
        <f t="shared" si="3"/>
        <v>0</v>
      </c>
      <c r="L7" s="15">
        <f t="shared" si="4"/>
        <v>0</v>
      </c>
      <c r="M7" s="16" t="s">
        <v>71</v>
      </c>
      <c r="N7" s="2" t="s">
        <v>72</v>
      </c>
      <c r="O7" s="2" t="s">
        <v>51</v>
      </c>
      <c r="P7" s="2" t="s">
        <v>51</v>
      </c>
      <c r="Q7" s="2" t="s">
        <v>56</v>
      </c>
      <c r="R7" s="2" t="s">
        <v>62</v>
      </c>
      <c r="S7" s="2" t="s">
        <v>63</v>
      </c>
      <c r="T7" s="2" t="s">
        <v>63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73</v>
      </c>
      <c r="AV7" s="3">
        <v>11</v>
      </c>
    </row>
    <row r="8" spans="1:48" ht="30" customHeight="1" x14ac:dyDescent="0.3">
      <c r="A8" s="16" t="s">
        <v>74</v>
      </c>
      <c r="B8" s="16" t="s">
        <v>75</v>
      </c>
      <c r="C8" s="16" t="s">
        <v>59</v>
      </c>
      <c r="D8" s="14">
        <v>3</v>
      </c>
      <c r="E8" s="15"/>
      <c r="F8" s="15">
        <f t="shared" si="0"/>
        <v>0</v>
      </c>
      <c r="G8" s="15"/>
      <c r="H8" s="15">
        <f t="shared" si="1"/>
        <v>0</v>
      </c>
      <c r="I8" s="15"/>
      <c r="J8" s="15">
        <f t="shared" si="2"/>
        <v>0</v>
      </c>
      <c r="K8" s="15">
        <f t="shared" si="3"/>
        <v>0</v>
      </c>
      <c r="L8" s="15">
        <f t="shared" si="4"/>
        <v>0</v>
      </c>
      <c r="M8" s="16" t="s">
        <v>76</v>
      </c>
      <c r="N8" s="2" t="s">
        <v>77</v>
      </c>
      <c r="O8" s="2" t="s">
        <v>51</v>
      </c>
      <c r="P8" s="2" t="s">
        <v>51</v>
      </c>
      <c r="Q8" s="2" t="s">
        <v>56</v>
      </c>
      <c r="R8" s="2" t="s">
        <v>62</v>
      </c>
      <c r="S8" s="2" t="s">
        <v>63</v>
      </c>
      <c r="T8" s="2" t="s">
        <v>63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78</v>
      </c>
      <c r="AV8" s="3">
        <v>12</v>
      </c>
    </row>
    <row r="9" spans="1:48" ht="30" customHeight="1" x14ac:dyDescent="0.3">
      <c r="A9" s="16" t="s">
        <v>79</v>
      </c>
      <c r="B9" s="16" t="s">
        <v>80</v>
      </c>
      <c r="C9" s="16" t="s">
        <v>59</v>
      </c>
      <c r="D9" s="14">
        <v>6</v>
      </c>
      <c r="E9" s="15"/>
      <c r="F9" s="15">
        <f t="shared" si="0"/>
        <v>0</v>
      </c>
      <c r="G9" s="15"/>
      <c r="H9" s="15">
        <f t="shared" si="1"/>
        <v>0</v>
      </c>
      <c r="I9" s="15"/>
      <c r="J9" s="15">
        <f t="shared" si="2"/>
        <v>0</v>
      </c>
      <c r="K9" s="15">
        <f t="shared" si="3"/>
        <v>0</v>
      </c>
      <c r="L9" s="15">
        <f t="shared" si="4"/>
        <v>0</v>
      </c>
      <c r="M9" s="16" t="s">
        <v>81</v>
      </c>
      <c r="N9" s="2" t="s">
        <v>82</v>
      </c>
      <c r="O9" s="2" t="s">
        <v>51</v>
      </c>
      <c r="P9" s="2" t="s">
        <v>51</v>
      </c>
      <c r="Q9" s="2" t="s">
        <v>56</v>
      </c>
      <c r="R9" s="2" t="s">
        <v>62</v>
      </c>
      <c r="S9" s="2" t="s">
        <v>63</v>
      </c>
      <c r="T9" s="2" t="s">
        <v>63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83</v>
      </c>
      <c r="AV9" s="3">
        <v>13</v>
      </c>
    </row>
    <row r="10" spans="1:48" ht="30" customHeight="1" x14ac:dyDescent="0.3">
      <c r="A10" s="16" t="s">
        <v>84</v>
      </c>
      <c r="B10" s="16" t="s">
        <v>85</v>
      </c>
      <c r="C10" s="16" t="s">
        <v>59</v>
      </c>
      <c r="D10" s="14">
        <v>1</v>
      </c>
      <c r="E10" s="15"/>
      <c r="F10" s="15">
        <f t="shared" si="0"/>
        <v>0</v>
      </c>
      <c r="G10" s="15"/>
      <c r="H10" s="15">
        <f t="shared" si="1"/>
        <v>0</v>
      </c>
      <c r="I10" s="15"/>
      <c r="J10" s="15">
        <f t="shared" si="2"/>
        <v>0</v>
      </c>
      <c r="K10" s="15">
        <f t="shared" si="3"/>
        <v>0</v>
      </c>
      <c r="L10" s="15">
        <f t="shared" si="4"/>
        <v>0</v>
      </c>
      <c r="M10" s="16" t="s">
        <v>86</v>
      </c>
      <c r="N10" s="2" t="s">
        <v>87</v>
      </c>
      <c r="O10" s="2" t="s">
        <v>51</v>
      </c>
      <c r="P10" s="2" t="s">
        <v>51</v>
      </c>
      <c r="Q10" s="2" t="s">
        <v>56</v>
      </c>
      <c r="R10" s="2" t="s">
        <v>62</v>
      </c>
      <c r="S10" s="2" t="s">
        <v>63</v>
      </c>
      <c r="T10" s="2" t="s">
        <v>63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88</v>
      </c>
      <c r="AV10" s="3">
        <v>14</v>
      </c>
    </row>
    <row r="11" spans="1:48" ht="30" customHeight="1" x14ac:dyDescent="0.3">
      <c r="A11" s="16" t="s">
        <v>89</v>
      </c>
      <c r="B11" s="16" t="s">
        <v>90</v>
      </c>
      <c r="C11" s="16" t="s">
        <v>59</v>
      </c>
      <c r="D11" s="14">
        <v>1</v>
      </c>
      <c r="E11" s="15"/>
      <c r="F11" s="15">
        <f t="shared" si="0"/>
        <v>0</v>
      </c>
      <c r="G11" s="15"/>
      <c r="H11" s="15">
        <f t="shared" si="1"/>
        <v>0</v>
      </c>
      <c r="I11" s="15"/>
      <c r="J11" s="15">
        <f t="shared" si="2"/>
        <v>0</v>
      </c>
      <c r="K11" s="15">
        <f t="shared" si="3"/>
        <v>0</v>
      </c>
      <c r="L11" s="15">
        <f t="shared" si="4"/>
        <v>0</v>
      </c>
      <c r="M11" s="16" t="s">
        <v>91</v>
      </c>
      <c r="N11" s="2" t="s">
        <v>92</v>
      </c>
      <c r="O11" s="2" t="s">
        <v>51</v>
      </c>
      <c r="P11" s="2" t="s">
        <v>51</v>
      </c>
      <c r="Q11" s="2" t="s">
        <v>56</v>
      </c>
      <c r="R11" s="2" t="s">
        <v>62</v>
      </c>
      <c r="S11" s="2" t="s">
        <v>63</v>
      </c>
      <c r="T11" s="2" t="s">
        <v>63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51</v>
      </c>
      <c r="AS11" s="2" t="s">
        <v>51</v>
      </c>
      <c r="AT11" s="3"/>
      <c r="AU11" s="2" t="s">
        <v>93</v>
      </c>
      <c r="AV11" s="3">
        <v>15</v>
      </c>
    </row>
    <row r="12" spans="1:48" ht="30" customHeight="1" x14ac:dyDescent="0.3">
      <c r="A12" s="16" t="s">
        <v>94</v>
      </c>
      <c r="B12" s="16" t="s">
        <v>95</v>
      </c>
      <c r="C12" s="16" t="s">
        <v>59</v>
      </c>
      <c r="D12" s="14">
        <v>2</v>
      </c>
      <c r="E12" s="15"/>
      <c r="F12" s="15">
        <f t="shared" si="0"/>
        <v>0</v>
      </c>
      <c r="G12" s="15"/>
      <c r="H12" s="15">
        <f t="shared" si="1"/>
        <v>0</v>
      </c>
      <c r="I12" s="15"/>
      <c r="J12" s="15">
        <f t="shared" si="2"/>
        <v>0</v>
      </c>
      <c r="K12" s="15">
        <f t="shared" si="3"/>
        <v>0</v>
      </c>
      <c r="L12" s="15">
        <f t="shared" si="4"/>
        <v>0</v>
      </c>
      <c r="M12" s="16" t="s">
        <v>96</v>
      </c>
      <c r="N12" s="2" t="s">
        <v>97</v>
      </c>
      <c r="O12" s="2" t="s">
        <v>51</v>
      </c>
      <c r="P12" s="2" t="s">
        <v>51</v>
      </c>
      <c r="Q12" s="2" t="s">
        <v>56</v>
      </c>
      <c r="R12" s="2" t="s">
        <v>62</v>
      </c>
      <c r="S12" s="2" t="s">
        <v>63</v>
      </c>
      <c r="T12" s="2" t="s">
        <v>63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51</v>
      </c>
      <c r="AS12" s="2" t="s">
        <v>51</v>
      </c>
      <c r="AT12" s="3"/>
      <c r="AU12" s="2" t="s">
        <v>98</v>
      </c>
      <c r="AV12" s="3">
        <v>16</v>
      </c>
    </row>
    <row r="13" spans="1:48" ht="30" customHeight="1" x14ac:dyDescent="0.3">
      <c r="A13" s="16" t="s">
        <v>99</v>
      </c>
      <c r="B13" s="16" t="s">
        <v>100</v>
      </c>
      <c r="C13" s="16" t="s">
        <v>101</v>
      </c>
      <c r="D13" s="14">
        <v>608</v>
      </c>
      <c r="E13" s="15"/>
      <c r="F13" s="15">
        <f t="shared" si="0"/>
        <v>0</v>
      </c>
      <c r="G13" s="15"/>
      <c r="H13" s="15">
        <f t="shared" si="1"/>
        <v>0</v>
      </c>
      <c r="I13" s="15"/>
      <c r="J13" s="15">
        <f t="shared" si="2"/>
        <v>0</v>
      </c>
      <c r="K13" s="15">
        <f t="shared" si="3"/>
        <v>0</v>
      </c>
      <c r="L13" s="15">
        <f t="shared" si="4"/>
        <v>0</v>
      </c>
      <c r="M13" s="16" t="s">
        <v>102</v>
      </c>
      <c r="N13" s="2" t="s">
        <v>103</v>
      </c>
      <c r="O13" s="2" t="s">
        <v>51</v>
      </c>
      <c r="P13" s="2" t="s">
        <v>51</v>
      </c>
      <c r="Q13" s="2" t="s">
        <v>56</v>
      </c>
      <c r="R13" s="2" t="s">
        <v>62</v>
      </c>
      <c r="S13" s="2" t="s">
        <v>63</v>
      </c>
      <c r="T13" s="2" t="s">
        <v>63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51</v>
      </c>
      <c r="AS13" s="2" t="s">
        <v>51</v>
      </c>
      <c r="AT13" s="3"/>
      <c r="AU13" s="2" t="s">
        <v>104</v>
      </c>
      <c r="AV13" s="3">
        <v>17</v>
      </c>
    </row>
    <row r="14" spans="1:48" ht="30" customHeight="1" x14ac:dyDescent="0.3">
      <c r="A14" s="16" t="s">
        <v>105</v>
      </c>
      <c r="B14" s="16" t="s">
        <v>106</v>
      </c>
      <c r="C14" s="16" t="s">
        <v>101</v>
      </c>
      <c r="D14" s="14">
        <v>186</v>
      </c>
      <c r="E14" s="15"/>
      <c r="F14" s="15">
        <f t="shared" si="0"/>
        <v>0</v>
      </c>
      <c r="G14" s="15"/>
      <c r="H14" s="15">
        <f t="shared" si="1"/>
        <v>0</v>
      </c>
      <c r="I14" s="15"/>
      <c r="J14" s="15">
        <f t="shared" si="2"/>
        <v>0</v>
      </c>
      <c r="K14" s="15">
        <f t="shared" si="3"/>
        <v>0</v>
      </c>
      <c r="L14" s="15">
        <f t="shared" si="4"/>
        <v>0</v>
      </c>
      <c r="M14" s="16" t="s">
        <v>107</v>
      </c>
      <c r="N14" s="2" t="s">
        <v>108</v>
      </c>
      <c r="O14" s="2" t="s">
        <v>51</v>
      </c>
      <c r="P14" s="2" t="s">
        <v>51</v>
      </c>
      <c r="Q14" s="2" t="s">
        <v>56</v>
      </c>
      <c r="R14" s="2" t="s">
        <v>62</v>
      </c>
      <c r="S14" s="2" t="s">
        <v>63</v>
      </c>
      <c r="T14" s="2" t="s">
        <v>63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51</v>
      </c>
      <c r="AS14" s="2" t="s">
        <v>51</v>
      </c>
      <c r="AT14" s="3"/>
      <c r="AU14" s="2" t="s">
        <v>109</v>
      </c>
      <c r="AV14" s="3">
        <v>18</v>
      </c>
    </row>
    <row r="15" spans="1:48" ht="30" customHeight="1" x14ac:dyDescent="0.3">
      <c r="A15" s="16" t="s">
        <v>110</v>
      </c>
      <c r="B15" s="16" t="s">
        <v>111</v>
      </c>
      <c r="C15" s="16" t="s">
        <v>112</v>
      </c>
      <c r="D15" s="14">
        <v>2</v>
      </c>
      <c r="E15" s="15"/>
      <c r="F15" s="15">
        <f t="shared" si="0"/>
        <v>0</v>
      </c>
      <c r="G15" s="15"/>
      <c r="H15" s="15">
        <f t="shared" si="1"/>
        <v>0</v>
      </c>
      <c r="I15" s="15"/>
      <c r="J15" s="15">
        <f t="shared" si="2"/>
        <v>0</v>
      </c>
      <c r="K15" s="15">
        <f t="shared" si="3"/>
        <v>0</v>
      </c>
      <c r="L15" s="15">
        <f t="shared" si="4"/>
        <v>0</v>
      </c>
      <c r="M15" s="16" t="s">
        <v>113</v>
      </c>
      <c r="N15" s="2" t="s">
        <v>114</v>
      </c>
      <c r="O15" s="2" t="s">
        <v>51</v>
      </c>
      <c r="P15" s="2" t="s">
        <v>51</v>
      </c>
      <c r="Q15" s="2" t="s">
        <v>56</v>
      </c>
      <c r="R15" s="2" t="s">
        <v>62</v>
      </c>
      <c r="S15" s="2" t="s">
        <v>63</v>
      </c>
      <c r="T15" s="2" t="s">
        <v>63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51</v>
      </c>
      <c r="AS15" s="2" t="s">
        <v>51</v>
      </c>
      <c r="AT15" s="3"/>
      <c r="AU15" s="2" t="s">
        <v>115</v>
      </c>
      <c r="AV15" s="3">
        <v>19</v>
      </c>
    </row>
    <row r="16" spans="1:48" ht="30" customHeight="1" x14ac:dyDescent="0.3">
      <c r="A16" s="16" t="s">
        <v>110</v>
      </c>
      <c r="B16" s="16" t="s">
        <v>116</v>
      </c>
      <c r="C16" s="16" t="s">
        <v>112</v>
      </c>
      <c r="D16" s="14">
        <v>4</v>
      </c>
      <c r="E16" s="15"/>
      <c r="F16" s="15">
        <f t="shared" si="0"/>
        <v>0</v>
      </c>
      <c r="G16" s="15"/>
      <c r="H16" s="15">
        <f t="shared" si="1"/>
        <v>0</v>
      </c>
      <c r="I16" s="15"/>
      <c r="J16" s="15">
        <f t="shared" si="2"/>
        <v>0</v>
      </c>
      <c r="K16" s="15">
        <f t="shared" si="3"/>
        <v>0</v>
      </c>
      <c r="L16" s="15">
        <f t="shared" si="4"/>
        <v>0</v>
      </c>
      <c r="M16" s="16" t="s">
        <v>117</v>
      </c>
      <c r="N16" s="2" t="s">
        <v>118</v>
      </c>
      <c r="O16" s="2" t="s">
        <v>51</v>
      </c>
      <c r="P16" s="2" t="s">
        <v>51</v>
      </c>
      <c r="Q16" s="2" t="s">
        <v>56</v>
      </c>
      <c r="R16" s="2" t="s">
        <v>62</v>
      </c>
      <c r="S16" s="2" t="s">
        <v>63</v>
      </c>
      <c r="T16" s="2" t="s">
        <v>63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51</v>
      </c>
      <c r="AS16" s="2" t="s">
        <v>51</v>
      </c>
      <c r="AT16" s="3"/>
      <c r="AU16" s="2" t="s">
        <v>119</v>
      </c>
      <c r="AV16" s="3">
        <v>20</v>
      </c>
    </row>
    <row r="17" spans="1:48" ht="30" customHeight="1" x14ac:dyDescent="0.3">
      <c r="A17" s="16" t="s">
        <v>120</v>
      </c>
      <c r="B17" s="16" t="s">
        <v>51</v>
      </c>
      <c r="C17" s="16" t="s">
        <v>59</v>
      </c>
      <c r="D17" s="14">
        <v>34</v>
      </c>
      <c r="E17" s="15"/>
      <c r="F17" s="15">
        <f t="shared" si="0"/>
        <v>0</v>
      </c>
      <c r="G17" s="15"/>
      <c r="H17" s="15">
        <f t="shared" si="1"/>
        <v>0</v>
      </c>
      <c r="I17" s="15"/>
      <c r="J17" s="15">
        <f t="shared" si="2"/>
        <v>0</v>
      </c>
      <c r="K17" s="15">
        <f t="shared" si="3"/>
        <v>0</v>
      </c>
      <c r="L17" s="15">
        <f t="shared" si="4"/>
        <v>0</v>
      </c>
      <c r="M17" s="16" t="s">
        <v>121</v>
      </c>
      <c r="N17" s="2" t="s">
        <v>122</v>
      </c>
      <c r="O17" s="2" t="s">
        <v>51</v>
      </c>
      <c r="P17" s="2" t="s">
        <v>51</v>
      </c>
      <c r="Q17" s="2" t="s">
        <v>56</v>
      </c>
      <c r="R17" s="2" t="s">
        <v>62</v>
      </c>
      <c r="S17" s="2" t="s">
        <v>63</v>
      </c>
      <c r="T17" s="2" t="s">
        <v>63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51</v>
      </c>
      <c r="AS17" s="2" t="s">
        <v>51</v>
      </c>
      <c r="AT17" s="3"/>
      <c r="AU17" s="2" t="s">
        <v>123</v>
      </c>
      <c r="AV17" s="3">
        <v>21</v>
      </c>
    </row>
    <row r="18" spans="1:48" ht="30" customHeight="1" x14ac:dyDescent="0.3">
      <c r="A18" s="16" t="s">
        <v>124</v>
      </c>
      <c r="B18" s="16" t="s">
        <v>125</v>
      </c>
      <c r="C18" s="16" t="s">
        <v>126</v>
      </c>
      <c r="D18" s="14">
        <v>39.6</v>
      </c>
      <c r="E18" s="15"/>
      <c r="F18" s="15">
        <f t="shared" si="0"/>
        <v>0</v>
      </c>
      <c r="G18" s="15"/>
      <c r="H18" s="15">
        <f t="shared" si="1"/>
        <v>0</v>
      </c>
      <c r="I18" s="15"/>
      <c r="J18" s="15">
        <f t="shared" si="2"/>
        <v>0</v>
      </c>
      <c r="K18" s="15">
        <f t="shared" si="3"/>
        <v>0</v>
      </c>
      <c r="L18" s="15">
        <f t="shared" si="4"/>
        <v>0</v>
      </c>
      <c r="M18" s="16" t="s">
        <v>127</v>
      </c>
      <c r="N18" s="2" t="s">
        <v>128</v>
      </c>
      <c r="O18" s="2" t="s">
        <v>51</v>
      </c>
      <c r="P18" s="2" t="s">
        <v>51</v>
      </c>
      <c r="Q18" s="2" t="s">
        <v>56</v>
      </c>
      <c r="R18" s="2" t="s">
        <v>62</v>
      </c>
      <c r="S18" s="2" t="s">
        <v>63</v>
      </c>
      <c r="T18" s="2" t="s">
        <v>63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51</v>
      </c>
      <c r="AS18" s="2" t="s">
        <v>51</v>
      </c>
      <c r="AT18" s="3"/>
      <c r="AU18" s="2" t="s">
        <v>129</v>
      </c>
      <c r="AV18" s="3">
        <v>22</v>
      </c>
    </row>
    <row r="19" spans="1:48" ht="30" customHeight="1" x14ac:dyDescent="0.3">
      <c r="A19" s="16" t="s">
        <v>130</v>
      </c>
      <c r="B19" s="16" t="s">
        <v>131</v>
      </c>
      <c r="C19" s="16" t="s">
        <v>132</v>
      </c>
      <c r="D19" s="14">
        <v>6</v>
      </c>
      <c r="E19" s="15"/>
      <c r="F19" s="15">
        <f t="shared" si="0"/>
        <v>0</v>
      </c>
      <c r="G19" s="15"/>
      <c r="H19" s="15">
        <f t="shared" si="1"/>
        <v>0</v>
      </c>
      <c r="I19" s="15"/>
      <c r="J19" s="15">
        <f t="shared" si="2"/>
        <v>0</v>
      </c>
      <c r="K19" s="15">
        <f t="shared" si="3"/>
        <v>0</v>
      </c>
      <c r="L19" s="15">
        <f t="shared" si="4"/>
        <v>0</v>
      </c>
      <c r="M19" s="16" t="s">
        <v>133</v>
      </c>
      <c r="N19" s="2" t="s">
        <v>134</v>
      </c>
      <c r="O19" s="2" t="s">
        <v>51</v>
      </c>
      <c r="P19" s="2" t="s">
        <v>51</v>
      </c>
      <c r="Q19" s="2" t="s">
        <v>56</v>
      </c>
      <c r="R19" s="2" t="s">
        <v>62</v>
      </c>
      <c r="S19" s="2" t="s">
        <v>63</v>
      </c>
      <c r="T19" s="2" t="s">
        <v>63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51</v>
      </c>
      <c r="AS19" s="2" t="s">
        <v>51</v>
      </c>
      <c r="AT19" s="3"/>
      <c r="AU19" s="2" t="s">
        <v>135</v>
      </c>
      <c r="AV19" s="3">
        <v>41</v>
      </c>
    </row>
    <row r="20" spans="1:48" ht="30" customHeight="1" x14ac:dyDescent="0.3">
      <c r="A20" s="16" t="s">
        <v>136</v>
      </c>
      <c r="B20" s="16" t="s">
        <v>51</v>
      </c>
      <c r="C20" s="16" t="s">
        <v>132</v>
      </c>
      <c r="D20" s="14">
        <v>6</v>
      </c>
      <c r="E20" s="15"/>
      <c r="F20" s="15">
        <f t="shared" si="0"/>
        <v>0</v>
      </c>
      <c r="G20" s="15"/>
      <c r="H20" s="15">
        <f t="shared" si="1"/>
        <v>0</v>
      </c>
      <c r="I20" s="15"/>
      <c r="J20" s="15">
        <f t="shared" si="2"/>
        <v>0</v>
      </c>
      <c r="K20" s="15">
        <f t="shared" si="3"/>
        <v>0</v>
      </c>
      <c r="L20" s="15">
        <f t="shared" si="4"/>
        <v>0</v>
      </c>
      <c r="M20" s="16" t="s">
        <v>137</v>
      </c>
      <c r="N20" s="2" t="s">
        <v>138</v>
      </c>
      <c r="O20" s="2" t="s">
        <v>51</v>
      </c>
      <c r="P20" s="2" t="s">
        <v>51</v>
      </c>
      <c r="Q20" s="2" t="s">
        <v>56</v>
      </c>
      <c r="R20" s="2" t="s">
        <v>62</v>
      </c>
      <c r="S20" s="2" t="s">
        <v>63</v>
      </c>
      <c r="T20" s="2" t="s">
        <v>63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51</v>
      </c>
      <c r="AS20" s="2" t="s">
        <v>51</v>
      </c>
      <c r="AT20" s="3"/>
      <c r="AU20" s="2" t="s">
        <v>139</v>
      </c>
      <c r="AV20" s="3">
        <v>42</v>
      </c>
    </row>
    <row r="21" spans="1:48" ht="30" customHeight="1" x14ac:dyDescent="0.3">
      <c r="A21" s="16" t="s">
        <v>140</v>
      </c>
      <c r="B21" s="16" t="s">
        <v>51</v>
      </c>
      <c r="C21" s="16" t="s">
        <v>132</v>
      </c>
      <c r="D21" s="14">
        <v>3</v>
      </c>
      <c r="E21" s="15"/>
      <c r="F21" s="15">
        <f t="shared" si="0"/>
        <v>0</v>
      </c>
      <c r="G21" s="15"/>
      <c r="H21" s="15">
        <f t="shared" si="1"/>
        <v>0</v>
      </c>
      <c r="I21" s="15"/>
      <c r="J21" s="15">
        <f t="shared" si="2"/>
        <v>0</v>
      </c>
      <c r="K21" s="15">
        <f t="shared" si="3"/>
        <v>0</v>
      </c>
      <c r="L21" s="15">
        <f t="shared" si="4"/>
        <v>0</v>
      </c>
      <c r="M21" s="16" t="s">
        <v>141</v>
      </c>
      <c r="N21" s="2" t="s">
        <v>142</v>
      </c>
      <c r="O21" s="2" t="s">
        <v>51</v>
      </c>
      <c r="P21" s="2" t="s">
        <v>51</v>
      </c>
      <c r="Q21" s="2" t="s">
        <v>56</v>
      </c>
      <c r="R21" s="2" t="s">
        <v>62</v>
      </c>
      <c r="S21" s="2" t="s">
        <v>63</v>
      </c>
      <c r="T21" s="2" t="s">
        <v>63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51</v>
      </c>
      <c r="AS21" s="2" t="s">
        <v>51</v>
      </c>
      <c r="AT21" s="3"/>
      <c r="AU21" s="2" t="s">
        <v>143</v>
      </c>
      <c r="AV21" s="3">
        <v>43</v>
      </c>
    </row>
    <row r="22" spans="1:48" ht="30" customHeight="1" x14ac:dyDescent="0.3">
      <c r="A22" s="16" t="s">
        <v>144</v>
      </c>
      <c r="B22" s="16" t="s">
        <v>145</v>
      </c>
      <c r="C22" s="16" t="s">
        <v>112</v>
      </c>
      <c r="D22" s="14">
        <v>40</v>
      </c>
      <c r="E22" s="15"/>
      <c r="F22" s="15">
        <f t="shared" si="0"/>
        <v>0</v>
      </c>
      <c r="G22" s="15"/>
      <c r="H22" s="15">
        <f t="shared" si="1"/>
        <v>0</v>
      </c>
      <c r="I22" s="15"/>
      <c r="J22" s="15">
        <f t="shared" si="2"/>
        <v>0</v>
      </c>
      <c r="K22" s="15">
        <f t="shared" si="3"/>
        <v>0</v>
      </c>
      <c r="L22" s="15">
        <f t="shared" si="4"/>
        <v>0</v>
      </c>
      <c r="M22" s="16" t="s">
        <v>146</v>
      </c>
      <c r="N22" s="2" t="s">
        <v>147</v>
      </c>
      <c r="O22" s="2" t="s">
        <v>51</v>
      </c>
      <c r="P22" s="2" t="s">
        <v>51</v>
      </c>
      <c r="Q22" s="2" t="s">
        <v>56</v>
      </c>
      <c r="R22" s="2" t="s">
        <v>62</v>
      </c>
      <c r="S22" s="2" t="s">
        <v>63</v>
      </c>
      <c r="T22" s="2" t="s">
        <v>63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51</v>
      </c>
      <c r="AS22" s="2" t="s">
        <v>51</v>
      </c>
      <c r="AT22" s="3"/>
      <c r="AU22" s="2" t="s">
        <v>148</v>
      </c>
      <c r="AV22" s="3">
        <v>23</v>
      </c>
    </row>
    <row r="23" spans="1:48" ht="30" customHeight="1" x14ac:dyDescent="0.3">
      <c r="A23" s="16" t="s">
        <v>149</v>
      </c>
      <c r="B23" s="16" t="s">
        <v>150</v>
      </c>
      <c r="C23" s="16" t="s">
        <v>151</v>
      </c>
      <c r="D23" s="14">
        <v>8</v>
      </c>
      <c r="E23" s="15"/>
      <c r="F23" s="15">
        <f t="shared" si="0"/>
        <v>0</v>
      </c>
      <c r="G23" s="15"/>
      <c r="H23" s="15">
        <f t="shared" si="1"/>
        <v>0</v>
      </c>
      <c r="I23" s="15"/>
      <c r="J23" s="15">
        <f t="shared" si="2"/>
        <v>0</v>
      </c>
      <c r="K23" s="15">
        <f t="shared" si="3"/>
        <v>0</v>
      </c>
      <c r="L23" s="15">
        <f t="shared" si="4"/>
        <v>0</v>
      </c>
      <c r="M23" s="16" t="s">
        <v>152</v>
      </c>
      <c r="N23" s="2" t="s">
        <v>153</v>
      </c>
      <c r="O23" s="2" t="s">
        <v>51</v>
      </c>
      <c r="P23" s="2" t="s">
        <v>51</v>
      </c>
      <c r="Q23" s="2" t="s">
        <v>56</v>
      </c>
      <c r="R23" s="2" t="s">
        <v>62</v>
      </c>
      <c r="S23" s="2" t="s">
        <v>63</v>
      </c>
      <c r="T23" s="2" t="s">
        <v>63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51</v>
      </c>
      <c r="AS23" s="2" t="s">
        <v>51</v>
      </c>
      <c r="AT23" s="3"/>
      <c r="AU23" s="2" t="s">
        <v>154</v>
      </c>
      <c r="AV23" s="3">
        <v>24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56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56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56</v>
      </c>
    </row>
    <row r="27" spans="1:48" ht="30" customHeight="1" x14ac:dyDescent="0.3">
      <c r="A27" s="16" t="s">
        <v>155</v>
      </c>
      <c r="B27" s="14"/>
      <c r="C27" s="14"/>
      <c r="D27" s="14"/>
      <c r="E27" s="15"/>
      <c r="F27" s="15">
        <f>SUMIF(Q5:Q26,"010101",F5:F26)</f>
        <v>0</v>
      </c>
      <c r="G27" s="15"/>
      <c r="H27" s="15">
        <f>SUMIF(Q5:Q26,"010101",H5:H26)</f>
        <v>0</v>
      </c>
      <c r="I27" s="15"/>
      <c r="J27" s="15">
        <f>SUMIF(Q5:Q26,"010101",J5:J26)</f>
        <v>0</v>
      </c>
      <c r="K27" s="15"/>
      <c r="L27" s="15">
        <f>SUMIF(Q5:Q26,"010101",L5:L26)</f>
        <v>0</v>
      </c>
      <c r="M27" s="14"/>
      <c r="N27" t="s">
        <v>156</v>
      </c>
    </row>
    <row r="28" spans="1:48" ht="30" customHeight="1" x14ac:dyDescent="0.3">
      <c r="A28" s="16" t="s">
        <v>157</v>
      </c>
      <c r="B28" s="16" t="s">
        <v>51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158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6" t="s">
        <v>159</v>
      </c>
      <c r="B29" s="16" t="s">
        <v>51</v>
      </c>
      <c r="C29" s="16" t="s">
        <v>160</v>
      </c>
      <c r="D29" s="14">
        <v>1</v>
      </c>
      <c r="E29" s="15"/>
      <c r="F29" s="15">
        <f>TRUNC(E29*D29, 0)</f>
        <v>0</v>
      </c>
      <c r="G29" s="15"/>
      <c r="H29" s="15">
        <f>TRUNC(G29*D29, 0)</f>
        <v>0</v>
      </c>
      <c r="I29" s="15"/>
      <c r="J29" s="15">
        <f>TRUNC(I29*D29, 0)</f>
        <v>0</v>
      </c>
      <c r="K29" s="15">
        <f t="shared" ref="K29:L32" si="5">TRUNC(E29+G29+I29, 0)</f>
        <v>0</v>
      </c>
      <c r="L29" s="15">
        <f t="shared" si="5"/>
        <v>0</v>
      </c>
      <c r="M29" s="16" t="s">
        <v>51</v>
      </c>
      <c r="N29" s="2" t="s">
        <v>161</v>
      </c>
      <c r="O29" s="2" t="s">
        <v>51</v>
      </c>
      <c r="P29" s="2" t="s">
        <v>51</v>
      </c>
      <c r="Q29" s="2" t="s">
        <v>158</v>
      </c>
      <c r="R29" s="2" t="s">
        <v>63</v>
      </c>
      <c r="S29" s="2" t="s">
        <v>63</v>
      </c>
      <c r="T29" s="2" t="s">
        <v>62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51</v>
      </c>
      <c r="AS29" s="2" t="s">
        <v>51</v>
      </c>
      <c r="AT29" s="3"/>
      <c r="AU29" s="2" t="s">
        <v>162</v>
      </c>
      <c r="AV29" s="3">
        <v>25</v>
      </c>
    </row>
    <row r="30" spans="1:48" ht="30" customHeight="1" x14ac:dyDescent="0.3">
      <c r="A30" s="16" t="s">
        <v>163</v>
      </c>
      <c r="B30" s="16" t="s">
        <v>164</v>
      </c>
      <c r="C30" s="16" t="s">
        <v>59</v>
      </c>
      <c r="D30" s="14">
        <v>46</v>
      </c>
      <c r="E30" s="15"/>
      <c r="F30" s="15">
        <f>TRUNC(E30*D30, 0)</f>
        <v>0</v>
      </c>
      <c r="G30" s="15"/>
      <c r="H30" s="15">
        <f>TRUNC(G30*D30, 0)</f>
        <v>0</v>
      </c>
      <c r="I30" s="15"/>
      <c r="J30" s="15">
        <f>TRUNC(I30*D30, 0)</f>
        <v>0</v>
      </c>
      <c r="K30" s="15">
        <f t="shared" si="5"/>
        <v>0</v>
      </c>
      <c r="L30" s="15">
        <f t="shared" si="5"/>
        <v>0</v>
      </c>
      <c r="M30" s="16" t="s">
        <v>51</v>
      </c>
      <c r="N30" s="2" t="s">
        <v>165</v>
      </c>
      <c r="O30" s="2" t="s">
        <v>51</v>
      </c>
      <c r="P30" s="2" t="s">
        <v>51</v>
      </c>
      <c r="Q30" s="2" t="s">
        <v>158</v>
      </c>
      <c r="R30" s="2" t="s">
        <v>63</v>
      </c>
      <c r="S30" s="2" t="s">
        <v>63</v>
      </c>
      <c r="T30" s="2" t="s">
        <v>62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51</v>
      </c>
      <c r="AS30" s="2" t="s">
        <v>51</v>
      </c>
      <c r="AT30" s="3"/>
      <c r="AU30" s="2" t="s">
        <v>166</v>
      </c>
      <c r="AV30" s="3">
        <v>26</v>
      </c>
    </row>
    <row r="31" spans="1:48" ht="30" customHeight="1" x14ac:dyDescent="0.3">
      <c r="A31" s="16" t="s">
        <v>167</v>
      </c>
      <c r="B31" s="16" t="s">
        <v>168</v>
      </c>
      <c r="C31" s="16" t="s">
        <v>169</v>
      </c>
      <c r="D31" s="14">
        <v>142</v>
      </c>
      <c r="E31" s="15"/>
      <c r="F31" s="15">
        <f>TRUNC(E31*D31, 0)</f>
        <v>0</v>
      </c>
      <c r="G31" s="15"/>
      <c r="H31" s="15">
        <f>TRUNC(G31*D31, 0)</f>
        <v>0</v>
      </c>
      <c r="I31" s="15"/>
      <c r="J31" s="15">
        <f>TRUNC(I31*D31, 0)</f>
        <v>0</v>
      </c>
      <c r="K31" s="15">
        <f t="shared" si="5"/>
        <v>0</v>
      </c>
      <c r="L31" s="15">
        <f t="shared" si="5"/>
        <v>0</v>
      </c>
      <c r="M31" s="16" t="s">
        <v>51</v>
      </c>
      <c r="N31" s="2" t="s">
        <v>170</v>
      </c>
      <c r="O31" s="2" t="s">
        <v>51</v>
      </c>
      <c r="P31" s="2" t="s">
        <v>51</v>
      </c>
      <c r="Q31" s="2" t="s">
        <v>158</v>
      </c>
      <c r="R31" s="2" t="s">
        <v>63</v>
      </c>
      <c r="S31" s="2" t="s">
        <v>63</v>
      </c>
      <c r="T31" s="2" t="s">
        <v>62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171</v>
      </c>
      <c r="AV31" s="3">
        <v>27</v>
      </c>
    </row>
    <row r="32" spans="1:48" ht="30" customHeight="1" x14ac:dyDescent="0.3">
      <c r="A32" s="16" t="s">
        <v>172</v>
      </c>
      <c r="B32" s="16" t="s">
        <v>51</v>
      </c>
      <c r="C32" s="16" t="s">
        <v>169</v>
      </c>
      <c r="D32" s="14">
        <v>142</v>
      </c>
      <c r="E32" s="15"/>
      <c r="F32" s="15">
        <f>TRUNC(E32*D32, 0)</f>
        <v>0</v>
      </c>
      <c r="G32" s="15"/>
      <c r="H32" s="15">
        <f>TRUNC(G32*D32, 0)</f>
        <v>0</v>
      </c>
      <c r="I32" s="15"/>
      <c r="J32" s="15">
        <f>TRUNC(I32*D32, 0)</f>
        <v>0</v>
      </c>
      <c r="K32" s="15">
        <f t="shared" si="5"/>
        <v>0</v>
      </c>
      <c r="L32" s="15">
        <f t="shared" si="5"/>
        <v>0</v>
      </c>
      <c r="M32" s="16" t="s">
        <v>51</v>
      </c>
      <c r="N32" s="2" t="s">
        <v>173</v>
      </c>
      <c r="O32" s="2" t="s">
        <v>51</v>
      </c>
      <c r="P32" s="2" t="s">
        <v>51</v>
      </c>
      <c r="Q32" s="2" t="s">
        <v>158</v>
      </c>
      <c r="R32" s="2" t="s">
        <v>63</v>
      </c>
      <c r="S32" s="2" t="s">
        <v>63</v>
      </c>
      <c r="T32" s="2" t="s">
        <v>62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174</v>
      </c>
      <c r="AV32" s="3">
        <v>28</v>
      </c>
    </row>
    <row r="33" spans="1:17" ht="30" customHeight="1" x14ac:dyDescent="0.3">
      <c r="A33" s="14"/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4"/>
      <c r="Q33" s="1" t="s">
        <v>158</v>
      </c>
    </row>
    <row r="34" spans="1:17" ht="30" customHeight="1" x14ac:dyDescent="0.3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 t="s">
        <v>158</v>
      </c>
    </row>
    <row r="35" spans="1:17" ht="30" customHeight="1" x14ac:dyDescent="0.3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158</v>
      </c>
    </row>
    <row r="36" spans="1:17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158</v>
      </c>
    </row>
    <row r="37" spans="1:17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158</v>
      </c>
    </row>
    <row r="38" spans="1:17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158</v>
      </c>
    </row>
    <row r="39" spans="1:17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158</v>
      </c>
    </row>
    <row r="40" spans="1:17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158</v>
      </c>
    </row>
    <row r="41" spans="1:17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158</v>
      </c>
    </row>
    <row r="42" spans="1:17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158</v>
      </c>
    </row>
    <row r="43" spans="1:17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158</v>
      </c>
    </row>
    <row r="44" spans="1:17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158</v>
      </c>
    </row>
    <row r="45" spans="1:17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158</v>
      </c>
    </row>
    <row r="46" spans="1:17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158</v>
      </c>
    </row>
    <row r="47" spans="1:17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158</v>
      </c>
    </row>
    <row r="48" spans="1:17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158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158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158</v>
      </c>
    </row>
    <row r="51" spans="1:48" ht="30" customHeight="1" x14ac:dyDescent="0.3">
      <c r="A51" s="16" t="s">
        <v>155</v>
      </c>
      <c r="B51" s="14"/>
      <c r="C51" s="14"/>
      <c r="D51" s="14"/>
      <c r="E51" s="15"/>
      <c r="F51" s="15">
        <f>SUMIF(Q29:Q50,"010102",F29:F50)</f>
        <v>0</v>
      </c>
      <c r="G51" s="15"/>
      <c r="H51" s="15">
        <f>SUMIF(Q29:Q50,"010102",H29:H50)</f>
        <v>0</v>
      </c>
      <c r="I51" s="15"/>
      <c r="J51" s="15">
        <f>SUMIF(Q29:Q50,"010102",J29:J50)</f>
        <v>0</v>
      </c>
      <c r="K51" s="15"/>
      <c r="L51" s="15">
        <f>SUMIF(Q29:Q50,"010102",L29:L50)</f>
        <v>0</v>
      </c>
      <c r="M51" s="14"/>
      <c r="N51" t="s">
        <v>156</v>
      </c>
    </row>
    <row r="52" spans="1:48" ht="30" customHeight="1" x14ac:dyDescent="0.3">
      <c r="A52" s="16" t="s">
        <v>175</v>
      </c>
      <c r="B52" s="16" t="s">
        <v>51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176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6" t="s">
        <v>178</v>
      </c>
      <c r="B53" s="16" t="s">
        <v>179</v>
      </c>
      <c r="C53" s="16" t="s">
        <v>169</v>
      </c>
      <c r="D53" s="14">
        <v>-183</v>
      </c>
      <c r="E53" s="15"/>
      <c r="F53" s="15">
        <f>TRUNC(E53*D53, 0)</f>
        <v>0</v>
      </c>
      <c r="G53" s="15"/>
      <c r="H53" s="15">
        <f>TRUNC(G53*D53, 0)</f>
        <v>0</v>
      </c>
      <c r="I53" s="15"/>
      <c r="J53" s="15">
        <f>TRUNC(I53*D53, 0)</f>
        <v>0</v>
      </c>
      <c r="K53" s="15">
        <f>TRUNC(E53+G53+I53, 0)</f>
        <v>0</v>
      </c>
      <c r="L53" s="15">
        <f>TRUNC(F53+H53+J53, 0)</f>
        <v>0</v>
      </c>
      <c r="M53" s="16" t="s">
        <v>180</v>
      </c>
      <c r="N53" s="2" t="s">
        <v>181</v>
      </c>
      <c r="O53" s="2" t="s">
        <v>51</v>
      </c>
      <c r="P53" s="2" t="s">
        <v>51</v>
      </c>
      <c r="Q53" s="2" t="s">
        <v>176</v>
      </c>
      <c r="R53" s="2" t="s">
        <v>63</v>
      </c>
      <c r="S53" s="2" t="s">
        <v>63</v>
      </c>
      <c r="T53" s="2" t="s">
        <v>62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51</v>
      </c>
      <c r="AS53" s="2" t="s">
        <v>51</v>
      </c>
      <c r="AT53" s="3"/>
      <c r="AU53" s="2" t="s">
        <v>182</v>
      </c>
      <c r="AV53" s="3">
        <v>29</v>
      </c>
    </row>
    <row r="54" spans="1:48" ht="30" customHeight="1" x14ac:dyDescent="0.3">
      <c r="A54" s="16" t="s">
        <v>178</v>
      </c>
      <c r="B54" s="16" t="s">
        <v>183</v>
      </c>
      <c r="C54" s="16" t="s">
        <v>169</v>
      </c>
      <c r="D54" s="14">
        <v>-3171</v>
      </c>
      <c r="E54" s="15"/>
      <c r="F54" s="15">
        <f>TRUNC(E54*D54, 0)</f>
        <v>0</v>
      </c>
      <c r="G54" s="15"/>
      <c r="H54" s="15">
        <f>TRUNC(G54*D54, 0)</f>
        <v>0</v>
      </c>
      <c r="I54" s="15"/>
      <c r="J54" s="15">
        <f>TRUNC(I54*D54, 0)</f>
        <v>0</v>
      </c>
      <c r="K54" s="15">
        <f>TRUNC(E54+G54+I54, 0)</f>
        <v>0</v>
      </c>
      <c r="L54" s="15">
        <f>TRUNC(F54+H54+J54, 0)</f>
        <v>0</v>
      </c>
      <c r="M54" s="16" t="s">
        <v>180</v>
      </c>
      <c r="N54" s="2" t="s">
        <v>184</v>
      </c>
      <c r="O54" s="2" t="s">
        <v>51</v>
      </c>
      <c r="P54" s="2" t="s">
        <v>51</v>
      </c>
      <c r="Q54" s="2" t="s">
        <v>176</v>
      </c>
      <c r="R54" s="2" t="s">
        <v>63</v>
      </c>
      <c r="S54" s="2" t="s">
        <v>63</v>
      </c>
      <c r="T54" s="2" t="s">
        <v>62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51</v>
      </c>
      <c r="AS54" s="2" t="s">
        <v>51</v>
      </c>
      <c r="AT54" s="3"/>
      <c r="AU54" s="2" t="s">
        <v>185</v>
      </c>
      <c r="AV54" s="3">
        <v>30</v>
      </c>
    </row>
    <row r="55" spans="1:48" ht="30" customHeight="1" x14ac:dyDescent="0.3">
      <c r="A55" s="14"/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Q55" s="1" t="s">
        <v>176</v>
      </c>
    </row>
    <row r="56" spans="1:48" ht="30" customHeight="1" x14ac:dyDescent="0.3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1" t="s">
        <v>176</v>
      </c>
    </row>
    <row r="57" spans="1:48" ht="30" customHeight="1" x14ac:dyDescent="0.3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 t="s">
        <v>176</v>
      </c>
    </row>
    <row r="58" spans="1:48" ht="30" customHeight="1" x14ac:dyDescent="0.3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176</v>
      </c>
    </row>
    <row r="59" spans="1:48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176</v>
      </c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176</v>
      </c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176</v>
      </c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176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176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176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176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176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176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176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176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176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176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176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176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176</v>
      </c>
    </row>
    <row r="75" spans="1:48" ht="30" customHeight="1" x14ac:dyDescent="0.3">
      <c r="A75" s="16" t="s">
        <v>155</v>
      </c>
      <c r="B75" s="14"/>
      <c r="C75" s="14"/>
      <c r="D75" s="14"/>
      <c r="E75" s="15"/>
      <c r="F75" s="15">
        <f>SUMIF(Q53:Q74,"010103",F53:F74)</f>
        <v>0</v>
      </c>
      <c r="G75" s="15"/>
      <c r="H75" s="15">
        <f>SUMIF(Q53:Q74,"010103",H53:H74)</f>
        <v>0</v>
      </c>
      <c r="I75" s="15"/>
      <c r="J75" s="15">
        <f>SUMIF(Q53:Q74,"010103",J53:J74)</f>
        <v>0</v>
      </c>
      <c r="K75" s="15"/>
      <c r="L75" s="15">
        <f>SUMIF(Q53:Q74,"010103",L53:L74)</f>
        <v>0</v>
      </c>
      <c r="M75" s="14"/>
      <c r="N75" t="s">
        <v>156</v>
      </c>
    </row>
    <row r="76" spans="1:48" ht="30" customHeight="1" x14ac:dyDescent="0.3">
      <c r="A76" s="16" t="s">
        <v>186</v>
      </c>
      <c r="B76" s="16" t="s">
        <v>51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187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6" t="s">
        <v>189</v>
      </c>
      <c r="B77" s="16" t="s">
        <v>190</v>
      </c>
      <c r="C77" s="16" t="s">
        <v>191</v>
      </c>
      <c r="D77" s="14">
        <v>0.2</v>
      </c>
      <c r="E77" s="15"/>
      <c r="F77" s="15">
        <f>TRUNC(E77*D77, 0)</f>
        <v>0</v>
      </c>
      <c r="G77" s="15"/>
      <c r="H77" s="15">
        <f>TRUNC(G77*D77, 0)</f>
        <v>0</v>
      </c>
      <c r="I77" s="15"/>
      <c r="J77" s="15">
        <f>TRUNC(I77*D77, 0)</f>
        <v>0</v>
      </c>
      <c r="K77" s="15">
        <f t="shared" ref="K77:L80" si="6">TRUNC(E77+G77+I77, 0)</f>
        <v>0</v>
      </c>
      <c r="L77" s="15">
        <f t="shared" si="6"/>
        <v>0</v>
      </c>
      <c r="M77" s="16" t="s">
        <v>51</v>
      </c>
      <c r="N77" s="2" t="s">
        <v>192</v>
      </c>
      <c r="O77" s="2" t="s">
        <v>51</v>
      </c>
      <c r="P77" s="2" t="s">
        <v>51</v>
      </c>
      <c r="Q77" s="2" t="s">
        <v>187</v>
      </c>
      <c r="R77" s="2" t="s">
        <v>63</v>
      </c>
      <c r="S77" s="2" t="s">
        <v>63</v>
      </c>
      <c r="T77" s="2" t="s">
        <v>62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193</v>
      </c>
      <c r="AV77" s="3">
        <v>44</v>
      </c>
    </row>
    <row r="78" spans="1:48" ht="30" customHeight="1" x14ac:dyDescent="0.3">
      <c r="A78" s="16" t="s">
        <v>194</v>
      </c>
      <c r="B78" s="16" t="s">
        <v>195</v>
      </c>
      <c r="C78" s="16" t="s">
        <v>191</v>
      </c>
      <c r="D78" s="14">
        <v>0.1</v>
      </c>
      <c r="E78" s="15"/>
      <c r="F78" s="15">
        <f>TRUNC(E78*D78, 0)</f>
        <v>0</v>
      </c>
      <c r="G78" s="15"/>
      <c r="H78" s="15">
        <f>TRUNC(G78*D78, 0)</f>
        <v>0</v>
      </c>
      <c r="I78" s="15"/>
      <c r="J78" s="15">
        <f>TRUNC(I78*D78, 0)</f>
        <v>0</v>
      </c>
      <c r="K78" s="15">
        <f t="shared" si="6"/>
        <v>0</v>
      </c>
      <c r="L78" s="15">
        <f t="shared" si="6"/>
        <v>0</v>
      </c>
      <c r="M78" s="16" t="s">
        <v>51</v>
      </c>
      <c r="N78" s="2" t="s">
        <v>196</v>
      </c>
      <c r="O78" s="2" t="s">
        <v>51</v>
      </c>
      <c r="P78" s="2" t="s">
        <v>51</v>
      </c>
      <c r="Q78" s="2" t="s">
        <v>187</v>
      </c>
      <c r="R78" s="2" t="s">
        <v>63</v>
      </c>
      <c r="S78" s="2" t="s">
        <v>63</v>
      </c>
      <c r="T78" s="2" t="s">
        <v>62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197</v>
      </c>
      <c r="AV78" s="3">
        <v>45</v>
      </c>
    </row>
    <row r="79" spans="1:48" ht="30" customHeight="1" x14ac:dyDescent="0.3">
      <c r="A79" s="16" t="s">
        <v>198</v>
      </c>
      <c r="B79" s="16" t="s">
        <v>199</v>
      </c>
      <c r="C79" s="16" t="s">
        <v>191</v>
      </c>
      <c r="D79" s="14">
        <v>0.3</v>
      </c>
      <c r="E79" s="15"/>
      <c r="F79" s="15">
        <f>TRUNC(E79*D79, 0)</f>
        <v>0</v>
      </c>
      <c r="G79" s="15"/>
      <c r="H79" s="15">
        <f>TRUNC(G79*D79, 0)</f>
        <v>0</v>
      </c>
      <c r="I79" s="15"/>
      <c r="J79" s="15">
        <f>TRUNC(I79*D79, 0)</f>
        <v>0</v>
      </c>
      <c r="K79" s="15">
        <f t="shared" si="6"/>
        <v>0</v>
      </c>
      <c r="L79" s="15">
        <f t="shared" si="6"/>
        <v>0</v>
      </c>
      <c r="M79" s="16" t="s">
        <v>51</v>
      </c>
      <c r="N79" s="2" t="s">
        <v>200</v>
      </c>
      <c r="O79" s="2" t="s">
        <v>51</v>
      </c>
      <c r="P79" s="2" t="s">
        <v>51</v>
      </c>
      <c r="Q79" s="2" t="s">
        <v>187</v>
      </c>
      <c r="R79" s="2" t="s">
        <v>63</v>
      </c>
      <c r="S79" s="2" t="s">
        <v>63</v>
      </c>
      <c r="T79" s="2" t="s">
        <v>62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51</v>
      </c>
      <c r="AS79" s="2" t="s">
        <v>51</v>
      </c>
      <c r="AT79" s="3"/>
      <c r="AU79" s="2" t="s">
        <v>201</v>
      </c>
      <c r="AV79" s="3">
        <v>47</v>
      </c>
    </row>
    <row r="80" spans="1:48" ht="30" customHeight="1" x14ac:dyDescent="0.3">
      <c r="A80" s="16" t="s">
        <v>202</v>
      </c>
      <c r="B80" s="16" t="s">
        <v>51</v>
      </c>
      <c r="C80" s="16" t="s">
        <v>191</v>
      </c>
      <c r="D80" s="14">
        <v>0.3</v>
      </c>
      <c r="E80" s="15"/>
      <c r="F80" s="15">
        <f>TRUNC(E80*D80, 0)</f>
        <v>0</v>
      </c>
      <c r="G80" s="15"/>
      <c r="H80" s="15">
        <f>TRUNC(G80*D80, 0)</f>
        <v>0</v>
      </c>
      <c r="I80" s="15"/>
      <c r="J80" s="15">
        <f>TRUNC(I80*D80, 0)</f>
        <v>0</v>
      </c>
      <c r="K80" s="15">
        <f t="shared" si="6"/>
        <v>0</v>
      </c>
      <c r="L80" s="15">
        <f t="shared" si="6"/>
        <v>0</v>
      </c>
      <c r="M80" s="16" t="s">
        <v>51</v>
      </c>
      <c r="N80" s="2" t="s">
        <v>203</v>
      </c>
      <c r="O80" s="2" t="s">
        <v>51</v>
      </c>
      <c r="P80" s="2" t="s">
        <v>51</v>
      </c>
      <c r="Q80" s="2" t="s">
        <v>187</v>
      </c>
      <c r="R80" s="2" t="s">
        <v>63</v>
      </c>
      <c r="S80" s="2" t="s">
        <v>63</v>
      </c>
      <c r="T80" s="2" t="s">
        <v>62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51</v>
      </c>
      <c r="AS80" s="2" t="s">
        <v>51</v>
      </c>
      <c r="AT80" s="3"/>
      <c r="AU80" s="2" t="s">
        <v>204</v>
      </c>
      <c r="AV80" s="3">
        <v>46</v>
      </c>
    </row>
    <row r="81" spans="1:17" ht="30" customHeight="1" x14ac:dyDescent="0.3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 t="s">
        <v>187</v>
      </c>
    </row>
    <row r="82" spans="1:17" ht="30" customHeight="1" x14ac:dyDescent="0.3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187</v>
      </c>
    </row>
    <row r="83" spans="1:17" ht="30" customHeight="1" x14ac:dyDescent="0.3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187</v>
      </c>
    </row>
    <row r="84" spans="1:17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187</v>
      </c>
    </row>
    <row r="85" spans="1:17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187</v>
      </c>
    </row>
    <row r="86" spans="1:17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187</v>
      </c>
    </row>
    <row r="87" spans="1:17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187</v>
      </c>
    </row>
    <row r="88" spans="1:17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187</v>
      </c>
    </row>
    <row r="89" spans="1:17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187</v>
      </c>
    </row>
    <row r="90" spans="1:17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187</v>
      </c>
    </row>
    <row r="91" spans="1:17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187</v>
      </c>
    </row>
    <row r="92" spans="1:17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187</v>
      </c>
    </row>
    <row r="93" spans="1:17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187</v>
      </c>
    </row>
    <row r="94" spans="1:17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187</v>
      </c>
    </row>
    <row r="95" spans="1:17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187</v>
      </c>
    </row>
    <row r="96" spans="1:17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187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187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187</v>
      </c>
    </row>
    <row r="99" spans="1:48" ht="30" customHeight="1" x14ac:dyDescent="0.3">
      <c r="A99" s="16" t="s">
        <v>155</v>
      </c>
      <c r="B99" s="14"/>
      <c r="C99" s="14"/>
      <c r="D99" s="14"/>
      <c r="E99" s="15"/>
      <c r="F99" s="15">
        <f>SUMIF(Q77:Q98,"010104",F77:F98)</f>
        <v>0</v>
      </c>
      <c r="G99" s="15"/>
      <c r="H99" s="15">
        <f>SUMIF(Q77:Q98,"010104",H77:H98)</f>
        <v>0</v>
      </c>
      <c r="I99" s="15"/>
      <c r="J99" s="15">
        <f>SUMIF(Q77:Q98,"010104",J77:J98)</f>
        <v>0</v>
      </c>
      <c r="K99" s="15"/>
      <c r="L99" s="15">
        <f>SUMIF(Q77:Q98,"010104",L77:L98)</f>
        <v>0</v>
      </c>
      <c r="M99" s="14"/>
      <c r="N99" t="s">
        <v>156</v>
      </c>
    </row>
    <row r="100" spans="1:48" ht="30" customHeight="1" x14ac:dyDescent="0.3">
      <c r="A100" s="16" t="s">
        <v>207</v>
      </c>
      <c r="B100" s="16" t="s">
        <v>51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208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6" t="s">
        <v>209</v>
      </c>
      <c r="B101" s="16" t="s">
        <v>66</v>
      </c>
      <c r="C101" s="16" t="s">
        <v>59</v>
      </c>
      <c r="D101" s="14">
        <v>1</v>
      </c>
      <c r="E101" s="15"/>
      <c r="F101" s="15">
        <f>TRUNC(E101*D101, 0)</f>
        <v>0</v>
      </c>
      <c r="G101" s="15"/>
      <c r="H101" s="15">
        <f>TRUNC(G101*D101, 0)</f>
        <v>0</v>
      </c>
      <c r="I101" s="15"/>
      <c r="J101" s="15">
        <f>TRUNC(I101*D101, 0)</f>
        <v>0</v>
      </c>
      <c r="K101" s="15">
        <f t="shared" ref="K101:L104" si="7">TRUNC(E101+G101+I101, 0)</f>
        <v>0</v>
      </c>
      <c r="L101" s="15">
        <f t="shared" si="7"/>
        <v>0</v>
      </c>
      <c r="M101" s="16" t="s">
        <v>210</v>
      </c>
      <c r="N101" s="2" t="s">
        <v>211</v>
      </c>
      <c r="O101" s="2" t="s">
        <v>51</v>
      </c>
      <c r="P101" s="2" t="s">
        <v>51</v>
      </c>
      <c r="Q101" s="2" t="s">
        <v>208</v>
      </c>
      <c r="R101" s="2" t="s">
        <v>62</v>
      </c>
      <c r="S101" s="2" t="s">
        <v>63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51</v>
      </c>
      <c r="AS101" s="2" t="s">
        <v>51</v>
      </c>
      <c r="AT101" s="3"/>
      <c r="AU101" s="2" t="s">
        <v>212</v>
      </c>
      <c r="AV101" s="3">
        <v>35</v>
      </c>
    </row>
    <row r="102" spans="1:48" ht="30" customHeight="1" x14ac:dyDescent="0.3">
      <c r="A102" s="16" t="s">
        <v>99</v>
      </c>
      <c r="B102" s="16" t="s">
        <v>100</v>
      </c>
      <c r="C102" s="16" t="s">
        <v>101</v>
      </c>
      <c r="D102" s="14">
        <v>6</v>
      </c>
      <c r="E102" s="15"/>
      <c r="F102" s="15">
        <f>TRUNC(E102*D102, 0)</f>
        <v>0</v>
      </c>
      <c r="G102" s="15"/>
      <c r="H102" s="15">
        <f>TRUNC(G102*D102, 0)</f>
        <v>0</v>
      </c>
      <c r="I102" s="15"/>
      <c r="J102" s="15">
        <f>TRUNC(I102*D102, 0)</f>
        <v>0</v>
      </c>
      <c r="K102" s="15">
        <f t="shared" si="7"/>
        <v>0</v>
      </c>
      <c r="L102" s="15">
        <f t="shared" si="7"/>
        <v>0</v>
      </c>
      <c r="M102" s="16" t="s">
        <v>102</v>
      </c>
      <c r="N102" s="2" t="s">
        <v>103</v>
      </c>
      <c r="O102" s="2" t="s">
        <v>51</v>
      </c>
      <c r="P102" s="2" t="s">
        <v>51</v>
      </c>
      <c r="Q102" s="2" t="s">
        <v>208</v>
      </c>
      <c r="R102" s="2" t="s">
        <v>62</v>
      </c>
      <c r="S102" s="2" t="s">
        <v>63</v>
      </c>
      <c r="T102" s="2" t="s">
        <v>63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51</v>
      </c>
      <c r="AS102" s="2" t="s">
        <v>51</v>
      </c>
      <c r="AT102" s="3"/>
      <c r="AU102" s="2" t="s">
        <v>213</v>
      </c>
      <c r="AV102" s="3">
        <v>36</v>
      </c>
    </row>
    <row r="103" spans="1:48" ht="30" customHeight="1" x14ac:dyDescent="0.3">
      <c r="A103" s="16" t="s">
        <v>144</v>
      </c>
      <c r="B103" s="16" t="s">
        <v>145</v>
      </c>
      <c r="C103" s="16" t="s">
        <v>112</v>
      </c>
      <c r="D103" s="14">
        <v>40</v>
      </c>
      <c r="E103" s="15"/>
      <c r="F103" s="15">
        <f>TRUNC(E103*D103, 0)</f>
        <v>0</v>
      </c>
      <c r="G103" s="15"/>
      <c r="H103" s="15">
        <f>TRUNC(G103*D103, 0)</f>
        <v>0</v>
      </c>
      <c r="I103" s="15"/>
      <c r="J103" s="15">
        <f>TRUNC(I103*D103, 0)</f>
        <v>0</v>
      </c>
      <c r="K103" s="15">
        <f t="shared" si="7"/>
        <v>0</v>
      </c>
      <c r="L103" s="15">
        <f t="shared" si="7"/>
        <v>0</v>
      </c>
      <c r="M103" s="16" t="s">
        <v>146</v>
      </c>
      <c r="N103" s="2" t="s">
        <v>147</v>
      </c>
      <c r="O103" s="2" t="s">
        <v>51</v>
      </c>
      <c r="P103" s="2" t="s">
        <v>51</v>
      </c>
      <c r="Q103" s="2" t="s">
        <v>208</v>
      </c>
      <c r="R103" s="2" t="s">
        <v>62</v>
      </c>
      <c r="S103" s="2" t="s">
        <v>63</v>
      </c>
      <c r="T103" s="2" t="s">
        <v>63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51</v>
      </c>
      <c r="AS103" s="2" t="s">
        <v>51</v>
      </c>
      <c r="AT103" s="3"/>
      <c r="AU103" s="2" t="s">
        <v>214</v>
      </c>
      <c r="AV103" s="3">
        <v>37</v>
      </c>
    </row>
    <row r="104" spans="1:48" ht="30" customHeight="1" x14ac:dyDescent="0.3">
      <c r="A104" s="16" t="s">
        <v>149</v>
      </c>
      <c r="B104" s="16" t="s">
        <v>150</v>
      </c>
      <c r="C104" s="16" t="s">
        <v>151</v>
      </c>
      <c r="D104" s="14">
        <v>8</v>
      </c>
      <c r="E104" s="15"/>
      <c r="F104" s="15">
        <f>TRUNC(E104*D104, 0)</f>
        <v>0</v>
      </c>
      <c r="G104" s="15"/>
      <c r="H104" s="15">
        <f>TRUNC(G104*D104, 0)</f>
        <v>0</v>
      </c>
      <c r="I104" s="15"/>
      <c r="J104" s="15">
        <f>TRUNC(I104*D104, 0)</f>
        <v>0</v>
      </c>
      <c r="K104" s="15">
        <f t="shared" si="7"/>
        <v>0</v>
      </c>
      <c r="L104" s="15">
        <f t="shared" si="7"/>
        <v>0</v>
      </c>
      <c r="M104" s="16" t="s">
        <v>152</v>
      </c>
      <c r="N104" s="2" t="s">
        <v>153</v>
      </c>
      <c r="O104" s="2" t="s">
        <v>51</v>
      </c>
      <c r="P104" s="2" t="s">
        <v>51</v>
      </c>
      <c r="Q104" s="2" t="s">
        <v>208</v>
      </c>
      <c r="R104" s="2" t="s">
        <v>62</v>
      </c>
      <c r="S104" s="2" t="s">
        <v>63</v>
      </c>
      <c r="T104" s="2" t="s">
        <v>63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51</v>
      </c>
      <c r="AS104" s="2" t="s">
        <v>51</v>
      </c>
      <c r="AT104" s="3"/>
      <c r="AU104" s="2" t="s">
        <v>215</v>
      </c>
      <c r="AV104" s="3">
        <v>38</v>
      </c>
    </row>
    <row r="105" spans="1:48" ht="30" customHeight="1" x14ac:dyDescent="0.3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208</v>
      </c>
    </row>
    <row r="106" spans="1:48" ht="30" customHeight="1" x14ac:dyDescent="0.3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208</v>
      </c>
    </row>
    <row r="107" spans="1:48" ht="30" customHeight="1" x14ac:dyDescent="0.3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208</v>
      </c>
    </row>
    <row r="108" spans="1:48" ht="30" customHeight="1" x14ac:dyDescent="0.3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208</v>
      </c>
    </row>
    <row r="109" spans="1:48" ht="30" customHeight="1" x14ac:dyDescent="0.3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208</v>
      </c>
    </row>
    <row r="110" spans="1:48" ht="30" customHeight="1" x14ac:dyDescent="0.3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208</v>
      </c>
    </row>
    <row r="111" spans="1:48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208</v>
      </c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208</v>
      </c>
    </row>
    <row r="113" spans="1:48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208</v>
      </c>
    </row>
    <row r="114" spans="1:48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208</v>
      </c>
    </row>
    <row r="115" spans="1:48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208</v>
      </c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208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208</v>
      </c>
    </row>
    <row r="118" spans="1:48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208</v>
      </c>
    </row>
    <row r="119" spans="1:48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208</v>
      </c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208</v>
      </c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208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208</v>
      </c>
    </row>
    <row r="123" spans="1:48" ht="30" customHeight="1" x14ac:dyDescent="0.3">
      <c r="A123" s="16" t="s">
        <v>155</v>
      </c>
      <c r="B123" s="14"/>
      <c r="C123" s="14"/>
      <c r="D123" s="14"/>
      <c r="E123" s="15"/>
      <c r="F123" s="15">
        <f>SUMIF(Q101:Q122,"010201",F101:F122)</f>
        <v>0</v>
      </c>
      <c r="G123" s="15"/>
      <c r="H123" s="15">
        <f>SUMIF(Q101:Q122,"010201",H101:H122)</f>
        <v>0</v>
      </c>
      <c r="I123" s="15"/>
      <c r="J123" s="15">
        <f>SUMIF(Q101:Q122,"010201",J101:J122)</f>
        <v>0</v>
      </c>
      <c r="K123" s="15"/>
      <c r="L123" s="15">
        <f>SUMIF(Q101:Q122,"010201",L101:L122)</f>
        <v>0</v>
      </c>
      <c r="M123" s="14"/>
      <c r="N123" t="s">
        <v>156</v>
      </c>
    </row>
    <row r="124" spans="1:48" ht="30" customHeight="1" x14ac:dyDescent="0.3">
      <c r="A124" s="16" t="s">
        <v>216</v>
      </c>
      <c r="B124" s="16" t="s">
        <v>51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217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6" t="s">
        <v>178</v>
      </c>
      <c r="B125" s="16" t="s">
        <v>183</v>
      </c>
      <c r="C125" s="16" t="s">
        <v>169</v>
      </c>
      <c r="D125" s="14">
        <v>-31</v>
      </c>
      <c r="E125" s="15"/>
      <c r="F125" s="15">
        <f>TRUNC(E125*D125, 0)</f>
        <v>0</v>
      </c>
      <c r="G125" s="15"/>
      <c r="H125" s="15">
        <f>TRUNC(G125*D125, 0)</f>
        <v>0</v>
      </c>
      <c r="I125" s="15"/>
      <c r="J125" s="15">
        <f>TRUNC(I125*D125, 0)</f>
        <v>0</v>
      </c>
      <c r="K125" s="15">
        <f>TRUNC(E125+G125+I125, 0)</f>
        <v>0</v>
      </c>
      <c r="L125" s="15">
        <f>TRUNC(F125+H125+J125, 0)</f>
        <v>0</v>
      </c>
      <c r="M125" s="16" t="s">
        <v>180</v>
      </c>
      <c r="N125" s="2" t="s">
        <v>184</v>
      </c>
      <c r="O125" s="2" t="s">
        <v>51</v>
      </c>
      <c r="P125" s="2" t="s">
        <v>51</v>
      </c>
      <c r="Q125" s="2" t="s">
        <v>217</v>
      </c>
      <c r="R125" s="2" t="s">
        <v>63</v>
      </c>
      <c r="S125" s="2" t="s">
        <v>63</v>
      </c>
      <c r="T125" s="2" t="s">
        <v>62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51</v>
      </c>
      <c r="AS125" s="2" t="s">
        <v>51</v>
      </c>
      <c r="AT125" s="3"/>
      <c r="AU125" s="2" t="s">
        <v>218</v>
      </c>
      <c r="AV125" s="3">
        <v>40</v>
      </c>
    </row>
    <row r="126" spans="1:48" ht="30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217</v>
      </c>
    </row>
    <row r="127" spans="1:48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217</v>
      </c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217</v>
      </c>
    </row>
    <row r="129" spans="1:17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217</v>
      </c>
    </row>
    <row r="130" spans="1:17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217</v>
      </c>
    </row>
    <row r="131" spans="1:17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217</v>
      </c>
    </row>
    <row r="132" spans="1:17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217</v>
      </c>
    </row>
    <row r="133" spans="1:17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217</v>
      </c>
    </row>
    <row r="134" spans="1:17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217</v>
      </c>
    </row>
    <row r="135" spans="1:17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217</v>
      </c>
    </row>
    <row r="136" spans="1:17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217</v>
      </c>
    </row>
    <row r="137" spans="1:17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217</v>
      </c>
    </row>
    <row r="138" spans="1:17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217</v>
      </c>
    </row>
    <row r="139" spans="1:17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217</v>
      </c>
    </row>
    <row r="140" spans="1:17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217</v>
      </c>
    </row>
    <row r="141" spans="1:17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217</v>
      </c>
    </row>
    <row r="142" spans="1:17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217</v>
      </c>
    </row>
    <row r="143" spans="1:17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217</v>
      </c>
    </row>
    <row r="144" spans="1:17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217</v>
      </c>
    </row>
    <row r="145" spans="1:17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217</v>
      </c>
    </row>
    <row r="146" spans="1:17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217</v>
      </c>
    </row>
    <row r="147" spans="1:17" ht="30" customHeight="1" x14ac:dyDescent="0.3">
      <c r="A147" s="16" t="s">
        <v>155</v>
      </c>
      <c r="B147" s="14"/>
      <c r="C147" s="14"/>
      <c r="D147" s="14"/>
      <c r="E147" s="15"/>
      <c r="F147" s="15">
        <f>SUMIF(Q125:Q146,"010202",F125:F146)</f>
        <v>0</v>
      </c>
      <c r="G147" s="15"/>
      <c r="H147" s="15">
        <f>SUMIF(Q125:Q146,"010202",H125:H146)</f>
        <v>0</v>
      </c>
      <c r="I147" s="15"/>
      <c r="J147" s="15">
        <f>SUMIF(Q125:Q146,"010202",J125:J146)</f>
        <v>0</v>
      </c>
      <c r="K147" s="15"/>
      <c r="L147" s="15">
        <f>SUMIF(Q125:Q146,"010202",L125:L146)</f>
        <v>0</v>
      </c>
      <c r="M147" s="14"/>
      <c r="N147" t="s">
        <v>156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7" max="16383" man="1"/>
    <brk id="51" max="16383" man="1"/>
    <brk id="75" max="16383" man="1"/>
    <brk id="99" max="16383" man="1"/>
    <brk id="123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DAEWON</dc:creator>
  <cp:lastModifiedBy>USER</cp:lastModifiedBy>
  <cp:lastPrinted>2026-10-16T00:29:59Z</cp:lastPrinted>
  <dcterms:created xsi:type="dcterms:W3CDTF">2026-10-16T00:08:42Z</dcterms:created>
  <dcterms:modified xsi:type="dcterms:W3CDTF">2026-10-19T07:00:48Z</dcterms:modified>
</cp:coreProperties>
</file>