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03. 경주지사 농어촌사업부\08. 무과지구 농촌공간정비사업\01. 계획\05. 용역관계\01. 축산폐기물 수집운반 및 처리용역\1. 발주\"/>
    </mc:Choice>
  </mc:AlternateContent>
  <xr:revisionPtr revIDLastSave="0" documentId="13_ncr:1_{DE9028F3-54D8-4FB2-ACC7-00BF1D4D0050}" xr6:coauthVersionLast="47" xr6:coauthVersionMax="47" xr10:uidLastSave="{00000000-0000-0000-0000-000000000000}"/>
  <bookViews>
    <workbookView xWindow="18555" yWindow="11625" windowWidth="3885" windowHeight="3045" xr2:uid="{8660AAC2-720B-4A80-B7BA-A1C8C343BC22}"/>
  </bookViews>
  <sheets>
    <sheet name="공종별집계표" sheetId="9" r:id="rId1"/>
    <sheet name="공종별내역서" sheetId="8" r:id="rId2"/>
    <sheet name="일위대가목록" sheetId="7" state="hidden" r:id="rId3"/>
    <sheet name="일위대가" sheetId="6" state="hidden" r:id="rId4"/>
    <sheet name="단가산출목록" sheetId="5" state="hidden" r:id="rId5"/>
    <sheet name="단가산출서" sheetId="4" state="hidden" r:id="rId6"/>
    <sheet name="단가대비표" sheetId="3" r:id="rId7"/>
    <sheet name=" 공사설정 " sheetId="2" state="hidden" r:id="rId8"/>
    <sheet name="Sheet1" sheetId="1" state="hidden" r:id="rId9"/>
  </sheets>
  <definedNames>
    <definedName name="_xlnm.Print_Area" localSheetId="1">공종별내역서!$A$1:$M$99</definedName>
    <definedName name="_xlnm.Print_Area" localSheetId="0">공종별집계표!$A$1:$M$27</definedName>
    <definedName name="_xlnm.Print_Area" localSheetId="6">단가대비표!$A$1:$X$8</definedName>
    <definedName name="_xlnm.Print_Area" localSheetId="4">단가산출목록!$A$1:$L$4</definedName>
    <definedName name="_xlnm.Print_Area" localSheetId="5">단가산출서!$A$1:$F$6</definedName>
    <definedName name="_xlnm.Print_Area" localSheetId="3">일위대가!$A$1:$M$5</definedName>
    <definedName name="_xlnm.Print_Area" localSheetId="2">일위대가목록!$A$1:$M$4</definedName>
    <definedName name="_xlnm.Print_Titles" localSheetId="1">공종별내역서!$1:$3</definedName>
    <definedName name="_xlnm.Print_Titles" localSheetId="0">공종별집계표!$1:$4</definedName>
    <definedName name="_xlnm.Print_Titles" localSheetId="6">단가대비표!$1:$4</definedName>
    <definedName name="_xlnm.Print_Titles" localSheetId="4">단가산출목록!$1:$3</definedName>
    <definedName name="_xlnm.Print_Titles" localSheetId="5">단가산출서!$1:$3</definedName>
    <definedName name="_xlnm.Print_Titles" localSheetId="3">일위대가!$1:$3</definedName>
    <definedName name="_xlnm.Print_Titles" localSheetId="2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8" i="8" l="1"/>
  <c r="I9" i="9"/>
  <c r="K77" i="8"/>
  <c r="L77" i="8" s="1"/>
  <c r="I10" i="9" s="1"/>
  <c r="K10" i="9" s="1"/>
  <c r="I78" i="8"/>
  <c r="G78" i="8"/>
  <c r="E78" i="8"/>
  <c r="F78" i="8" s="1"/>
  <c r="I77" i="8"/>
  <c r="G77" i="8"/>
  <c r="E77" i="8"/>
  <c r="F77" i="8" s="1"/>
  <c r="G54" i="8"/>
  <c r="H54" i="8" s="1"/>
  <c r="H75" i="8" s="1"/>
  <c r="G8" i="9" s="1"/>
  <c r="H8" i="9" s="1"/>
  <c r="E54" i="8"/>
  <c r="F54" i="8" s="1"/>
  <c r="I53" i="8"/>
  <c r="G53" i="8"/>
  <c r="E53" i="8"/>
  <c r="G30" i="8"/>
  <c r="H30" i="8" s="1"/>
  <c r="H51" i="8" s="1"/>
  <c r="G7" i="9" s="1"/>
  <c r="H7" i="9" s="1"/>
  <c r="E30" i="8"/>
  <c r="I29" i="8"/>
  <c r="G29" i="8"/>
  <c r="E29" i="8"/>
  <c r="F29" i="8" s="1"/>
  <c r="G6" i="8"/>
  <c r="E6" i="8"/>
  <c r="F6" i="8" s="1"/>
  <c r="I5" i="8"/>
  <c r="G5" i="8"/>
  <c r="E5" i="8"/>
  <c r="F5" i="8" s="1"/>
  <c r="V6" i="3"/>
  <c r="I54" i="8" s="1"/>
  <c r="J54" i="8" s="1"/>
  <c r="J75" i="8" s="1"/>
  <c r="I8" i="9" s="1"/>
  <c r="J8" i="9" s="1"/>
  <c r="V5" i="3"/>
  <c r="J99" i="8"/>
  <c r="J9" i="9" s="1"/>
  <c r="H99" i="8"/>
  <c r="G9" i="9" s="1"/>
  <c r="H9" i="9" s="1"/>
  <c r="H78" i="8"/>
  <c r="J78" i="8"/>
  <c r="H77" i="8"/>
  <c r="J77" i="8"/>
  <c r="F53" i="8"/>
  <c r="H53" i="8"/>
  <c r="J53" i="8"/>
  <c r="H29" i="8"/>
  <c r="J29" i="8"/>
  <c r="K29" i="8"/>
  <c r="H27" i="8"/>
  <c r="G6" i="9" s="1"/>
  <c r="H6" i="9" s="1"/>
  <c r="H6" i="8"/>
  <c r="H5" i="8"/>
  <c r="J5" i="8"/>
  <c r="J10" i="9" l="1"/>
  <c r="I30" i="8"/>
  <c r="J30" i="8" s="1"/>
  <c r="J51" i="8" s="1"/>
  <c r="I7" i="9" s="1"/>
  <c r="J7" i="9" s="1"/>
  <c r="I6" i="8"/>
  <c r="J6" i="8" s="1"/>
  <c r="J27" i="8" s="1"/>
  <c r="I6" i="9" s="1"/>
  <c r="J6" i="9" s="1"/>
  <c r="L99" i="8"/>
  <c r="F99" i="8"/>
  <c r="E9" i="9" s="1"/>
  <c r="F9" i="9" s="1"/>
  <c r="L9" i="9" s="1"/>
  <c r="L54" i="8"/>
  <c r="F75" i="8"/>
  <c r="E8" i="9" s="1"/>
  <c r="F8" i="9" s="1"/>
  <c r="L8" i="9" s="1"/>
  <c r="K54" i="8"/>
  <c r="L53" i="8"/>
  <c r="L75" i="8" s="1"/>
  <c r="K53" i="8"/>
  <c r="K30" i="8"/>
  <c r="F30" i="8"/>
  <c r="L30" i="8" s="1"/>
  <c r="L29" i="8"/>
  <c r="L51" i="8" s="1"/>
  <c r="F51" i="8"/>
  <c r="E7" i="9" s="1"/>
  <c r="F7" i="9" s="1"/>
  <c r="L7" i="9" s="1"/>
  <c r="L6" i="8"/>
  <c r="K6" i="8"/>
  <c r="L5" i="8"/>
  <c r="L27" i="8" s="1"/>
  <c r="F27" i="8"/>
  <c r="E6" i="9" s="1"/>
  <c r="K5" i="8"/>
  <c r="G5" i="9"/>
  <c r="H5" i="9" s="1"/>
  <c r="H27" i="9" s="1"/>
  <c r="L10" i="9" l="1"/>
  <c r="I5" i="9"/>
  <c r="J5" i="9" s="1"/>
  <c r="J27" i="9" s="1"/>
  <c r="K9" i="9"/>
  <c r="K8" i="9"/>
  <c r="K7" i="9"/>
  <c r="K6" i="9"/>
  <c r="F6" i="9"/>
  <c r="E5" i="9" l="1"/>
  <c r="L6" i="9"/>
  <c r="F5" i="9" l="1"/>
  <c r="K5" i="9"/>
  <c r="F27" i="9" l="1"/>
  <c r="L5" i="9"/>
  <c r="L27" i="9" s="1"/>
</calcChain>
</file>

<file path=xl/sharedStrings.xml><?xml version="1.0" encoding="utf-8"?>
<sst xmlns="http://schemas.openxmlformats.org/spreadsheetml/2006/main" count="638" uniqueCount="181">
  <si>
    <t>공 종 별 집 계 표</t>
  </si>
  <si>
    <t>[ 현곡면 무과지구 농촌공간정비사업 철거공사(분뇨폐기물처리비)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</si>
  <si>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</si>
  <si>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</si>
  <si>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</si>
  <si>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</si>
  <si>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</si>
  <si>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</si>
  <si>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</si>
  <si>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</si>
  <si>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</si>
  <si>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</si>
  <si>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</si>
  <si>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</si>
  <si>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</si>
  <si>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</si>
  <si>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</si>
  <si>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</si>
  <si>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</si>
  <si>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</si>
  <si>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</si>
  <si>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</si>
  <si>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</si>
  <si>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</si>
  <si>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</si>
  <si>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</si>
  <si>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</si>
  <si>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</si>
  <si>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</si>
  <si>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</si>
  <si>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</si>
  <si>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</si>
  <si>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</si>
  <si>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</si>
  <si>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</si>
  <si>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</si>
  <si>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</si>
  <si>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</si>
  <si>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</si>
  <si>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</si>
  <si>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</si>
  <si>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</si>
  <si>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</si>
  <si>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</si>
  <si>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</si>
  <si>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</si>
  <si>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</si>
  <si>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</si>
  <si>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</si>
  <si>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</si>
  <si>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</si>
  <si>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</si>
  <si>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</si>
  <si>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</si>
  <si>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동물성 잔재물</t>
  </si>
  <si>
    <t>축산분뇨</t>
  </si>
  <si>
    <t>TON</t>
  </si>
  <si>
    <t>59FD25D00E5670095E345F4370FB6865897076</t>
  </si>
  <si>
    <t>F</t>
  </si>
  <si>
    <t>T</t>
  </si>
  <si>
    <t>010159FD25D00E5670095E345F4370FB6865897076</t>
  </si>
  <si>
    <t>24톤 덤프트럭, 30km</t>
  </si>
  <si>
    <t>59FD25D00E5670095E345F4370E91AA5380A37</t>
  </si>
  <si>
    <t>010159FD25D00E5670095E345F4370E91AA5380A37</t>
  </si>
  <si>
    <t>[ 합           계 ]</t>
  </si>
  <si>
    <t>TOTAL</t>
  </si>
  <si>
    <t>0102</t>
  </si>
  <si>
    <t>010259FD25D00E5670095E345F4370FB6865897076</t>
  </si>
  <si>
    <t>010259FD25D00E5670095E345F4370E91AA5380A37</t>
  </si>
  <si>
    <t>0103</t>
  </si>
  <si>
    <t>010359FD25D00E5670095E345F4370FB6865897076</t>
  </si>
  <si>
    <t>010359FD25D00E5670095E345F4370E91AA5380A37</t>
  </si>
  <si>
    <t>부가가치세 (10%)</t>
  </si>
  <si>
    <t>0104</t>
  </si>
  <si>
    <t>식</t>
  </si>
  <si>
    <t>580B059DDE59715914F220CC77C5</t>
  </si>
  <si>
    <t>0104580B059DDE59715914F220CC77C5</t>
  </si>
  <si>
    <t>단위절하</t>
  </si>
  <si>
    <t>580B059DDE59715914F220CC77D5</t>
  </si>
  <si>
    <t>0104580B059DDE59715914F220CC77D5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</si>
  <si>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</si>
  <si>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</si>
  <si>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</si>
  <si>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</si>
  <si>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</si>
  <si>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</si>
  <si>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</si>
  <si>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</si>
  <si>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</si>
  <si>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</si>
  <si>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</si>
  <si>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</si>
  <si>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</si>
  <si>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</si>
  <si>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</si>
  <si>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</si>
  <si>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</si>
  <si>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</si>
  <si>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</si>
  <si>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</si>
  <si>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</si>
  <si>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 xml:space="preserve">         (  )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</si>
  <si>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</si>
  <si>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</si>
  <si>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</si>
  <si>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</si>
  <si>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</si>
  <si>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</si>
  <si>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</si>
  <si>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</si>
  <si>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</si>
  <si>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</si>
  <si>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</si>
  <si>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  (  ) </t>
  </si>
  <si>
    <t xml:space="preserve">  총  계</t>
  </si>
  <si>
    <t>단 가 대 비 표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</si>
  <si>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</si>
  <si>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</si>
  <si>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</si>
  <si>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</si>
  <si>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</si>
  <si>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</si>
  <si>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</si>
  <si>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</si>
  <si>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</si>
  <si>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</si>
  <si>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</si>
  <si>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C</t>
  </si>
  <si>
    <t>1586</t>
  </si>
  <si>
    <t>자재 2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</si>
  <si>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</si>
  <si>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</si>
  <si>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</si>
  <si>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</si>
  <si>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</si>
  <si>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</si>
  <si>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</si>
  <si>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</si>
  <si>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</si>
  <si>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</si>
  <si>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</si>
  <si>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</si>
  <si>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</si>
  <si>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</si>
  <si>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</si>
  <si>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</si>
  <si>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</si>
  <si>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</si>
  <si>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</si>
  <si>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</si>
  <si>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</si>
  <si>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</si>
  <si>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</si>
  <si>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</si>
  <si>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</si>
  <si>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</si>
  <si>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</si>
  <si>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</si>
  <si>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</si>
  <si>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</si>
  <si>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</si>
  <si>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</si>
  <si>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</si>
  <si>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</si>
  <si>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</si>
  <si>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</si>
  <si>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</si>
  <si>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</si>
  <si>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완  제  품</t>
  </si>
  <si>
    <t>건설폐기물처리비</t>
  </si>
  <si>
    <t>공통 가설 공사</t>
  </si>
  <si>
    <t>품질관리비</t>
  </si>
  <si>
    <t>건진법안전관리비</t>
  </si>
  <si>
    <t>축사1동-(축사 A,B,C,D동)</t>
    <phoneticPr fontId="1" type="noConversion"/>
  </si>
  <si>
    <t>축사2동-(축사E동)</t>
    <phoneticPr fontId="1" type="noConversion"/>
  </si>
  <si>
    <t>축사3동-(축사F,G동)</t>
    <phoneticPr fontId="1" type="noConversion"/>
  </si>
  <si>
    <t>[ 현곡면 무과지구 농촌공간정비사업 철거공사(축산분뇨폐기물처리비) ]</t>
    <phoneticPr fontId="1" type="noConversion"/>
  </si>
  <si>
    <t>[ 현곡면 무과지구 농촌공간정비사업 철거공사(축산분뇨폐기물처리비) ]</t>
    <phoneticPr fontId="1" type="noConversion"/>
  </si>
  <si>
    <t>현곡면 무과지구 농촌공간정비사업 철거공사(축산분뇨폐기물처리비)</t>
    <phoneticPr fontId="1" type="noConversion"/>
  </si>
  <si>
    <t>건설폐재류 상차 및 운반비</t>
    <phoneticPr fontId="1" type="noConversion"/>
  </si>
  <si>
    <t>단위절하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</si>
</sst>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177" fontId="3" fillId="0" borderId="8" xfId="0" applyNumberFormat="1" applyFont="1" applyBorder="1">
      <alignment vertical="center"/>
    </xf>
    <xf numFmtId="177" fontId="3" fillId="0" borderId="5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0" xfId="0" quotePrefix="1" applyFont="1" applyBorder="1" applyAlignment="1">
      <alignment vertical="center" wrapText="1"/>
    </xf>
    <xf numFmtId="180" fontId="6" fillId="0" borderId="10" xfId="0" applyNumberFormat="1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6B183-BC98-44C7-859E-B445497CBDD3}">
  <sheetPr>
    <pageSetUpPr fitToPage="1"/>
  </sheetPr>
  <dimension ref="A1:T27"/>
  <sheetViews>
    <sheetView tabSelected="1" workbookViewId="0">
      <selection activeCell="H6" sqref="H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7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7"/>
      <c r="G3" s="37" t="s">
        <v>9</v>
      </c>
      <c r="H3" s="37"/>
      <c r="I3" s="37" t="s">
        <v>10</v>
      </c>
      <c r="J3" s="37"/>
      <c r="K3" s="37" t="s">
        <v>11</v>
      </c>
      <c r="L3" s="37"/>
      <c r="M3" s="37" t="s">
        <v>12</v>
      </c>
      <c r="N3" s="39" t="s">
        <v>13</v>
      </c>
      <c r="O3" s="39" t="s">
        <v>14</v>
      </c>
      <c r="P3" s="39" t="s">
        <v>15</v>
      </c>
      <c r="Q3" s="39" t="s">
        <v>16</v>
      </c>
      <c r="R3" s="39" t="s">
        <v>17</v>
      </c>
      <c r="S3" s="39" t="s">
        <v>18</v>
      </c>
      <c r="T3" s="39" t="s">
        <v>19</v>
      </c>
    </row>
    <row r="4" spans="1:20" ht="30" customHeight="1" x14ac:dyDescent="0.3">
      <c r="A4" s="38"/>
      <c r="B4" s="38"/>
      <c r="C4" s="38"/>
      <c r="D4" s="3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38"/>
      <c r="N4" s="39"/>
      <c r="O4" s="39"/>
      <c r="P4" s="39"/>
      <c r="Q4" s="39"/>
      <c r="R4" s="39"/>
      <c r="S4" s="39"/>
      <c r="T4" s="39"/>
    </row>
    <row r="5" spans="1:20" ht="30" customHeight="1" x14ac:dyDescent="0.3">
      <c r="A5" s="10" t="s">
        <v>178</v>
      </c>
      <c r="B5" s="10" t="s">
        <v>51</v>
      </c>
      <c r="C5" s="10" t="s">
        <v>51</v>
      </c>
      <c r="D5" s="11">
        <v>1</v>
      </c>
      <c r="E5" s="12">
        <f>F6+F7+F8+F9</f>
        <v>0</v>
      </c>
      <c r="F5" s="12">
        <f>E5*D5</f>
        <v>0</v>
      </c>
      <c r="G5" s="12">
        <f>H6+H7+H8+H9</f>
        <v>0</v>
      </c>
      <c r="H5" s="12">
        <f>G5*D5</f>
        <v>0</v>
      </c>
      <c r="I5" s="12">
        <f>J6+J7+J8+J9+J10</f>
        <v>96814999.599999994</v>
      </c>
      <c r="J5" s="12">
        <f t="shared" ref="J5:J10" si="0">I5*D5</f>
        <v>96814999.599999994</v>
      </c>
      <c r="K5" s="12">
        <f t="shared" ref="K5:L9" si="1">E5+G5+I5</f>
        <v>96814999.599999994</v>
      </c>
      <c r="L5" s="12">
        <f t="shared" si="1"/>
        <v>96814999.599999994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173</v>
      </c>
      <c r="B6" s="10" t="s">
        <v>51</v>
      </c>
      <c r="C6" s="10" t="s">
        <v>51</v>
      </c>
      <c r="D6" s="11">
        <v>1</v>
      </c>
      <c r="E6" s="12">
        <f>공종별내역서!F27</f>
        <v>0</v>
      </c>
      <c r="F6" s="12">
        <f>E6*D6</f>
        <v>0</v>
      </c>
      <c r="G6" s="12">
        <f>공종별내역서!H27</f>
        <v>0</v>
      </c>
      <c r="H6" s="12">
        <f>G6*D6</f>
        <v>0</v>
      </c>
      <c r="I6" s="12">
        <f>공종별내역서!J27</f>
        <v>63434580</v>
      </c>
      <c r="J6" s="12">
        <f t="shared" si="0"/>
        <v>63434580</v>
      </c>
      <c r="K6" s="12">
        <f t="shared" si="1"/>
        <v>63434580</v>
      </c>
      <c r="L6" s="12">
        <f t="shared" si="1"/>
        <v>63434580</v>
      </c>
      <c r="M6" s="10" t="s">
        <v>51</v>
      </c>
      <c r="N6" s="1" t="s">
        <v>53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174</v>
      </c>
      <c r="B7" s="10" t="s">
        <v>51</v>
      </c>
      <c r="C7" s="10" t="s">
        <v>51</v>
      </c>
      <c r="D7" s="11">
        <v>1</v>
      </c>
      <c r="E7" s="12">
        <f>공종별내역서!F51</f>
        <v>0</v>
      </c>
      <c r="F7" s="12">
        <f>E7*D7</f>
        <v>0</v>
      </c>
      <c r="G7" s="12">
        <f>공종별내역서!H51</f>
        <v>0</v>
      </c>
      <c r="H7" s="12">
        <f>G7*D7</f>
        <v>0</v>
      </c>
      <c r="I7" s="12">
        <f>공종별내역서!J51</f>
        <v>19869300</v>
      </c>
      <c r="J7" s="12">
        <f t="shared" si="0"/>
        <v>19869300</v>
      </c>
      <c r="K7" s="12">
        <f t="shared" si="1"/>
        <v>19869300</v>
      </c>
      <c r="L7" s="12">
        <f t="shared" si="1"/>
        <v>19869300</v>
      </c>
      <c r="M7" s="10" t="s">
        <v>51</v>
      </c>
      <c r="N7" s="1" t="s">
        <v>66</v>
      </c>
      <c r="O7" s="1" t="s">
        <v>51</v>
      </c>
      <c r="P7" s="1" t="s">
        <v>52</v>
      </c>
      <c r="Q7" s="1" t="s">
        <v>51</v>
      </c>
      <c r="R7">
        <v>2</v>
      </c>
      <c r="S7" s="1" t="s">
        <v>51</v>
      </c>
      <c r="T7" s="8"/>
    </row>
    <row r="8" spans="1:20" ht="30" customHeight="1" x14ac:dyDescent="0.3">
      <c r="A8" s="10" t="s">
        <v>175</v>
      </c>
      <c r="B8" s="10" t="s">
        <v>51</v>
      </c>
      <c r="C8" s="10" t="s">
        <v>51</v>
      </c>
      <c r="D8" s="11">
        <v>1</v>
      </c>
      <c r="E8" s="12">
        <f>공종별내역서!F75</f>
        <v>0</v>
      </c>
      <c r="F8" s="12">
        <f>E8*D8</f>
        <v>0</v>
      </c>
      <c r="G8" s="12">
        <f>공종별내역서!H75</f>
        <v>0</v>
      </c>
      <c r="H8" s="12">
        <f>G8*D8</f>
        <v>0</v>
      </c>
      <c r="I8" s="12">
        <f>공종별내역서!J75</f>
        <v>4709760</v>
      </c>
      <c r="J8" s="12">
        <f t="shared" si="0"/>
        <v>4709760</v>
      </c>
      <c r="K8" s="12">
        <f t="shared" si="1"/>
        <v>4709760</v>
      </c>
      <c r="L8" s="12">
        <f t="shared" si="1"/>
        <v>4709760</v>
      </c>
      <c r="M8" s="10" t="s">
        <v>51</v>
      </c>
      <c r="N8" s="1" t="s">
        <v>69</v>
      </c>
      <c r="O8" s="1" t="s">
        <v>51</v>
      </c>
      <c r="P8" s="1" t="s">
        <v>52</v>
      </c>
      <c r="Q8" s="1" t="s">
        <v>51</v>
      </c>
      <c r="R8">
        <v>2</v>
      </c>
      <c r="S8" s="1" t="s">
        <v>51</v>
      </c>
      <c r="T8" s="8"/>
    </row>
    <row r="9" spans="1:20" ht="30" customHeight="1" x14ac:dyDescent="0.3">
      <c r="A9" s="10" t="s">
        <v>180</v>
      </c>
      <c r="B9" s="10" t="s">
        <v>51</v>
      </c>
      <c r="C9" s="10" t="s">
        <v>51</v>
      </c>
      <c r="D9" s="11">
        <v>1</v>
      </c>
      <c r="E9" s="12">
        <f>공종별내역서!F99</f>
        <v>0</v>
      </c>
      <c r="F9" s="12">
        <f>E9*D9</f>
        <v>0</v>
      </c>
      <c r="G9" s="12">
        <f>공종별내역서!H99</f>
        <v>0</v>
      </c>
      <c r="H9" s="12">
        <f>G9*D9</f>
        <v>0</v>
      </c>
      <c r="I9" s="12">
        <f>공종별내역서!L78</f>
        <v>-4</v>
      </c>
      <c r="J9" s="12">
        <f t="shared" si="0"/>
        <v>-4</v>
      </c>
      <c r="K9" s="12">
        <f t="shared" si="1"/>
        <v>-4</v>
      </c>
      <c r="L9" s="12">
        <f t="shared" si="1"/>
        <v>-4</v>
      </c>
      <c r="M9" s="10" t="s">
        <v>51</v>
      </c>
      <c r="N9" s="1" t="s">
        <v>73</v>
      </c>
      <c r="O9" s="1" t="s">
        <v>51</v>
      </c>
      <c r="P9" s="1" t="s">
        <v>52</v>
      </c>
      <c r="Q9" s="1" t="s">
        <v>51</v>
      </c>
      <c r="R9">
        <v>2</v>
      </c>
      <c r="S9" s="1" t="s">
        <v>51</v>
      </c>
      <c r="T9" s="8"/>
    </row>
    <row r="10" spans="1:20" ht="30" customHeight="1" x14ac:dyDescent="0.3">
      <c r="A10" s="10" t="s">
        <v>72</v>
      </c>
      <c r="B10" s="10" t="s">
        <v>51</v>
      </c>
      <c r="C10" s="10" t="s">
        <v>51</v>
      </c>
      <c r="D10" s="11">
        <v>1</v>
      </c>
      <c r="E10" s="11"/>
      <c r="F10" s="11"/>
      <c r="G10" s="11"/>
      <c r="H10" s="11"/>
      <c r="I10" s="12">
        <f>공종별내역서!L77</f>
        <v>8801363.5999999996</v>
      </c>
      <c r="J10" s="12">
        <f t="shared" si="0"/>
        <v>8801363.5999999996</v>
      </c>
      <c r="K10" s="12">
        <f t="shared" ref="K10" si="2">E10+G10+I10</f>
        <v>8801363.5999999996</v>
      </c>
      <c r="L10" s="12">
        <f t="shared" ref="L10" si="3">F10+H10+J10</f>
        <v>8801363.5999999996</v>
      </c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64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96814999.599999994</v>
      </c>
      <c r="K27" s="11"/>
      <c r="L27" s="12">
        <f>L5</f>
        <v>96814999.599999994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EB5F-AA97-4E8B-B02E-3DAAFBDB0D81}">
  <sheetPr>
    <pageSetUpPr fitToPage="1"/>
  </sheetPr>
  <dimension ref="A1:AV99"/>
  <sheetViews>
    <sheetView workbookViewId="0">
      <selection activeCell="K79" sqref="K7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  <c r="N2" s="39" t="s">
        <v>20</v>
      </c>
      <c r="O2" s="39" t="s">
        <v>14</v>
      </c>
      <c r="P2" s="39" t="s">
        <v>21</v>
      </c>
      <c r="Q2" s="39" t="s">
        <v>13</v>
      </c>
      <c r="R2" s="39" t="s">
        <v>22</v>
      </c>
      <c r="S2" s="39" t="s">
        <v>23</v>
      </c>
      <c r="T2" s="39" t="s">
        <v>24</v>
      </c>
      <c r="U2" s="39" t="s">
        <v>25</v>
      </c>
      <c r="V2" s="39" t="s">
        <v>26</v>
      </c>
      <c r="W2" s="39" t="s">
        <v>27</v>
      </c>
      <c r="X2" s="39" t="s">
        <v>28</v>
      </c>
      <c r="Y2" s="39" t="s">
        <v>29</v>
      </c>
      <c r="Z2" s="39" t="s">
        <v>30</v>
      </c>
      <c r="AA2" s="39" t="s">
        <v>31</v>
      </c>
      <c r="AB2" s="39" t="s">
        <v>32</v>
      </c>
      <c r="AC2" s="39" t="s">
        <v>33</v>
      </c>
      <c r="AD2" s="39" t="s">
        <v>34</v>
      </c>
      <c r="AE2" s="39" t="s">
        <v>35</v>
      </c>
      <c r="AF2" s="39" t="s">
        <v>36</v>
      </c>
      <c r="AG2" s="39" t="s">
        <v>37</v>
      </c>
      <c r="AH2" s="39" t="s">
        <v>38</v>
      </c>
      <c r="AI2" s="39" t="s">
        <v>39</v>
      </c>
      <c r="AJ2" s="39" t="s">
        <v>40</v>
      </c>
      <c r="AK2" s="39" t="s">
        <v>41</v>
      </c>
      <c r="AL2" s="39" t="s">
        <v>42</v>
      </c>
      <c r="AM2" s="39" t="s">
        <v>43</v>
      </c>
      <c r="AN2" s="39" t="s">
        <v>44</v>
      </c>
      <c r="AO2" s="39" t="s">
        <v>45</v>
      </c>
      <c r="AP2" s="39" t="s">
        <v>46</v>
      </c>
      <c r="AQ2" s="39" t="s">
        <v>47</v>
      </c>
      <c r="AR2" s="39" t="s">
        <v>48</v>
      </c>
      <c r="AS2" s="39" t="s">
        <v>16</v>
      </c>
      <c r="AT2" s="39" t="s">
        <v>17</v>
      </c>
      <c r="AU2" s="39" t="s">
        <v>49</v>
      </c>
      <c r="AV2" s="39" t="s">
        <v>50</v>
      </c>
    </row>
    <row r="3" spans="1:48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</row>
    <row r="4" spans="1:48" ht="30" customHeight="1" x14ac:dyDescent="0.3">
      <c r="A4" s="10" t="s">
        <v>173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53</v>
      </c>
    </row>
    <row r="5" spans="1:48" ht="30" customHeight="1" x14ac:dyDescent="0.3">
      <c r="A5" s="13" t="s">
        <v>54</v>
      </c>
      <c r="B5" s="13" t="s">
        <v>55</v>
      </c>
      <c r="C5" s="13" t="s">
        <v>56</v>
      </c>
      <c r="D5" s="11">
        <v>431</v>
      </c>
      <c r="E5" s="12">
        <f>TRUNC(단가대비표!O5,0)</f>
        <v>0</v>
      </c>
      <c r="F5" s="12">
        <f>TRUNC(E5*D5, 0)</f>
        <v>0</v>
      </c>
      <c r="G5" s="12">
        <f>TRUNC(단가대비표!P5,0)</f>
        <v>0</v>
      </c>
      <c r="H5" s="12">
        <f>TRUNC(G5*D5, 0)</f>
        <v>0</v>
      </c>
      <c r="I5" s="12">
        <f>TRUNC(단가대비표!V5,0)</f>
        <v>126840</v>
      </c>
      <c r="J5" s="12">
        <f>TRUNC(I5*D5, 0)</f>
        <v>54668040</v>
      </c>
      <c r="K5" s="12">
        <f>TRUNC(E5+G5+I5, 0)</f>
        <v>126840</v>
      </c>
      <c r="L5" s="12">
        <f>TRUNC(F5+H5+J5, 0)</f>
        <v>54668040</v>
      </c>
      <c r="M5" s="13" t="s">
        <v>51</v>
      </c>
      <c r="N5" s="1" t="s">
        <v>57</v>
      </c>
      <c r="O5" s="1" t="s">
        <v>51</v>
      </c>
      <c r="P5" s="1" t="s">
        <v>51</v>
      </c>
      <c r="Q5" s="1" t="s">
        <v>53</v>
      </c>
      <c r="R5" s="1" t="s">
        <v>58</v>
      </c>
      <c r="S5" s="1" t="s">
        <v>58</v>
      </c>
      <c r="T5" s="1" t="s">
        <v>59</v>
      </c>
      <c r="AR5" s="1" t="s">
        <v>51</v>
      </c>
      <c r="AS5" s="1" t="s">
        <v>51</v>
      </c>
      <c r="AU5" s="1" t="s">
        <v>60</v>
      </c>
      <c r="AV5">
        <v>232</v>
      </c>
    </row>
    <row r="6" spans="1:48" ht="30" customHeight="1" x14ac:dyDescent="0.3">
      <c r="A6" s="13" t="s">
        <v>179</v>
      </c>
      <c r="B6" s="13" t="s">
        <v>61</v>
      </c>
      <c r="C6" s="13" t="s">
        <v>56</v>
      </c>
      <c r="D6" s="11">
        <v>431</v>
      </c>
      <c r="E6" s="12">
        <f>TRUNC(단가대비표!O6,0)</f>
        <v>0</v>
      </c>
      <c r="F6" s="12">
        <f>TRUNC(E6*D6, 0)</f>
        <v>0</v>
      </c>
      <c r="G6" s="12">
        <f>TRUNC(단가대비표!P6,0)</f>
        <v>0</v>
      </c>
      <c r="H6" s="12">
        <f>TRUNC(G6*D6, 0)</f>
        <v>0</v>
      </c>
      <c r="I6" s="12">
        <f>TRUNC(단가대비표!V6,0)</f>
        <v>20340</v>
      </c>
      <c r="J6" s="12">
        <f>TRUNC(I6*D6, 0)</f>
        <v>8766540</v>
      </c>
      <c r="K6" s="12">
        <f>TRUNC(E6+G6+I6, 0)</f>
        <v>20340</v>
      </c>
      <c r="L6" s="12">
        <f>TRUNC(F6+H6+J6, 0)</f>
        <v>8766540</v>
      </c>
      <c r="M6" s="13" t="s">
        <v>51</v>
      </c>
      <c r="N6" s="1" t="s">
        <v>62</v>
      </c>
      <c r="O6" s="1" t="s">
        <v>51</v>
      </c>
      <c r="P6" s="1" t="s">
        <v>51</v>
      </c>
      <c r="Q6" s="1" t="s">
        <v>53</v>
      </c>
      <c r="R6" s="1" t="s">
        <v>58</v>
      </c>
      <c r="S6" s="1" t="s">
        <v>58</v>
      </c>
      <c r="T6" s="1" t="s">
        <v>59</v>
      </c>
      <c r="AR6" s="1" t="s">
        <v>51</v>
      </c>
      <c r="AS6" s="1" t="s">
        <v>51</v>
      </c>
      <c r="AU6" s="1" t="s">
        <v>63</v>
      </c>
      <c r="AV6">
        <v>26</v>
      </c>
    </row>
    <row r="7" spans="1:48" ht="30" customHeight="1" x14ac:dyDescent="0.3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1"/>
      <c r="Q7" s="1" t="s">
        <v>53</v>
      </c>
    </row>
    <row r="8" spans="1:48" ht="30" customHeight="1" x14ac:dyDescent="0.3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53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53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53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53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53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53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53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53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53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53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53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53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53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53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53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53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53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53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53</v>
      </c>
    </row>
    <row r="27" spans="1:48" ht="30" customHeight="1" x14ac:dyDescent="0.3">
      <c r="A27" s="13" t="s">
        <v>64</v>
      </c>
      <c r="B27" s="11"/>
      <c r="C27" s="11"/>
      <c r="D27" s="11"/>
      <c r="E27" s="12"/>
      <c r="F27" s="12">
        <f>SUMIF(Q5:Q26,"0101",F5:F26)</f>
        <v>0</v>
      </c>
      <c r="G27" s="12"/>
      <c r="H27" s="12">
        <f>SUMIF(Q5:Q26,"0101",H5:H26)</f>
        <v>0</v>
      </c>
      <c r="I27" s="12"/>
      <c r="J27" s="12">
        <f>SUMIF(Q5:Q26,"0101",J5:J26)</f>
        <v>63434580</v>
      </c>
      <c r="K27" s="12"/>
      <c r="L27" s="12">
        <f>SUMIF(Q5:Q26,"0101",L5:L26)</f>
        <v>63434580</v>
      </c>
      <c r="M27" s="11"/>
      <c r="N27" t="s">
        <v>65</v>
      </c>
    </row>
    <row r="28" spans="1:48" ht="30" customHeight="1" x14ac:dyDescent="0.3">
      <c r="A28" s="10" t="s">
        <v>174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66</v>
      </c>
    </row>
    <row r="29" spans="1:48" ht="30" customHeight="1" x14ac:dyDescent="0.3">
      <c r="A29" s="13" t="s">
        <v>54</v>
      </c>
      <c r="B29" s="13" t="s">
        <v>55</v>
      </c>
      <c r="C29" s="13" t="s">
        <v>56</v>
      </c>
      <c r="D29" s="11">
        <v>135</v>
      </c>
      <c r="E29" s="12">
        <f>TRUNC(단가대비표!O5,0)</f>
        <v>0</v>
      </c>
      <c r="F29" s="12">
        <f>TRUNC(E29*D29, 0)</f>
        <v>0</v>
      </c>
      <c r="G29" s="12">
        <f>TRUNC(단가대비표!P5,0)</f>
        <v>0</v>
      </c>
      <c r="H29" s="12">
        <f>TRUNC(G29*D29, 0)</f>
        <v>0</v>
      </c>
      <c r="I29" s="12">
        <f>TRUNC(단가대비표!V5,0)</f>
        <v>126840</v>
      </c>
      <c r="J29" s="12">
        <f>TRUNC(I29*D29, 0)</f>
        <v>17123400</v>
      </c>
      <c r="K29" s="12">
        <f>TRUNC(E29+G29+I29, 0)</f>
        <v>126840</v>
      </c>
      <c r="L29" s="12">
        <f>TRUNC(F29+H29+J29, 0)</f>
        <v>17123400</v>
      </c>
      <c r="M29" s="13" t="s">
        <v>51</v>
      </c>
      <c r="N29" s="1" t="s">
        <v>57</v>
      </c>
      <c r="O29" s="1" t="s">
        <v>51</v>
      </c>
      <c r="P29" s="1" t="s">
        <v>51</v>
      </c>
      <c r="Q29" s="1" t="s">
        <v>66</v>
      </c>
      <c r="R29" s="1" t="s">
        <v>58</v>
      </c>
      <c r="S29" s="1" t="s">
        <v>58</v>
      </c>
      <c r="T29" s="1" t="s">
        <v>59</v>
      </c>
      <c r="AR29" s="1" t="s">
        <v>51</v>
      </c>
      <c r="AS29" s="1" t="s">
        <v>51</v>
      </c>
      <c r="AU29" s="1" t="s">
        <v>67</v>
      </c>
      <c r="AV29">
        <v>234</v>
      </c>
    </row>
    <row r="30" spans="1:48" ht="30" customHeight="1" x14ac:dyDescent="0.3">
      <c r="A30" s="13" t="s">
        <v>179</v>
      </c>
      <c r="B30" s="13" t="s">
        <v>61</v>
      </c>
      <c r="C30" s="13" t="s">
        <v>56</v>
      </c>
      <c r="D30" s="11">
        <v>135</v>
      </c>
      <c r="E30" s="12">
        <f>TRUNC(단가대비표!O6,0)</f>
        <v>0</v>
      </c>
      <c r="F30" s="12">
        <f>TRUNC(E30*D30, 0)</f>
        <v>0</v>
      </c>
      <c r="G30" s="12">
        <f>TRUNC(단가대비표!P6,0)</f>
        <v>0</v>
      </c>
      <c r="H30" s="12">
        <f>TRUNC(G30*D30, 0)</f>
        <v>0</v>
      </c>
      <c r="I30" s="12">
        <f>TRUNC(단가대비표!V6,0)</f>
        <v>20340</v>
      </c>
      <c r="J30" s="12">
        <f>TRUNC(I30*D30, 0)</f>
        <v>2745900</v>
      </c>
      <c r="K30" s="12">
        <f>TRUNC(E30+G30+I30, 0)</f>
        <v>20340</v>
      </c>
      <c r="L30" s="12">
        <f>TRUNC(F30+H30+J30, 0)</f>
        <v>2745900</v>
      </c>
      <c r="M30" s="13" t="s">
        <v>51</v>
      </c>
      <c r="N30" s="1" t="s">
        <v>62</v>
      </c>
      <c r="O30" s="1" t="s">
        <v>51</v>
      </c>
      <c r="P30" s="1" t="s">
        <v>51</v>
      </c>
      <c r="Q30" s="1" t="s">
        <v>66</v>
      </c>
      <c r="R30" s="1" t="s">
        <v>58</v>
      </c>
      <c r="S30" s="1" t="s">
        <v>58</v>
      </c>
      <c r="T30" s="1" t="s">
        <v>59</v>
      </c>
      <c r="AR30" s="1" t="s">
        <v>51</v>
      </c>
      <c r="AS30" s="1" t="s">
        <v>51</v>
      </c>
      <c r="AU30" s="1" t="s">
        <v>68</v>
      </c>
      <c r="AV30">
        <v>221</v>
      </c>
    </row>
    <row r="31" spans="1:48" ht="30" customHeight="1" x14ac:dyDescent="0.3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66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66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66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66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66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66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66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66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66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66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66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66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66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66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66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66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66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66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66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66</v>
      </c>
    </row>
    <row r="51" spans="1:48" ht="30" customHeight="1" x14ac:dyDescent="0.3">
      <c r="A51" s="13" t="s">
        <v>64</v>
      </c>
      <c r="B51" s="11"/>
      <c r="C51" s="11"/>
      <c r="D51" s="11"/>
      <c r="E51" s="12"/>
      <c r="F51" s="12">
        <f>SUMIF(Q29:Q50,"0102",F29:F50)</f>
        <v>0</v>
      </c>
      <c r="G51" s="12"/>
      <c r="H51" s="12">
        <f>SUMIF(Q29:Q50,"0102",H29:H50)</f>
        <v>0</v>
      </c>
      <c r="I51" s="12"/>
      <c r="J51" s="12">
        <f>SUMIF(Q29:Q50,"0102",J29:J50)</f>
        <v>19869300</v>
      </c>
      <c r="K51" s="12"/>
      <c r="L51" s="12">
        <f>SUMIF(Q29:Q50,"0102",L29:L50)</f>
        <v>19869300</v>
      </c>
      <c r="M51" s="11"/>
      <c r="N51" t="s">
        <v>65</v>
      </c>
    </row>
    <row r="52" spans="1:48" ht="30" customHeight="1" x14ac:dyDescent="0.3">
      <c r="A52" s="10" t="s">
        <v>175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69</v>
      </c>
    </row>
    <row r="53" spans="1:48" ht="30" customHeight="1" x14ac:dyDescent="0.3">
      <c r="A53" s="13" t="s">
        <v>54</v>
      </c>
      <c r="B53" s="13" t="s">
        <v>55</v>
      </c>
      <c r="C53" s="13" t="s">
        <v>56</v>
      </c>
      <c r="D53" s="11">
        <v>32</v>
      </c>
      <c r="E53" s="12">
        <f>TRUNC(단가대비표!O5,0)</f>
        <v>0</v>
      </c>
      <c r="F53" s="12">
        <f>TRUNC(E53*D53, 0)</f>
        <v>0</v>
      </c>
      <c r="G53" s="12">
        <f>TRUNC(단가대비표!P5,0)</f>
        <v>0</v>
      </c>
      <c r="H53" s="12">
        <f>TRUNC(G53*D53, 0)</f>
        <v>0</v>
      </c>
      <c r="I53" s="12">
        <f>TRUNC(단가대비표!V5,0)</f>
        <v>126840</v>
      </c>
      <c r="J53" s="12">
        <f>TRUNC(I53*D53, 0)</f>
        <v>4058880</v>
      </c>
      <c r="K53" s="12">
        <f>TRUNC(E53+G53+I53, 0)</f>
        <v>126840</v>
      </c>
      <c r="L53" s="12">
        <f>TRUNC(F53+H53+J53, 0)</f>
        <v>4058880</v>
      </c>
      <c r="M53" s="13" t="s">
        <v>51</v>
      </c>
      <c r="N53" s="1" t="s">
        <v>57</v>
      </c>
      <c r="O53" s="1" t="s">
        <v>51</v>
      </c>
      <c r="P53" s="1" t="s">
        <v>51</v>
      </c>
      <c r="Q53" s="1" t="s">
        <v>69</v>
      </c>
      <c r="R53" s="1" t="s">
        <v>58</v>
      </c>
      <c r="S53" s="1" t="s">
        <v>58</v>
      </c>
      <c r="T53" s="1" t="s">
        <v>59</v>
      </c>
      <c r="AR53" s="1" t="s">
        <v>51</v>
      </c>
      <c r="AS53" s="1" t="s">
        <v>51</v>
      </c>
      <c r="AU53" s="1" t="s">
        <v>70</v>
      </c>
      <c r="AV53">
        <v>236</v>
      </c>
    </row>
    <row r="54" spans="1:48" ht="30" customHeight="1" x14ac:dyDescent="0.3">
      <c r="A54" s="13" t="s">
        <v>179</v>
      </c>
      <c r="B54" s="13" t="s">
        <v>61</v>
      </c>
      <c r="C54" s="13" t="s">
        <v>56</v>
      </c>
      <c r="D54" s="11">
        <v>32</v>
      </c>
      <c r="E54" s="12">
        <f>TRUNC(단가대비표!O6,0)</f>
        <v>0</v>
      </c>
      <c r="F54" s="12">
        <f>TRUNC(E54*D54, 0)</f>
        <v>0</v>
      </c>
      <c r="G54" s="12">
        <f>TRUNC(단가대비표!P6,0)</f>
        <v>0</v>
      </c>
      <c r="H54" s="12">
        <f>TRUNC(G54*D54, 0)</f>
        <v>0</v>
      </c>
      <c r="I54" s="12">
        <f>TRUNC(단가대비표!V6,0)</f>
        <v>20340</v>
      </c>
      <c r="J54" s="12">
        <f>TRUNC(I54*D54, 0)</f>
        <v>650880</v>
      </c>
      <c r="K54" s="12">
        <f>TRUNC(E54+G54+I54, 0)</f>
        <v>20340</v>
      </c>
      <c r="L54" s="12">
        <f>TRUNC(F54+H54+J54, 0)</f>
        <v>650880</v>
      </c>
      <c r="M54" s="13" t="s">
        <v>51</v>
      </c>
      <c r="N54" s="1" t="s">
        <v>62</v>
      </c>
      <c r="O54" s="1" t="s">
        <v>51</v>
      </c>
      <c r="P54" s="1" t="s">
        <v>51</v>
      </c>
      <c r="Q54" s="1" t="s">
        <v>69</v>
      </c>
      <c r="R54" s="1" t="s">
        <v>58</v>
      </c>
      <c r="S54" s="1" t="s">
        <v>58</v>
      </c>
      <c r="T54" s="1" t="s">
        <v>59</v>
      </c>
      <c r="AR54" s="1" t="s">
        <v>51</v>
      </c>
      <c r="AS54" s="1" t="s">
        <v>51</v>
      </c>
      <c r="AU54" s="1" t="s">
        <v>71</v>
      </c>
      <c r="AV54">
        <v>78</v>
      </c>
    </row>
    <row r="55" spans="1:48" ht="30" customHeight="1" x14ac:dyDescent="0.3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69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69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69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69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69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69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69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69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69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69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69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69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69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69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69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69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69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69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69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69</v>
      </c>
    </row>
    <row r="75" spans="1:48" ht="30" customHeight="1" x14ac:dyDescent="0.3">
      <c r="A75" s="13" t="s">
        <v>64</v>
      </c>
      <c r="B75" s="11"/>
      <c r="C75" s="11"/>
      <c r="D75" s="11"/>
      <c r="E75" s="12"/>
      <c r="F75" s="12">
        <f>SUMIF(Q53:Q74,"0103",F53:F74)</f>
        <v>0</v>
      </c>
      <c r="G75" s="12"/>
      <c r="H75" s="12">
        <f>SUMIF(Q53:Q74,"0103",H53:H74)</f>
        <v>0</v>
      </c>
      <c r="I75" s="12"/>
      <c r="J75" s="12">
        <f>SUMIF(Q53:Q74,"0103",J53:J74)</f>
        <v>4709760</v>
      </c>
      <c r="K75" s="12"/>
      <c r="L75" s="12">
        <f>SUMIF(Q53:Q74,"0103",L53:L74)</f>
        <v>4709760</v>
      </c>
      <c r="M75" s="11"/>
      <c r="N75" t="s">
        <v>65</v>
      </c>
    </row>
    <row r="76" spans="1:48" ht="30" customHeight="1" x14ac:dyDescent="0.3">
      <c r="A76" s="13" t="s">
        <v>72</v>
      </c>
      <c r="B76" s="13" t="s">
        <v>51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73</v>
      </c>
    </row>
    <row r="77" spans="1:48" ht="30" customHeight="1" x14ac:dyDescent="0.3">
      <c r="A77" s="13" t="s">
        <v>72</v>
      </c>
      <c r="B77" s="13" t="s">
        <v>51</v>
      </c>
      <c r="C77" s="13" t="s">
        <v>74</v>
      </c>
      <c r="D77" s="11">
        <v>1</v>
      </c>
      <c r="E77" s="12">
        <f>TRUNC(단가대비표!O8,0)</f>
        <v>0</v>
      </c>
      <c r="F77" s="12">
        <f>TRUNC(E77*D77, 0)</f>
        <v>0</v>
      </c>
      <c r="G77" s="12">
        <f>TRUNC(단가대비표!P8,0)</f>
        <v>0</v>
      </c>
      <c r="H77" s="12">
        <f>TRUNC(G77*D77, 0)</f>
        <v>0</v>
      </c>
      <c r="I77" s="12">
        <f>TRUNC(단가대비표!V8,0)</f>
        <v>0</v>
      </c>
      <c r="J77" s="12">
        <f>TRUNC(I77*D77, 0)</f>
        <v>0</v>
      </c>
      <c r="K77" s="12">
        <f>L27+L51+L75+K78</f>
        <v>88013636</v>
      </c>
      <c r="L77" s="12">
        <f>K77*0.1</f>
        <v>8801363.5999999996</v>
      </c>
      <c r="M77" s="13" t="s">
        <v>51</v>
      </c>
      <c r="N77" s="1" t="s">
        <v>75</v>
      </c>
      <c r="O77" s="1" t="s">
        <v>51</v>
      </c>
      <c r="P77" s="1" t="s">
        <v>51</v>
      </c>
      <c r="Q77" s="1" t="s">
        <v>73</v>
      </c>
      <c r="R77" s="1" t="s">
        <v>58</v>
      </c>
      <c r="S77" s="1" t="s">
        <v>58</v>
      </c>
      <c r="T77" s="1" t="s">
        <v>59</v>
      </c>
      <c r="AR77" s="1" t="s">
        <v>51</v>
      </c>
      <c r="AS77" s="1" t="s">
        <v>51</v>
      </c>
      <c r="AU77" s="1" t="s">
        <v>76</v>
      </c>
      <c r="AV77">
        <v>231</v>
      </c>
    </row>
    <row r="78" spans="1:48" ht="30" customHeight="1" x14ac:dyDescent="0.3">
      <c r="A78" s="13" t="s">
        <v>77</v>
      </c>
      <c r="B78" s="13" t="s">
        <v>51</v>
      </c>
      <c r="C78" s="13" t="s">
        <v>74</v>
      </c>
      <c r="D78" s="11">
        <v>1</v>
      </c>
      <c r="E78" s="12">
        <f>TRUNC(단가대비표!O7,0)</f>
        <v>0</v>
      </c>
      <c r="F78" s="12">
        <f>TRUNC(E78*D78, 0)</f>
        <v>0</v>
      </c>
      <c r="G78" s="12">
        <f>TRUNC(단가대비표!P7,0)</f>
        <v>0</v>
      </c>
      <c r="H78" s="12">
        <f>TRUNC(G78*D78, 0)</f>
        <v>0</v>
      </c>
      <c r="I78" s="12">
        <f>TRUNC(단가대비표!V7,0)</f>
        <v>0</v>
      </c>
      <c r="J78" s="12">
        <f>TRUNC(I78*D78, 0)</f>
        <v>0</v>
      </c>
      <c r="K78" s="12">
        <v>-4</v>
      </c>
      <c r="L78" s="12">
        <f>K78</f>
        <v>-4</v>
      </c>
      <c r="M78" s="13" t="s">
        <v>51</v>
      </c>
      <c r="N78" s="1" t="s">
        <v>78</v>
      </c>
      <c r="O78" s="1" t="s">
        <v>51</v>
      </c>
      <c r="P78" s="1" t="s">
        <v>51</v>
      </c>
      <c r="Q78" s="1" t="s">
        <v>73</v>
      </c>
      <c r="R78" s="1" t="s">
        <v>58</v>
      </c>
      <c r="S78" s="1" t="s">
        <v>58</v>
      </c>
      <c r="T78" s="1" t="s">
        <v>59</v>
      </c>
      <c r="AR78" s="1" t="s">
        <v>51</v>
      </c>
      <c r="AS78" s="1" t="s">
        <v>51</v>
      </c>
      <c r="AU78" s="1" t="s">
        <v>79</v>
      </c>
      <c r="AV78">
        <v>224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73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73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73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73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73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73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73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73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73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73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73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73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73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73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73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73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73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73</v>
      </c>
    </row>
    <row r="97" spans="1:17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73</v>
      </c>
    </row>
    <row r="98" spans="1:17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73</v>
      </c>
    </row>
    <row r="99" spans="1:17" ht="30" customHeight="1" x14ac:dyDescent="0.3">
      <c r="A99" s="13" t="s">
        <v>64</v>
      </c>
      <c r="B99" s="11"/>
      <c r="C99" s="11"/>
      <c r="D99" s="11"/>
      <c r="E99" s="12"/>
      <c r="F99" s="12">
        <f>SUMIF(Q77:Q98,"0104",F77:F98)</f>
        <v>0</v>
      </c>
      <c r="G99" s="12"/>
      <c r="H99" s="12">
        <f>SUMIF(Q77:Q98,"0104",H77:H98)</f>
        <v>0</v>
      </c>
      <c r="I99" s="12"/>
      <c r="J99" s="12">
        <f>SUMIF(Q77:Q98,"0104",J77:J98)</f>
        <v>0</v>
      </c>
      <c r="K99" s="12"/>
      <c r="L99" s="12">
        <f>SUMIF(Q77:Q98,"0104",L77:L98)</f>
        <v>8801359.5999999996</v>
      </c>
      <c r="M99" s="11"/>
      <c r="N99" t="s">
        <v>65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E2AA7-1835-4CF0-BD15-4D39A6FCA00C}">
  <sheetPr>
    <pageSetUpPr fitToPage="1"/>
  </sheetPr>
  <dimension ref="A1:N4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80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81</v>
      </c>
      <c r="B3" s="7" t="s">
        <v>2</v>
      </c>
      <c r="C3" s="7" t="s">
        <v>3</v>
      </c>
      <c r="D3" s="7" t="s">
        <v>4</v>
      </c>
      <c r="E3" s="7" t="s">
        <v>82</v>
      </c>
      <c r="F3" s="7" t="s">
        <v>83</v>
      </c>
      <c r="G3" s="7" t="s">
        <v>84</v>
      </c>
      <c r="H3" s="7" t="s">
        <v>85</v>
      </c>
      <c r="I3" s="7" t="s">
        <v>86</v>
      </c>
      <c r="J3" s="7" t="s">
        <v>87</v>
      </c>
      <c r="K3" s="7" t="s">
        <v>88</v>
      </c>
      <c r="L3" s="7" t="s">
        <v>89</v>
      </c>
      <c r="M3" s="7" t="s">
        <v>90</v>
      </c>
      <c r="N3" s="1" t="s">
        <v>91</v>
      </c>
    </row>
    <row r="4" spans="1:14" ht="30" customHeight="1" x14ac:dyDescent="0.3">
      <c r="A4" s="13" t="s">
        <v>51</v>
      </c>
      <c r="B4" s="10" t="s">
        <v>51</v>
      </c>
      <c r="C4" s="10" t="s">
        <v>51</v>
      </c>
      <c r="D4" s="10" t="s">
        <v>51</v>
      </c>
      <c r="E4" s="21"/>
      <c r="F4" s="21"/>
      <c r="G4" s="21"/>
      <c r="H4" s="21"/>
      <c r="I4" s="10" t="s">
        <v>51</v>
      </c>
      <c r="J4" s="10" t="s">
        <v>51</v>
      </c>
      <c r="K4" s="10" t="s">
        <v>51</v>
      </c>
      <c r="L4" s="10" t="s">
        <v>51</v>
      </c>
      <c r="M4" s="10" t="s">
        <v>51</v>
      </c>
      <c r="N4" s="1" t="s">
        <v>51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3EB70-B3A9-47EB-A377-C121E3B642B9}">
  <sheetPr>
    <pageSetUpPr fitToPage="1"/>
  </sheetPr>
  <dimension ref="A1:AZ5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37" t="s">
        <v>2</v>
      </c>
      <c r="B2" s="37" t="s">
        <v>3</v>
      </c>
      <c r="C2" s="37" t="s">
        <v>4</v>
      </c>
      <c r="D2" s="37" t="s">
        <v>5</v>
      </c>
      <c r="E2" s="37" t="s">
        <v>6</v>
      </c>
      <c r="F2" s="37"/>
      <c r="G2" s="37" t="s">
        <v>9</v>
      </c>
      <c r="H2" s="37"/>
      <c r="I2" s="37" t="s">
        <v>10</v>
      </c>
      <c r="J2" s="37"/>
      <c r="K2" s="37" t="s">
        <v>11</v>
      </c>
      <c r="L2" s="37"/>
      <c r="M2" s="37" t="s">
        <v>12</v>
      </c>
      <c r="N2" s="39" t="s">
        <v>92</v>
      </c>
      <c r="O2" s="39" t="s">
        <v>20</v>
      </c>
      <c r="P2" s="39" t="s">
        <v>22</v>
      </c>
      <c r="Q2" s="39" t="s">
        <v>23</v>
      </c>
      <c r="R2" s="39" t="s">
        <v>24</v>
      </c>
      <c r="S2" s="39" t="s">
        <v>25</v>
      </c>
      <c r="T2" s="39" t="s">
        <v>26</v>
      </c>
      <c r="U2" s="39" t="s">
        <v>27</v>
      </c>
      <c r="V2" s="39" t="s">
        <v>28</v>
      </c>
      <c r="W2" s="39" t="s">
        <v>29</v>
      </c>
      <c r="X2" s="39" t="s">
        <v>30</v>
      </c>
      <c r="Y2" s="39" t="s">
        <v>31</v>
      </c>
      <c r="Z2" s="39" t="s">
        <v>32</v>
      </c>
      <c r="AA2" s="39" t="s">
        <v>33</v>
      </c>
      <c r="AB2" s="39" t="s">
        <v>34</v>
      </c>
      <c r="AC2" s="39" t="s">
        <v>35</v>
      </c>
      <c r="AD2" s="39" t="s">
        <v>36</v>
      </c>
      <c r="AE2" s="39" t="s">
        <v>37</v>
      </c>
      <c r="AF2" s="39" t="s">
        <v>38</v>
      </c>
      <c r="AG2" s="39" t="s">
        <v>39</v>
      </c>
      <c r="AH2" s="39" t="s">
        <v>40</v>
      </c>
      <c r="AI2" s="39" t="s">
        <v>41</v>
      </c>
      <c r="AJ2" s="39" t="s">
        <v>42</v>
      </c>
      <c r="AK2" s="39" t="s">
        <v>43</v>
      </c>
      <c r="AL2" s="39" t="s">
        <v>44</v>
      </c>
      <c r="AM2" s="39" t="s">
        <v>45</v>
      </c>
      <c r="AN2" s="39" t="s">
        <v>46</v>
      </c>
      <c r="AO2" s="39" t="s">
        <v>47</v>
      </c>
      <c r="AP2" s="39" t="s">
        <v>93</v>
      </c>
      <c r="AQ2" s="39" t="s">
        <v>94</v>
      </c>
      <c r="AR2" s="39" t="s">
        <v>95</v>
      </c>
      <c r="AS2" s="39" t="s">
        <v>96</v>
      </c>
      <c r="AT2" s="39" t="s">
        <v>97</v>
      </c>
      <c r="AU2" s="39" t="s">
        <v>98</v>
      </c>
      <c r="AV2" s="39" t="s">
        <v>48</v>
      </c>
      <c r="AW2" s="39" t="s">
        <v>99</v>
      </c>
      <c r="AX2" s="1" t="s">
        <v>91</v>
      </c>
      <c r="AY2" s="1" t="s">
        <v>21</v>
      </c>
      <c r="AZ2" s="1" t="s">
        <v>100</v>
      </c>
    </row>
    <row r="3" spans="1:52" ht="30" customHeight="1" x14ac:dyDescent="0.3">
      <c r="A3" s="37"/>
      <c r="B3" s="37"/>
      <c r="C3" s="37"/>
      <c r="D3" s="37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7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</row>
    <row r="4" spans="1:52" ht="30" customHeight="1" x14ac:dyDescent="0.3">
      <c r="A4" s="16" t="s">
        <v>101</v>
      </c>
      <c r="B4" s="17"/>
      <c r="C4" s="17"/>
      <c r="D4" s="17"/>
      <c r="E4" s="19"/>
      <c r="F4" s="22"/>
      <c r="G4" s="19"/>
      <c r="H4" s="22"/>
      <c r="I4" s="19"/>
      <c r="J4" s="22"/>
      <c r="K4" s="19"/>
      <c r="L4" s="22"/>
      <c r="M4" s="18"/>
      <c r="N4" s="1" t="s">
        <v>51</v>
      </c>
    </row>
    <row r="5" spans="1:52" ht="30" customHeight="1" x14ac:dyDescent="0.3">
      <c r="A5" s="10" t="s">
        <v>51</v>
      </c>
      <c r="B5" s="10" t="s">
        <v>51</v>
      </c>
      <c r="C5" s="10" t="s">
        <v>51</v>
      </c>
      <c r="D5" s="11"/>
      <c r="E5" s="20"/>
      <c r="F5" s="21"/>
      <c r="G5" s="20"/>
      <c r="H5" s="21"/>
      <c r="I5" s="20"/>
      <c r="J5" s="21"/>
      <c r="K5" s="20"/>
      <c r="L5" s="21"/>
      <c r="M5" s="10" t="s">
        <v>51</v>
      </c>
      <c r="N5" s="1" t="s">
        <v>51</v>
      </c>
      <c r="O5" s="1" t="s">
        <v>51</v>
      </c>
      <c r="P5" s="1" t="s">
        <v>51</v>
      </c>
      <c r="Q5" s="1" t="s">
        <v>51</v>
      </c>
      <c r="R5" s="1" t="s">
        <v>51</v>
      </c>
      <c r="AV5" s="1" t="s">
        <v>51</v>
      </c>
      <c r="AW5" s="1" t="s">
        <v>51</v>
      </c>
      <c r="AX5" s="1" t="s">
        <v>51</v>
      </c>
      <c r="AY5" s="1" t="s">
        <v>51</v>
      </c>
      <c r="AZ5" s="1" t="s">
        <v>51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BB03F-0DC1-4B5B-AE7A-0C1672E4E95E}">
  <sheetPr>
    <pageSetUpPr fitToPage="1"/>
  </sheetPr>
  <dimension ref="A1:L4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3"/>
      <c r="B1" s="2" t="s">
        <v>102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30" customHeight="1" x14ac:dyDescent="0.3">
      <c r="A3" s="7" t="s">
        <v>81</v>
      </c>
      <c r="B3" s="7" t="s">
        <v>2</v>
      </c>
      <c r="C3" s="7" t="s">
        <v>3</v>
      </c>
      <c r="D3" s="7" t="s">
        <v>4</v>
      </c>
      <c r="E3" s="7" t="s">
        <v>82</v>
      </c>
      <c r="F3" s="7" t="s">
        <v>83</v>
      </c>
      <c r="G3" s="7" t="s">
        <v>84</v>
      </c>
      <c r="H3" s="7" t="s">
        <v>85</v>
      </c>
      <c r="I3" s="7" t="s">
        <v>86</v>
      </c>
      <c r="J3" s="7" t="s">
        <v>103</v>
      </c>
      <c r="K3" s="7" t="s">
        <v>104</v>
      </c>
      <c r="L3" s="7" t="s">
        <v>90</v>
      </c>
    </row>
    <row r="4" spans="1:12" ht="30" customHeight="1" x14ac:dyDescent="0.3">
      <c r="A4" s="23" t="s">
        <v>51</v>
      </c>
      <c r="B4" s="24" t="s">
        <v>51</v>
      </c>
      <c r="C4" s="24" t="s">
        <v>51</v>
      </c>
      <c r="D4" s="24" t="s">
        <v>51</v>
      </c>
      <c r="E4" s="25"/>
      <c r="F4" s="25"/>
      <c r="G4" s="25"/>
      <c r="H4" s="25"/>
      <c r="I4" s="24" t="s">
        <v>51</v>
      </c>
      <c r="J4" s="24" t="s">
        <v>51</v>
      </c>
      <c r="K4" s="24" t="s">
        <v>51</v>
      </c>
      <c r="L4" s="24" t="s">
        <v>51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A6E8E-1593-4F98-A455-6190B469E694}">
  <sheetPr>
    <pageSetUpPr fitToPage="1"/>
  </sheetPr>
  <dimension ref="A1:T6"/>
  <sheetViews>
    <sheetView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105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106</v>
      </c>
      <c r="B3" s="7" t="s">
        <v>82</v>
      </c>
      <c r="C3" s="7" t="s">
        <v>83</v>
      </c>
      <c r="D3" s="7" t="s">
        <v>84</v>
      </c>
      <c r="E3" s="7" t="s">
        <v>85</v>
      </c>
      <c r="F3" s="7" t="s">
        <v>103</v>
      </c>
      <c r="G3" s="1" t="s">
        <v>104</v>
      </c>
      <c r="H3" s="1" t="s">
        <v>107</v>
      </c>
      <c r="I3" s="1" t="s">
        <v>108</v>
      </c>
      <c r="J3" s="1" t="s">
        <v>109</v>
      </c>
      <c r="K3" s="1" t="s">
        <v>4</v>
      </c>
      <c r="L3" s="1" t="s">
        <v>5</v>
      </c>
      <c r="M3" s="1" t="s">
        <v>14</v>
      </c>
      <c r="N3" s="1" t="s">
        <v>110</v>
      </c>
      <c r="O3" s="1" t="s">
        <v>111</v>
      </c>
      <c r="P3" s="1" t="s">
        <v>111</v>
      </c>
      <c r="Q3" s="1" t="s">
        <v>111</v>
      </c>
      <c r="R3" s="1" t="s">
        <v>111</v>
      </c>
      <c r="S3" s="1" t="s">
        <v>111</v>
      </c>
      <c r="T3" s="1" t="s">
        <v>112</v>
      </c>
    </row>
    <row r="4" spans="1:20" ht="20.100000000000001" customHeight="1" x14ac:dyDescent="0.3">
      <c r="A4" s="26" t="s">
        <v>113</v>
      </c>
      <c r="B4" s="27"/>
      <c r="C4" s="27"/>
      <c r="D4" s="27"/>
      <c r="E4" s="27"/>
      <c r="F4" s="28" t="s">
        <v>51</v>
      </c>
      <c r="G4" s="1" t="s">
        <v>51</v>
      </c>
      <c r="I4" s="1" t="s">
        <v>51</v>
      </c>
      <c r="J4" s="1" t="s">
        <v>51</v>
      </c>
      <c r="K4" s="1" t="s">
        <v>51</v>
      </c>
    </row>
    <row r="5" spans="1:20" ht="20.100000000000001" customHeight="1" x14ac:dyDescent="0.3">
      <c r="A5" s="29" t="s">
        <v>51</v>
      </c>
      <c r="B5" s="30"/>
      <c r="C5" s="30"/>
      <c r="D5" s="30"/>
      <c r="E5" s="30"/>
      <c r="F5" s="29" t="s">
        <v>51</v>
      </c>
      <c r="G5" s="1" t="s">
        <v>51</v>
      </c>
      <c r="H5" s="1" t="s">
        <v>51</v>
      </c>
      <c r="I5" s="1" t="s">
        <v>51</v>
      </c>
      <c r="J5" s="1" t="s">
        <v>51</v>
      </c>
      <c r="K5" s="1" t="s">
        <v>51</v>
      </c>
      <c r="M5" s="1" t="s">
        <v>51</v>
      </c>
      <c r="O5" s="1" t="s">
        <v>51</v>
      </c>
      <c r="P5" s="1" t="s">
        <v>51</v>
      </c>
      <c r="Q5" s="1" t="s">
        <v>51</v>
      </c>
      <c r="R5" s="1" t="s">
        <v>51</v>
      </c>
      <c r="S5" s="1" t="s">
        <v>51</v>
      </c>
      <c r="T5" s="1" t="s">
        <v>51</v>
      </c>
    </row>
    <row r="6" spans="1:20" ht="20.100000000000001" customHeight="1" x14ac:dyDescent="0.3">
      <c r="A6" s="31" t="s">
        <v>114</v>
      </c>
      <c r="B6" s="32"/>
      <c r="C6" s="32"/>
      <c r="D6" s="32"/>
      <c r="E6" s="32">
        <v>0</v>
      </c>
      <c r="F6" s="33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2C9F3-0D5B-4481-8FFE-5A507AB8C0FA}">
  <sheetPr>
    <pageSetUpPr fitToPage="1"/>
  </sheetPr>
  <dimension ref="A1:AB8"/>
  <sheetViews>
    <sheetView topLeftCell="B1" workbookViewId="0">
      <selection activeCell="U6" sqref="U6"/>
    </sheetView>
  </sheetViews>
  <sheetFormatPr defaultRowHeight="16.5" x14ac:dyDescent="0.3"/>
  <cols>
    <col min="1" max="1" width="44.125" hidden="1" customWidth="1"/>
    <col min="2" max="2" width="17.875" bestFit="1" customWidth="1"/>
    <col min="3" max="3" width="20.125" bestFit="1" customWidth="1"/>
    <col min="4" max="4" width="5.5" bestFit="1" customWidth="1"/>
    <col min="5" max="5" width="11.25" bestFit="1" customWidth="1"/>
    <col min="6" max="6" width="6.625" bestFit="1" customWidth="1"/>
    <col min="7" max="7" width="9.25" bestFit="1" customWidth="1"/>
    <col min="8" max="8" width="6.625" bestFit="1" customWidth="1"/>
    <col min="9" max="9" width="9.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0.375" bestFit="1" customWidth="1"/>
    <col min="14" max="14" width="6.625" bestFit="1" customWidth="1"/>
    <col min="15" max="15" width="9.25" bestFit="1" customWidth="1"/>
    <col min="16" max="16" width="8.625" bestFit="1" customWidth="1"/>
    <col min="17" max="17" width="11.25" bestFit="1" customWidth="1"/>
    <col min="18" max="19" width="9.25" bestFit="1" customWidth="1"/>
    <col min="20" max="20" width="10.375" bestFit="1" customWidth="1"/>
    <col min="21" max="22" width="11.75" bestFit="1" customWidth="1"/>
    <col min="23" max="23" width="6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0" t="s">
        <v>115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8" ht="30" customHeight="1" x14ac:dyDescent="0.3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</row>
    <row r="3" spans="1:28" ht="30" customHeight="1" x14ac:dyDescent="0.3">
      <c r="A3" s="37" t="s">
        <v>81</v>
      </c>
      <c r="B3" s="37" t="s">
        <v>2</v>
      </c>
      <c r="C3" s="37" t="s">
        <v>109</v>
      </c>
      <c r="D3" s="37" t="s">
        <v>4</v>
      </c>
      <c r="E3" s="37" t="s">
        <v>6</v>
      </c>
      <c r="F3" s="37"/>
      <c r="G3" s="37"/>
      <c r="H3" s="37"/>
      <c r="I3" s="37"/>
      <c r="J3" s="37"/>
      <c r="K3" s="37"/>
      <c r="L3" s="37"/>
      <c r="M3" s="37"/>
      <c r="N3" s="37"/>
      <c r="O3" s="37"/>
      <c r="P3" s="37" t="s">
        <v>83</v>
      </c>
      <c r="Q3" s="37" t="s">
        <v>84</v>
      </c>
      <c r="R3" s="37"/>
      <c r="S3" s="37"/>
      <c r="T3" s="37"/>
      <c r="U3" s="37"/>
      <c r="V3" s="37"/>
      <c r="W3" s="37" t="s">
        <v>86</v>
      </c>
      <c r="X3" s="37" t="s">
        <v>12</v>
      </c>
      <c r="Y3" s="39" t="s">
        <v>123</v>
      </c>
      <c r="Z3" s="39" t="s">
        <v>124</v>
      </c>
      <c r="AA3" s="39" t="s">
        <v>125</v>
      </c>
      <c r="AB3" s="39" t="s">
        <v>48</v>
      </c>
    </row>
    <row r="4" spans="1:28" ht="30" customHeight="1" x14ac:dyDescent="0.3">
      <c r="A4" s="37"/>
      <c r="B4" s="37"/>
      <c r="C4" s="37"/>
      <c r="D4" s="37"/>
      <c r="E4" s="7" t="s">
        <v>116</v>
      </c>
      <c r="F4" s="7" t="s">
        <v>117</v>
      </c>
      <c r="G4" s="7" t="s">
        <v>118</v>
      </c>
      <c r="H4" s="7" t="s">
        <v>117</v>
      </c>
      <c r="I4" s="7" t="s">
        <v>119</v>
      </c>
      <c r="J4" s="7" t="s">
        <v>117</v>
      </c>
      <c r="K4" s="7" t="s">
        <v>120</v>
      </c>
      <c r="L4" s="7" t="s">
        <v>117</v>
      </c>
      <c r="M4" s="7" t="s">
        <v>121</v>
      </c>
      <c r="N4" s="7" t="s">
        <v>117</v>
      </c>
      <c r="O4" s="7" t="s">
        <v>122</v>
      </c>
      <c r="P4" s="37"/>
      <c r="Q4" s="7" t="s">
        <v>116</v>
      </c>
      <c r="R4" s="7" t="s">
        <v>118</v>
      </c>
      <c r="S4" s="7" t="s">
        <v>119</v>
      </c>
      <c r="T4" s="7" t="s">
        <v>120</v>
      </c>
      <c r="U4" s="7" t="s">
        <v>121</v>
      </c>
      <c r="V4" s="7" t="s">
        <v>122</v>
      </c>
      <c r="W4" s="37"/>
      <c r="X4" s="37"/>
      <c r="Y4" s="39"/>
      <c r="Z4" s="39"/>
      <c r="AA4" s="39"/>
      <c r="AB4" s="39"/>
    </row>
    <row r="5" spans="1:28" ht="30" customHeight="1" x14ac:dyDescent="0.3">
      <c r="A5" s="13" t="s">
        <v>57</v>
      </c>
      <c r="B5" s="13" t="s">
        <v>54</v>
      </c>
      <c r="C5" s="13" t="s">
        <v>55</v>
      </c>
      <c r="D5" s="34" t="s">
        <v>56</v>
      </c>
      <c r="E5" s="35">
        <v>0</v>
      </c>
      <c r="F5" s="13" t="s">
        <v>51</v>
      </c>
      <c r="G5" s="35">
        <v>0</v>
      </c>
      <c r="H5" s="13" t="s">
        <v>51</v>
      </c>
      <c r="I5" s="35">
        <v>0</v>
      </c>
      <c r="J5" s="13" t="s">
        <v>51</v>
      </c>
      <c r="K5" s="35">
        <v>0</v>
      </c>
      <c r="L5" s="13" t="s">
        <v>51</v>
      </c>
      <c r="M5" s="35">
        <v>0</v>
      </c>
      <c r="N5" s="13" t="s">
        <v>51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126840</v>
      </c>
      <c r="V5" s="35">
        <f>SMALL(Q5:U5,COUNTIF(Q5:U5,0)+1)</f>
        <v>126840</v>
      </c>
      <c r="W5" s="13" t="s">
        <v>126</v>
      </c>
      <c r="X5" s="13" t="s">
        <v>51</v>
      </c>
      <c r="Y5" s="1" t="s">
        <v>127</v>
      </c>
      <c r="Z5" s="1" t="s">
        <v>51</v>
      </c>
      <c r="AA5" s="36"/>
      <c r="AB5" s="1" t="s">
        <v>51</v>
      </c>
    </row>
    <row r="6" spans="1:28" ht="30" customHeight="1" x14ac:dyDescent="0.3">
      <c r="A6" s="13" t="s">
        <v>62</v>
      </c>
      <c r="B6" s="13" t="s">
        <v>179</v>
      </c>
      <c r="C6" s="13" t="s">
        <v>61</v>
      </c>
      <c r="D6" s="34" t="s">
        <v>56</v>
      </c>
      <c r="E6" s="35">
        <v>0</v>
      </c>
      <c r="F6" s="13" t="s">
        <v>51</v>
      </c>
      <c r="G6" s="35">
        <v>0</v>
      </c>
      <c r="H6" s="13" t="s">
        <v>51</v>
      </c>
      <c r="I6" s="35">
        <v>0</v>
      </c>
      <c r="J6" s="13" t="s">
        <v>51</v>
      </c>
      <c r="K6" s="35">
        <v>0</v>
      </c>
      <c r="L6" s="13" t="s">
        <v>51</v>
      </c>
      <c r="M6" s="35">
        <v>0</v>
      </c>
      <c r="N6" s="13" t="s">
        <v>128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20340</v>
      </c>
      <c r="V6" s="35">
        <f>SMALL(Q6:U6,COUNTIF(Q6:U6,0)+1)</f>
        <v>20340</v>
      </c>
      <c r="W6" s="13" t="s">
        <v>129</v>
      </c>
      <c r="X6" s="13" t="s">
        <v>51</v>
      </c>
      <c r="Y6" s="1" t="s">
        <v>127</v>
      </c>
      <c r="Z6" s="1" t="s">
        <v>51</v>
      </c>
      <c r="AA6" s="36"/>
      <c r="AB6" s="1" t="s">
        <v>51</v>
      </c>
    </row>
    <row r="7" spans="1:28" ht="30" customHeight="1" x14ac:dyDescent="0.3">
      <c r="A7" s="13" t="s">
        <v>78</v>
      </c>
      <c r="B7" s="13"/>
      <c r="C7" s="13"/>
      <c r="D7" s="34"/>
      <c r="E7" s="35"/>
      <c r="F7" s="13"/>
      <c r="G7" s="35"/>
      <c r="H7" s="13"/>
      <c r="I7" s="35"/>
      <c r="J7" s="13"/>
      <c r="K7" s="35"/>
      <c r="L7" s="13"/>
      <c r="M7" s="35"/>
      <c r="N7" s="13"/>
      <c r="O7" s="35"/>
      <c r="P7" s="35"/>
      <c r="Q7" s="35"/>
      <c r="R7" s="35"/>
      <c r="S7" s="35"/>
      <c r="T7" s="35"/>
      <c r="U7" s="35"/>
      <c r="V7" s="35"/>
      <c r="W7" s="13"/>
      <c r="X7" s="13" t="s">
        <v>51</v>
      </c>
      <c r="Y7" s="1" t="s">
        <v>51</v>
      </c>
      <c r="Z7" s="1" t="s">
        <v>51</v>
      </c>
      <c r="AA7" s="36"/>
      <c r="AB7" s="1" t="s">
        <v>51</v>
      </c>
    </row>
    <row r="8" spans="1:28" ht="30" customHeight="1" x14ac:dyDescent="0.3">
      <c r="A8" s="13" t="s">
        <v>75</v>
      </c>
      <c r="B8" s="13"/>
      <c r="C8" s="13"/>
      <c r="D8" s="34"/>
      <c r="E8" s="35"/>
      <c r="F8" s="13"/>
      <c r="G8" s="35"/>
      <c r="H8" s="13"/>
      <c r="I8" s="35"/>
      <c r="J8" s="13"/>
      <c r="K8" s="35"/>
      <c r="L8" s="13"/>
      <c r="M8" s="35"/>
      <c r="N8" s="13"/>
      <c r="O8" s="35"/>
      <c r="P8" s="35"/>
      <c r="Q8" s="35"/>
      <c r="R8" s="35"/>
      <c r="S8" s="35"/>
      <c r="T8" s="35"/>
      <c r="U8" s="35"/>
      <c r="V8" s="35"/>
      <c r="W8" s="13"/>
      <c r="X8" s="13" t="s">
        <v>51</v>
      </c>
      <c r="Y8" s="1" t="s">
        <v>51</v>
      </c>
      <c r="Z8" s="1" t="s">
        <v>51</v>
      </c>
      <c r="AA8" s="36"/>
      <c r="AB8" s="1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A3CBA-ED1A-4C46-9BEB-FAFEA407C911}">
  <dimension ref="A1:M43"/>
  <sheetViews>
    <sheetView workbookViewId="0"/>
  </sheetViews>
  <sheetFormatPr defaultRowHeight="16.5" x14ac:dyDescent="0.3"/>
  <sheetData>
    <row r="1" spans="1:7" x14ac:dyDescent="0.3">
      <c r="A1" t="s">
        <v>130</v>
      </c>
    </row>
    <row r="2" spans="1:7" x14ac:dyDescent="0.3">
      <c r="A2" s="1" t="s">
        <v>131</v>
      </c>
      <c r="B2" t="s">
        <v>132</v>
      </c>
      <c r="C2" s="1" t="s">
        <v>133</v>
      </c>
    </row>
    <row r="3" spans="1:7" x14ac:dyDescent="0.3">
      <c r="A3" s="1" t="s">
        <v>134</v>
      </c>
      <c r="B3" t="s">
        <v>135</v>
      </c>
    </row>
    <row r="4" spans="1:7" x14ac:dyDescent="0.3">
      <c r="A4" s="1" t="s">
        <v>136</v>
      </c>
      <c r="B4">
        <v>5</v>
      </c>
    </row>
    <row r="5" spans="1:7" x14ac:dyDescent="0.3">
      <c r="A5" s="1" t="s">
        <v>137</v>
      </c>
      <c r="B5">
        <v>5</v>
      </c>
    </row>
    <row r="6" spans="1:7" x14ac:dyDescent="0.3">
      <c r="A6" s="1" t="s">
        <v>138</v>
      </c>
      <c r="B6" t="s">
        <v>139</v>
      </c>
    </row>
    <row r="7" spans="1:7" x14ac:dyDescent="0.3">
      <c r="A7" s="1" t="s">
        <v>140</v>
      </c>
      <c r="B7" t="s">
        <v>127</v>
      </c>
      <c r="C7" t="s">
        <v>59</v>
      </c>
    </row>
    <row r="8" spans="1:7" x14ac:dyDescent="0.3">
      <c r="A8" s="1" t="s">
        <v>141</v>
      </c>
      <c r="B8" t="s">
        <v>127</v>
      </c>
      <c r="C8">
        <v>2</v>
      </c>
    </row>
    <row r="9" spans="1:7" x14ac:dyDescent="0.3">
      <c r="A9" s="1" t="s">
        <v>142</v>
      </c>
      <c r="B9" t="s">
        <v>116</v>
      </c>
      <c r="C9" t="s">
        <v>118</v>
      </c>
      <c r="D9" t="s">
        <v>119</v>
      </c>
      <c r="E9" t="s">
        <v>120</v>
      </c>
      <c r="F9" t="s">
        <v>121</v>
      </c>
      <c r="G9" t="s">
        <v>143</v>
      </c>
    </row>
    <row r="10" spans="1:7" x14ac:dyDescent="0.3">
      <c r="A10" s="1" t="s">
        <v>144</v>
      </c>
      <c r="B10">
        <v>1472</v>
      </c>
      <c r="C10">
        <v>0</v>
      </c>
      <c r="D10">
        <v>0</v>
      </c>
    </row>
    <row r="11" spans="1:7" x14ac:dyDescent="0.3">
      <c r="A11" s="1" t="s">
        <v>145</v>
      </c>
      <c r="B11" t="s">
        <v>146</v>
      </c>
      <c r="C11">
        <v>4</v>
      </c>
    </row>
    <row r="12" spans="1:7" x14ac:dyDescent="0.3">
      <c r="A12" s="1" t="s">
        <v>147</v>
      </c>
      <c r="B12" t="s">
        <v>146</v>
      </c>
      <c r="C12">
        <v>4</v>
      </c>
    </row>
    <row r="13" spans="1:7" x14ac:dyDescent="0.3">
      <c r="A13" s="1" t="s">
        <v>148</v>
      </c>
      <c r="B13" t="s">
        <v>146</v>
      </c>
      <c r="C13">
        <v>3</v>
      </c>
    </row>
    <row r="14" spans="1:7" x14ac:dyDescent="0.3">
      <c r="A14" s="1" t="s">
        <v>149</v>
      </c>
      <c r="B14" t="s">
        <v>146</v>
      </c>
      <c r="C14">
        <v>5</v>
      </c>
    </row>
    <row r="15" spans="1:7" x14ac:dyDescent="0.3">
      <c r="A15" s="1" t="s">
        <v>150</v>
      </c>
      <c r="B15" t="s">
        <v>132</v>
      </c>
      <c r="C15" t="s">
        <v>151</v>
      </c>
      <c r="D15" t="s">
        <v>151</v>
      </c>
      <c r="E15" t="s">
        <v>151</v>
      </c>
      <c r="F15">
        <v>1</v>
      </c>
    </row>
    <row r="16" spans="1:7" x14ac:dyDescent="0.3">
      <c r="A16" s="1" t="s">
        <v>152</v>
      </c>
      <c r="B16">
        <v>1.1100000000000001</v>
      </c>
      <c r="C16">
        <v>1.1200000000000001</v>
      </c>
    </row>
    <row r="17" spans="1:13" x14ac:dyDescent="0.3">
      <c r="A17" s="1" t="s">
        <v>153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154</v>
      </c>
      <c r="B18">
        <v>1.25</v>
      </c>
      <c r="C18">
        <v>1.071</v>
      </c>
    </row>
    <row r="19" spans="1:13" x14ac:dyDescent="0.3">
      <c r="A19" s="1" t="s">
        <v>155</v>
      </c>
    </row>
    <row r="20" spans="1:13" x14ac:dyDescent="0.3">
      <c r="A20" s="1" t="s">
        <v>156</v>
      </c>
      <c r="B20" s="1" t="s">
        <v>127</v>
      </c>
      <c r="C20">
        <v>1</v>
      </c>
    </row>
    <row r="21" spans="1:13" x14ac:dyDescent="0.3">
      <c r="A21" t="s">
        <v>107</v>
      </c>
      <c r="B21" t="s">
        <v>158</v>
      </c>
      <c r="C21" t="s">
        <v>159</v>
      </c>
    </row>
    <row r="22" spans="1:13" x14ac:dyDescent="0.3">
      <c r="A22">
        <v>1</v>
      </c>
      <c r="B22" s="1" t="s">
        <v>160</v>
      </c>
      <c r="C22" s="1" t="s">
        <v>161</v>
      </c>
    </row>
    <row r="23" spans="1:13" x14ac:dyDescent="0.3">
      <c r="A23">
        <v>2</v>
      </c>
      <c r="B23" s="1" t="s">
        <v>162</v>
      </c>
      <c r="C23" s="1" t="s">
        <v>163</v>
      </c>
    </row>
    <row r="24" spans="1:13" x14ac:dyDescent="0.3">
      <c r="A24">
        <v>3</v>
      </c>
      <c r="B24" s="1" t="s">
        <v>164</v>
      </c>
      <c r="C24" s="1" t="s">
        <v>165</v>
      </c>
    </row>
    <row r="25" spans="1:13" x14ac:dyDescent="0.3">
      <c r="A25">
        <v>4</v>
      </c>
      <c r="B25" s="1" t="s">
        <v>166</v>
      </c>
      <c r="C25" s="1" t="s">
        <v>167</v>
      </c>
    </row>
    <row r="26" spans="1:13" x14ac:dyDescent="0.3">
      <c r="A26">
        <v>5</v>
      </c>
      <c r="B26" s="1" t="s">
        <v>168</v>
      </c>
      <c r="C26" s="1" t="s">
        <v>51</v>
      </c>
    </row>
    <row r="27" spans="1:13" x14ac:dyDescent="0.3">
      <c r="A27">
        <v>6</v>
      </c>
      <c r="B27" s="1" t="s">
        <v>169</v>
      </c>
      <c r="C27" s="1" t="s">
        <v>51</v>
      </c>
    </row>
    <row r="28" spans="1:13" x14ac:dyDescent="0.3">
      <c r="A28">
        <v>7</v>
      </c>
      <c r="B28" s="1" t="s">
        <v>170</v>
      </c>
      <c r="C28" s="1" t="s">
        <v>51</v>
      </c>
    </row>
    <row r="29" spans="1:13" x14ac:dyDescent="0.3">
      <c r="A29">
        <v>8</v>
      </c>
      <c r="B29" s="1" t="s">
        <v>171</v>
      </c>
      <c r="C29" s="1" t="s">
        <v>51</v>
      </c>
    </row>
    <row r="30" spans="1:13" x14ac:dyDescent="0.3">
      <c r="A30">
        <v>9</v>
      </c>
      <c r="B30" s="1" t="s">
        <v>172</v>
      </c>
      <c r="C30" s="1" t="s">
        <v>51</v>
      </c>
    </row>
    <row r="43" spans="1:2" x14ac:dyDescent="0.3">
      <c r="A43" t="s">
        <v>157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0995F-625D-472D-B622-68F31C97B433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14</vt:i4>
      </vt:variant>
    </vt:vector>
  </HeadingPairs>
  <TitlesOfParts>
    <vt:vector size="23" baseType="lpstr"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금순 박</dc:creator>
  <cp:lastModifiedBy>EKR</cp:lastModifiedBy>
  <dcterms:created xsi:type="dcterms:W3CDTF">2026-08-10T09:05:40Z</dcterms:created>
  <dcterms:modified xsi:type="dcterms:W3CDTF">2026-10-12T00:33:56Z</dcterms:modified>
</cp:coreProperties>
</file>