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이가ACM\Desktop\사전 규격 공개 설계자료\02 내역서\01 건축\"/>
    </mc:Choice>
  </mc:AlternateContent>
  <xr:revisionPtr revIDLastSave="0" documentId="13_ncr:1_{EAAC4736-84A4-4DF3-AA5B-D5B540A48504}" xr6:coauthVersionLast="47" xr6:coauthVersionMax="47" xr10:uidLastSave="{00000000-0000-0000-0000-000000000000}"/>
  <bookViews>
    <workbookView xWindow="3120" yWindow="3120" windowWidth="23565" windowHeight="16800" xr2:uid="{63DC72CD-B6C4-4BDA-9276-B6C50567CDEA}"/>
  </bookViews>
  <sheets>
    <sheet name="건축원가" sheetId="5" r:id="rId1"/>
    <sheet name="건설폐기물원가" sheetId="6" r:id="rId2"/>
    <sheet name="공종별집계표" sheetId="4" r:id="rId3"/>
    <sheet name="공종별내역서" sheetId="3" r:id="rId4"/>
    <sheet name="Sheet1" sheetId="1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Database" localSheetId="1">#REF!</definedName>
    <definedName name="_xlnm.Database">#REF!</definedName>
    <definedName name="database2" localSheetId="1">#REF!</definedName>
    <definedName name="database2">#REF!</definedName>
    <definedName name="HH">[1]정부노임단가!$A$5:$F$215</definedName>
    <definedName name="JH">[2]정부노임단가!$A$5:$F$215</definedName>
    <definedName name="JJ">[3]정부노임단가!$A$5:$F$215</definedName>
    <definedName name="KK">[2]정부노임단가!$A$5:$F$215</definedName>
    <definedName name="_xlnm.Print_Area" localSheetId="1">건설폐기물원가!$A$1:$N$39</definedName>
    <definedName name="_xlnm.Print_Area" localSheetId="0">건축원가!$A$1:$N$46</definedName>
    <definedName name="_xlnm.Print_Area" localSheetId="3">공종별내역서!$A$1:$M$2213</definedName>
    <definedName name="_xlnm.Print_Area" localSheetId="2">공종별집계표!$A$1:$M$124</definedName>
    <definedName name="_xlnm.Print_Titles" localSheetId="1">건설폐기물원가!$1:$2</definedName>
    <definedName name="_xlnm.Print_Titles" localSheetId="0">건축원가!$1:$2</definedName>
    <definedName name="_xlnm.Print_Titles" localSheetId="3">공종별내역서!$1:$3</definedName>
    <definedName name="_xlnm.Print_Titles" localSheetId="2">공종별집계표!$1:$4</definedName>
    <definedName name="ㅗ50" localSheetId="1">[4]연습!#REF!</definedName>
    <definedName name="ㅗ50">[4]연습!#REF!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9" i="6" l="1"/>
  <c r="N38" i="6"/>
  <c r="A38" i="6"/>
  <c r="N37" i="6"/>
  <c r="A37" i="6"/>
  <c r="N36" i="6"/>
  <c r="A36" i="6"/>
  <c r="C35" i="6"/>
  <c r="N34" i="6"/>
  <c r="C34" i="6"/>
  <c r="N33" i="6"/>
  <c r="C33" i="6"/>
  <c r="A33" i="6"/>
  <c r="A32" i="6"/>
  <c r="A31" i="6"/>
  <c r="A30" i="6"/>
  <c r="A29" i="6"/>
  <c r="A27" i="6"/>
  <c r="A26" i="6"/>
  <c r="A25" i="6"/>
  <c r="B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I99" i="4"/>
  <c r="J99" i="4" s="1"/>
  <c r="G99" i="4"/>
  <c r="H99" i="4" s="1"/>
  <c r="E99" i="4"/>
  <c r="I97" i="4"/>
  <c r="G97" i="4"/>
  <c r="H97" i="4" s="1"/>
  <c r="E97" i="4"/>
  <c r="F97" i="4" s="1"/>
  <c r="I96" i="4"/>
  <c r="J96" i="4" s="1"/>
  <c r="G96" i="4"/>
  <c r="H96" i="4" s="1"/>
  <c r="E96" i="4"/>
  <c r="F96" i="4" s="1"/>
  <c r="I94" i="4"/>
  <c r="J94" i="4" s="1"/>
  <c r="G94" i="4"/>
  <c r="E94" i="4"/>
  <c r="I93" i="4"/>
  <c r="J93" i="4" s="1"/>
  <c r="G93" i="4"/>
  <c r="H93" i="4" s="1"/>
  <c r="E93" i="4"/>
  <c r="I91" i="4"/>
  <c r="G91" i="4"/>
  <c r="H91" i="4" s="1"/>
  <c r="E91" i="4"/>
  <c r="F91" i="4" s="1"/>
  <c r="I90" i="4"/>
  <c r="G90" i="4"/>
  <c r="H90" i="4" s="1"/>
  <c r="E90" i="4"/>
  <c r="I87" i="4"/>
  <c r="G87" i="4"/>
  <c r="H87" i="4" s="1"/>
  <c r="E87" i="4"/>
  <c r="F87" i="4" s="1"/>
  <c r="I86" i="4"/>
  <c r="J86" i="4" s="1"/>
  <c r="G86" i="4"/>
  <c r="E86" i="4"/>
  <c r="I85" i="4"/>
  <c r="J85" i="4" s="1"/>
  <c r="I84" i="4" s="1"/>
  <c r="J84" i="4" s="1"/>
  <c r="G85" i="4"/>
  <c r="H85" i="4" s="1"/>
  <c r="G84" i="4" s="1"/>
  <c r="H84" i="4" s="1"/>
  <c r="E85" i="4"/>
  <c r="I83" i="4"/>
  <c r="J83" i="4" s="1"/>
  <c r="G83" i="4"/>
  <c r="E83" i="4"/>
  <c r="I82" i="4"/>
  <c r="G82" i="4"/>
  <c r="E82" i="4"/>
  <c r="I81" i="4"/>
  <c r="G81" i="4"/>
  <c r="H81" i="4" s="1"/>
  <c r="E81" i="4"/>
  <c r="I80" i="4"/>
  <c r="J80" i="4" s="1"/>
  <c r="G80" i="4"/>
  <c r="E80" i="4"/>
  <c r="I79" i="4"/>
  <c r="G79" i="4"/>
  <c r="H79" i="4" s="1"/>
  <c r="E79" i="4"/>
  <c r="I78" i="4"/>
  <c r="G78" i="4"/>
  <c r="E78" i="4"/>
  <c r="I77" i="4"/>
  <c r="G77" i="4"/>
  <c r="E77" i="4"/>
  <c r="I76" i="4"/>
  <c r="J76" i="4" s="1"/>
  <c r="G76" i="4"/>
  <c r="H76" i="4" s="1"/>
  <c r="E76" i="4"/>
  <c r="I75" i="4"/>
  <c r="G75" i="4"/>
  <c r="E75" i="4"/>
  <c r="I74" i="4"/>
  <c r="G74" i="4"/>
  <c r="H74" i="4" s="1"/>
  <c r="E74" i="4"/>
  <c r="I73" i="4"/>
  <c r="G73" i="4"/>
  <c r="E73" i="4"/>
  <c r="I72" i="4"/>
  <c r="G72" i="4"/>
  <c r="E72" i="4"/>
  <c r="I71" i="4"/>
  <c r="J71" i="4" s="1"/>
  <c r="G71" i="4"/>
  <c r="E71" i="4"/>
  <c r="I70" i="4"/>
  <c r="G70" i="4"/>
  <c r="E70" i="4"/>
  <c r="I69" i="4"/>
  <c r="J69" i="4" s="1"/>
  <c r="G69" i="4"/>
  <c r="H69" i="4" s="1"/>
  <c r="E69" i="4"/>
  <c r="I68" i="4"/>
  <c r="G68" i="4"/>
  <c r="E68" i="4"/>
  <c r="I67" i="4"/>
  <c r="J67" i="4" s="1"/>
  <c r="G67" i="4"/>
  <c r="E67" i="4"/>
  <c r="I66" i="4"/>
  <c r="G66" i="4"/>
  <c r="E66" i="4"/>
  <c r="I65" i="4"/>
  <c r="G65" i="4"/>
  <c r="E65" i="4"/>
  <c r="I63" i="4"/>
  <c r="G63" i="4"/>
  <c r="E63" i="4"/>
  <c r="I62" i="4"/>
  <c r="G62" i="4"/>
  <c r="E62" i="4"/>
  <c r="I61" i="4"/>
  <c r="G61" i="4"/>
  <c r="E61" i="4"/>
  <c r="I60" i="4"/>
  <c r="G60" i="4"/>
  <c r="E60" i="4"/>
  <c r="I59" i="4"/>
  <c r="G59" i="4"/>
  <c r="E59" i="4"/>
  <c r="I58" i="4"/>
  <c r="J58" i="4" s="1"/>
  <c r="G58" i="4"/>
  <c r="E58" i="4"/>
  <c r="I57" i="4"/>
  <c r="G57" i="4"/>
  <c r="E57" i="4"/>
  <c r="F57" i="4" s="1"/>
  <c r="I56" i="4"/>
  <c r="G56" i="4"/>
  <c r="E56" i="4"/>
  <c r="I55" i="4"/>
  <c r="G55" i="4"/>
  <c r="H55" i="4" s="1"/>
  <c r="E55" i="4"/>
  <c r="F55" i="4" s="1"/>
  <c r="I54" i="4"/>
  <c r="G54" i="4"/>
  <c r="E54" i="4"/>
  <c r="F54" i="4" s="1"/>
  <c r="I53" i="4"/>
  <c r="G53" i="4"/>
  <c r="H53" i="4" s="1"/>
  <c r="E53" i="4"/>
  <c r="I52" i="4"/>
  <c r="G52" i="4"/>
  <c r="E52" i="4"/>
  <c r="I51" i="4"/>
  <c r="G51" i="4"/>
  <c r="E51" i="4"/>
  <c r="I50" i="4"/>
  <c r="G50" i="4"/>
  <c r="E50" i="4"/>
  <c r="I49" i="4"/>
  <c r="G49" i="4"/>
  <c r="E49" i="4"/>
  <c r="I48" i="4"/>
  <c r="G48" i="4"/>
  <c r="E48" i="4"/>
  <c r="I47" i="4"/>
  <c r="G47" i="4"/>
  <c r="E47" i="4"/>
  <c r="I45" i="4"/>
  <c r="G45" i="4"/>
  <c r="E45" i="4"/>
  <c r="I44" i="4"/>
  <c r="G44" i="4"/>
  <c r="E44" i="4"/>
  <c r="I43" i="4"/>
  <c r="G43" i="4"/>
  <c r="E43" i="4"/>
  <c r="I42" i="4"/>
  <c r="G42" i="4"/>
  <c r="E42" i="4"/>
  <c r="I41" i="4"/>
  <c r="G41" i="4"/>
  <c r="E41" i="4"/>
  <c r="I40" i="4"/>
  <c r="G40" i="4"/>
  <c r="E40" i="4"/>
  <c r="I39" i="4"/>
  <c r="G39" i="4"/>
  <c r="E39" i="4"/>
  <c r="I38" i="4"/>
  <c r="G38" i="4"/>
  <c r="E38" i="4"/>
  <c r="I37" i="4"/>
  <c r="G37" i="4"/>
  <c r="E37" i="4"/>
  <c r="F37" i="4" s="1"/>
  <c r="I36" i="4"/>
  <c r="G36" i="4"/>
  <c r="E36" i="4"/>
  <c r="I35" i="4"/>
  <c r="G35" i="4"/>
  <c r="E35" i="4"/>
  <c r="I34" i="4"/>
  <c r="G34" i="4"/>
  <c r="E34" i="4"/>
  <c r="I33" i="4"/>
  <c r="G33" i="4"/>
  <c r="E33" i="4"/>
  <c r="I32" i="4"/>
  <c r="G32" i="4"/>
  <c r="E32" i="4"/>
  <c r="I31" i="4"/>
  <c r="G31" i="4"/>
  <c r="E31" i="4"/>
  <c r="I30" i="4"/>
  <c r="G30" i="4"/>
  <c r="E30" i="4"/>
  <c r="I29" i="4"/>
  <c r="G29" i="4"/>
  <c r="E29" i="4"/>
  <c r="I27" i="4"/>
  <c r="G27" i="4"/>
  <c r="E27" i="4"/>
  <c r="I26" i="4"/>
  <c r="G26" i="4"/>
  <c r="E26" i="4"/>
  <c r="I25" i="4"/>
  <c r="G25" i="4"/>
  <c r="E25" i="4"/>
  <c r="I24" i="4"/>
  <c r="G24" i="4"/>
  <c r="E24" i="4"/>
  <c r="I23" i="4"/>
  <c r="G23" i="4"/>
  <c r="E23" i="4"/>
  <c r="I22" i="4"/>
  <c r="G22" i="4"/>
  <c r="E22" i="4"/>
  <c r="I21" i="4"/>
  <c r="J21" i="4" s="1"/>
  <c r="G21" i="4"/>
  <c r="H21" i="4" s="1"/>
  <c r="E21" i="4"/>
  <c r="K21" i="4" s="1"/>
  <c r="I20" i="4"/>
  <c r="G20" i="4"/>
  <c r="E20" i="4"/>
  <c r="I19" i="4"/>
  <c r="G19" i="4"/>
  <c r="E19" i="4"/>
  <c r="I18" i="4"/>
  <c r="G18" i="4"/>
  <c r="E18" i="4"/>
  <c r="I17" i="4"/>
  <c r="G17" i="4"/>
  <c r="E17" i="4"/>
  <c r="I16" i="4"/>
  <c r="G16" i="4"/>
  <c r="E16" i="4"/>
  <c r="I15" i="4"/>
  <c r="G15" i="4"/>
  <c r="E15" i="4"/>
  <c r="I14" i="4"/>
  <c r="G14" i="4"/>
  <c r="E14" i="4"/>
  <c r="I13" i="4"/>
  <c r="J13" i="4" s="1"/>
  <c r="G13" i="4"/>
  <c r="H13" i="4" s="1"/>
  <c r="E13" i="4"/>
  <c r="I12" i="4"/>
  <c r="G12" i="4"/>
  <c r="E12" i="4"/>
  <c r="I11" i="4"/>
  <c r="G11" i="4"/>
  <c r="E11" i="4"/>
  <c r="I10" i="4"/>
  <c r="G10" i="4"/>
  <c r="E10" i="4"/>
  <c r="I9" i="4"/>
  <c r="G9" i="4"/>
  <c r="E9" i="4"/>
  <c r="I7" i="4"/>
  <c r="G7" i="4"/>
  <c r="E7" i="4"/>
  <c r="J2213" i="3"/>
  <c r="I100" i="4" s="1"/>
  <c r="J100" i="4" s="1"/>
  <c r="H2213" i="3"/>
  <c r="G100" i="4" s="1"/>
  <c r="H100" i="4" s="1"/>
  <c r="F2213" i="3"/>
  <c r="E100" i="4" s="1"/>
  <c r="L2195" i="3"/>
  <c r="K2195" i="3"/>
  <c r="L2194" i="3"/>
  <c r="K2194" i="3"/>
  <c r="K2193" i="3"/>
  <c r="L2193" i="3"/>
  <c r="K2192" i="3"/>
  <c r="L2192" i="3"/>
  <c r="K2191" i="3"/>
  <c r="L2191" i="3"/>
  <c r="K2190" i="3"/>
  <c r="L2190" i="3"/>
  <c r="K2189" i="3"/>
  <c r="L2189" i="3"/>
  <c r="L2213" i="3" s="1"/>
  <c r="K2169" i="3"/>
  <c r="L2169" i="3"/>
  <c r="K2168" i="3"/>
  <c r="L2168" i="3"/>
  <c r="L2167" i="3"/>
  <c r="K2167" i="3"/>
  <c r="L2166" i="3"/>
  <c r="K2166" i="3"/>
  <c r="L2165" i="3"/>
  <c r="K2165" i="3"/>
  <c r="K2164" i="3"/>
  <c r="L2164" i="3"/>
  <c r="K2163" i="3"/>
  <c r="L2163" i="3"/>
  <c r="L2187" i="3" s="1"/>
  <c r="F99" i="4"/>
  <c r="K99" i="4"/>
  <c r="L2142" i="3"/>
  <c r="K2142" i="3"/>
  <c r="K2141" i="3"/>
  <c r="L2141" i="3"/>
  <c r="K2140" i="3"/>
  <c r="L2140" i="3"/>
  <c r="L2139" i="3"/>
  <c r="K2139" i="3"/>
  <c r="K2138" i="3"/>
  <c r="L2138" i="3"/>
  <c r="L2137" i="3"/>
  <c r="L2161" i="3" s="1"/>
  <c r="K2137" i="3"/>
  <c r="J97" i="4"/>
  <c r="K97" i="4"/>
  <c r="K2117" i="3"/>
  <c r="L2117" i="3"/>
  <c r="K2116" i="3"/>
  <c r="L2116" i="3"/>
  <c r="L2115" i="3"/>
  <c r="K2115" i="3"/>
  <c r="K2114" i="3"/>
  <c r="L2114" i="3"/>
  <c r="L2113" i="3"/>
  <c r="K2113" i="3"/>
  <c r="K2112" i="3"/>
  <c r="L2112" i="3"/>
  <c r="K2111" i="3"/>
  <c r="L2111" i="3"/>
  <c r="L2135" i="3" s="1"/>
  <c r="K96" i="4"/>
  <c r="L2091" i="3"/>
  <c r="K2091" i="3"/>
  <c r="K2090" i="3"/>
  <c r="L2090" i="3"/>
  <c r="K2089" i="3"/>
  <c r="L2089" i="3"/>
  <c r="L2088" i="3"/>
  <c r="K2088" i="3"/>
  <c r="L2087" i="3"/>
  <c r="K2087" i="3"/>
  <c r="L2086" i="3"/>
  <c r="K2086" i="3"/>
  <c r="K2085" i="3"/>
  <c r="L2085" i="3"/>
  <c r="L2109" i="3" s="1"/>
  <c r="F94" i="4"/>
  <c r="H94" i="4"/>
  <c r="K94" i="4"/>
  <c r="L2065" i="3"/>
  <c r="K2065" i="3"/>
  <c r="L2064" i="3"/>
  <c r="K2064" i="3"/>
  <c r="L2063" i="3"/>
  <c r="K2063" i="3"/>
  <c r="K2062" i="3"/>
  <c r="L2062" i="3"/>
  <c r="L2061" i="3"/>
  <c r="K2061" i="3"/>
  <c r="K2060" i="3"/>
  <c r="L2060" i="3"/>
  <c r="L2059" i="3"/>
  <c r="L2083" i="3" s="1"/>
  <c r="K2059" i="3"/>
  <c r="K2040" i="3"/>
  <c r="L2040" i="3"/>
  <c r="K2039" i="3"/>
  <c r="L2039" i="3"/>
  <c r="L2038" i="3"/>
  <c r="K2038" i="3"/>
  <c r="K2037" i="3"/>
  <c r="L2037" i="3"/>
  <c r="L2036" i="3"/>
  <c r="K2036" i="3"/>
  <c r="L2035" i="3"/>
  <c r="K2035" i="3"/>
  <c r="L2034" i="3"/>
  <c r="K2034" i="3"/>
  <c r="L2033" i="3"/>
  <c r="L2057" i="3" s="1"/>
  <c r="K2033" i="3"/>
  <c r="J91" i="4"/>
  <c r="K91" i="4"/>
  <c r="L2013" i="3"/>
  <c r="K2013" i="3"/>
  <c r="K2012" i="3"/>
  <c r="L2012" i="3"/>
  <c r="L2011" i="3"/>
  <c r="K2011" i="3"/>
  <c r="K2010" i="3"/>
  <c r="L2010" i="3"/>
  <c r="L2009" i="3"/>
  <c r="K2009" i="3"/>
  <c r="L2008" i="3"/>
  <c r="K2008" i="3"/>
  <c r="L2007" i="3"/>
  <c r="L2031" i="3" s="1"/>
  <c r="K2007" i="3"/>
  <c r="J90" i="4"/>
  <c r="I89" i="4" s="1"/>
  <c r="J89" i="4" s="1"/>
  <c r="K1982" i="3"/>
  <c r="L1982" i="3"/>
  <c r="K1981" i="3"/>
  <c r="L1981" i="3"/>
  <c r="L2005" i="3" s="1"/>
  <c r="J87" i="4"/>
  <c r="K87" i="4"/>
  <c r="L1976" i="3"/>
  <c r="K1976" i="3"/>
  <c r="K1975" i="3"/>
  <c r="L1975" i="3"/>
  <c r="K1974" i="3"/>
  <c r="L1974" i="3"/>
  <c r="L1973" i="3"/>
  <c r="K1973" i="3"/>
  <c r="K1972" i="3"/>
  <c r="L1972" i="3"/>
  <c r="L1971" i="3"/>
  <c r="K1971" i="3"/>
  <c r="K1970" i="3"/>
  <c r="L1970" i="3"/>
  <c r="K1969" i="3"/>
  <c r="L1969" i="3"/>
  <c r="K1968" i="3"/>
  <c r="L1968" i="3"/>
  <c r="K1967" i="3"/>
  <c r="L1967" i="3"/>
  <c r="L1966" i="3"/>
  <c r="K1966" i="3"/>
  <c r="L1965" i="3"/>
  <c r="K1965" i="3"/>
  <c r="K1964" i="3"/>
  <c r="L1964" i="3"/>
  <c r="L1963" i="3"/>
  <c r="K1963" i="3"/>
  <c r="K1962" i="3"/>
  <c r="L1962" i="3"/>
  <c r="L1961" i="3"/>
  <c r="K1961" i="3"/>
  <c r="L1960" i="3"/>
  <c r="K1960" i="3"/>
  <c r="K1959" i="3"/>
  <c r="L1959" i="3"/>
  <c r="K1958" i="3"/>
  <c r="L1958" i="3"/>
  <c r="L1957" i="3"/>
  <c r="K1957" i="3"/>
  <c r="K1956" i="3"/>
  <c r="L1956" i="3"/>
  <c r="L1955" i="3"/>
  <c r="L1979" i="3" s="1"/>
  <c r="K1955" i="3"/>
  <c r="H86" i="4"/>
  <c r="L1930" i="3"/>
  <c r="K1930" i="3"/>
  <c r="L1929" i="3"/>
  <c r="L1953" i="3" s="1"/>
  <c r="K1929" i="3"/>
  <c r="K1909" i="3"/>
  <c r="L1909" i="3"/>
  <c r="K1908" i="3"/>
  <c r="L1908" i="3"/>
  <c r="L1907" i="3"/>
  <c r="K1907" i="3"/>
  <c r="L1906" i="3"/>
  <c r="K1906" i="3"/>
  <c r="L1905" i="3"/>
  <c r="K1905" i="3"/>
  <c r="L1904" i="3"/>
  <c r="K1904" i="3"/>
  <c r="L1903" i="3"/>
  <c r="L1927" i="3" s="1"/>
  <c r="K1903" i="3"/>
  <c r="H83" i="4"/>
  <c r="L1893" i="3"/>
  <c r="K1893" i="3"/>
  <c r="K1892" i="3"/>
  <c r="L1892" i="3"/>
  <c r="K1891" i="3"/>
  <c r="L1891" i="3"/>
  <c r="L1890" i="3"/>
  <c r="K1890" i="3"/>
  <c r="L1889" i="3"/>
  <c r="K1889" i="3"/>
  <c r="K1888" i="3"/>
  <c r="L1888" i="3"/>
  <c r="L1887" i="3"/>
  <c r="K1887" i="3"/>
  <c r="L1886" i="3"/>
  <c r="K1886" i="3"/>
  <c r="L1885" i="3"/>
  <c r="K1885" i="3"/>
  <c r="L1884" i="3"/>
  <c r="K1884" i="3"/>
  <c r="L1883" i="3"/>
  <c r="K1883" i="3"/>
  <c r="L1882" i="3"/>
  <c r="K1882" i="3"/>
  <c r="K1881" i="3"/>
  <c r="L1881" i="3"/>
  <c r="K1880" i="3"/>
  <c r="L1880" i="3"/>
  <c r="L1879" i="3"/>
  <c r="K1879" i="3"/>
  <c r="L1878" i="3"/>
  <c r="K1878" i="3"/>
  <c r="K1877" i="3"/>
  <c r="L1877" i="3"/>
  <c r="L1901" i="3" s="1"/>
  <c r="H82" i="4"/>
  <c r="J82" i="4"/>
  <c r="L1875" i="3"/>
  <c r="L1851" i="3"/>
  <c r="K1851" i="3"/>
  <c r="J81" i="4"/>
  <c r="L1832" i="3"/>
  <c r="K1832" i="3"/>
  <c r="L1831" i="3"/>
  <c r="K1831" i="3"/>
  <c r="L1830" i="3"/>
  <c r="K1830" i="3"/>
  <c r="L1829" i="3"/>
  <c r="K1829" i="3"/>
  <c r="L1828" i="3"/>
  <c r="K1828" i="3"/>
  <c r="L1827" i="3"/>
  <c r="K1827" i="3"/>
  <c r="L1826" i="3"/>
  <c r="K1826" i="3"/>
  <c r="L1825" i="3"/>
  <c r="L1849" i="3" s="1"/>
  <c r="K1825" i="3"/>
  <c r="H80" i="4"/>
  <c r="L1823" i="3"/>
  <c r="K1800" i="3"/>
  <c r="L1800" i="3"/>
  <c r="L1799" i="3"/>
  <c r="K1799" i="3"/>
  <c r="J79" i="4"/>
  <c r="L1778" i="3"/>
  <c r="K1778" i="3"/>
  <c r="L1777" i="3"/>
  <c r="K1777" i="3"/>
  <c r="L1776" i="3"/>
  <c r="K1776" i="3"/>
  <c r="L1775" i="3"/>
  <c r="K1775" i="3"/>
  <c r="L1774" i="3"/>
  <c r="K1774" i="3"/>
  <c r="L1773" i="3"/>
  <c r="L1797" i="3" s="1"/>
  <c r="K1773" i="3"/>
  <c r="H78" i="4"/>
  <c r="J78" i="4"/>
  <c r="L1750" i="3"/>
  <c r="K1750" i="3"/>
  <c r="L1749" i="3"/>
  <c r="K1749" i="3"/>
  <c r="L1748" i="3"/>
  <c r="K1748" i="3"/>
  <c r="L1747" i="3"/>
  <c r="L1771" i="3" s="1"/>
  <c r="K1747" i="3"/>
  <c r="H77" i="4"/>
  <c r="J77" i="4"/>
  <c r="L1728" i="3"/>
  <c r="K1728" i="3"/>
  <c r="K1727" i="3"/>
  <c r="L1727" i="3"/>
  <c r="L1726" i="3"/>
  <c r="K1726" i="3"/>
  <c r="K1725" i="3"/>
  <c r="L1725" i="3"/>
  <c r="L1724" i="3"/>
  <c r="K1724" i="3"/>
  <c r="L1723" i="3"/>
  <c r="K1723" i="3"/>
  <c r="L1722" i="3"/>
  <c r="K1722" i="3"/>
  <c r="L1721" i="3"/>
  <c r="L1745" i="3" s="1"/>
  <c r="K1721" i="3"/>
  <c r="L1700" i="3"/>
  <c r="K1700" i="3"/>
  <c r="L1699" i="3"/>
  <c r="K1699" i="3"/>
  <c r="L1698" i="3"/>
  <c r="K1698" i="3"/>
  <c r="L1697" i="3"/>
  <c r="K1697" i="3"/>
  <c r="L1696" i="3"/>
  <c r="K1696" i="3"/>
  <c r="L1695" i="3"/>
  <c r="L1719" i="3" s="1"/>
  <c r="K1695" i="3"/>
  <c r="H75" i="4"/>
  <c r="J75" i="4"/>
  <c r="L1676" i="3"/>
  <c r="K1676" i="3"/>
  <c r="K1675" i="3"/>
  <c r="L1675" i="3"/>
  <c r="L1674" i="3"/>
  <c r="K1674" i="3"/>
  <c r="K1673" i="3"/>
  <c r="L1673" i="3"/>
  <c r="L1672" i="3"/>
  <c r="K1672" i="3"/>
  <c r="L1671" i="3"/>
  <c r="K1671" i="3"/>
  <c r="L1670" i="3"/>
  <c r="K1670" i="3"/>
  <c r="L1669" i="3"/>
  <c r="L1693" i="3" s="1"/>
  <c r="K1669" i="3"/>
  <c r="J74" i="4"/>
  <c r="L1667" i="3"/>
  <c r="K1650" i="3"/>
  <c r="L1650" i="3"/>
  <c r="L1649" i="3"/>
  <c r="K1649" i="3"/>
  <c r="L1648" i="3"/>
  <c r="K1648" i="3"/>
  <c r="L1647" i="3"/>
  <c r="K1647" i="3"/>
  <c r="L1646" i="3"/>
  <c r="K1646" i="3"/>
  <c r="L1645" i="3"/>
  <c r="K1645" i="3"/>
  <c r="L1644" i="3"/>
  <c r="K1644" i="3"/>
  <c r="L1643" i="3"/>
  <c r="K1643" i="3"/>
  <c r="H73" i="4"/>
  <c r="J73" i="4"/>
  <c r="L1621" i="3"/>
  <c r="K1621" i="3"/>
  <c r="L1620" i="3"/>
  <c r="K1620" i="3"/>
  <c r="L1619" i="3"/>
  <c r="K1619" i="3"/>
  <c r="L1618" i="3"/>
  <c r="K1618" i="3"/>
  <c r="L1617" i="3"/>
  <c r="L1641" i="3" s="1"/>
  <c r="K1617" i="3"/>
  <c r="H72" i="4"/>
  <c r="J72" i="4"/>
  <c r="L1597" i="3"/>
  <c r="K1597" i="3"/>
  <c r="L1596" i="3"/>
  <c r="K1596" i="3"/>
  <c r="L1595" i="3"/>
  <c r="K1595" i="3"/>
  <c r="L1594" i="3"/>
  <c r="K1594" i="3"/>
  <c r="L1593" i="3"/>
  <c r="K1593" i="3"/>
  <c r="L1592" i="3"/>
  <c r="K1592" i="3"/>
  <c r="L1591" i="3"/>
  <c r="L1615" i="3" s="1"/>
  <c r="K1591" i="3"/>
  <c r="H71" i="4"/>
  <c r="L1589" i="3"/>
  <c r="L1567" i="3"/>
  <c r="K1567" i="3"/>
  <c r="L1566" i="3"/>
  <c r="K1566" i="3"/>
  <c r="L1565" i="3"/>
  <c r="K1565" i="3"/>
  <c r="H70" i="4"/>
  <c r="J70" i="4"/>
  <c r="L1546" i="3"/>
  <c r="K1546" i="3"/>
  <c r="L1545" i="3"/>
  <c r="K1545" i="3"/>
  <c r="L1544" i="3"/>
  <c r="K1544" i="3"/>
  <c r="L1543" i="3"/>
  <c r="K1543" i="3"/>
  <c r="K1542" i="3"/>
  <c r="L1542" i="3"/>
  <c r="L1541" i="3"/>
  <c r="K1541" i="3"/>
  <c r="L1540" i="3"/>
  <c r="K1540" i="3"/>
  <c r="L1539" i="3"/>
  <c r="L1563" i="3" s="1"/>
  <c r="K1539" i="3"/>
  <c r="L1534" i="3"/>
  <c r="K1534" i="3"/>
  <c r="L1533" i="3"/>
  <c r="K1533" i="3"/>
  <c r="L1532" i="3"/>
  <c r="K1532" i="3"/>
  <c r="K1531" i="3"/>
  <c r="L1531" i="3"/>
  <c r="L1530" i="3"/>
  <c r="K1530" i="3"/>
  <c r="L1529" i="3"/>
  <c r="K1529" i="3"/>
  <c r="L1528" i="3"/>
  <c r="K1528" i="3"/>
  <c r="L1527" i="3"/>
  <c r="K1527" i="3"/>
  <c r="L1526" i="3"/>
  <c r="K1526" i="3"/>
  <c r="L1525" i="3"/>
  <c r="K1525" i="3"/>
  <c r="L1524" i="3"/>
  <c r="K1524" i="3"/>
  <c r="L1523" i="3"/>
  <c r="K1523" i="3"/>
  <c r="L1522" i="3"/>
  <c r="K1522" i="3"/>
  <c r="L1521" i="3"/>
  <c r="K1521" i="3"/>
  <c r="L1520" i="3"/>
  <c r="K1520" i="3"/>
  <c r="L1519" i="3"/>
  <c r="K1519" i="3"/>
  <c r="L1518" i="3"/>
  <c r="K1518" i="3"/>
  <c r="L1517" i="3"/>
  <c r="K1517" i="3"/>
  <c r="L1516" i="3"/>
  <c r="K1516" i="3"/>
  <c r="L1515" i="3"/>
  <c r="K1515" i="3"/>
  <c r="L1514" i="3"/>
  <c r="K1514" i="3"/>
  <c r="L1513" i="3"/>
  <c r="L1537" i="3" s="1"/>
  <c r="K1513" i="3"/>
  <c r="H68" i="4"/>
  <c r="J68" i="4"/>
  <c r="L1506" i="3"/>
  <c r="K1506" i="3"/>
  <c r="K1505" i="3"/>
  <c r="L1505" i="3"/>
  <c r="K1504" i="3"/>
  <c r="L1504" i="3"/>
  <c r="K1503" i="3"/>
  <c r="L1503" i="3"/>
  <c r="K1502" i="3"/>
  <c r="L1502" i="3"/>
  <c r="K1501" i="3"/>
  <c r="L1501" i="3"/>
  <c r="L1500" i="3"/>
  <c r="K1500" i="3"/>
  <c r="L1499" i="3"/>
  <c r="K1499" i="3"/>
  <c r="L1498" i="3"/>
  <c r="K1498" i="3"/>
  <c r="L1497" i="3"/>
  <c r="K1497" i="3"/>
  <c r="L1496" i="3"/>
  <c r="K1496" i="3"/>
  <c r="L1495" i="3"/>
  <c r="K1495" i="3"/>
  <c r="L1494" i="3"/>
  <c r="K1494" i="3"/>
  <c r="L1493" i="3"/>
  <c r="K1493" i="3"/>
  <c r="L1492" i="3"/>
  <c r="K1492" i="3"/>
  <c r="L1491" i="3"/>
  <c r="K1491" i="3"/>
  <c r="L1490" i="3"/>
  <c r="K1490" i="3"/>
  <c r="L1489" i="3"/>
  <c r="K1489" i="3"/>
  <c r="L1488" i="3"/>
  <c r="K1488" i="3"/>
  <c r="L1487" i="3"/>
  <c r="L1511" i="3" s="1"/>
  <c r="K1487" i="3"/>
  <c r="H67" i="4"/>
  <c r="L1464" i="3"/>
  <c r="K1464" i="3"/>
  <c r="L1463" i="3"/>
  <c r="K1463" i="3"/>
  <c r="L1462" i="3"/>
  <c r="K1462" i="3"/>
  <c r="K1461" i="3"/>
  <c r="L1461" i="3"/>
  <c r="L1485" i="3" s="1"/>
  <c r="F66" i="4"/>
  <c r="J66" i="4"/>
  <c r="K1446" i="3"/>
  <c r="L1446" i="3"/>
  <c r="L1445" i="3"/>
  <c r="K1445" i="3"/>
  <c r="K1444" i="3"/>
  <c r="L1444" i="3"/>
  <c r="L1443" i="3"/>
  <c r="K1443" i="3"/>
  <c r="L1442" i="3"/>
  <c r="K1442" i="3"/>
  <c r="L1441" i="3"/>
  <c r="K1441" i="3"/>
  <c r="L1440" i="3"/>
  <c r="K1440" i="3"/>
  <c r="L1439" i="3"/>
  <c r="K1439" i="3"/>
  <c r="L1438" i="3"/>
  <c r="K1438" i="3"/>
  <c r="L1437" i="3"/>
  <c r="K1437" i="3"/>
  <c r="L1436" i="3"/>
  <c r="K1436" i="3"/>
  <c r="L1435" i="3"/>
  <c r="L1459" i="3" s="1"/>
  <c r="K1435" i="3"/>
  <c r="H65" i="4"/>
  <c r="J65" i="4"/>
  <c r="L1415" i="3"/>
  <c r="K1415" i="3"/>
  <c r="L1414" i="3"/>
  <c r="K1414" i="3"/>
  <c r="L1413" i="3"/>
  <c r="K1413" i="3"/>
  <c r="L1412" i="3"/>
  <c r="K1412" i="3"/>
  <c r="L1411" i="3"/>
  <c r="K1411" i="3"/>
  <c r="L1410" i="3"/>
  <c r="K1410" i="3"/>
  <c r="K1409" i="3"/>
  <c r="L1409" i="3"/>
  <c r="L1433" i="3" s="1"/>
  <c r="H63" i="4"/>
  <c r="J63" i="4"/>
  <c r="L1391" i="3"/>
  <c r="K1391" i="3"/>
  <c r="L1390" i="3"/>
  <c r="K1390" i="3"/>
  <c r="L1389" i="3"/>
  <c r="K1389" i="3"/>
  <c r="L1388" i="3"/>
  <c r="K1388" i="3"/>
  <c r="L1387" i="3"/>
  <c r="K1387" i="3"/>
  <c r="L1386" i="3"/>
  <c r="K1386" i="3"/>
  <c r="L1385" i="3"/>
  <c r="K1385" i="3"/>
  <c r="L1384" i="3"/>
  <c r="K1384" i="3"/>
  <c r="L1383" i="3"/>
  <c r="L1407" i="3" s="1"/>
  <c r="K1383" i="3"/>
  <c r="H62" i="4"/>
  <c r="J62" i="4"/>
  <c r="L1381" i="3"/>
  <c r="L1357" i="3"/>
  <c r="K1357" i="3"/>
  <c r="F61" i="4"/>
  <c r="H61" i="4"/>
  <c r="J61" i="4"/>
  <c r="K61" i="4"/>
  <c r="L1335" i="3"/>
  <c r="K1335" i="3"/>
  <c r="L1334" i="3"/>
  <c r="K1334" i="3"/>
  <c r="L1333" i="3"/>
  <c r="K1333" i="3"/>
  <c r="L1332" i="3"/>
  <c r="K1332" i="3"/>
  <c r="L1331" i="3"/>
  <c r="L1355" i="3" s="1"/>
  <c r="K1331" i="3"/>
  <c r="H60" i="4"/>
  <c r="J60" i="4"/>
  <c r="L1329" i="3"/>
  <c r="L1306" i="3"/>
  <c r="K1306" i="3"/>
  <c r="L1305" i="3"/>
  <c r="K1305" i="3"/>
  <c r="H59" i="4"/>
  <c r="J59" i="4"/>
  <c r="L1303" i="3"/>
  <c r="L1280" i="3"/>
  <c r="K1280" i="3"/>
  <c r="L1279" i="3"/>
  <c r="K1279" i="3"/>
  <c r="F58" i="4"/>
  <c r="H58" i="4"/>
  <c r="K58" i="4"/>
  <c r="L1277" i="3"/>
  <c r="K1256" i="3"/>
  <c r="L1256" i="3"/>
  <c r="L1255" i="3"/>
  <c r="K1255" i="3"/>
  <c r="L1254" i="3"/>
  <c r="K1254" i="3"/>
  <c r="L1253" i="3"/>
  <c r="K1253" i="3"/>
  <c r="H57" i="4"/>
  <c r="J57" i="4"/>
  <c r="K57" i="4"/>
  <c r="L1251" i="3"/>
  <c r="K1231" i="3"/>
  <c r="L1231" i="3"/>
  <c r="L1230" i="3"/>
  <c r="K1230" i="3"/>
  <c r="L1229" i="3"/>
  <c r="K1229" i="3"/>
  <c r="L1228" i="3"/>
  <c r="K1228" i="3"/>
  <c r="L1227" i="3"/>
  <c r="K1227" i="3"/>
  <c r="F56" i="4"/>
  <c r="H56" i="4"/>
  <c r="J56" i="4"/>
  <c r="K56" i="4"/>
  <c r="L1225" i="3"/>
  <c r="L1204" i="3"/>
  <c r="K1204" i="3"/>
  <c r="K1203" i="3"/>
  <c r="L1203" i="3"/>
  <c r="L1202" i="3"/>
  <c r="K1202" i="3"/>
  <c r="L1201" i="3"/>
  <c r="K1201" i="3"/>
  <c r="J55" i="4"/>
  <c r="K55" i="4"/>
  <c r="L1178" i="3"/>
  <c r="K1178" i="3"/>
  <c r="L1177" i="3"/>
  <c r="K1177" i="3"/>
  <c r="L1176" i="3"/>
  <c r="K1176" i="3"/>
  <c r="L1175" i="3"/>
  <c r="L1199" i="3" s="1"/>
  <c r="K1175" i="3"/>
  <c r="H54" i="4"/>
  <c r="J54" i="4"/>
  <c r="K54" i="4"/>
  <c r="L1151" i="3"/>
  <c r="L1173" i="3" s="1"/>
  <c r="K1151" i="3"/>
  <c r="L1150" i="3"/>
  <c r="K1150" i="3"/>
  <c r="L1149" i="3"/>
  <c r="K1149" i="3"/>
  <c r="J53" i="4"/>
  <c r="L1147" i="3"/>
  <c r="L1124" i="3"/>
  <c r="K1124" i="3"/>
  <c r="L1123" i="3"/>
  <c r="K1123" i="3"/>
  <c r="F52" i="4"/>
  <c r="H52" i="4"/>
  <c r="J52" i="4"/>
  <c r="K52" i="4"/>
  <c r="L1106" i="3"/>
  <c r="K1106" i="3"/>
  <c r="L1105" i="3"/>
  <c r="K1105" i="3"/>
  <c r="L1104" i="3"/>
  <c r="K1104" i="3"/>
  <c r="L1103" i="3"/>
  <c r="K1103" i="3"/>
  <c r="L1102" i="3"/>
  <c r="K1102" i="3"/>
  <c r="L1101" i="3"/>
  <c r="K1101" i="3"/>
  <c r="L1100" i="3"/>
  <c r="K1100" i="3"/>
  <c r="L1099" i="3"/>
  <c r="K1099" i="3"/>
  <c r="L1098" i="3"/>
  <c r="K1098" i="3"/>
  <c r="L1097" i="3"/>
  <c r="L1121" i="3" s="1"/>
  <c r="K1097" i="3"/>
  <c r="F51" i="4"/>
  <c r="H51" i="4"/>
  <c r="J51" i="4"/>
  <c r="K51" i="4"/>
  <c r="L1092" i="3"/>
  <c r="K1092" i="3"/>
  <c r="L1091" i="3"/>
  <c r="K1091" i="3"/>
  <c r="L1090" i="3"/>
  <c r="K1090" i="3"/>
  <c r="L1089" i="3"/>
  <c r="K1089" i="3"/>
  <c r="L1088" i="3"/>
  <c r="K1088" i="3"/>
  <c r="L1087" i="3"/>
  <c r="K1087" i="3"/>
  <c r="L1086" i="3"/>
  <c r="K1086" i="3"/>
  <c r="L1085" i="3"/>
  <c r="K1085" i="3"/>
  <c r="L1084" i="3"/>
  <c r="K1084" i="3"/>
  <c r="L1083" i="3"/>
  <c r="K1083" i="3"/>
  <c r="L1082" i="3"/>
  <c r="K1082" i="3"/>
  <c r="L1081" i="3"/>
  <c r="K1081" i="3"/>
  <c r="L1080" i="3"/>
  <c r="K1080" i="3"/>
  <c r="L1079" i="3"/>
  <c r="K1079" i="3"/>
  <c r="L1078" i="3"/>
  <c r="K1078" i="3"/>
  <c r="L1077" i="3"/>
  <c r="K1077" i="3"/>
  <c r="L1076" i="3"/>
  <c r="K1076" i="3"/>
  <c r="L1075" i="3"/>
  <c r="K1075" i="3"/>
  <c r="L1074" i="3"/>
  <c r="K1074" i="3"/>
  <c r="L1073" i="3"/>
  <c r="K1073" i="3"/>
  <c r="L1072" i="3"/>
  <c r="K1072" i="3"/>
  <c r="L1071" i="3"/>
  <c r="L1095" i="3" s="1"/>
  <c r="K1071" i="3"/>
  <c r="H50" i="4"/>
  <c r="J50" i="4"/>
  <c r="L1064" i="3"/>
  <c r="K1064" i="3"/>
  <c r="L1063" i="3"/>
  <c r="K1063" i="3"/>
  <c r="L1062" i="3"/>
  <c r="K1062" i="3"/>
  <c r="L1061" i="3"/>
  <c r="K1061" i="3"/>
  <c r="L1060" i="3"/>
  <c r="K1060" i="3"/>
  <c r="L1059" i="3"/>
  <c r="K1059" i="3"/>
  <c r="L1058" i="3"/>
  <c r="K1058" i="3"/>
  <c r="L1057" i="3"/>
  <c r="K1057" i="3"/>
  <c r="L1056" i="3"/>
  <c r="K1056" i="3"/>
  <c r="L1055" i="3"/>
  <c r="K1055" i="3"/>
  <c r="L1054" i="3"/>
  <c r="K1054" i="3"/>
  <c r="L1053" i="3"/>
  <c r="K1053" i="3"/>
  <c r="L1052" i="3"/>
  <c r="K1052" i="3"/>
  <c r="L1051" i="3"/>
  <c r="K1051" i="3"/>
  <c r="L1050" i="3"/>
  <c r="K1050" i="3"/>
  <c r="L1049" i="3"/>
  <c r="K1049" i="3"/>
  <c r="L1048" i="3"/>
  <c r="K1048" i="3"/>
  <c r="L1047" i="3"/>
  <c r="K1047" i="3"/>
  <c r="L1046" i="3"/>
  <c r="K1046" i="3"/>
  <c r="L1045" i="3"/>
  <c r="L1069" i="3" s="1"/>
  <c r="K1045" i="3"/>
  <c r="H49" i="4"/>
  <c r="J49" i="4"/>
  <c r="L1043" i="3"/>
  <c r="L1022" i="3"/>
  <c r="K1022" i="3"/>
  <c r="L1021" i="3"/>
  <c r="K1021" i="3"/>
  <c r="L1020" i="3"/>
  <c r="K1020" i="3"/>
  <c r="L1019" i="3"/>
  <c r="K1019" i="3"/>
  <c r="F48" i="4"/>
  <c r="H48" i="4"/>
  <c r="J48" i="4"/>
  <c r="K48" i="4"/>
  <c r="L1017" i="3"/>
  <c r="L1004" i="3"/>
  <c r="K1004" i="3"/>
  <c r="K1003" i="3"/>
  <c r="L1003" i="3"/>
  <c r="L1002" i="3"/>
  <c r="K1002" i="3"/>
  <c r="L1001" i="3"/>
  <c r="K1001" i="3"/>
  <c r="L1000" i="3"/>
  <c r="K1000" i="3"/>
  <c r="L999" i="3"/>
  <c r="K999" i="3"/>
  <c r="L998" i="3"/>
  <c r="K998" i="3"/>
  <c r="L997" i="3"/>
  <c r="K997" i="3"/>
  <c r="L996" i="3"/>
  <c r="K996" i="3"/>
  <c r="L995" i="3"/>
  <c r="K995" i="3"/>
  <c r="L994" i="3"/>
  <c r="K994" i="3"/>
  <c r="L993" i="3"/>
  <c r="K993" i="3"/>
  <c r="F47" i="4"/>
  <c r="H47" i="4"/>
  <c r="J47" i="4"/>
  <c r="K47" i="4"/>
  <c r="L973" i="3"/>
  <c r="K973" i="3"/>
  <c r="L972" i="3"/>
  <c r="K972" i="3"/>
  <c r="L971" i="3"/>
  <c r="K971" i="3"/>
  <c r="L970" i="3"/>
  <c r="K970" i="3"/>
  <c r="L969" i="3"/>
  <c r="K969" i="3"/>
  <c r="L968" i="3"/>
  <c r="K968" i="3"/>
  <c r="L967" i="3"/>
  <c r="L991" i="3" s="1"/>
  <c r="K967" i="3"/>
  <c r="F45" i="4"/>
  <c r="H45" i="4"/>
  <c r="J45" i="4"/>
  <c r="K45" i="4"/>
  <c r="L956" i="3"/>
  <c r="K956" i="3"/>
  <c r="L955" i="3"/>
  <c r="K955" i="3"/>
  <c r="L954" i="3"/>
  <c r="K954" i="3"/>
  <c r="L953" i="3"/>
  <c r="K953" i="3"/>
  <c r="L952" i="3"/>
  <c r="K952" i="3"/>
  <c r="L951" i="3"/>
  <c r="K951" i="3"/>
  <c r="L950" i="3"/>
  <c r="K950" i="3"/>
  <c r="L949" i="3"/>
  <c r="K949" i="3"/>
  <c r="L948" i="3"/>
  <c r="K948" i="3"/>
  <c r="L947" i="3"/>
  <c r="K947" i="3"/>
  <c r="L946" i="3"/>
  <c r="K946" i="3"/>
  <c r="L945" i="3"/>
  <c r="K945" i="3"/>
  <c r="L944" i="3"/>
  <c r="K944" i="3"/>
  <c r="L943" i="3"/>
  <c r="K943" i="3"/>
  <c r="L942" i="3"/>
  <c r="K942" i="3"/>
  <c r="L941" i="3"/>
  <c r="L965" i="3" s="1"/>
  <c r="K941" i="3"/>
  <c r="H44" i="4"/>
  <c r="J44" i="4"/>
  <c r="L915" i="3"/>
  <c r="L939" i="3" s="1"/>
  <c r="K915" i="3"/>
  <c r="F43" i="4"/>
  <c r="H43" i="4"/>
  <c r="J43" i="4"/>
  <c r="K43" i="4"/>
  <c r="L893" i="3"/>
  <c r="K893" i="3"/>
  <c r="L892" i="3"/>
  <c r="K892" i="3"/>
  <c r="L891" i="3"/>
  <c r="K891" i="3"/>
  <c r="L890" i="3"/>
  <c r="K890" i="3"/>
  <c r="L889" i="3"/>
  <c r="L913" i="3" s="1"/>
  <c r="K889" i="3"/>
  <c r="F42" i="4"/>
  <c r="H42" i="4"/>
  <c r="J42" i="4"/>
  <c r="K42" i="4"/>
  <c r="L864" i="3"/>
  <c r="K864" i="3"/>
  <c r="L863" i="3"/>
  <c r="L887" i="3" s="1"/>
  <c r="K863" i="3"/>
  <c r="F41" i="4"/>
  <c r="H41" i="4"/>
  <c r="J41" i="4"/>
  <c r="K41" i="4"/>
  <c r="L839" i="3"/>
  <c r="K839" i="3"/>
  <c r="L838" i="3"/>
  <c r="K838" i="3"/>
  <c r="L837" i="3"/>
  <c r="L861" i="3" s="1"/>
  <c r="K837" i="3"/>
  <c r="F40" i="4"/>
  <c r="H40" i="4"/>
  <c r="J40" i="4"/>
  <c r="K40" i="4"/>
  <c r="L814" i="3"/>
  <c r="K814" i="3"/>
  <c r="L813" i="3"/>
  <c r="K813" i="3"/>
  <c r="L812" i="3"/>
  <c r="K812" i="3"/>
  <c r="L811" i="3"/>
  <c r="L835" i="3" s="1"/>
  <c r="K811" i="3"/>
  <c r="H39" i="4"/>
  <c r="J39" i="4"/>
  <c r="L790" i="3"/>
  <c r="K790" i="3"/>
  <c r="L789" i="3"/>
  <c r="K789" i="3"/>
  <c r="L788" i="3"/>
  <c r="K788" i="3"/>
  <c r="L787" i="3"/>
  <c r="K787" i="3"/>
  <c r="L786" i="3"/>
  <c r="K786" i="3"/>
  <c r="L785" i="3"/>
  <c r="L809" i="3" s="1"/>
  <c r="K785" i="3"/>
  <c r="F38" i="4"/>
  <c r="H38" i="4"/>
  <c r="J38" i="4"/>
  <c r="K38" i="4"/>
  <c r="L763" i="3"/>
  <c r="K763" i="3"/>
  <c r="L762" i="3"/>
  <c r="K762" i="3"/>
  <c r="L761" i="3"/>
  <c r="K761" i="3"/>
  <c r="L760" i="3"/>
  <c r="K760" i="3"/>
  <c r="L759" i="3"/>
  <c r="L783" i="3" s="1"/>
  <c r="K759" i="3"/>
  <c r="H37" i="4"/>
  <c r="J37" i="4"/>
  <c r="K37" i="4"/>
  <c r="L736" i="3"/>
  <c r="K736" i="3"/>
  <c r="L735" i="3"/>
  <c r="K735" i="3"/>
  <c r="L734" i="3"/>
  <c r="K734" i="3"/>
  <c r="L733" i="3"/>
  <c r="L757" i="3" s="1"/>
  <c r="K733" i="3"/>
  <c r="H36" i="4"/>
  <c r="J36" i="4"/>
  <c r="L710" i="3"/>
  <c r="K710" i="3"/>
  <c r="L709" i="3"/>
  <c r="L731" i="3" s="1"/>
  <c r="K709" i="3"/>
  <c r="L708" i="3"/>
  <c r="K708" i="3"/>
  <c r="L707" i="3"/>
  <c r="K707" i="3"/>
  <c r="F35" i="4"/>
  <c r="H35" i="4"/>
  <c r="J35" i="4"/>
  <c r="K35" i="4"/>
  <c r="L682" i="3"/>
  <c r="K682" i="3"/>
  <c r="L681" i="3"/>
  <c r="L705" i="3" s="1"/>
  <c r="K681" i="3"/>
  <c r="F34" i="4"/>
  <c r="H34" i="4"/>
  <c r="J34" i="4"/>
  <c r="K34" i="4"/>
  <c r="L661" i="3"/>
  <c r="K661" i="3"/>
  <c r="L660" i="3"/>
  <c r="K660" i="3"/>
  <c r="L659" i="3"/>
  <c r="K659" i="3"/>
  <c r="L658" i="3"/>
  <c r="K658" i="3"/>
  <c r="L657" i="3"/>
  <c r="K657" i="3"/>
  <c r="L656" i="3"/>
  <c r="K656" i="3"/>
  <c r="L655" i="3"/>
  <c r="L679" i="3" s="1"/>
  <c r="K655" i="3"/>
  <c r="F33" i="4"/>
  <c r="H33" i="4"/>
  <c r="J33" i="4"/>
  <c r="K33" i="4"/>
  <c r="L650" i="3"/>
  <c r="K650" i="3"/>
  <c r="L649" i="3"/>
  <c r="K649" i="3"/>
  <c r="L648" i="3"/>
  <c r="K648" i="3"/>
  <c r="L647" i="3"/>
  <c r="K647" i="3"/>
  <c r="L646" i="3"/>
  <c r="K646" i="3"/>
  <c r="L645" i="3"/>
  <c r="K645" i="3"/>
  <c r="L644" i="3"/>
  <c r="K644" i="3"/>
  <c r="L643" i="3"/>
  <c r="K643" i="3"/>
  <c r="L642" i="3"/>
  <c r="K642" i="3"/>
  <c r="L641" i="3"/>
  <c r="K641" i="3"/>
  <c r="L640" i="3"/>
  <c r="K640" i="3"/>
  <c r="L639" i="3"/>
  <c r="K639" i="3"/>
  <c r="L638" i="3"/>
  <c r="K638" i="3"/>
  <c r="L637" i="3"/>
  <c r="K637" i="3"/>
  <c r="L636" i="3"/>
  <c r="K636" i="3"/>
  <c r="L635" i="3"/>
  <c r="K635" i="3"/>
  <c r="L634" i="3"/>
  <c r="K634" i="3"/>
  <c r="L633" i="3"/>
  <c r="K633" i="3"/>
  <c r="L632" i="3"/>
  <c r="K632" i="3"/>
  <c r="L631" i="3"/>
  <c r="K631" i="3"/>
  <c r="L630" i="3"/>
  <c r="K630" i="3"/>
  <c r="L629" i="3"/>
  <c r="L653" i="3" s="1"/>
  <c r="K629" i="3"/>
  <c r="F32" i="4"/>
  <c r="H32" i="4"/>
  <c r="J32" i="4"/>
  <c r="K32" i="4"/>
  <c r="L622" i="3"/>
  <c r="K622" i="3"/>
  <c r="L621" i="3"/>
  <c r="K621" i="3"/>
  <c r="L620" i="3"/>
  <c r="K620" i="3"/>
  <c r="L619" i="3"/>
  <c r="K619" i="3"/>
  <c r="L618" i="3"/>
  <c r="K618" i="3"/>
  <c r="L617" i="3"/>
  <c r="K617" i="3"/>
  <c r="L616" i="3"/>
  <c r="K616" i="3"/>
  <c r="L615" i="3"/>
  <c r="K615" i="3"/>
  <c r="L614" i="3"/>
  <c r="K614" i="3"/>
  <c r="L613" i="3"/>
  <c r="K613" i="3"/>
  <c r="L612" i="3"/>
  <c r="K612" i="3"/>
  <c r="L611" i="3"/>
  <c r="K611" i="3"/>
  <c r="L610" i="3"/>
  <c r="K610" i="3"/>
  <c r="L609" i="3"/>
  <c r="K609" i="3"/>
  <c r="L608" i="3"/>
  <c r="K608" i="3"/>
  <c r="L607" i="3"/>
  <c r="K607" i="3"/>
  <c r="L606" i="3"/>
  <c r="K606" i="3"/>
  <c r="L605" i="3"/>
  <c r="K605" i="3"/>
  <c r="L604" i="3"/>
  <c r="K604" i="3"/>
  <c r="L603" i="3"/>
  <c r="L627" i="3" s="1"/>
  <c r="K603" i="3"/>
  <c r="F31" i="4"/>
  <c r="H31" i="4"/>
  <c r="J31" i="4"/>
  <c r="K31" i="4"/>
  <c r="L580" i="3"/>
  <c r="K580" i="3"/>
  <c r="L579" i="3"/>
  <c r="K579" i="3"/>
  <c r="L578" i="3"/>
  <c r="K578" i="3"/>
  <c r="L577" i="3"/>
  <c r="L601" i="3" s="1"/>
  <c r="K577" i="3"/>
  <c r="F30" i="4"/>
  <c r="H30" i="4"/>
  <c r="J30" i="4"/>
  <c r="K30" i="4"/>
  <c r="L562" i="3"/>
  <c r="K562" i="3"/>
  <c r="L561" i="3"/>
  <c r="K561" i="3"/>
  <c r="L560" i="3"/>
  <c r="K560" i="3"/>
  <c r="L559" i="3"/>
  <c r="K559" i="3"/>
  <c r="L558" i="3"/>
  <c r="K558" i="3"/>
  <c r="L557" i="3"/>
  <c r="K557" i="3"/>
  <c r="L556" i="3"/>
  <c r="K556" i="3"/>
  <c r="L555" i="3"/>
  <c r="K555" i="3"/>
  <c r="L554" i="3"/>
  <c r="L575" i="3" s="1"/>
  <c r="K554" i="3"/>
  <c r="L553" i="3"/>
  <c r="K553" i="3"/>
  <c r="L552" i="3"/>
  <c r="K552" i="3"/>
  <c r="L551" i="3"/>
  <c r="K551" i="3"/>
  <c r="F29" i="4"/>
  <c r="H29" i="4"/>
  <c r="J29" i="4"/>
  <c r="K29" i="4"/>
  <c r="L531" i="3"/>
  <c r="K531" i="3"/>
  <c r="L530" i="3"/>
  <c r="K530" i="3"/>
  <c r="L529" i="3"/>
  <c r="K529" i="3"/>
  <c r="L528" i="3"/>
  <c r="K528" i="3"/>
  <c r="L527" i="3"/>
  <c r="K527" i="3"/>
  <c r="L526" i="3"/>
  <c r="K526" i="3"/>
  <c r="L525" i="3"/>
  <c r="L549" i="3" s="1"/>
  <c r="K525" i="3"/>
  <c r="F27" i="4"/>
  <c r="H27" i="4"/>
  <c r="J27" i="4"/>
  <c r="K27" i="4"/>
  <c r="L497" i="3"/>
  <c r="K497" i="3"/>
  <c r="L496" i="3"/>
  <c r="K496" i="3"/>
  <c r="L495" i="3"/>
  <c r="K495" i="3"/>
  <c r="L494" i="3"/>
  <c r="K494" i="3"/>
  <c r="L493" i="3"/>
  <c r="K493" i="3"/>
  <c r="L492" i="3"/>
  <c r="K492" i="3"/>
  <c r="L491" i="3"/>
  <c r="K491" i="3"/>
  <c r="K490" i="3"/>
  <c r="L490" i="3"/>
  <c r="L489" i="3"/>
  <c r="K489" i="3"/>
  <c r="L488" i="3"/>
  <c r="K488" i="3"/>
  <c r="L487" i="3"/>
  <c r="K487" i="3"/>
  <c r="L486" i="3"/>
  <c r="K486" i="3"/>
  <c r="L485" i="3"/>
  <c r="K485" i="3"/>
  <c r="L484" i="3"/>
  <c r="K484" i="3"/>
  <c r="L483" i="3"/>
  <c r="K483" i="3"/>
  <c r="L482" i="3"/>
  <c r="K482" i="3"/>
  <c r="L481" i="3"/>
  <c r="K481" i="3"/>
  <c r="L480" i="3"/>
  <c r="K480" i="3"/>
  <c r="L479" i="3"/>
  <c r="K479" i="3"/>
  <c r="L478" i="3"/>
  <c r="K478" i="3"/>
  <c r="L477" i="3"/>
  <c r="K477" i="3"/>
  <c r="L476" i="3"/>
  <c r="K476" i="3"/>
  <c r="L475" i="3"/>
  <c r="K475" i="3"/>
  <c r="L474" i="3"/>
  <c r="K474" i="3"/>
  <c r="L473" i="3"/>
  <c r="L523" i="3" s="1"/>
  <c r="K473" i="3"/>
  <c r="F26" i="4"/>
  <c r="H26" i="4"/>
  <c r="J26" i="4"/>
  <c r="K26" i="4"/>
  <c r="L447" i="3"/>
  <c r="L471" i="3" s="1"/>
  <c r="K447" i="3"/>
  <c r="F25" i="4"/>
  <c r="H25" i="4"/>
  <c r="J25" i="4"/>
  <c r="K25" i="4"/>
  <c r="L428" i="3"/>
  <c r="K428" i="3"/>
  <c r="L427" i="3"/>
  <c r="K427" i="3"/>
  <c r="L426" i="3"/>
  <c r="K426" i="3"/>
  <c r="L425" i="3"/>
  <c r="K425" i="3"/>
  <c r="L424" i="3"/>
  <c r="K424" i="3"/>
  <c r="L423" i="3"/>
  <c r="K423" i="3"/>
  <c r="L422" i="3"/>
  <c r="K422" i="3"/>
  <c r="L421" i="3"/>
  <c r="L445" i="3" s="1"/>
  <c r="K421" i="3"/>
  <c r="F24" i="4"/>
  <c r="H24" i="4"/>
  <c r="J24" i="4"/>
  <c r="K24" i="4"/>
  <c r="L400" i="3"/>
  <c r="K400" i="3"/>
  <c r="L399" i="3"/>
  <c r="K399" i="3"/>
  <c r="L398" i="3"/>
  <c r="K398" i="3"/>
  <c r="L397" i="3"/>
  <c r="K397" i="3"/>
  <c r="L396" i="3"/>
  <c r="K396" i="3"/>
  <c r="L395" i="3"/>
  <c r="L419" i="3" s="1"/>
  <c r="K395" i="3"/>
  <c r="F23" i="4"/>
  <c r="H23" i="4"/>
  <c r="J23" i="4"/>
  <c r="K23" i="4"/>
  <c r="L374" i="3"/>
  <c r="K374" i="3"/>
  <c r="L373" i="3"/>
  <c r="K373" i="3"/>
  <c r="L372" i="3"/>
  <c r="K372" i="3"/>
  <c r="L371" i="3"/>
  <c r="K371" i="3"/>
  <c r="L370" i="3"/>
  <c r="K370" i="3"/>
  <c r="L369" i="3"/>
  <c r="L393" i="3" s="1"/>
  <c r="K369" i="3"/>
  <c r="F22" i="4"/>
  <c r="H22" i="4"/>
  <c r="J22" i="4"/>
  <c r="K22" i="4"/>
  <c r="L348" i="3"/>
  <c r="K348" i="3"/>
  <c r="L347" i="3"/>
  <c r="K347" i="3"/>
  <c r="L346" i="3"/>
  <c r="K346" i="3"/>
  <c r="L345" i="3"/>
  <c r="K345" i="3"/>
  <c r="L344" i="3"/>
  <c r="K344" i="3"/>
  <c r="L343" i="3"/>
  <c r="L367" i="3" s="1"/>
  <c r="K343" i="3"/>
  <c r="F21" i="4"/>
  <c r="L324" i="3"/>
  <c r="K324" i="3"/>
  <c r="L323" i="3"/>
  <c r="K323" i="3"/>
  <c r="L322" i="3"/>
  <c r="K322" i="3"/>
  <c r="L321" i="3"/>
  <c r="K321" i="3"/>
  <c r="L320" i="3"/>
  <c r="K320" i="3"/>
  <c r="L319" i="3"/>
  <c r="K319" i="3"/>
  <c r="L318" i="3"/>
  <c r="K318" i="3"/>
  <c r="L317" i="3"/>
  <c r="L341" i="3" s="1"/>
  <c r="K317" i="3"/>
  <c r="F20" i="4"/>
  <c r="H20" i="4"/>
  <c r="J20" i="4"/>
  <c r="K20" i="4"/>
  <c r="L305" i="3"/>
  <c r="K305" i="3"/>
  <c r="L304" i="3"/>
  <c r="K304" i="3"/>
  <c r="L303" i="3"/>
  <c r="K303" i="3"/>
  <c r="L302" i="3"/>
  <c r="K302" i="3"/>
  <c r="L301" i="3"/>
  <c r="K301" i="3"/>
  <c r="L300" i="3"/>
  <c r="K300" i="3"/>
  <c r="L299" i="3"/>
  <c r="K299" i="3"/>
  <c r="L298" i="3"/>
  <c r="K298" i="3"/>
  <c r="L297" i="3"/>
  <c r="K297" i="3"/>
  <c r="L296" i="3"/>
  <c r="K296" i="3"/>
  <c r="L295" i="3"/>
  <c r="K295" i="3"/>
  <c r="L294" i="3"/>
  <c r="K294" i="3"/>
  <c r="L293" i="3"/>
  <c r="K293" i="3"/>
  <c r="L292" i="3"/>
  <c r="K292" i="3"/>
  <c r="L291" i="3"/>
  <c r="L315" i="3" s="1"/>
  <c r="K291" i="3"/>
  <c r="F19" i="4"/>
  <c r="H19" i="4"/>
  <c r="J19" i="4"/>
  <c r="K19" i="4"/>
  <c r="L272" i="3"/>
  <c r="K272" i="3"/>
  <c r="L271" i="3"/>
  <c r="K271" i="3"/>
  <c r="L270" i="3"/>
  <c r="K270" i="3"/>
  <c r="L269" i="3"/>
  <c r="K269" i="3"/>
  <c r="L268" i="3"/>
  <c r="K268" i="3"/>
  <c r="L267" i="3"/>
  <c r="K267" i="3"/>
  <c r="L266" i="3"/>
  <c r="K266" i="3"/>
  <c r="L265" i="3"/>
  <c r="L289" i="3" s="1"/>
  <c r="K265" i="3"/>
  <c r="F18" i="4"/>
  <c r="H18" i="4"/>
  <c r="J18" i="4"/>
  <c r="K18" i="4"/>
  <c r="L248" i="3"/>
  <c r="K248" i="3"/>
  <c r="L247" i="3"/>
  <c r="K247" i="3"/>
  <c r="L246" i="3"/>
  <c r="K246" i="3"/>
  <c r="L245" i="3"/>
  <c r="K245" i="3"/>
  <c r="L244" i="3"/>
  <c r="K244" i="3"/>
  <c r="L243" i="3"/>
  <c r="K243" i="3"/>
  <c r="L242" i="3"/>
  <c r="K242" i="3"/>
  <c r="L241" i="3"/>
  <c r="K241" i="3"/>
  <c r="L240" i="3"/>
  <c r="K240" i="3"/>
  <c r="L239" i="3"/>
  <c r="L263" i="3" s="1"/>
  <c r="K239" i="3"/>
  <c r="F17" i="4"/>
  <c r="H17" i="4"/>
  <c r="J17" i="4"/>
  <c r="K17" i="4"/>
  <c r="L218" i="3"/>
  <c r="K218" i="3"/>
  <c r="L217" i="3"/>
  <c r="K217" i="3"/>
  <c r="L216" i="3"/>
  <c r="K216" i="3"/>
  <c r="L215" i="3"/>
  <c r="K215" i="3"/>
  <c r="L214" i="3"/>
  <c r="K214" i="3"/>
  <c r="L213" i="3"/>
  <c r="L237" i="3" s="1"/>
  <c r="K213" i="3"/>
  <c r="F16" i="4"/>
  <c r="H16" i="4"/>
  <c r="J16" i="4"/>
  <c r="K16" i="4"/>
  <c r="L193" i="3"/>
  <c r="K193" i="3"/>
  <c r="L192" i="3"/>
  <c r="K192" i="3"/>
  <c r="L191" i="3"/>
  <c r="K191" i="3"/>
  <c r="L190" i="3"/>
  <c r="K190" i="3"/>
  <c r="L189" i="3"/>
  <c r="K189" i="3"/>
  <c r="L188" i="3"/>
  <c r="K188" i="3"/>
  <c r="L187" i="3"/>
  <c r="L211" i="3" s="1"/>
  <c r="K187" i="3"/>
  <c r="F15" i="4"/>
  <c r="H15" i="4"/>
  <c r="J15" i="4"/>
  <c r="K15" i="4"/>
  <c r="L163" i="3"/>
  <c r="K163" i="3"/>
  <c r="L162" i="3"/>
  <c r="K162" i="3"/>
  <c r="L161" i="3"/>
  <c r="L185" i="3" s="1"/>
  <c r="K161" i="3"/>
  <c r="F14" i="4"/>
  <c r="H14" i="4"/>
  <c r="J14" i="4"/>
  <c r="K14" i="4"/>
  <c r="L159" i="3"/>
  <c r="L143" i="3"/>
  <c r="K143" i="3"/>
  <c r="L142" i="3"/>
  <c r="K142" i="3"/>
  <c r="L141" i="3"/>
  <c r="K141" i="3"/>
  <c r="L140" i="3"/>
  <c r="K140" i="3"/>
  <c r="L139" i="3"/>
  <c r="K139" i="3"/>
  <c r="L138" i="3"/>
  <c r="K138" i="3"/>
  <c r="L137" i="3"/>
  <c r="K137" i="3"/>
  <c r="L136" i="3"/>
  <c r="K136" i="3"/>
  <c r="L135" i="3"/>
  <c r="K135" i="3"/>
  <c r="L130" i="3"/>
  <c r="K130" i="3"/>
  <c r="L129" i="3"/>
  <c r="K129" i="3"/>
  <c r="L128" i="3"/>
  <c r="K128" i="3"/>
  <c r="L127" i="3"/>
  <c r="K127" i="3"/>
  <c r="L126" i="3"/>
  <c r="K126" i="3"/>
  <c r="L125" i="3"/>
  <c r="K125" i="3"/>
  <c r="L124" i="3"/>
  <c r="K124" i="3"/>
  <c r="L123" i="3"/>
  <c r="K123" i="3"/>
  <c r="L122" i="3"/>
  <c r="K122" i="3"/>
  <c r="L121" i="3"/>
  <c r="K121" i="3"/>
  <c r="L120" i="3"/>
  <c r="K120" i="3"/>
  <c r="L119" i="3"/>
  <c r="K119" i="3"/>
  <c r="L118" i="3"/>
  <c r="K118" i="3"/>
  <c r="L117" i="3"/>
  <c r="K117" i="3"/>
  <c r="L116" i="3"/>
  <c r="K116" i="3"/>
  <c r="L115" i="3"/>
  <c r="K115" i="3"/>
  <c r="L114" i="3"/>
  <c r="K114" i="3"/>
  <c r="L113" i="3"/>
  <c r="K113" i="3"/>
  <c r="L112" i="3"/>
  <c r="K112" i="3"/>
  <c r="L111" i="3"/>
  <c r="K111" i="3"/>
  <c r="L110" i="3"/>
  <c r="K110" i="3"/>
  <c r="L109" i="3"/>
  <c r="L133" i="3" s="1"/>
  <c r="K109" i="3"/>
  <c r="F12" i="4"/>
  <c r="H12" i="4"/>
  <c r="J12" i="4"/>
  <c r="K12" i="4"/>
  <c r="L102" i="3"/>
  <c r="K102" i="3"/>
  <c r="L101" i="3"/>
  <c r="K101" i="3"/>
  <c r="L100" i="3"/>
  <c r="K100" i="3"/>
  <c r="L99" i="3"/>
  <c r="K99" i="3"/>
  <c r="L98" i="3"/>
  <c r="K98" i="3"/>
  <c r="L97" i="3"/>
  <c r="K97" i="3"/>
  <c r="L96" i="3"/>
  <c r="K96" i="3"/>
  <c r="L95" i="3"/>
  <c r="K95" i="3"/>
  <c r="L94" i="3"/>
  <c r="K94" i="3"/>
  <c r="L93" i="3"/>
  <c r="K93" i="3"/>
  <c r="L92" i="3"/>
  <c r="K92" i="3"/>
  <c r="L91" i="3"/>
  <c r="K91" i="3"/>
  <c r="L90" i="3"/>
  <c r="K90" i="3"/>
  <c r="L89" i="3"/>
  <c r="K89" i="3"/>
  <c r="L88" i="3"/>
  <c r="K88" i="3"/>
  <c r="L87" i="3"/>
  <c r="K87" i="3"/>
  <c r="L86" i="3"/>
  <c r="K86" i="3"/>
  <c r="L85" i="3"/>
  <c r="K85" i="3"/>
  <c r="L84" i="3"/>
  <c r="K84" i="3"/>
  <c r="L83" i="3"/>
  <c r="L107" i="3" s="1"/>
  <c r="K83" i="3"/>
  <c r="F11" i="4"/>
  <c r="H11" i="4"/>
  <c r="J11" i="4"/>
  <c r="K11" i="4"/>
  <c r="L60" i="3"/>
  <c r="K60" i="3"/>
  <c r="L59" i="3"/>
  <c r="K59" i="3"/>
  <c r="L58" i="3"/>
  <c r="K58" i="3"/>
  <c r="L57" i="3"/>
  <c r="L81" i="3" s="1"/>
  <c r="K57" i="3"/>
  <c r="F10" i="4"/>
  <c r="H10" i="4"/>
  <c r="J10" i="4"/>
  <c r="K10" i="4"/>
  <c r="L42" i="3"/>
  <c r="K42" i="3"/>
  <c r="L41" i="3"/>
  <c r="K41" i="3"/>
  <c r="L40" i="3"/>
  <c r="K40" i="3"/>
  <c r="L39" i="3"/>
  <c r="K39" i="3"/>
  <c r="L38" i="3"/>
  <c r="K38" i="3"/>
  <c r="L37" i="3"/>
  <c r="K37" i="3"/>
  <c r="L36" i="3"/>
  <c r="K36" i="3"/>
  <c r="L35" i="3"/>
  <c r="K35" i="3"/>
  <c r="L34" i="3"/>
  <c r="K34" i="3"/>
  <c r="L33" i="3"/>
  <c r="K33" i="3"/>
  <c r="L32" i="3"/>
  <c r="K32" i="3"/>
  <c r="L31" i="3"/>
  <c r="L55" i="3" s="1"/>
  <c r="K31" i="3"/>
  <c r="F9" i="4"/>
  <c r="H9" i="4"/>
  <c r="J9" i="4"/>
  <c r="K9" i="4"/>
  <c r="L10" i="3"/>
  <c r="K10" i="3"/>
  <c r="L9" i="3"/>
  <c r="K9" i="3"/>
  <c r="L8" i="3"/>
  <c r="K8" i="3"/>
  <c r="L7" i="3"/>
  <c r="K7" i="3"/>
  <c r="L6" i="3"/>
  <c r="K6" i="3"/>
  <c r="L5" i="3"/>
  <c r="L29" i="3" s="1"/>
  <c r="K5" i="3"/>
  <c r="H7" i="4"/>
  <c r="J7" i="4"/>
  <c r="I28" i="4" l="1"/>
  <c r="J28" i="4" s="1"/>
  <c r="K13" i="4"/>
  <c r="F13" i="4"/>
  <c r="K100" i="4"/>
  <c r="F100" i="4"/>
  <c r="I98" i="4"/>
  <c r="G98" i="4"/>
  <c r="H98" i="4" s="1"/>
  <c r="E98" i="4"/>
  <c r="F98" i="4"/>
  <c r="I95" i="4"/>
  <c r="J95" i="4" s="1"/>
  <c r="G95" i="4"/>
  <c r="H95" i="4" s="1"/>
  <c r="E95" i="4"/>
  <c r="F95" i="4"/>
  <c r="K95" i="4"/>
  <c r="I92" i="4"/>
  <c r="J92" i="4" s="1"/>
  <c r="G92" i="4"/>
  <c r="H92" i="4" s="1"/>
  <c r="F93" i="4"/>
  <c r="K93" i="4"/>
  <c r="G89" i="4"/>
  <c r="H89" i="4" s="1"/>
  <c r="F90" i="4"/>
  <c r="K90" i="4"/>
  <c r="K86" i="4"/>
  <c r="F86" i="4"/>
  <c r="L86" i="4" s="1"/>
  <c r="K85" i="4"/>
  <c r="F85" i="4"/>
  <c r="K83" i="4"/>
  <c r="F83" i="4"/>
  <c r="L83" i="4" s="1"/>
  <c r="K82" i="4"/>
  <c r="F82" i="4"/>
  <c r="L82" i="4" s="1"/>
  <c r="K81" i="4"/>
  <c r="F81" i="4"/>
  <c r="L81" i="4" s="1"/>
  <c r="K80" i="4"/>
  <c r="F80" i="4"/>
  <c r="L80" i="4" s="1"/>
  <c r="K79" i="4"/>
  <c r="F79" i="4"/>
  <c r="L79" i="4" s="1"/>
  <c r="K78" i="4"/>
  <c r="F78" i="4"/>
  <c r="L78" i="4" s="1"/>
  <c r="K77" i="4"/>
  <c r="F77" i="4"/>
  <c r="L77" i="4" s="1"/>
  <c r="K76" i="4"/>
  <c r="F76" i="4"/>
  <c r="L76" i="4" s="1"/>
  <c r="K75" i="4"/>
  <c r="F75" i="4"/>
  <c r="L75" i="4" s="1"/>
  <c r="K74" i="4"/>
  <c r="F74" i="4"/>
  <c r="L74" i="4" s="1"/>
  <c r="K73" i="4"/>
  <c r="F73" i="4"/>
  <c r="L73" i="4" s="1"/>
  <c r="K72" i="4"/>
  <c r="F72" i="4"/>
  <c r="L72" i="4" s="1"/>
  <c r="K71" i="4"/>
  <c r="F71" i="4"/>
  <c r="L71" i="4" s="1"/>
  <c r="F70" i="4"/>
  <c r="L70" i="4" s="1"/>
  <c r="K70" i="4"/>
  <c r="F69" i="4"/>
  <c r="L69" i="4" s="1"/>
  <c r="K69" i="4"/>
  <c r="K68" i="4"/>
  <c r="F68" i="4"/>
  <c r="L68" i="4" s="1"/>
  <c r="F67" i="4"/>
  <c r="L67" i="4" s="1"/>
  <c r="K67" i="4"/>
  <c r="I64" i="4"/>
  <c r="J64" i="4" s="1"/>
  <c r="K66" i="4"/>
  <c r="H66" i="4"/>
  <c r="K65" i="4"/>
  <c r="F65" i="4"/>
  <c r="L65" i="4" s="1"/>
  <c r="F63" i="4"/>
  <c r="L63" i="4" s="1"/>
  <c r="K63" i="4"/>
  <c r="F62" i="4"/>
  <c r="L62" i="4" s="1"/>
  <c r="K62" i="4"/>
  <c r="K60" i="4"/>
  <c r="F60" i="4"/>
  <c r="L60" i="4" s="1"/>
  <c r="K59" i="4"/>
  <c r="F59" i="4"/>
  <c r="L59" i="4" s="1"/>
  <c r="F53" i="4"/>
  <c r="L53" i="4" s="1"/>
  <c r="K53" i="4"/>
  <c r="K50" i="4"/>
  <c r="F50" i="4"/>
  <c r="I46" i="4"/>
  <c r="J46" i="4" s="1"/>
  <c r="G46" i="4"/>
  <c r="H46" i="4" s="1"/>
  <c r="K49" i="4"/>
  <c r="F49" i="4"/>
  <c r="L49" i="4" s="1"/>
  <c r="K44" i="4"/>
  <c r="F44" i="4"/>
  <c r="L44" i="4" s="1"/>
  <c r="K39" i="4"/>
  <c r="F39" i="4"/>
  <c r="L39" i="4" s="1"/>
  <c r="K36" i="4"/>
  <c r="F36" i="4"/>
  <c r="L36" i="4" s="1"/>
  <c r="G28" i="4"/>
  <c r="H28" i="4" s="1"/>
  <c r="E28" i="4"/>
  <c r="G8" i="4"/>
  <c r="H8" i="4" s="1"/>
  <c r="I8" i="4"/>
  <c r="J8" i="4" s="1"/>
  <c r="E8" i="4"/>
  <c r="F8" i="4" s="1"/>
  <c r="K7" i="4"/>
  <c r="F7" i="4"/>
  <c r="L100" i="4"/>
  <c r="L99" i="4"/>
  <c r="L97" i="4"/>
  <c r="L96" i="4"/>
  <c r="L94" i="4"/>
  <c r="L91" i="4"/>
  <c r="L87" i="4"/>
  <c r="L61" i="4"/>
  <c r="L58" i="4"/>
  <c r="L57" i="4"/>
  <c r="L56" i="4"/>
  <c r="L55" i="4"/>
  <c r="L54" i="4"/>
  <c r="L52" i="4"/>
  <c r="L51" i="4"/>
  <c r="L48" i="4"/>
  <c r="L47" i="4"/>
  <c r="L45" i="4"/>
  <c r="L43" i="4"/>
  <c r="L42" i="4"/>
  <c r="L41" i="4"/>
  <c r="L40" i="4"/>
  <c r="L38" i="4"/>
  <c r="L37" i="4"/>
  <c r="L35" i="4"/>
  <c r="L34" i="4"/>
  <c r="L33" i="4"/>
  <c r="L32" i="4"/>
  <c r="L31" i="4"/>
  <c r="L30" i="4"/>
  <c r="L29" i="4"/>
  <c r="L27" i="4"/>
  <c r="L26" i="4"/>
  <c r="L25" i="4"/>
  <c r="L24" i="4"/>
  <c r="L23" i="4"/>
  <c r="L22" i="4"/>
  <c r="L21" i="4"/>
  <c r="L20" i="4"/>
  <c r="L19" i="4"/>
  <c r="L18" i="4"/>
  <c r="L17" i="4"/>
  <c r="L16" i="4"/>
  <c r="L15" i="4"/>
  <c r="L14" i="4"/>
  <c r="L13" i="4"/>
  <c r="L12" i="4"/>
  <c r="L11" i="4"/>
  <c r="L10" i="4"/>
  <c r="L9" i="4"/>
  <c r="E46" i="4" l="1"/>
  <c r="L50" i="4"/>
  <c r="J98" i="4"/>
  <c r="I88" i="4" s="1"/>
  <c r="J88" i="4" s="1"/>
  <c r="K98" i="4"/>
  <c r="L98" i="4"/>
  <c r="G88" i="4"/>
  <c r="H88" i="4" s="1"/>
  <c r="L95" i="4"/>
  <c r="E92" i="4"/>
  <c r="L93" i="4"/>
  <c r="E89" i="4"/>
  <c r="L90" i="4"/>
  <c r="E84" i="4"/>
  <c r="L85" i="4"/>
  <c r="E64" i="4"/>
  <c r="F64" i="4" s="1"/>
  <c r="G64" i="4"/>
  <c r="L66" i="4"/>
  <c r="I6" i="4"/>
  <c r="J6" i="4" s="1"/>
  <c r="I5" i="4" s="1"/>
  <c r="J5" i="4" s="1"/>
  <c r="J124" i="4" s="1"/>
  <c r="K46" i="4"/>
  <c r="F46" i="4"/>
  <c r="L46" i="4" s="1"/>
  <c r="K28" i="4"/>
  <c r="F28" i="4"/>
  <c r="K8" i="4"/>
  <c r="L8" i="4"/>
  <c r="L7" i="4"/>
  <c r="F92" i="4" l="1"/>
  <c r="L92" i="4" s="1"/>
  <c r="K92" i="4"/>
  <c r="K89" i="4"/>
  <c r="F89" i="4"/>
  <c r="K84" i="4"/>
  <c r="F84" i="4"/>
  <c r="H64" i="4"/>
  <c r="K64" i="4"/>
  <c r="L28" i="4"/>
  <c r="E88" i="4" l="1"/>
  <c r="L89" i="4"/>
  <c r="L84" i="4"/>
  <c r="E6" i="4"/>
  <c r="F6" i="4" s="1"/>
  <c r="L64" i="4"/>
  <c r="G6" i="4"/>
  <c r="F88" i="4" l="1"/>
  <c r="K88" i="4"/>
  <c r="H6" i="4"/>
  <c r="K6" i="4"/>
  <c r="L88" i="4" l="1"/>
  <c r="E5" i="4"/>
  <c r="F5" i="4" s="1"/>
  <c r="F124" i="4" s="1"/>
  <c r="G5" i="4"/>
  <c r="L6" i="4"/>
  <c r="H5" i="4" l="1"/>
  <c r="K5" i="4"/>
  <c r="L5" i="4" l="1"/>
  <c r="L124" i="4" s="1"/>
  <c r="H124" i="4"/>
</calcChain>
</file>

<file path=xl/sharedStrings.xml><?xml version="1.0" encoding="utf-8"?>
<sst xmlns="http://schemas.openxmlformats.org/spreadsheetml/2006/main" count="12232" uniqueCount="1769">
  <si>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</si>
  <si>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</si>
  <si>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</si>
  <si>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</si>
  <si>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</si>
  <si>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</si>
  <si>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</si>
  <si>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</si>
  <si>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</si>
  <si>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</si>
  <si>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</si>
  <si>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</si>
  <si>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</si>
  <si>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</si>
  <si>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</si>
  <si>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</si>
  <si>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</si>
  <si>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</si>
  <si>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</si>
  <si>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</si>
  <si>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</si>
  <si>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</si>
  <si>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</si>
  <si>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</si>
  <si>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</si>
  <si>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</si>
  <si>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</si>
  <si>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</si>
  <si>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</si>
  <si>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</si>
  <si>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</si>
  <si>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</si>
  <si>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</si>
  <si>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</si>
  <si>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</si>
  <si>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</si>
  <si>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</si>
  <si>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</si>
  <si>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</si>
  <si>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</si>
  <si>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</si>
  <si>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</si>
  <si>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</si>
  <si>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</si>
  <si>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</si>
  <si>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</si>
  <si>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</si>
  <si>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</si>
  <si>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</si>
  <si>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</si>
  <si>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</si>
  <si>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</si>
  <si>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■.건축공사</t>
  </si>
  <si>
    <t>0101</t>
  </si>
  <si>
    <t>◆.공통가설공사</t>
  </si>
  <si>
    <t>010101</t>
  </si>
  <si>
    <t>콘테이너형 가설사무소 설치 및 해체</t>
  </si>
  <si>
    <t>3.0*6.0m, 6개월</t>
  </si>
  <si>
    <t>개소</t>
  </si>
  <si>
    <t>호표 1</t>
  </si>
  <si>
    <t>575C013524BCA2E5C491F70A5E2907</t>
  </si>
  <si>
    <t>T</t>
  </si>
  <si>
    <t>F</t>
  </si>
  <si>
    <t>010101575C013524BCA2E5C491F70A5E2907</t>
  </si>
  <si>
    <t>콘테이너형 가설창고 설치 및 해체</t>
  </si>
  <si>
    <t>호표 2</t>
  </si>
  <si>
    <t>575C013524BCA2D53899AAE10B3967</t>
  </si>
  <si>
    <t>010101575C013524BCA2D53899AAE10B3967</t>
  </si>
  <si>
    <t>콘테이너형 가설휴게실 설치 및 해체</t>
  </si>
  <si>
    <t>호표 3</t>
  </si>
  <si>
    <t>575C013524BCA2E5C491F70A5E2906</t>
  </si>
  <si>
    <t>010101575C013524BCA2E5C491F70A5E2906</t>
  </si>
  <si>
    <t>콘테이너형 가설실험실 설치 및 해체</t>
  </si>
  <si>
    <t>호표 4</t>
  </si>
  <si>
    <t>575C013524BCA2D53899AAE10B3966</t>
  </si>
  <si>
    <t>010101575C013524BCA2D53899AAE10B3966</t>
  </si>
  <si>
    <t>트럭크레인(30톤)</t>
  </si>
  <si>
    <t>자재양중장비</t>
  </si>
  <si>
    <t>일</t>
  </si>
  <si>
    <t>호표 5</t>
  </si>
  <si>
    <t>575C01353447D2D55C5DB65F76764E</t>
  </si>
  <si>
    <t>010101575C01353447D2D55C5DB65F76764E</t>
  </si>
  <si>
    <t>고압물세척</t>
  </si>
  <si>
    <t>㎡</t>
  </si>
  <si>
    <t>호표 6</t>
  </si>
  <si>
    <t>575D0133D4F0F2C588AEA75123A370</t>
  </si>
  <si>
    <t>010101575D0133D4F0F2C588AEA75123A370</t>
  </si>
  <si>
    <t>[ 합           계 ]</t>
  </si>
  <si>
    <t>TOTAL</t>
  </si>
  <si>
    <t>◆.승강기#1</t>
  </si>
  <si>
    <t>010102</t>
  </si>
  <si>
    <t>가  설  공  사</t>
  </si>
  <si>
    <t>01010201</t>
  </si>
  <si>
    <t>목재 귀 규준틀 설치 및 철거</t>
  </si>
  <si>
    <t>호표 7</t>
  </si>
  <si>
    <t>575C01351494F2F5BA888FB66BCE0E</t>
  </si>
  <si>
    <t>01010201575C01351494F2F5BA888FB66BCE0E</t>
  </si>
  <si>
    <t>시스템 비계매기(발판2열)/내벽용(ELEV PIT)</t>
  </si>
  <si>
    <t>3개월, 10m 이하, 보호망미시공</t>
  </si>
  <si>
    <t>M2</t>
  </si>
  <si>
    <t>호표 8</t>
  </si>
  <si>
    <t>575C01351494F2F5BB96132542463D</t>
  </si>
  <si>
    <t>01010201575C01351494F2F5BB96132542463D</t>
  </si>
  <si>
    <t>3개월, 10m 초과~20m 이하, 보호망미시공</t>
  </si>
  <si>
    <t>호표 9</t>
  </si>
  <si>
    <t>575C01351494F2F5BB961325424638</t>
  </si>
  <si>
    <t>01010201575C01351494F2F5BB961325424638</t>
  </si>
  <si>
    <t>시스템 비계매기(발판2열)/외벽용</t>
  </si>
  <si>
    <t>3개월, 10m이하, 보호망미시공</t>
  </si>
  <si>
    <t>호표 10</t>
  </si>
  <si>
    <t>575C01351494F2F5BB961325424E73</t>
  </si>
  <si>
    <t>01010201575C01351494F2F5BB961325424E73</t>
  </si>
  <si>
    <t>호표 11</t>
  </si>
  <si>
    <t>575C01351494F2F5BB96132541A161</t>
  </si>
  <si>
    <t>01010201575C01351494F2F5BB96132541A161</t>
  </si>
  <si>
    <t>건축물보양 - 콘크리트면</t>
  </si>
  <si>
    <t>부직포 깔기</t>
  </si>
  <si>
    <t>호표 12</t>
  </si>
  <si>
    <t>575C01354469624504B0B30AE5E4DA</t>
  </si>
  <si>
    <t>01010201575C01354469624504B0B30AE5E4DA</t>
  </si>
  <si>
    <t>구조부 먹매김</t>
  </si>
  <si>
    <t>일반</t>
  </si>
  <si>
    <t>호표 13</t>
  </si>
  <si>
    <t>575C013544696245070592AC70CEF8</t>
  </si>
  <si>
    <t>01010201575C013544696245070592AC70CEF8</t>
  </si>
  <si>
    <t>거푸집 먹매김</t>
  </si>
  <si>
    <t>호표 14</t>
  </si>
  <si>
    <t>575C013544696245070590FE94863E</t>
  </si>
  <si>
    <t>01010201575C013544696245070590FE94863E</t>
  </si>
  <si>
    <t>건축물 현장정리</t>
  </si>
  <si>
    <t>철근콘크리트조, 철골·철근콘크리트조</t>
  </si>
  <si>
    <t>호표 15</t>
  </si>
  <si>
    <t>575C0135446A02D5BE206BC00BAB78</t>
  </si>
  <si>
    <t>01010201575C0135446A02D5BE206BC00BAB78</t>
  </si>
  <si>
    <t>준공청소</t>
  </si>
  <si>
    <t>호표 16</t>
  </si>
  <si>
    <t>575C0135446F82D58AB8E0DE813C71</t>
  </si>
  <si>
    <t>01010201575C0135446F82D58AB8E0DE813C71</t>
  </si>
  <si>
    <t>건설폐재류 상차비</t>
  </si>
  <si>
    <t>TON</t>
  </si>
  <si>
    <t>571D613EB42D72353CEEE2469B5B9AA669A770</t>
  </si>
  <si>
    <t>01010201571D613EB42D72353CEEE2469B5B9AA669A770</t>
  </si>
  <si>
    <t>혼합건설폐기물 상차비</t>
  </si>
  <si>
    <t>(매립지반입대상 폐기물 포함)</t>
  </si>
  <si>
    <t>571D613EB42D72353CEEE2469B5B9AA669A773</t>
  </si>
  <si>
    <t>01010201571D613EB42D72353CEEE2469B5B9AA669A773</t>
  </si>
  <si>
    <t>토 및 지정공사</t>
  </si>
  <si>
    <t>01010202</t>
  </si>
  <si>
    <t>기계터파기/보통토사/5M이하(육상)</t>
  </si>
  <si>
    <t>TypeⅠ(일반)</t>
  </si>
  <si>
    <t>M3</t>
  </si>
  <si>
    <t>호표 17</t>
  </si>
  <si>
    <t>5770A13CF4CB9275537EE92B1A0687</t>
  </si>
  <si>
    <t>010102025770A13CF4CB9275537EE92B1A0687</t>
  </si>
  <si>
    <t>되메우기 및 다짐</t>
  </si>
  <si>
    <t>대형장비</t>
  </si>
  <si>
    <t>호표 18</t>
  </si>
  <si>
    <t>5770A13C24734215FBDE59D04A0701</t>
  </si>
  <si>
    <t>010102025770A13C24734215FBDE59D04A0701</t>
  </si>
  <si>
    <t>토사 운반/단지외 10km</t>
  </si>
  <si>
    <t>보통, 덤프 24ton+굴착기 1.0m3(고르기 별도)</t>
  </si>
  <si>
    <t>산근 1</t>
  </si>
  <si>
    <t>5770A13CC475E265034C49418016F1</t>
  </si>
  <si>
    <t>010102025770A13CC475E265034C49418016F1</t>
  </si>
  <si>
    <t>방습필름 설치 - 바닥</t>
  </si>
  <si>
    <t>폴리에틸렌필름, 두께, 0.03mm, 2겹</t>
  </si>
  <si>
    <t>호표 19</t>
  </si>
  <si>
    <t>575CE13EB42AB215359DC8AE985953</t>
  </si>
  <si>
    <t>01010202575CE13EB42AB215359DC8AE985953</t>
  </si>
  <si>
    <t>철근콘크리트공사</t>
  </si>
  <si>
    <t>01010203</t>
  </si>
  <si>
    <t>레미콘 - 서울</t>
  </si>
  <si>
    <t>25-30-15</t>
  </si>
  <si>
    <t>5076B13D14AE52E5D1D2C2623FAF206BD8C8DD</t>
  </si>
  <si>
    <t>010102035076B13D14AE52E5D1D2C2623FAF206BD8C8DD</t>
  </si>
  <si>
    <t>25-18-12</t>
  </si>
  <si>
    <t>5076B13D14AE52E5D1D2C2623FAF206BD8CE60</t>
  </si>
  <si>
    <t>010102035076B13D14AE52E5D1D2C2623FAF206BD8CE60</t>
  </si>
  <si>
    <t>25-18-08</t>
  </si>
  <si>
    <t>5076B13D14AE52E5D1D2C2623FAF206BD8CD51</t>
  </si>
  <si>
    <t>010102035076B13D14AE52E5D1D2C2623FAF206BD8CD51</t>
  </si>
  <si>
    <t>콘크리트 펌프차 타설</t>
  </si>
  <si>
    <t>slump 15cm, 매트기초 등, f2 : Type-Ⅱ, 32m</t>
  </si>
  <si>
    <t>호표 20</t>
  </si>
  <si>
    <t>575C513D44B512F5891355A49A0E71</t>
  </si>
  <si>
    <t>01010203575C513D44B512F5891355A49A0E71</t>
  </si>
  <si>
    <t>slump 15cm, 벽,기둥,슬래브 등, f2 : Type-Ⅱ, 32m</t>
  </si>
  <si>
    <t>호표 21</t>
  </si>
  <si>
    <t>575C513D44B512C5351564DA4B83C0</t>
  </si>
  <si>
    <t>01010203575C513D44B512C5351564DA4B83C0</t>
  </si>
  <si>
    <t>콘크리트 펌프차 타설(무근)</t>
  </si>
  <si>
    <t>slump 8~12cm, 벽,기둥,슬래브 등, f2 : Type-Ⅱ, 32m</t>
  </si>
  <si>
    <t>호표 22</t>
  </si>
  <si>
    <t>575C513D44B6223528F340015AE220</t>
  </si>
  <si>
    <t>01010203575C513D44B6223528F340015AE220</t>
  </si>
  <si>
    <t>콘크리트 펌프차 타설(버림, 진동기無)</t>
  </si>
  <si>
    <t>slump 8~12cm, 매트기초 등, f2 : Type-Ⅱ, 32m</t>
  </si>
  <si>
    <t>호표 23</t>
  </si>
  <si>
    <t>575C513D44B622157A17584E8F431B</t>
  </si>
  <si>
    <t>01010203575C513D44B622157A17584E8F431B</t>
  </si>
  <si>
    <t>유로폼 설치 및 해체</t>
  </si>
  <si>
    <t>3회, 복잡, 수직고 7m까지</t>
  </si>
  <si>
    <t>호표 24</t>
  </si>
  <si>
    <t>575C513D3495A2059CC9B58A118C0C</t>
  </si>
  <si>
    <t>01010203575C513D3495A2059CC9B58A118C0C</t>
  </si>
  <si>
    <t>3회, 보통, 수직고 7m까지</t>
  </si>
  <si>
    <t>호표 25</t>
  </si>
  <si>
    <t>575C513D3495A2059CC9B58A118FC0</t>
  </si>
  <si>
    <t>01010203575C513D3495A2059CC9B58A118FC0</t>
  </si>
  <si>
    <t>3회, 간단, 수직고 7m까지</t>
  </si>
  <si>
    <t>호표 26</t>
  </si>
  <si>
    <t>575C513D3495A2059CC9B58A118E39</t>
  </si>
  <si>
    <t>01010203575C513D3495A2059CC9B58A118E39</t>
  </si>
  <si>
    <t>GC DECK</t>
  </si>
  <si>
    <t>GC1-Type(상단 D10, 하단 D8*2)</t>
  </si>
  <si>
    <t>5076B13D14A602052F69B23EDA6B7171E111CA</t>
  </si>
  <si>
    <t>010102035076B13D14A602052F69B23EDA6B7171E111CA</t>
  </si>
  <si>
    <t>데크플레이트 설치</t>
  </si>
  <si>
    <t>10층 이하(자재 별도)</t>
  </si>
  <si>
    <t>호표 27</t>
  </si>
  <si>
    <t>575C413ED47F42857F8B2CFCA68DFD</t>
  </si>
  <si>
    <t>01010203575C413ED47F42857F8B2CFCA68DFD</t>
  </si>
  <si>
    <t>철근콘크리트용봉강</t>
  </si>
  <si>
    <t>철근콘크리트용봉강, 이형봉강(SD400), HD-10, 지정장소도</t>
  </si>
  <si>
    <t>5076B13D14AF6275F501E39CAC19E5C7AC62EA</t>
  </si>
  <si>
    <t>010102035076B13D14AF6275F501E39CAC19E5C7AC62EA</t>
  </si>
  <si>
    <t>철근콘크리트용봉강, 이형봉강(SD400), HD-13, 지정장소도</t>
  </si>
  <si>
    <t>5076B13D14AF6275F501E39CAC19E5C7AF376F</t>
  </si>
  <si>
    <t>010102035076B13D14AF6275F501E39CAC19E5C7AF376F</t>
  </si>
  <si>
    <t>철근콘크리트용봉강, 이형봉강(SD400), HD-16, 지정장소도</t>
  </si>
  <si>
    <t>5076B13D14AF6275F501E39CAC19E5C7AE1046</t>
  </si>
  <si>
    <t>010102035076B13D14AF6275F501E39CAC19E5C7AE1046</t>
  </si>
  <si>
    <t>철근콘크리트용봉강, 이형봉강(SD400), HD-19, 지정장소도</t>
  </si>
  <si>
    <t>5076B13D14AF6275F501E39CAC19E5C7A9AE23</t>
  </si>
  <si>
    <t>010102035076B13D14AF6275F501E39CAC19E5C7A9AE23</t>
  </si>
  <si>
    <t>철근 공장가공 및 현장조립</t>
  </si>
  <si>
    <t>Type-Ⅰ</t>
  </si>
  <si>
    <t>호표 28</t>
  </si>
  <si>
    <t>575C513D04DC7275AFE2FDD6FF9A72</t>
  </si>
  <si>
    <t>01010203575C513D04DC7275AFE2FDD6FF9A72</t>
  </si>
  <si>
    <t>철근 가공조립 시공상세도 작성비</t>
  </si>
  <si>
    <t>ton</t>
  </si>
  <si>
    <t>575D313014CBD2A5765EC2A2B49A9C</t>
  </si>
  <si>
    <t>01010203575D313014CBD2A5765EC2A2B49A9C</t>
  </si>
  <si>
    <t>철강설</t>
  </si>
  <si>
    <t>철강설, 고철, 작업설부산물</t>
  </si>
  <si>
    <t>수집상차도</t>
  </si>
  <si>
    <t>505BC136C4215285096CFA7394F65F259F7C3E</t>
  </si>
  <si>
    <t>01010203505BC136C4215285096CFA7394F65F259F7C3E</t>
  </si>
  <si>
    <t>지수판설치 - 소켓연결</t>
  </si>
  <si>
    <t>PVC, H200*5t</t>
  </si>
  <si>
    <t>M</t>
  </si>
  <si>
    <t>호표 29</t>
  </si>
  <si>
    <t>575C513DA4C402C52ADE88CE034981</t>
  </si>
  <si>
    <t>01010203575C513DA4C402C52ADE88CE034981</t>
  </si>
  <si>
    <t>철  골  공  사</t>
  </si>
  <si>
    <t>01010204</t>
  </si>
  <si>
    <t>H형강</t>
  </si>
  <si>
    <t>SM275, 200*200*8*12mm, 현장도착도</t>
  </si>
  <si>
    <t>49.9kg/m</t>
  </si>
  <si>
    <t>5076B13D14AF6275F4797581DA8EDC8C30BA31</t>
  </si>
  <si>
    <t>010102045076B13D14AF6275F4797581DA8EDC8C30BA31</t>
  </si>
  <si>
    <t>용접구조용압연강판</t>
  </si>
  <si>
    <t>용접구조용압연강판(SM275), 9.0mm</t>
  </si>
  <si>
    <t>호표 30</t>
  </si>
  <si>
    <t>575C413E84FE12558F98441DAD2058</t>
  </si>
  <si>
    <t>01010204575C413E84FE12558F98441DAD2058</t>
  </si>
  <si>
    <t>용접구조용압연강판(SM275), 12mm</t>
  </si>
  <si>
    <t>호표 31</t>
  </si>
  <si>
    <t>575C413E84FE12558F98441DAD217A</t>
  </si>
  <si>
    <t>01010204575C413E84FE12558F98441DAD217A</t>
  </si>
  <si>
    <t>용접구조용압연강판(SM275), 16mm</t>
  </si>
  <si>
    <t>호표 32</t>
  </si>
  <si>
    <t>575C413E84FE12558F98441DAD217E</t>
  </si>
  <si>
    <t>01010204575C413E84FE12558F98441DAD217E</t>
  </si>
  <si>
    <t>일반구조용각형강관</t>
  </si>
  <si>
    <t>일반구조용각형강관, 각형강관, 100*100*7.5mm</t>
  </si>
  <si>
    <t>호표 33</t>
  </si>
  <si>
    <t>575C413E84FE12558F98441EB413CF</t>
  </si>
  <si>
    <t>01010204575C413E84FE12558F98441EB413CF</t>
  </si>
  <si>
    <t>철골 가공 조립(적은 구조)</t>
  </si>
  <si>
    <t>Rolled shape, 60ton 미만</t>
  </si>
  <si>
    <t>호표 34</t>
  </si>
  <si>
    <t>575C413E84FD02F5A5DAFDDEE7A1AC</t>
  </si>
  <si>
    <t>01010204575C413E84FD02F5A5DAFDDEE7A1AC</t>
  </si>
  <si>
    <t>수용접(Rolled shape 제작)</t>
  </si>
  <si>
    <t>20(m/t) 미만, 30ton 미만</t>
  </si>
  <si>
    <t>호표 35</t>
  </si>
  <si>
    <t>575C413EE40D42A5B07DD9C21506AD</t>
  </si>
  <si>
    <t>01010204575C413EE40D42A5B07DD9C21506AD</t>
  </si>
  <si>
    <t>철골세우기 - 6층 미만</t>
  </si>
  <si>
    <t>50kg/m2 미만, 10ton 미만</t>
  </si>
  <si>
    <t>호표 36</t>
  </si>
  <si>
    <t>575C413EE40612A5DC6FB81D42318F</t>
  </si>
  <si>
    <t>01010204575C413EE40612A5DC6FB81D42318F</t>
  </si>
  <si>
    <t>철골 세우기 - 크레인(타이어) 30ton</t>
  </si>
  <si>
    <t>창고 소규모, 공장 대규모 건물 트러스 거더류</t>
  </si>
  <si>
    <t>호표 37</t>
  </si>
  <si>
    <t>575C01353447D2D55C5DB491E0F7A8</t>
  </si>
  <si>
    <t>01010204575C01353447D2D55C5DB491E0F7A8</t>
  </si>
  <si>
    <t>부대철골 설치</t>
  </si>
  <si>
    <t>호표 38</t>
  </si>
  <si>
    <t>575C413EF42B7275D14E64419713EA</t>
  </si>
  <si>
    <t>01010204575C413EF42B7275D14E64419713EA</t>
  </si>
  <si>
    <t>철골 가공조립 시공상세도 작성비</t>
  </si>
  <si>
    <t>호표 39</t>
  </si>
  <si>
    <t>575C413EF42B7275D14E6440F0A998</t>
  </si>
  <si>
    <t>01010204575C413EF42B7275D14E6440F0A998</t>
  </si>
  <si>
    <t>고장력볼트</t>
  </si>
  <si>
    <t>고장력볼트, F10T, M20*55mm</t>
  </si>
  <si>
    <t>조</t>
  </si>
  <si>
    <t>5076A13C848902A513537E6E88A0A7269900F1</t>
  </si>
  <si>
    <t>010102045076A13C848902A513537E6E88A0A7269900F1</t>
  </si>
  <si>
    <t>고장력볼트, F10T, M20*75mm</t>
  </si>
  <si>
    <t>5076A13C848902A513537E6E88A0A7269900F5</t>
  </si>
  <si>
    <t>010102045076A13C848902A513537E6E88A0A7269900F5</t>
  </si>
  <si>
    <t>고장력 볼트 본조임 - 표준단가</t>
  </si>
  <si>
    <t>70본/t 미만</t>
  </si>
  <si>
    <t>호표 40</t>
  </si>
  <si>
    <t>575C413EE40D42A5B228E1ACB62A78</t>
  </si>
  <si>
    <t>01010204575C413EE40D42A5B228E1ACB62A78</t>
  </si>
  <si>
    <t>앵커볼트</t>
  </si>
  <si>
    <t>앵커볼트, M20*500mm</t>
  </si>
  <si>
    <t>개</t>
  </si>
  <si>
    <t>5076A13C848902A5135256B9D911F9280C1227</t>
  </si>
  <si>
    <t>010102045076A13C848902A5135256B9D911F9280C1227</t>
  </si>
  <si>
    <t>앵커 볼트 설치</t>
  </si>
  <si>
    <t>∮20 이하</t>
  </si>
  <si>
    <t>호표 41</t>
  </si>
  <si>
    <t>575C413E94833295F2CAA2FC82B77A</t>
  </si>
  <si>
    <t>01010204575C413E94833295F2CAA2FC82B77A</t>
  </si>
  <si>
    <t>스터드볼트 설치 / 데크플레이트, 자동용접</t>
  </si>
  <si>
    <t>M19*125</t>
  </si>
  <si>
    <t>호표 42</t>
  </si>
  <si>
    <t>575C413E94833285EA3249017751A3</t>
  </si>
  <si>
    <t>01010204575C413E94833285EA3249017751A3</t>
  </si>
  <si>
    <t>주각부 무수축 모르타르 충전</t>
  </si>
  <si>
    <t>350*350*30mm, 재료비 포함</t>
  </si>
  <si>
    <t>호표 43</t>
  </si>
  <si>
    <t>575C413EE40D42B55995452808E4B1</t>
  </si>
  <si>
    <t>01010204575C413EE40D42B55995452808E4B1</t>
  </si>
  <si>
    <t>녹막이페인트 뿜칠</t>
  </si>
  <si>
    <t>철재면, 2회 1종</t>
  </si>
  <si>
    <t>호표 44</t>
  </si>
  <si>
    <t>575CF13D74E5D2054CBFD65FF4DEBE</t>
  </si>
  <si>
    <t>01010204575CF13D74E5D2054CBFD65FF4DEBE</t>
  </si>
  <si>
    <t>내화페인트</t>
  </si>
  <si>
    <t>1시간, 보</t>
  </si>
  <si>
    <t>575C413EC456F205A351BA5BBC871A</t>
  </si>
  <si>
    <t>01010204575C413EC456F205A351BA5BBC871A</t>
  </si>
  <si>
    <t>1시간, 기둥</t>
  </si>
  <si>
    <t>575C413EC456F205A351BD100A6715</t>
  </si>
  <si>
    <t>01010204575C413EC456F205A351BD100A6715</t>
  </si>
  <si>
    <t>01010204505BC136C4215285096CFA7394F65F259F7C3E</t>
  </si>
  <si>
    <t>조  적  공  사</t>
  </si>
  <si>
    <t>01010205</t>
  </si>
  <si>
    <t>미장벽돌</t>
  </si>
  <si>
    <t>미장벽돌, 190*90*57mm, 황토벽돌</t>
  </si>
  <si>
    <t>매</t>
  </si>
  <si>
    <t>5076B13D14AC920546BD8A7F6EE53D8E954DEF</t>
  </si>
  <si>
    <t>010102055076B13D14AC920546BD8A7F6EE53D8E954DEF</t>
  </si>
  <si>
    <t>치장쌓기 및 줄눈설치</t>
  </si>
  <si>
    <t>3.6m 이하, 0.5B, 시공량 20m2/일당</t>
  </si>
  <si>
    <t>호표 45</t>
  </si>
  <si>
    <t>575C7132148432A5504989E9D13E9B</t>
  </si>
  <si>
    <t>01010205575C7132148432A5504989E9D13E9B</t>
  </si>
  <si>
    <t>3.6m 이하, 1.0B, 시공량 13m2/일당</t>
  </si>
  <si>
    <t>호표 46</t>
  </si>
  <si>
    <t>575C7132148432A5504989EAF7215B</t>
  </si>
  <si>
    <t>01010205575C7132148432A5504989EAF7215B</t>
  </si>
  <si>
    <t>발수제도포</t>
  </si>
  <si>
    <t>2회 뿜칠, 치장벽돌면</t>
  </si>
  <si>
    <t>호표 47</t>
  </si>
  <si>
    <t>575C91369413D28585A7DF872D76E7</t>
  </si>
  <si>
    <t>01010205575C91369413D28585A7DF872D76E7</t>
  </si>
  <si>
    <t>벽돌소운반</t>
  </si>
  <si>
    <t>장비운반</t>
  </si>
  <si>
    <t>천매</t>
  </si>
  <si>
    <t>575C71321486E2451928B4040C7C38</t>
  </si>
  <si>
    <t>01010205575C71321486E2451928B4040C7C38</t>
  </si>
  <si>
    <t>미장벽돌 조적인방 설치(1)/A81-004</t>
  </si>
  <si>
    <t>L:100+200, 앵글</t>
  </si>
  <si>
    <t>호표 48</t>
  </si>
  <si>
    <t>575C7133243962851C541916A6CB9A</t>
  </si>
  <si>
    <t>01010205575C7133243962851C541916A6CB9A</t>
  </si>
  <si>
    <t>미장벽돌 조적인방 설치(2)/A81-004</t>
  </si>
  <si>
    <t>연결보강철물</t>
  </si>
  <si>
    <t>호표 49</t>
  </si>
  <si>
    <t>575C7133243962851C541916A6CB9E</t>
  </si>
  <si>
    <t>01010205575C7133243962851C541916A6CB9E</t>
  </si>
  <si>
    <t>미장벽돌 앵글보강</t>
  </si>
  <si>
    <t>철거부위</t>
  </si>
  <si>
    <t>호표 50</t>
  </si>
  <si>
    <t>575C7133243962851C541916A6CAF4</t>
  </si>
  <si>
    <t>01010205575C7133243962851C541916A6CAF4</t>
  </si>
  <si>
    <t>콘크리트방수턱</t>
  </si>
  <si>
    <t>150*50</t>
  </si>
  <si>
    <t>호표 51</t>
  </si>
  <si>
    <t>575C7133243C32D581FE8A505C65BB</t>
  </si>
  <si>
    <t>01010205575C7133243C32D581FE8A505C65BB</t>
  </si>
  <si>
    <t>돌    공    사</t>
  </si>
  <si>
    <t>01010206</t>
  </si>
  <si>
    <t>화강석붙임(건식/앵커, 물갈기)</t>
  </si>
  <si>
    <t>벽, 포천석 30mm</t>
  </si>
  <si>
    <t>호표 52</t>
  </si>
  <si>
    <t>575CC13A349F02C5477F69A5F82971</t>
  </si>
  <si>
    <t>01010206575CC13A349F02C5477F69A5F82971</t>
  </si>
  <si>
    <t>화강석붙임(습식, 버너)</t>
  </si>
  <si>
    <t>바닥, 포천석 30mm, 모르타르 20mm</t>
  </si>
  <si>
    <t>호표 53</t>
  </si>
  <si>
    <t>575CC13A349D52A5704E2AB07B4B61</t>
  </si>
  <si>
    <t>01010206575CC13A349D52A5704E2AB07B4B61</t>
  </si>
  <si>
    <t>장애인안전유도타일(주의정지,진행유도)</t>
  </si>
  <si>
    <t>바닥,300*300</t>
  </si>
  <si>
    <t>EA</t>
  </si>
  <si>
    <t>호표 54</t>
  </si>
  <si>
    <t>575CC13A04C9F2C593B4B0F1C9F136</t>
  </si>
  <si>
    <t>01010206575CC13A04C9F2C593B4B0F1C9F136</t>
  </si>
  <si>
    <t>수  장  공  사</t>
  </si>
  <si>
    <t>01010207</t>
  </si>
  <si>
    <t>석고보드</t>
  </si>
  <si>
    <t>석고보드, 평보드, 9.5*900*1800mm(㎡)*2겹</t>
  </si>
  <si>
    <t>호표 55</t>
  </si>
  <si>
    <t>575CE13EC432428549E44529C4A1D0</t>
  </si>
  <si>
    <t>01010207575CE13EC432428549E44529C4A1D0</t>
  </si>
  <si>
    <t>석고판 설치(나사고정) - 바탕용</t>
  </si>
  <si>
    <t>천장, 2겹 붙임</t>
  </si>
  <si>
    <t>호표 56</t>
  </si>
  <si>
    <t>575CE13EC432428549E44529C4A2F8</t>
  </si>
  <si>
    <t>01010207575CE13EC432428549E44529C4A2F8</t>
  </si>
  <si>
    <t>불연천장재</t>
  </si>
  <si>
    <t>불연천장재, 흡음텍스, 12*300*600mm</t>
  </si>
  <si>
    <t>호표 57</t>
  </si>
  <si>
    <t>575CE13EC431A2053B3ED3A3EAEB19</t>
  </si>
  <si>
    <t>01010207575CE13EC431A2053B3ED3A3EAEB19</t>
  </si>
  <si>
    <t>알루미늄 천정재(천정틀포함)/내풍압</t>
  </si>
  <si>
    <t>스팬드럴-300S</t>
  </si>
  <si>
    <t>시공도</t>
  </si>
  <si>
    <t>5076B13D14A9D2C59F47DCD2C14B4EF19FFE49</t>
  </si>
  <si>
    <t>010102075076B13D14A9D2C59F47DCD2C14B4EF19FFE49</t>
  </si>
  <si>
    <t>비닐타일 깔기</t>
  </si>
  <si>
    <t>비닐타일, 3.0mm</t>
  </si>
  <si>
    <t>호표 58</t>
  </si>
  <si>
    <t>575CE13EE4FC2205DD88B8861D9098</t>
  </si>
  <si>
    <t>01010207575CE13EE4FC2205DD88B8861D9098</t>
  </si>
  <si>
    <t>창호상부보강틀(150t)</t>
  </si>
  <si>
    <t>GB12.5t*2겹(양면)+GW50t(24k)+C-STUD(100t)</t>
  </si>
  <si>
    <t>호표 59</t>
  </si>
  <si>
    <t>575C81304466C295FC08BF7D76388F</t>
  </si>
  <si>
    <t>01010207575C81304466C295FC08BF7D76388F</t>
  </si>
  <si>
    <t>PF보드 타정 부착</t>
  </si>
  <si>
    <t>벽, 50t(준불연)</t>
  </si>
  <si>
    <t>호표 60</t>
  </si>
  <si>
    <t>575CE13EB42AB225DF99B9E7768649</t>
  </si>
  <si>
    <t>01010207575CE13EB42AB225DF99B9E7768649</t>
  </si>
  <si>
    <t>방  수  공  사</t>
  </si>
  <si>
    <t>01010208</t>
  </si>
  <si>
    <t>침투성방수</t>
  </si>
  <si>
    <t>바닥</t>
  </si>
  <si>
    <t>호표 61</t>
  </si>
  <si>
    <t>575C913694123265DCD7E7795F7019</t>
  </si>
  <si>
    <t>01010208575C913694123265DCD7E7795F7019</t>
  </si>
  <si>
    <t>수직부</t>
  </si>
  <si>
    <t>호표 62</t>
  </si>
  <si>
    <t>575C913694123265DCD7E7795F701C</t>
  </si>
  <si>
    <t>01010208575C913694123265DCD7E7795F701C</t>
  </si>
  <si>
    <t>고무아스팔트 복합방수</t>
  </si>
  <si>
    <t>바닥, 비노출</t>
  </si>
  <si>
    <t>호표 63</t>
  </si>
  <si>
    <t>575C9136E4932265A8EDA2B905383B</t>
  </si>
  <si>
    <t>01010208575C9136E4932265A8EDA2B905383B</t>
  </si>
  <si>
    <t>방수모르타르 바름/트랜치</t>
  </si>
  <si>
    <t>20mm</t>
  </si>
  <si>
    <t>호표 64</t>
  </si>
  <si>
    <t>575C9136A43602958B22CE3B25EBDD</t>
  </si>
  <si>
    <t>01010208575C9136A43602958B22CE3B25EBDD</t>
  </si>
  <si>
    <t>수밀코킹(실리콘)</t>
  </si>
  <si>
    <t>삼각, 10mm, 창호주위</t>
  </si>
  <si>
    <t>호표 65</t>
  </si>
  <si>
    <t>575C9136B4DE52B57E0657BE346E3D</t>
  </si>
  <si>
    <t>01010208575C9136B4DE52B57E0657BE346E3D</t>
  </si>
  <si>
    <t>삼각, 10mm, ELEV주위</t>
  </si>
  <si>
    <t>호표 66</t>
  </si>
  <si>
    <t>575C9136B4DE52B57E0657BE346FC3</t>
  </si>
  <si>
    <t>01010208575C9136B4DE52B57E0657BE346FC3</t>
  </si>
  <si>
    <t>금  속  공  사</t>
  </si>
  <si>
    <t>01010209</t>
  </si>
  <si>
    <t>내진천장틀-텍스/석고보드마감</t>
  </si>
  <si>
    <t>H:1M미만, 내진천장틀 TM-BAR(M타입), 마감판부착노임 및 시공비 포함</t>
  </si>
  <si>
    <t>5076B13D14A9D2C59F47DA20CC2F2A4E59041E</t>
  </si>
  <si>
    <t>010102095076B13D14A9D2C59F47DA20CC2F2A4E59041E</t>
  </si>
  <si>
    <t>내진몰딩</t>
  </si>
  <si>
    <t>W형,30*25*1.0T, 시공비 포함</t>
  </si>
  <si>
    <t>5076B13D14A9D2C59F47DA20CC2F2A4E587AF7</t>
  </si>
  <si>
    <t>010102095076B13D14A9D2C59F47DA20CC2F2A4E587AF7</t>
  </si>
  <si>
    <t>각파이프천정틀</t>
  </si>
  <si>
    <t>ㅁ-30*30 @900, 방청도장</t>
  </si>
  <si>
    <t>호표 67</t>
  </si>
  <si>
    <t>575CB13B6438F2F5F8B27C915B668F</t>
  </si>
  <si>
    <t>01010209575CB13B6438F2F5F8B27C915B668F</t>
  </si>
  <si>
    <t>스텐인리스 천정보강</t>
  </si>
  <si>
    <t>1.2T STS PL H/L</t>
  </si>
  <si>
    <t>호표 68</t>
  </si>
  <si>
    <t>575CB13B6438F2F5F8B27C915B65E8</t>
  </si>
  <si>
    <t>01010209575CB13B6438F2F5F8B27C915B65E8</t>
  </si>
  <si>
    <t>와이어메시 바닥깔기</t>
  </si>
  <si>
    <t>#8-150*150</t>
  </si>
  <si>
    <t>호표 69</t>
  </si>
  <si>
    <t>575CB13BF4198235AC03E76B7A782A</t>
  </si>
  <si>
    <t>01010209575CB13BF4198235AC03E76B7A782A</t>
  </si>
  <si>
    <t>스테인리스재료분리대</t>
  </si>
  <si>
    <t>바닥, W30*H30*1.5t</t>
  </si>
  <si>
    <t>호표 70</t>
  </si>
  <si>
    <t>575CE13E84542275B1CF9394719B07</t>
  </si>
  <si>
    <t>01010209575CE13E84542275B1CF9394719B07</t>
  </si>
  <si>
    <t>스테인리스사다리/ELEV PIT</t>
  </si>
  <si>
    <t>W:400*H:2400, D38.1+25.4</t>
  </si>
  <si>
    <t>호표 71</t>
  </si>
  <si>
    <t>575CB13B94F392259B744E90E214FE</t>
  </si>
  <si>
    <t>01010209575CB13B94F392259B744E90E214FE</t>
  </si>
  <si>
    <t>트랜치(이설)</t>
  </si>
  <si>
    <t>아연도그레이팅, W200. I-25*5*3t</t>
  </si>
  <si>
    <t>호표 72</t>
  </si>
  <si>
    <t>575CB13BC440A2353A284927864D50</t>
  </si>
  <si>
    <t>01010209575CB13BC440A2353A284927864D50</t>
  </si>
  <si>
    <t>트랜치</t>
  </si>
  <si>
    <t>디자인그레이팅, W:200</t>
  </si>
  <si>
    <t>호표 73</t>
  </si>
  <si>
    <t>575CB13BC440A2353A2A741F044E0A</t>
  </si>
  <si>
    <t>01010209575CB13BC440A2353A2A741F044E0A</t>
  </si>
  <si>
    <t>엘리베이터후크</t>
  </si>
  <si>
    <t>Ø22, 아연도금</t>
  </si>
  <si>
    <t>호표 74</t>
  </si>
  <si>
    <t>575CB13B6438F2E5D1A9BA7340D444</t>
  </si>
  <si>
    <t>01010209575CB13B6438F2E5D1A9BA7340D444</t>
  </si>
  <si>
    <t>미  장  공  사</t>
  </si>
  <si>
    <t>01010210</t>
  </si>
  <si>
    <t>모르타르 바름</t>
  </si>
  <si>
    <t>내벽, 11mm, 걸레받이, 3.6m 이하</t>
  </si>
  <si>
    <t>호표 75</t>
  </si>
  <si>
    <t>575C6133849C22E543EA4C25BD97A9</t>
  </si>
  <si>
    <t>01010210575C6133849C22E543EA4C25BD97A9</t>
  </si>
  <si>
    <t>외벽, 15mm</t>
  </si>
  <si>
    <t>호표 76</t>
  </si>
  <si>
    <t>575C6133849C22E543EE27F4244E3A</t>
  </si>
  <si>
    <t>01010210575C6133849C22E543EE27F4244E3A</t>
  </si>
  <si>
    <t>바닥, 27mm</t>
  </si>
  <si>
    <t>호표 77</t>
  </si>
  <si>
    <t>575C6133849C22C59089B699B497CB</t>
  </si>
  <si>
    <t>01010210575C6133849C22C59089B699B497CB</t>
  </si>
  <si>
    <t>콘크리트면 정리+전면마감</t>
  </si>
  <si>
    <t>3.6m 이하, 내벽</t>
  </si>
  <si>
    <t>호표 78</t>
  </si>
  <si>
    <t>575C6133849FE225C68D4C80977030</t>
  </si>
  <si>
    <t>01010210575C6133849FE225C68D4C80977030</t>
  </si>
  <si>
    <t>표면 마무리</t>
  </si>
  <si>
    <t>기계마감, 작업대기 할증 적용</t>
  </si>
  <si>
    <t>호표 79</t>
  </si>
  <si>
    <t>575C613384995295DB4B20A6BE7AB0</t>
  </si>
  <si>
    <t>01010210575C613384995295DB4B20A6BE7AB0</t>
  </si>
  <si>
    <t>표면 마무리/방수하부면</t>
  </si>
  <si>
    <t>호표 80</t>
  </si>
  <si>
    <t>575C613384995295DB4B20A6BE7AB5</t>
  </si>
  <si>
    <t>01010210575C613384995295DB4B20A6BE7AB5</t>
  </si>
  <si>
    <t>창호주위 모르타르 충전</t>
  </si>
  <si>
    <t>호표 81</t>
  </si>
  <si>
    <t>575CD138E4B7D2A5FDCD668CF9CA3C</t>
  </si>
  <si>
    <t>01010210575CD138E4B7D2A5FDCD668CF9CA3C</t>
  </si>
  <si>
    <t>창호주위 발포우레탄 충전</t>
  </si>
  <si>
    <t>호표 82</t>
  </si>
  <si>
    <t>575CD138E4B7D2A5FC263DA02F37BF</t>
  </si>
  <si>
    <t>01010210575CD138E4B7D2A5FC263DA02F37BF</t>
  </si>
  <si>
    <t>창  호  공  사</t>
  </si>
  <si>
    <t>01010211</t>
  </si>
  <si>
    <t>AD01(세이프강화도어 포함)</t>
  </si>
  <si>
    <t>1.800 x 2.800 = 5.040</t>
  </si>
  <si>
    <t>전문견적</t>
  </si>
  <si>
    <t>5076B13D14A832751B2BD50CA556602A1C2899</t>
  </si>
  <si>
    <t>010102115076B13D14A832751B2BD50CA556602A1C2899</t>
  </si>
  <si>
    <t>AW01</t>
  </si>
  <si>
    <t>0.400 x 3.360 = 1.344</t>
  </si>
  <si>
    <t>5076B13D14A832751B2BD50CA556602A1C29A0</t>
  </si>
  <si>
    <t>010102115076B13D14A832751B2BD50CA556602A1C29A0</t>
  </si>
  <si>
    <t>AW03</t>
  </si>
  <si>
    <t>0.400 x 2.800 = 1.120</t>
  </si>
  <si>
    <t>5076B13D14A832751B2BD50CA556602A1C2FC8</t>
  </si>
  <si>
    <t>010102115076B13D14A832751B2BD50CA556602A1C2FC8</t>
  </si>
  <si>
    <t>FSD01(150*45*1.5t,분체도장)</t>
  </si>
  <si>
    <t>1.100 x 2.100 = 2.310</t>
  </si>
  <si>
    <t>호표 83</t>
  </si>
  <si>
    <t>575CD138943052F578A17A7AF4A41A</t>
  </si>
  <si>
    <t>01010211575CD138943052F578A17A7AF4A41A</t>
  </si>
  <si>
    <t>SD01(150*45*1.5t,분체도장)</t>
  </si>
  <si>
    <t>0.900 x 2.100 = 1.890</t>
  </si>
  <si>
    <t>호표 84</t>
  </si>
  <si>
    <t>575CD138943052F578A17A7AF54DB2</t>
  </si>
  <si>
    <t>01010211575CD138943052F578A17A7AF54DB2</t>
  </si>
  <si>
    <t>도어클로저</t>
  </si>
  <si>
    <t>도어클로저, K-1840, KS4호, 고급스톱형, 60∼85kg</t>
  </si>
  <si>
    <t>5076B13D14A832751B2ACAA0AC04E891391FA7</t>
  </si>
  <si>
    <t>010102115076B13D14A832751B2ACAA0AC04E891391FA7</t>
  </si>
  <si>
    <t>도어클로저, K-2840, KS4호, 고급방화, 60∼85kg</t>
  </si>
  <si>
    <t>5076B13D14A832751B2ACAA0AC04E89139102D</t>
  </si>
  <si>
    <t>010102115076B13D14A832751B2ACAA0AC04E89139102D</t>
  </si>
  <si>
    <t>플로어힌지</t>
  </si>
  <si>
    <t>플로어힌지, KS3호, 105kg, 강화유리문(K-8300)</t>
  </si>
  <si>
    <t>5076A13C848902950AB3C9C9B289D4EAD3269D</t>
  </si>
  <si>
    <t>010102115076A13C848902950AB3C9C9B289D4EAD3269D</t>
  </si>
  <si>
    <t>피벗힌지</t>
  </si>
  <si>
    <t>피벗힌지, 100kg, 방화문용</t>
  </si>
  <si>
    <t>5076A13C848902950AB3C9C9B289D4EAD32A7A</t>
  </si>
  <si>
    <t>010102115076A13C848902950AB3C9C9B289D4EAD32A7A</t>
  </si>
  <si>
    <t>피벗힌지, 100kg, 일반문용</t>
  </si>
  <si>
    <t>5076A13C848902950AB3C9C9B289D4EAD32A7F</t>
  </si>
  <si>
    <t>010102115076A13C848902950AB3C9C9B289D4EAD32A7F</t>
  </si>
  <si>
    <t>도어핸들</t>
  </si>
  <si>
    <t>도어핸들, 레바형</t>
  </si>
  <si>
    <t>5076A13C8489029506D87B8ACF951E0E06EAEB</t>
  </si>
  <si>
    <t>010102115076A13C8489029506D87B8ACF951E0E06EAEB</t>
  </si>
  <si>
    <t>강화유리문 손잡이</t>
  </si>
  <si>
    <t>L:700기준</t>
  </si>
  <si>
    <t>5076A13C8489029506D87B8ACDE69B54286F62</t>
  </si>
  <si>
    <t>010102115076A13C8489029506D87B8ACDE69B54286F62</t>
  </si>
  <si>
    <t>도어록 설치 / 일반도어록 강재창호</t>
  </si>
  <si>
    <t>재료비 별도</t>
  </si>
  <si>
    <t>호표 85</t>
  </si>
  <si>
    <t>575CD138E4B252A590582A3B697107</t>
  </si>
  <si>
    <t>01010211575CD138E4B252A590582A3B697107</t>
  </si>
  <si>
    <t>도어체크 설치</t>
  </si>
  <si>
    <t>호표 86</t>
  </si>
  <si>
    <t>575CD138E4B252F513BB40ED6BF4E1</t>
  </si>
  <si>
    <t>01010211575CD138E4B252F513BB40ED6BF4E1</t>
  </si>
  <si>
    <t>플로어힌지 설치</t>
  </si>
  <si>
    <t>호표 87</t>
  </si>
  <si>
    <t>575CD138E4B1B235276EEA9F6F7687</t>
  </si>
  <si>
    <t>01010211575CD138E4B1B235276EEA9F6F7687</t>
  </si>
  <si>
    <t>유  리  공  사</t>
  </si>
  <si>
    <t>01010212</t>
  </si>
  <si>
    <t>유리문</t>
  </si>
  <si>
    <t>유리문, 12*900*2100mm, 손보호, 투명, 강화유리문</t>
  </si>
  <si>
    <t>5076B13D14A832751B2BD46ABCB2B0C23ED0BC</t>
  </si>
  <si>
    <t>010102125076B13D14A832751B2BD46ABCB2B0C23ED0BC</t>
  </si>
  <si>
    <t>강화유리</t>
  </si>
  <si>
    <t>강화유리, 투명, 8mm</t>
  </si>
  <si>
    <t>5076B13D14A83275197E0683582655DFC91F4E</t>
  </si>
  <si>
    <t>010102125076B13D14A83275197E0683582655DFC91F4E</t>
  </si>
  <si>
    <t>투명로이복층유리 24mm(5+14A+5)</t>
  </si>
  <si>
    <t>투명+아르곤가스+투명로이</t>
  </si>
  <si>
    <t>5076B13D14A832751977D6E973CED8FBE493B5</t>
  </si>
  <si>
    <t>010102125076B13D14A832751977D6E973CED8FBE493B5</t>
  </si>
  <si>
    <t>창호유리설치 / 판유리</t>
  </si>
  <si>
    <t>유리두께 9mm 이하</t>
  </si>
  <si>
    <t>호표 88</t>
  </si>
  <si>
    <t>575CD138F45BF2058FFCA340C42A9B</t>
  </si>
  <si>
    <t>01010212575CD138F45BF2058FFCA340C42A9B</t>
  </si>
  <si>
    <t>창호유리설치 / 복층유리</t>
  </si>
  <si>
    <t>유리두께 24mm 이하</t>
  </si>
  <si>
    <t>호표 89</t>
  </si>
  <si>
    <t>575CD13804D56225030322B55F1615</t>
  </si>
  <si>
    <t>01010212575CD13804D56225030322B55F1615</t>
  </si>
  <si>
    <t>유리주위 코킹</t>
  </si>
  <si>
    <t>5*5, 실리콘</t>
  </si>
  <si>
    <t>호표 90</t>
  </si>
  <si>
    <t>575C9136B4DF62154930EC5105DB42</t>
  </si>
  <si>
    <t>01010212575C9136B4DF62154930EC5105DB42</t>
  </si>
  <si>
    <t>복층유리주위 코킹</t>
  </si>
  <si>
    <t>호표 91</t>
  </si>
  <si>
    <t>575CD13804DC928501BB9F9E33C99E</t>
  </si>
  <si>
    <t>01010212575CD13804DC928501BB9F9E33C99E</t>
  </si>
  <si>
    <t>장애인 시인성띠지</t>
  </si>
  <si>
    <t>W:150</t>
  </si>
  <si>
    <t>호표 92</t>
  </si>
  <si>
    <t>575CD13814FFC215F047051502FBBF</t>
  </si>
  <si>
    <t>01010212575CD13814FFC215F047051502FBBF</t>
  </si>
  <si>
    <t>칠    공    사</t>
  </si>
  <si>
    <t>01010213</t>
  </si>
  <si>
    <t>바탕만들기+걸레받이용 페인트칠</t>
  </si>
  <si>
    <t>붓칠 2회, con'c·mortar면</t>
  </si>
  <si>
    <t>호표 93</t>
  </si>
  <si>
    <t>575CF13D44136215E3B911FC1D43EB</t>
  </si>
  <si>
    <t>01010213575CF13D44136215E3B911FC1D43EB</t>
  </si>
  <si>
    <t>바탕만들기+수성페인트 롤러칠</t>
  </si>
  <si>
    <t>내부 3회, con'c·mortar면, 친환경</t>
  </si>
  <si>
    <t>호표 94</t>
  </si>
  <si>
    <t>575CF13D5436A2D5C1CCB322456B5C</t>
  </si>
  <si>
    <t>01010213575CF13D5436A2D5C1CCB322456B5C</t>
  </si>
  <si>
    <t>내천장 3회, G.B.면 줄퍼티, 친환경</t>
  </si>
  <si>
    <t>호표 95</t>
  </si>
  <si>
    <t>575CF13D5436A2D5C1CCB94A227D66</t>
  </si>
  <si>
    <t>01010213575CF13D5436A2D5C1CCB94A227D66</t>
  </si>
  <si>
    <t>외부 3회, con'c·mortar면, 친환경</t>
  </si>
  <si>
    <t>호표 96</t>
  </si>
  <si>
    <t>575CF13D5436A2D5C1C24AE724EA48</t>
  </si>
  <si>
    <t>01010213575CF13D5436A2D5C1C24AE724EA48</t>
  </si>
  <si>
    <t>주차라인마킹</t>
  </si>
  <si>
    <t>W:100</t>
  </si>
  <si>
    <t>호표 97</t>
  </si>
  <si>
    <t>575CF13C54ABD2C5C05A8170397736</t>
  </si>
  <si>
    <t>01010213575CF13C54ABD2C5C05A8170397736</t>
  </si>
  <si>
    <t>장애인전용 주차표시</t>
  </si>
  <si>
    <t>호표 98</t>
  </si>
  <si>
    <t>575CF13C54ABD2C5C05A8069C7DFF4</t>
  </si>
  <si>
    <t>01010213575CF13C54ABD2C5C05A8069C7DFF4</t>
  </si>
  <si>
    <t>부  대  공  사</t>
  </si>
  <si>
    <t>01010214</t>
  </si>
  <si>
    <t>카스톱퍼</t>
  </si>
  <si>
    <t>네오프렌계, 150*120*750mm</t>
  </si>
  <si>
    <t>호표 99</t>
  </si>
  <si>
    <t>575CE13E14270225E862F3DA51CE86</t>
  </si>
  <si>
    <t>01010214575CE13E14270225E862F3DA51CE86</t>
  </si>
  <si>
    <t>장애인 주차표지판</t>
  </si>
  <si>
    <t>스텐드앙카형, 700*600*H:2100</t>
  </si>
  <si>
    <t>5076A13C8489029506D87B8ACF9D579AD8A66E</t>
  </si>
  <si>
    <t>010102145076A13C8489029506D87B8ACF9D579AD8A66E</t>
  </si>
  <si>
    <t>보차도용블록 200*100*60mm</t>
  </si>
  <si>
    <t>I-2형, t=60, 회색(130kg)</t>
  </si>
  <si>
    <t>공장상차도</t>
  </si>
  <si>
    <t>5076B13D14AC92054596FC596066C19451B8A1</t>
  </si>
  <si>
    <t>010102145076B13D14AC92054596FC596066C19451B8A1</t>
  </si>
  <si>
    <t>콘크리트보차도경계블록(서울)</t>
  </si>
  <si>
    <t>A형, 15*17*20*100cm, 73.6kg</t>
  </si>
  <si>
    <t>5076B13D14AC92054596FC596066A9CAE1C52C</t>
  </si>
  <si>
    <t>010102145076B13D14AC92054596FC596066A9CAE1C52C</t>
  </si>
  <si>
    <t>보도용 블록 설치(소형) / A-TYPE</t>
  </si>
  <si>
    <t>블록 정밀절단 / 0 .1㎡이하, 두께 8cm</t>
  </si>
  <si>
    <t>산근 2</t>
  </si>
  <si>
    <t>57702131344B72B5AF2BC2B366C896</t>
  </si>
  <si>
    <t>0101021457702131344B72B5AF2BC2B366C896</t>
  </si>
  <si>
    <t>보차도 및 도로경계블록 설치</t>
  </si>
  <si>
    <t>A-TYPE / 300미만 / 직선구간</t>
  </si>
  <si>
    <t>산근 3</t>
  </si>
  <si>
    <t>5770213124BD7285B444257590FDF7</t>
  </si>
  <si>
    <t>010102145770213124BD7285B444257590FDF7</t>
  </si>
  <si>
    <t>판  넬  공  사</t>
  </si>
  <si>
    <t>01010215</t>
  </si>
  <si>
    <t>글라스울 패널</t>
  </si>
  <si>
    <t>지붕, 200T(48k)</t>
  </si>
  <si>
    <t>5076B13D14AAE255B0941985859A1F9C6DD75D</t>
  </si>
  <si>
    <t>010102155076B13D14AAE255B0941985859A1F9C6DD75D</t>
  </si>
  <si>
    <t>잡재료</t>
  </si>
  <si>
    <t>패널재료비의 5%</t>
  </si>
  <si>
    <t>식</t>
  </si>
  <si>
    <t>5647E13FA4BED2458712D4138CCD001</t>
  </si>
  <si>
    <t>010102155647E13FA4BED2458712D4138CCD001</t>
  </si>
  <si>
    <t>샌드위치(단열)패널 설치 - 지붕</t>
  </si>
  <si>
    <t>두께 50~100mm 기준</t>
  </si>
  <si>
    <t>호표 100</t>
  </si>
  <si>
    <t>575CE13ED4D1B2C5ED01AE4A6DECA9</t>
  </si>
  <si>
    <t>01010215575CE13ED4D1B2C5ED01AE4A6DECA9</t>
  </si>
  <si>
    <t>패널하지틀</t>
  </si>
  <si>
    <t>ㅁ-50*50</t>
  </si>
  <si>
    <t>호표 101</t>
  </si>
  <si>
    <t>575CE13ED4D1B2C5ED01AE494F3EC4</t>
  </si>
  <si>
    <t>01010215575CE13ED4D1B2C5ED01AE494F3EC4</t>
  </si>
  <si>
    <t>AL SHEET 패널</t>
  </si>
  <si>
    <t>평판 t=3 불소수지, 틀포함</t>
  </si>
  <si>
    <t>호표 102</t>
  </si>
  <si>
    <t>575CB13B6438F2E5D1A9BA7614B2CE</t>
  </si>
  <si>
    <t>01010215575CB13B6438F2E5D1A9BA7614B2CE</t>
  </si>
  <si>
    <t>평판 t=3 불소수지,글라스울50t(48k)+일면은박, 틀포함</t>
  </si>
  <si>
    <t>호표 103</t>
  </si>
  <si>
    <t>575CB13B6438F2E5D1A9BA7614B127</t>
  </si>
  <si>
    <t>01010215575CB13B6438F2E5D1A9BA7614B127</t>
  </si>
  <si>
    <t>익스펜션조인트공사</t>
  </si>
  <si>
    <t>01010216</t>
  </si>
  <si>
    <t>바닥-1</t>
  </si>
  <si>
    <t>BNF-50+W/B</t>
  </si>
  <si>
    <t>5076A13CB44462057F0C614D1ED9704011B1BC</t>
  </si>
  <si>
    <t>010102165076A13CB44462057F0C614D1ED9704011B1BC</t>
  </si>
  <si>
    <t>바닥-2</t>
  </si>
  <si>
    <t>BNFW-50+W/B</t>
  </si>
  <si>
    <t>5076A13CB44462057F0C614D1ED9704011B1BE</t>
  </si>
  <si>
    <t>010102165076A13CB44462057F0C614D1ED9704011B1BE</t>
  </si>
  <si>
    <t>천정-1</t>
  </si>
  <si>
    <t>BAW-50</t>
  </si>
  <si>
    <t>5076A13CB44462057F0C614D1ED9704011B243</t>
  </si>
  <si>
    <t>010102165076A13CB44462057F0C614D1ED9704011B243</t>
  </si>
  <si>
    <t>천정-2</t>
  </si>
  <si>
    <t>BAWC-50</t>
  </si>
  <si>
    <t>5076A13CB44462057F0C614D1ED9704011B241</t>
  </si>
  <si>
    <t>010102165076A13CB44462057F0C614D1ED9704011B241</t>
  </si>
  <si>
    <t>내벽-1</t>
  </si>
  <si>
    <t>5076A13CB44462057F0C614D1ED9704011B36A</t>
  </si>
  <si>
    <t>010102165076A13CB44462057F0C614D1ED9704011B36A</t>
  </si>
  <si>
    <t>내벽-2</t>
  </si>
  <si>
    <t>5076A13CB44462057F0C614D1ED9704011B368</t>
  </si>
  <si>
    <t>010102165076A13CB44462057F0C614D1ED9704011B368</t>
  </si>
  <si>
    <t>외벽-1</t>
  </si>
  <si>
    <t>BGWN-50+W/B</t>
  </si>
  <si>
    <t>5076A13CB44462057F0C614D1ED9704011B470</t>
  </si>
  <si>
    <t>010102165076A13CB44462057F0C614D1ED9704011B470</t>
  </si>
  <si>
    <t>지붕-1</t>
  </si>
  <si>
    <t>BSRW-50+W/B</t>
  </si>
  <si>
    <t>5076A13CB44462057F0C614D1ED9704011B517</t>
  </si>
  <si>
    <t>010102165076A13CB44462057F0C614D1ED9704011B517</t>
  </si>
  <si>
    <t>승강기 설치공사</t>
  </si>
  <si>
    <t>01010217</t>
  </si>
  <si>
    <t>장애인겸용 엘리베이터</t>
  </si>
  <si>
    <t>18인승(2면전망),04/04(1-4층),방화문</t>
  </si>
  <si>
    <t>대</t>
  </si>
  <si>
    <t>5076A13CB44462057F0C614D1ED97042C198F5</t>
  </si>
  <si>
    <t>010102175076A13CB44462057F0C614D1ED97042C198F5</t>
  </si>
  <si>
    <t>철  거  공  사</t>
  </si>
  <si>
    <t>01010218</t>
  </si>
  <si>
    <t>PVC계바닥재 해체</t>
  </si>
  <si>
    <t>호표 104</t>
  </si>
  <si>
    <t>575D0133D4F0F2D5AFB878376CC088</t>
  </si>
  <si>
    <t>01010218575D0133D4F0F2D5AFB878376CC088</t>
  </si>
  <si>
    <t>모르타르 해체</t>
  </si>
  <si>
    <t>바닥, 27mm, 소형브레이커(전기식), 무근, 2.7m3/일당</t>
  </si>
  <si>
    <t>호표 105</t>
  </si>
  <si>
    <t>575D0133D4F0F2D5AFB878376CC2B5</t>
  </si>
  <si>
    <t>01010218575D0133D4F0F2D5AFB878376CC2B5</t>
  </si>
  <si>
    <t>판넬히팅 해체</t>
  </si>
  <si>
    <t>바닥, 120mm, 소형브레이커(전기식), 무근, 2.7m3/일당</t>
  </si>
  <si>
    <t>호표 106</t>
  </si>
  <si>
    <t>575D0133D4F0F2D5AFB878376CC35C</t>
  </si>
  <si>
    <t>01010218575D0133D4F0F2D5AFB878376CC35C</t>
  </si>
  <si>
    <t>벽, 15mm</t>
  </si>
  <si>
    <t>호표 107</t>
  </si>
  <si>
    <t>575D0133D4F0F2D5AFB878376DE95F</t>
  </si>
  <si>
    <t>01010218575D0133D4F0F2D5AFB878376DE95F</t>
  </si>
  <si>
    <t>도배 해체</t>
  </si>
  <si>
    <t>벽</t>
  </si>
  <si>
    <t>호표 108</t>
  </si>
  <si>
    <t>575D0133D4F0F2D5AFB877104241DB</t>
  </si>
  <si>
    <t>01010218575D0133D4F0F2D5AFB877104241DB</t>
  </si>
  <si>
    <t>천장</t>
  </si>
  <si>
    <t>호표 109</t>
  </si>
  <si>
    <t>575D0133D4F0F2D5AFB877104242E2</t>
  </si>
  <si>
    <t>01010218575D0133D4F0F2D5AFB877104242E2</t>
  </si>
  <si>
    <t>타일 해체</t>
  </si>
  <si>
    <t>떠붙이기</t>
  </si>
  <si>
    <t>호표 110</t>
  </si>
  <si>
    <t>575D0133D4F0F2D5AFB879DD8E8B7D</t>
  </si>
  <si>
    <t>01010218575D0133D4F0F2D5AFB879DD8E8B7D</t>
  </si>
  <si>
    <t>압착붙이기, 접착붙이기</t>
  </si>
  <si>
    <t>호표 111</t>
  </si>
  <si>
    <t>575D0133D4F0F2D5AFB879DD8E88A9</t>
  </si>
  <si>
    <t>01010218575D0133D4F0F2D5AFB879DD8E88A9</t>
  </si>
  <si>
    <t>경량천장철골틀 해체</t>
  </si>
  <si>
    <t>호표 112</t>
  </si>
  <si>
    <t>575D0133D4F0F2D5AFB873B511A39E</t>
  </si>
  <si>
    <t>01010218575D0133D4F0F2D5AFB873B511A39E</t>
  </si>
  <si>
    <t>SMC천정판 해체</t>
  </si>
  <si>
    <t>호표 113</t>
  </si>
  <si>
    <t>575D0133D4F0F2D5AFB872AE3F8002</t>
  </si>
  <si>
    <t>01010218575D0133D4F0F2D5AFB872AE3F8002</t>
  </si>
  <si>
    <t>석고판 해체</t>
  </si>
  <si>
    <t>호표 114</t>
  </si>
  <si>
    <t>575D0133D4F0F2D5AFB87609508B6F</t>
  </si>
  <si>
    <t>01010218575D0133D4F0F2D5AFB87609508B6F</t>
  </si>
  <si>
    <t>단열재 해체</t>
  </si>
  <si>
    <t>벽, 50mm</t>
  </si>
  <si>
    <t>호표 115</t>
  </si>
  <si>
    <t>575D0133D4F0F2C588AEA75268B5DC</t>
  </si>
  <si>
    <t>01010218575D0133D4F0F2C588AEA75268B5DC</t>
  </si>
  <si>
    <t>알루미늄창호 해체</t>
  </si>
  <si>
    <t>호표 116</t>
  </si>
  <si>
    <t>575D0133D4F9D2852C4F55BC8B5D67</t>
  </si>
  <si>
    <t>01010218575D0133D4F9D2852C4F55BC8B5D67</t>
  </si>
  <si>
    <t>스틸창호 해체</t>
  </si>
  <si>
    <t>호표 117</t>
  </si>
  <si>
    <t>575D0133D4F9D2852C4F55BC8B5E0D</t>
  </si>
  <si>
    <t>01010218575D0133D4F9D2852C4F55BC8B5E0D</t>
  </si>
  <si>
    <t>목재창호 해체</t>
  </si>
  <si>
    <t>호표 118</t>
  </si>
  <si>
    <t>575D0133D4F9D2852C4F55BC8B5F14</t>
  </si>
  <si>
    <t>01010218575D0133D4F9D2852C4F55BC8B5F14</t>
  </si>
  <si>
    <t>세면대 해체</t>
  </si>
  <si>
    <t>L1500*W550</t>
  </si>
  <si>
    <t>호표 119</t>
  </si>
  <si>
    <t>575D0133D4F9D2852C4F55BD924F3E</t>
  </si>
  <si>
    <t>01010218575D0133D4F9D2852C4F55BD924F3E</t>
  </si>
  <si>
    <t>양변기 해체</t>
  </si>
  <si>
    <t>호표 120</t>
  </si>
  <si>
    <t>575D0133D4F9D2852C4F55BD924C6A</t>
  </si>
  <si>
    <t>01010218575D0133D4F9D2852C4F55BD924C6A</t>
  </si>
  <si>
    <t>콘크리트구조물 헐기(인력)</t>
  </si>
  <si>
    <t>소형브레이커(전기식), 조적, 5.4m3/일당</t>
  </si>
  <si>
    <t>호표 121</t>
  </si>
  <si>
    <t>575D0133D4FB82353142AA1A363894</t>
  </si>
  <si>
    <t>01010218575D0133D4FB82353142AA1A363894</t>
  </si>
  <si>
    <t>조적벽 절단</t>
  </si>
  <si>
    <t>호표 122</t>
  </si>
  <si>
    <t>575C9136B4D9D275750A513F635F88</t>
  </si>
  <si>
    <t>01010218575C9136B4D9D275750A513F635F88</t>
  </si>
  <si>
    <t>조적벽 헐기(인력)-미장</t>
  </si>
  <si>
    <t>호표 123</t>
  </si>
  <si>
    <t>575D0133D4FB82353142AA1912E47E</t>
  </si>
  <si>
    <t>01010218575D0133D4FB82353142AA1912E47E</t>
  </si>
  <si>
    <t>조적벽 헐기(인력)-타일</t>
  </si>
  <si>
    <t>벽, 30mm</t>
  </si>
  <si>
    <t>호표 124</t>
  </si>
  <si>
    <t>575D0133D4FB82353142AA1912E733</t>
  </si>
  <si>
    <t>01010218575D0133D4FB82353142AA1912E733</t>
  </si>
  <si>
    <t>조적벽 헐기(인력)-화강석두겁</t>
  </si>
  <si>
    <t>벽, 40mm</t>
  </si>
  <si>
    <t>호표 125</t>
  </si>
  <si>
    <t>575D0133D4FB82353142AA1912E62C</t>
  </si>
  <si>
    <t>01010218575D0133D4FB82353142AA1912E62C</t>
  </si>
  <si>
    <t>조적벽 헐기(인력)-화강석걸레받이</t>
  </si>
  <si>
    <t>벽, 10mm</t>
  </si>
  <si>
    <t>호표 126</t>
  </si>
  <si>
    <t>575D0133D4FB82353142AA1912E1AA</t>
  </si>
  <si>
    <t>01010218575D0133D4FB82353142AA1912E1AA</t>
  </si>
  <si>
    <t>01010218571D613EB42D72353CEEE2469B5B9AA669A770</t>
  </si>
  <si>
    <t>01010218571D613EB42D72353CEEE2469B5B9AA669A773</t>
  </si>
  <si>
    <t>골재비 및 운반비</t>
  </si>
  <si>
    <t>01010219</t>
  </si>
  <si>
    <t>시멘트</t>
  </si>
  <si>
    <t>대리점</t>
  </si>
  <si>
    <t>포</t>
  </si>
  <si>
    <t>5076B13D14AE52E5D2F9D0A5B0B3EE448CF466</t>
  </si>
  <si>
    <t>010102195076B13D14AE52E5D2F9D0A5B0B3EE448CF466</t>
  </si>
  <si>
    <t>모래</t>
  </si>
  <si>
    <t>모래, 서울, 도착도</t>
  </si>
  <si>
    <t>505BC136C429A2E5E0901B5AFDBA1B77480419</t>
  </si>
  <si>
    <t>01010219505BC136C429A2E5E0901B5AFDBA1B77480419</t>
  </si>
  <si>
    <t>시멘트운반</t>
  </si>
  <si>
    <t>L:20km, 덤프 8ton</t>
  </si>
  <si>
    <t>산근 4</t>
  </si>
  <si>
    <t>575D513BF4F1B2E5A988C03B3EB741</t>
  </si>
  <si>
    <t>01010219575D513BF4F1B2E5A988C03B3EB741</t>
  </si>
  <si>
    <t>운반비(트레일러 20ton+크레인 10ton)</t>
  </si>
  <si>
    <t>철근, L:40km, 하치장→가공공장</t>
  </si>
  <si>
    <t>산근 5</t>
  </si>
  <si>
    <t>575D513BF4F62205CC7E8EFB875597</t>
  </si>
  <si>
    <t>01010219575D513BF4F62205CC7E8EFB875597</t>
  </si>
  <si>
    <t>철근, L:40km, 가공공장→현장</t>
  </si>
  <si>
    <t>산근 6</t>
  </si>
  <si>
    <t>575D513BF4F62205CC7E8EFB875594</t>
  </si>
  <si>
    <t>01010219575D513BF4F62205CC7E8EFB875594</t>
  </si>
  <si>
    <t>철골, L:40km, 제강사→가공공장</t>
  </si>
  <si>
    <t>산근 7</t>
  </si>
  <si>
    <t>575D513BF4F62205CC7E8EF9D09DCB</t>
  </si>
  <si>
    <t>01010219575D513BF4F62205CC7E8EF9D09DCB</t>
  </si>
  <si>
    <t>철골, L:40km, 가공공장→현장</t>
  </si>
  <si>
    <t>산근 8</t>
  </si>
  <si>
    <t>575D513BF4F62205CC7E8EF9D09DC8</t>
  </si>
  <si>
    <t>01010219575D513BF4F62205CC7E8EF9D09DC8</t>
  </si>
  <si>
    <t>◆.승강기#2</t>
  </si>
  <si>
    <t>010103</t>
  </si>
  <si>
    <t>01010301</t>
  </si>
  <si>
    <t>01010301575C01351494F2F5BA888FB66BCE0E</t>
  </si>
  <si>
    <t>01010301575C01351494F2F5BB96132542463D</t>
  </si>
  <si>
    <t>01010301575C01351494F2F5BB961325424638</t>
  </si>
  <si>
    <t>01010301575C01351494F2F5BB961325424E73</t>
  </si>
  <si>
    <t>01010301575C01351494F2F5BB96132541A161</t>
  </si>
  <si>
    <t>01010301575C01354469624504B0B30AE5E4DA</t>
  </si>
  <si>
    <t>01010301575C013544696245070592AC70CEF8</t>
  </si>
  <si>
    <t>01010301575C013544696245070590FE94863E</t>
  </si>
  <si>
    <t>01010301575C0135446A02D5BE206BC00BAB78</t>
  </si>
  <si>
    <t>01010301575C0135446F82D58AB8E0DE813C71</t>
  </si>
  <si>
    <t>01010301571D613EB42D72353CEEE2469B5B9AA669A770</t>
  </si>
  <si>
    <t>01010301571D613EB42D72353CEEE2469B5B9AA669A773</t>
  </si>
  <si>
    <t>01010302</t>
  </si>
  <si>
    <t>010103025770A13CF4CB9275537EE92B1A0687</t>
  </si>
  <si>
    <t>010103025770A13C24734215FBDE59D04A0701</t>
  </si>
  <si>
    <t>010103025770A13CC475E265034C49418016F1</t>
  </si>
  <si>
    <t>01010302575CE13EB42AB215359DC8AE985953</t>
  </si>
  <si>
    <t>01010303</t>
  </si>
  <si>
    <t>010103035076B13D14AE52E5D1D2C2623FAF206BD8C8DD</t>
  </si>
  <si>
    <t>010103035076B13D14AE52E5D1D2C2623FAF206BD8CE60</t>
  </si>
  <si>
    <t>010103035076B13D14AE52E5D1D2C2623FAF206BD8CD51</t>
  </si>
  <si>
    <t>01010303575C513D44B512F5891355A49A0E71</t>
  </si>
  <si>
    <t>01010303575C513D44B512C5351564DA4B83C0</t>
  </si>
  <si>
    <t>01010303575C513D44B6223528F340015AE220</t>
  </si>
  <si>
    <t>01010303575C513D44B622157A17584E8F431B</t>
  </si>
  <si>
    <t>01010303575C513D3495A2059CC9B58A118C0C</t>
  </si>
  <si>
    <t>01010303575C513D3495A2059CC9B58A118FC0</t>
  </si>
  <si>
    <t>01010303575C513D3495A2059CC9B58A118E39</t>
  </si>
  <si>
    <t>010103035076B13D14A602052F69B23EDA6B7171E111CA</t>
  </si>
  <si>
    <t>01010303575C413ED47F42857F8B2CFCA68DFD</t>
  </si>
  <si>
    <t>010103035076B13D14AF6275F501E39CAC19E5C7AC62EA</t>
  </si>
  <si>
    <t>010103035076B13D14AF6275F501E39CAC19E5C7AF376F</t>
  </si>
  <si>
    <t>010103035076B13D14AF6275F501E39CAC19E5C7AE1046</t>
  </si>
  <si>
    <t>010103035076B13D14AF6275F501E39CAC19E5C7A9AE23</t>
  </si>
  <si>
    <t>01010303575C513D04DC7275AFE2FDD6FF9A72</t>
  </si>
  <si>
    <t>01010303575D313014CBD2A5765EC2A2B49A9C</t>
  </si>
  <si>
    <t>01010303505BC136C4215285096CFA7394F65F259F7C3E</t>
  </si>
  <si>
    <t>01010303575C513DA4C402C52ADE88CE034981</t>
  </si>
  <si>
    <t>01010304</t>
  </si>
  <si>
    <t>010103045076B13D14AF6275F4797581DA8EDC8C30BA31</t>
  </si>
  <si>
    <t>01010304575C413E84FE12558F98441DAD2058</t>
  </si>
  <si>
    <t>01010304575C413E84FE12558F98441DAD217A</t>
  </si>
  <si>
    <t>01010304575C413E84FE12558F98441DAD217E</t>
  </si>
  <si>
    <t>01010304575C413E84FE12558F98441EB413CF</t>
  </si>
  <si>
    <t>01010304575C413E84FD02F5A5DAFDDEE7A1AC</t>
  </si>
  <si>
    <t>01010304575C413EE40D42A5B07DD9C21506AD</t>
  </si>
  <si>
    <t>01010304575C413EE40612A5DC6FB81D42318F</t>
  </si>
  <si>
    <t>01010304575C01353447D2D55C5DB491E0F7A8</t>
  </si>
  <si>
    <t>01010304575C413EF42B7275D14E64419713EA</t>
  </si>
  <si>
    <t>01010304575C413EF42B7275D14E6440F0A998</t>
  </si>
  <si>
    <t>010103045076A13C848902A513537E6E88A0A7269900F1</t>
  </si>
  <si>
    <t>010103045076A13C848902A513537E6E88A0A7269900F5</t>
  </si>
  <si>
    <t>01010304575C413EE40D42A5B228E1ACB62A78</t>
  </si>
  <si>
    <t>010103045076A13C848902A5135256B9D911F9280C1227</t>
  </si>
  <si>
    <t>01010304575C413E94833295F2CAA2FC82B77A</t>
  </si>
  <si>
    <t>01010304575C413E94833285EA3249017751A3</t>
  </si>
  <si>
    <t>01010304575C413EE40D42B55995452808E4B1</t>
  </si>
  <si>
    <t>01010304575CF13D74E5D2054CBFD65FF4DEBE</t>
  </si>
  <si>
    <t>01010304575C413EC456F205A351BA5BBC871A</t>
  </si>
  <si>
    <t>01010304575C413EC456F205A351BD100A6715</t>
  </si>
  <si>
    <t>01010304505BC136C4215285096CFA7394F65F259F7C3E</t>
  </si>
  <si>
    <t>01010305</t>
  </si>
  <si>
    <t>010103055076B13D14AC920546BD8A7F6EE53D8E954DEF</t>
  </si>
  <si>
    <t>01010305575C7132148432A5504989E9D13E9B</t>
  </si>
  <si>
    <t>01010305575C7132148432A5504989EAF7215B</t>
  </si>
  <si>
    <t>3.6m 초과 ~ 7.2m 이하, 0.5B, 시공량 18m2/일당</t>
  </si>
  <si>
    <t>호표 127</t>
  </si>
  <si>
    <t>575C7132148432A5504989ED4C072C</t>
  </si>
  <si>
    <t>01010305575C7132148432A5504989ED4C072C</t>
  </si>
  <si>
    <t>01010305575C91369413D28585A7DF872D76E7</t>
  </si>
  <si>
    <t>01010305575C71321486E2451928B4040C7C38</t>
  </si>
  <si>
    <t>01010305575C7133243962851C541916A6CB9A</t>
  </si>
  <si>
    <t>01010306</t>
  </si>
  <si>
    <t>01010306575CC13A349F02C5477F69A5F82971</t>
  </si>
  <si>
    <t>01010306575CC13A04C9F2C593B4B0F1C9F136</t>
  </si>
  <si>
    <t>01010307</t>
  </si>
  <si>
    <t>01010307575CE13EE4FC2205DD88B8861D9098</t>
  </si>
  <si>
    <t>층간방화/ELEV출입구상부</t>
  </si>
  <si>
    <t>W:140*H:150, 미네랄울+1.2T 아연도 강판</t>
  </si>
  <si>
    <t>호표 128</t>
  </si>
  <si>
    <t>575CB13B6438F2E5D1A9BA708C2FBF</t>
  </si>
  <si>
    <t>01010307575CB13B6438F2E5D1A9BA708C2FBF</t>
  </si>
  <si>
    <t>방화실란트,W25*120T</t>
  </si>
  <si>
    <t>호표 129</t>
  </si>
  <si>
    <t>575CB13B6438F2E5D1A9BA708C2FBE</t>
  </si>
  <si>
    <t>01010307575CB13B6438F2E5D1A9BA708C2FBE</t>
  </si>
  <si>
    <t>01010307575CE13EB42AB225DF99B9E7768649</t>
  </si>
  <si>
    <t>01010308</t>
  </si>
  <si>
    <t>01010308575C913694123265DCD7E7795F7019</t>
  </si>
  <si>
    <t>01010308575C913694123265DCD7E7795F701C</t>
  </si>
  <si>
    <t>01010308575C9136B4DE52B57E0657BE346E3D</t>
  </si>
  <si>
    <t>01010308575C9136B4DE52B57E0657BE346FC3</t>
  </si>
  <si>
    <t>01010309</t>
  </si>
  <si>
    <t>01010309575CB13B6438F2F5F8B27C915B65E8</t>
  </si>
  <si>
    <t>01010309575CB13BF4198235AC03E76B7A782A</t>
  </si>
  <si>
    <t>베이스비드(홈내기) 설치</t>
  </si>
  <si>
    <t>아연도, H=10mm</t>
  </si>
  <si>
    <t>호표 130</t>
  </si>
  <si>
    <t>575C6133341CC23559DA61EE4EFC24</t>
  </si>
  <si>
    <t>01010309575C6133341CC23559DA61EE4EFC24</t>
  </si>
  <si>
    <t>01010309575CB13B94F392259B744E90E214FE</t>
  </si>
  <si>
    <t>01010309575CB13B6438F2E5D1A9BA7340D444</t>
  </si>
  <si>
    <t>01010310</t>
  </si>
  <si>
    <t>01010310575C6133849C22E543EA4C25BD97A9</t>
  </si>
  <si>
    <t>내벽, 15mm, 3.6m 이하</t>
  </si>
  <si>
    <t>호표 131</t>
  </si>
  <si>
    <t>575C6133849C22E543EA4C25B93B92</t>
  </si>
  <si>
    <t>01010310575C6133849C22E543EA4C25B93B92</t>
  </si>
  <si>
    <t>01010310575C6133849C22C59089B699B497CB</t>
  </si>
  <si>
    <t>01010310575C6133849FE225C68D4C80977030</t>
  </si>
  <si>
    <t>01010310575C613384995295DB4B20A6BE7AB0</t>
  </si>
  <si>
    <t>01010310575CD138E4B7D2A5FC263DA02F37BF</t>
  </si>
  <si>
    <t>창호 및 유리공사</t>
  </si>
  <si>
    <t>01010311</t>
  </si>
  <si>
    <t>AW04</t>
  </si>
  <si>
    <t>1.000 x 1.530 = 1.530</t>
  </si>
  <si>
    <t>5076B13D14A832751B2BD50CA556602A1C2C74</t>
  </si>
  <si>
    <t>010103115076B13D14A832751B2BD50CA556602A1C2C74</t>
  </si>
  <si>
    <t>010103115076B13D14A832751977D6E973CED8FBE493B5</t>
  </si>
  <si>
    <t>01010311575CD13804D56225030322B55F1615</t>
  </si>
  <si>
    <t>01010311575CD13804DC928501BB9F9E33C99E</t>
  </si>
  <si>
    <t>01010312</t>
  </si>
  <si>
    <t>01010312575CF13D44136215E3B911FC1D43EB</t>
  </si>
  <si>
    <t>01010312575CF13D5436A2D5C1CCB322456B5C</t>
  </si>
  <si>
    <t>01010312575CF13D5436A2D5C1C24AE724EA48</t>
  </si>
  <si>
    <t>01010313</t>
  </si>
  <si>
    <t>010103135076B13D14AC92054596FC596066C19451B8A1</t>
  </si>
  <si>
    <t>0101031357702131344B72B5AF2BC2B366C896</t>
  </si>
  <si>
    <t>01010314</t>
  </si>
  <si>
    <t>010103145076A13CB44462057F0C614D1ED9704011B1BC</t>
  </si>
  <si>
    <t>010103145076A13CB44462057F0C614D1ED9704011B243</t>
  </si>
  <si>
    <t>010103145076A13CB44462057F0C614D1ED9704011B36A</t>
  </si>
  <si>
    <t>010103145076A13CB44462057F0C614D1ED9704011B470</t>
  </si>
  <si>
    <t>010103145076A13CB44462057F0C614D1ED9704011B517</t>
  </si>
  <si>
    <t>01010315</t>
  </si>
  <si>
    <t>18인승(3면전망),04/04(1-4층),방화문</t>
  </si>
  <si>
    <t>5076A13CB44462057F0C614D1ED97042C198F0</t>
  </si>
  <si>
    <t>010103155076A13CB44462057F0C614D1ED97042C198F0</t>
  </si>
  <si>
    <t>01010316</t>
  </si>
  <si>
    <t>01010316575D0133D4F0F2D5AFB878376CC088</t>
  </si>
  <si>
    <t>01010316575D0133D4F0F2D5AFB873B511A39E</t>
  </si>
  <si>
    <t>01010316575D0133D4F0F2D5AFB87609508B6F</t>
  </si>
  <si>
    <t>창호상부칸막이 해체</t>
  </si>
  <si>
    <t>벽, 150mm, C-STUD+석고보드</t>
  </si>
  <si>
    <t>호표 132</t>
  </si>
  <si>
    <t>575D0133D4F0F2D5AFB875638D20CF</t>
  </si>
  <si>
    <t>01010316575D0133D4F0F2D5AFB875638D20CF</t>
  </si>
  <si>
    <t>01010316575D0133D4F0F2C588AEA75268B5DC</t>
  </si>
  <si>
    <t>01010316575D0133D4F9D2852C4F55BC8B5D67</t>
  </si>
  <si>
    <t>선홈통 해체</t>
  </si>
  <si>
    <t>Φ100</t>
  </si>
  <si>
    <t>호표 133</t>
  </si>
  <si>
    <t>575D0133D4F9D2852C4F55BADDE1A6</t>
  </si>
  <si>
    <t>01010316575D0133D4F9D2852C4F55BADDE1A6</t>
  </si>
  <si>
    <t>소형브레이커(전기식), 무근, 2.7m3/일당</t>
  </si>
  <si>
    <t>호표 134</t>
  </si>
  <si>
    <t>575D0133D4FB82353142AA1A363A42</t>
  </si>
  <si>
    <t>01010316575D0133D4FB82353142AA1A363A42</t>
  </si>
  <si>
    <t>소형브레이커(전기식), 철근, 2.3m3/일당</t>
  </si>
  <si>
    <t>호표 135</t>
  </si>
  <si>
    <t>575D0133D4FB82353142AA1A363B69</t>
  </si>
  <si>
    <t>01010316575D0133D4FB82353142AA1A363B69</t>
  </si>
  <si>
    <t>01010316575D0133D4FB82353142AA1A363894</t>
  </si>
  <si>
    <t>01010316575C9136B4D9D275750A513F635F88</t>
  </si>
  <si>
    <t>콘크리트구조물 헐기(인력)-콘크리트블록</t>
  </si>
  <si>
    <t>바닥, 67mm</t>
  </si>
  <si>
    <t>호표 136</t>
  </si>
  <si>
    <t>575D0133D4FB82353142AA1911DC66</t>
  </si>
  <si>
    <t>01010316575D0133D4FB82353142AA1911DC66</t>
  </si>
  <si>
    <t>01010316575D0133D4FB82353142AA1912E62C</t>
  </si>
  <si>
    <t>01010316575D0133D4FB82353142AA1912E1AA</t>
  </si>
  <si>
    <t>01010316571D613EB42D72353CEEE2469B5B9AA669A770</t>
  </si>
  <si>
    <t>01010316571D613EB42D72353CEEE2469B5B9AA669A773</t>
  </si>
  <si>
    <t>01010317</t>
  </si>
  <si>
    <t>010103175076B13D14AE52E5D2F9D0A5B0B3EE448CF466</t>
  </si>
  <si>
    <t>01010317505BC136C429A2E5E0901B5AFDBA1B77480419</t>
  </si>
  <si>
    <t>01010317575D513BF4F1B2E5A988C03B3EB741</t>
  </si>
  <si>
    <t>01010317575D513BF4F62205CC7E8EFB875597</t>
  </si>
  <si>
    <t>01010317575D513BF4F62205CC7E8EFB875594</t>
  </si>
  <si>
    <t>01010317575D513BF4F62205CC7E8EF9D09DCB</t>
  </si>
  <si>
    <t>01010317575D513BF4F62205CC7E8EF9D09DC8</t>
  </si>
  <si>
    <t>◆.승강기#3</t>
  </si>
  <si>
    <t>010104</t>
  </si>
  <si>
    <t>01010401</t>
  </si>
  <si>
    <t>01010401575C01351494F2F5BA888FB66BCE0E</t>
  </si>
  <si>
    <t>01010401575C01351494F2F5BB96132542463D</t>
  </si>
  <si>
    <t>01010401575C01351494F2F5BB961325424638</t>
  </si>
  <si>
    <t>01010401575C01351494F2F5BB961325424E73</t>
  </si>
  <si>
    <t>01010401575C01351494F2F5BB96132541A161</t>
  </si>
  <si>
    <t>01010401575C01354469624504B0B30AE5E4DA</t>
  </si>
  <si>
    <t>01010401575C013544696245070592AC70CEF8</t>
  </si>
  <si>
    <t>01010401575C013544696245070590FE94863E</t>
  </si>
  <si>
    <t>01010401575C0135446A02D5BE206BC00BAB78</t>
  </si>
  <si>
    <t>01010401575C0135446F82D58AB8E0DE813C71</t>
  </si>
  <si>
    <t>01010401571D613EB42D72353CEEE2469B5B9AA669A770</t>
  </si>
  <si>
    <t>01010401571D613EB42D72353CEEE2469B5B9AA669A773</t>
  </si>
  <si>
    <t>01010402</t>
  </si>
  <si>
    <t>010104025770A13CF4CB9275537EE92B1A0687</t>
  </si>
  <si>
    <t>010104025770A13C24734215FBDE59D04A0701</t>
  </si>
  <si>
    <t>010104025770A13CC475E265034C49418016F1</t>
  </si>
  <si>
    <t>01010402575CE13EB42AB215359DC8AE985953</t>
  </si>
  <si>
    <t>01010403</t>
  </si>
  <si>
    <t>010104035076B13D14AE52E5D1D2C2623FAF206BD8C8DD</t>
  </si>
  <si>
    <t>010104035076B13D14AE52E5D1D2C2623FAF206BD8CE60</t>
  </si>
  <si>
    <t>010104035076B13D14AE52E5D1D2C2623FAF206BD8CD51</t>
  </si>
  <si>
    <t>01010403575C513D44B512F5891355A49A0E71</t>
  </si>
  <si>
    <t>01010403575C513D44B512C5351564DA4B83C0</t>
  </si>
  <si>
    <t>01010403575C513D44B6223528F340015AE220</t>
  </si>
  <si>
    <t>01010403575C513D44B622157A17584E8F431B</t>
  </si>
  <si>
    <t>01010403575C513D3495A2059CC9B58A118C0C</t>
  </si>
  <si>
    <t>01010403575C513D3495A2059CC9B58A118FC0</t>
  </si>
  <si>
    <t>01010403575C513D3495A2059CC9B58A118E39</t>
  </si>
  <si>
    <t>010104035076B13D14A602052F69B23EDA6B7171E111CA</t>
  </si>
  <si>
    <t>01010403575C413ED47F42857F8B2CFCA68DFD</t>
  </si>
  <si>
    <t>010104035076B13D14AF6275F501E39CAC19E5C7AC62EA</t>
  </si>
  <si>
    <t>010104035076B13D14AF6275F501E39CAC19E5C7AF376F</t>
  </si>
  <si>
    <t>010104035076B13D14AF6275F501E39CAC19E5C7AE1046</t>
  </si>
  <si>
    <t>010104035076B13D14AF6275F501E39CAC19E5C7A9AE23</t>
  </si>
  <si>
    <t>01010403575C513D04DC7275AFE2FDD6FF9A72</t>
  </si>
  <si>
    <t>01010403575D313014CBD2A5765EC2A2B49A9C</t>
  </si>
  <si>
    <t>01010403505BC136C4215285096CFA7394F65F259F7C3E</t>
  </si>
  <si>
    <t>01010403575C513DA4C402C52ADE88CE034981</t>
  </si>
  <si>
    <t>01010404</t>
  </si>
  <si>
    <t>010104045076B13D14AF6275F4797581DA8EDC8C30BA31</t>
  </si>
  <si>
    <t>01010404575C413E84FE12558F98441DAD2058</t>
  </si>
  <si>
    <t>01010404575C413E84FE12558F98441DAD217A</t>
  </si>
  <si>
    <t>01010404575C413E84FE12558F98441DAD217E</t>
  </si>
  <si>
    <t>01010404575C413E84FE12558F98441EB413CF</t>
  </si>
  <si>
    <t>01010404575C413E84FD02F5A5DAFDDEE7A1AC</t>
  </si>
  <si>
    <t>01010404575C413EE40D42A5B07DD9C21506AD</t>
  </si>
  <si>
    <t>01010404575C413EE40612A5DC6FB81D42318F</t>
  </si>
  <si>
    <t>01010404575C01353447D2D55C5DB491E0F7A8</t>
  </si>
  <si>
    <t>01010404575C413EF42B7275D14E64419713EA</t>
  </si>
  <si>
    <t>01010404575C413EF42B7275D14E6440F0A998</t>
  </si>
  <si>
    <t>010104045076A13C848902A513537E6E88A0A7269900F1</t>
  </si>
  <si>
    <t>010104045076A13C848902A513537E6E88A0A7269900F5</t>
  </si>
  <si>
    <t>01010404575C413EE40D42A5B228E1ACB62A78</t>
  </si>
  <si>
    <t>010104045076A13C848902A5135256B9D911F9280C1227</t>
  </si>
  <si>
    <t>01010404575C413E94833295F2CAA2FC82B77A</t>
  </si>
  <si>
    <t>01010404575C413E94833285EA3249017751A3</t>
  </si>
  <si>
    <t>01010404575C413EE40D42B55995452808E4B1</t>
  </si>
  <si>
    <t>01010404575CF13D74E5D2054CBFD65FF4DEBE</t>
  </si>
  <si>
    <t>01010404575C413EC456F205A351BA5BBC871A</t>
  </si>
  <si>
    <t>01010404575C413EC456F205A351BD100A6715</t>
  </si>
  <si>
    <t>01010404505BC136C4215285096CFA7394F65F259F7C3E</t>
  </si>
  <si>
    <t>01010405</t>
  </si>
  <si>
    <t>콘크리트벽돌</t>
  </si>
  <si>
    <t>콘크리트벽돌, 190*57*90mm, 서울, C종2급</t>
  </si>
  <si>
    <t>5076B13D14AC920546BD8B0620AA6F47C4B4F9</t>
  </si>
  <si>
    <t>010104055076B13D14AC920546BD8B0620AA6F47C4B4F9</t>
  </si>
  <si>
    <t>010104055076B13D14AC920546BD8A7F6EE53D8E954DEF</t>
  </si>
  <si>
    <t>1.0B 벽돌쌓기</t>
  </si>
  <si>
    <t>3.6m 이하, 시공량 15m2/일당</t>
  </si>
  <si>
    <t>호표 137</t>
  </si>
  <si>
    <t>575C713214843295B115B8BA11BFC2</t>
  </si>
  <si>
    <t>01010405575C713214843295B115B8BA11BFC2</t>
  </si>
  <si>
    <t>01010405575C7132148432A5504989E9D13E9B</t>
  </si>
  <si>
    <t>01010405575C7132148432A5504989EAF7215B</t>
  </si>
  <si>
    <t>01010405575C7132148432A5504989ED4C072C</t>
  </si>
  <si>
    <t>01010405575C91369413D28585A7DF872D76E7</t>
  </si>
  <si>
    <t>01010405575C71321486E2451928B4040C7C38</t>
  </si>
  <si>
    <t>01010405575C7133243962851C541916A6CB9A</t>
  </si>
  <si>
    <t>01010405575C7133243962851C541916A6CAF4</t>
  </si>
  <si>
    <t>01010406</t>
  </si>
  <si>
    <t>01010406575CC13A349F02C5477F69A5F82971</t>
  </si>
  <si>
    <t>01010406575CC13A04C9F2C593B4B0F1C9F136</t>
  </si>
  <si>
    <t>01010407</t>
  </si>
  <si>
    <t>01010407575CE13EE4FC2205DD88B8861D9098</t>
  </si>
  <si>
    <t>W:100*H:150, 미네랄울+1.2T 아연도 강판</t>
  </si>
  <si>
    <t>호표 138</t>
  </si>
  <si>
    <t>575CB13B6438F2E5D1A9BA708C2FBC</t>
  </si>
  <si>
    <t>01010407575CB13B6438F2E5D1A9BA708C2FBC</t>
  </si>
  <si>
    <t>01010407575CE13EB42AB225DF99B9E7768649</t>
  </si>
  <si>
    <t>01010408</t>
  </si>
  <si>
    <t>01010408575C913694123265DCD7E7795F7019</t>
  </si>
  <si>
    <t>01010408575C913694123265DCD7E7795F701C</t>
  </si>
  <si>
    <t>01010408575C9136B4DE52B57E0657BE346E3D</t>
  </si>
  <si>
    <t>01010408575C9136B4DE52B57E0657BE346FC3</t>
  </si>
  <si>
    <t>01010409</t>
  </si>
  <si>
    <t>01010409575CB13B6438F2F5F8B27C915B65E8</t>
  </si>
  <si>
    <t>01010409575CB13BF4198235AC03E76B7A782A</t>
  </si>
  <si>
    <t>01010409575CB13B94F392259B744E90E214FE</t>
  </si>
  <si>
    <t>01010409575CB13B6438F2E5D1A9BA7340D444</t>
  </si>
  <si>
    <t>01010410</t>
  </si>
  <si>
    <t>01010410575C6133849C22E543EA4C25BD97A9</t>
  </si>
  <si>
    <t>01010410575C6133849C22C59089B699B497CB</t>
  </si>
  <si>
    <t>01010410575C6133849FE225C68D4C80977030</t>
  </si>
  <si>
    <t>01010410575C613384995295DB4B20A6BE7AB0</t>
  </si>
  <si>
    <t>01010410575CD138E4B7D2A5FC263DA02F37BF</t>
  </si>
  <si>
    <t>01010411</t>
  </si>
  <si>
    <t>AW05</t>
  </si>
  <si>
    <t>4.300 x 1.530 = 6.579</t>
  </si>
  <si>
    <t>5076B13D14A832751B2BD50CA556602A1C2D1B</t>
  </si>
  <si>
    <t>010104115076B13D14A832751B2BD50CA556602A1C2D1B</t>
  </si>
  <si>
    <t>010104115076B13D14A832751977D6E973CED8FBE493B5</t>
  </si>
  <si>
    <t>01010411575CD13804D56225030322B55F1615</t>
  </si>
  <si>
    <t>01010411575CD13804DC928501BB9F9E33C99E</t>
  </si>
  <si>
    <t>01010412</t>
  </si>
  <si>
    <t>01010412575CF13D44136215E3B911FC1D43EB</t>
  </si>
  <si>
    <t>01010412575CF13D5436A2D5C1CCB322456B5C</t>
  </si>
  <si>
    <t>01010413</t>
  </si>
  <si>
    <t>측구수로관</t>
  </si>
  <si>
    <t>200*200*2000</t>
  </si>
  <si>
    <t>5076B13D14AF6255C4B0658A26321C7FA29B0F</t>
  </si>
  <si>
    <t>010104135076B13D14AF6255C4B0658A26321C7FA29B0F</t>
  </si>
  <si>
    <t>U형측구 설치</t>
  </si>
  <si>
    <t>H=0.5M 이하</t>
  </si>
  <si>
    <t>산근 9</t>
  </si>
  <si>
    <t>57702131E468F295586F0F0E0798D1</t>
  </si>
  <si>
    <t>0101041357702131E468F295586F0F0E0798D1</t>
  </si>
  <si>
    <t>01010414</t>
  </si>
  <si>
    <t>010104145076A13CB44462057F0C614D1ED9704011B1BC</t>
  </si>
  <si>
    <t>010104145076A13CB44462057F0C614D1ED9704011B243</t>
  </si>
  <si>
    <t>010104145076A13CB44462057F0C614D1ED9704011B36A</t>
  </si>
  <si>
    <t>010104145076A13CB44462057F0C614D1ED9704011B470</t>
  </si>
  <si>
    <t>010104145076A13CB44462057F0C614D1ED9704011B517</t>
  </si>
  <si>
    <t>01010415</t>
  </si>
  <si>
    <t>010104155076A13CB44462057F0C614D1ED97042C198F5</t>
  </si>
  <si>
    <t>01010416</t>
  </si>
  <si>
    <t>01010416575D0133D4F0F2C588AEA75268B5DC</t>
  </si>
  <si>
    <t>01010416575D0133D4F9D2852C4F55BC8B5D67</t>
  </si>
  <si>
    <t>01010416575D0133D4FB82353142AA1A363A42</t>
  </si>
  <si>
    <t>01010416575D0133D4FB82353142AA1A363B69</t>
  </si>
  <si>
    <t>01010416575D0133D4FB82353142AA1A363894</t>
  </si>
  <si>
    <t>01010416575C9136B4D9D275750A513F635F88</t>
  </si>
  <si>
    <t>01010416575D0133D4FB82353142AA1912E1AA</t>
  </si>
  <si>
    <t>01010416571D613EB42D72353CEEE2469B5B9AA669A770</t>
  </si>
  <si>
    <t>01010416571D613EB42D72353CEEE2469B5B9AA669A773</t>
  </si>
  <si>
    <t>01010417</t>
  </si>
  <si>
    <t>010104175076B13D14AE52E5D2F9D0A5B0B3EE448CF466</t>
  </si>
  <si>
    <t>01010417505BC136C429A2E5E0901B5AFDBA1B77480419</t>
  </si>
  <si>
    <t>01010417575D513BF4F1B2E5A988C03B3EB741</t>
  </si>
  <si>
    <t>01010417575D513BF4F62205CC7E8EFB875597</t>
  </si>
  <si>
    <t>01010417575D513BF4F62205CC7E8EFB875594</t>
  </si>
  <si>
    <t>01010417575D513BF4F62205CC7E8EF9D09DCB</t>
  </si>
  <si>
    <t>01010417575D513BF4F62205CC7E8EF9D09DC8</t>
  </si>
  <si>
    <t>◆.승강기#4</t>
  </si>
  <si>
    <t>010105</t>
  </si>
  <si>
    <t>01010501</t>
  </si>
  <si>
    <t>01010501575C01351494F2F5BA888FB66BCE0E</t>
  </si>
  <si>
    <t>01010501575C01351494F2F5BB96132542463D</t>
  </si>
  <si>
    <t>01010501575C01351494F2F5BB961325424638</t>
  </si>
  <si>
    <t>01010501575C01351494F2F5BB961325424E73</t>
  </si>
  <si>
    <t>01010501575C01351494F2F5BB96132541A161</t>
  </si>
  <si>
    <t>01010501575C01354469624504B0B30AE5E4DA</t>
  </si>
  <si>
    <t>01010501575C013544696245070592AC70CEF8</t>
  </si>
  <si>
    <t>01010501575C013544696245070590FE94863E</t>
  </si>
  <si>
    <t>01010501575C0135446A02D5BE206BC00BAB78</t>
  </si>
  <si>
    <t>01010501575C0135446F82D58AB8E0DE813C71</t>
  </si>
  <si>
    <t>01010501571D613EB42D72353CEEE2469B5B9AA669A770</t>
  </si>
  <si>
    <t>01010501571D613EB42D72353CEEE2469B5B9AA669A773</t>
  </si>
  <si>
    <t>01010502</t>
  </si>
  <si>
    <t>010105025770A13CF4CB9275537EE92B1A0687</t>
  </si>
  <si>
    <t>010105025770A13C24734215FBDE59D04A0701</t>
  </si>
  <si>
    <t>010105025770A13CC475E265034C49418016F1</t>
  </si>
  <si>
    <t>01010502575CE13EB42AB215359DC8AE985953</t>
  </si>
  <si>
    <t>01010503</t>
  </si>
  <si>
    <t>010105035076B13D14AE52E5D1D2C2623FAF206BD8C8DD</t>
  </si>
  <si>
    <t>010105035076B13D14AE52E5D1D2C2623FAF206BD8CE60</t>
  </si>
  <si>
    <t>010105035076B13D14AE52E5D1D2C2623FAF206BD8CD51</t>
  </si>
  <si>
    <t>01010503575C513D44B512F5891355A49A0E71</t>
  </si>
  <si>
    <t>01010503575C513D44B512C5351564DA4B83C0</t>
  </si>
  <si>
    <t>01010503575C513D44B6223528F340015AE220</t>
  </si>
  <si>
    <t>01010503575C513D44B622157A17584E8F431B</t>
  </si>
  <si>
    <t>01010503575C513D3495A2059CC9B58A118C0C</t>
  </si>
  <si>
    <t>01010503575C513D3495A2059CC9B58A118FC0</t>
  </si>
  <si>
    <t>01010503575C513D3495A2059CC9B58A118E39</t>
  </si>
  <si>
    <t>010105035076B13D14A602052F69B23EDA6B7171E111CA</t>
  </si>
  <si>
    <t>01010503575C413ED47F42857F8B2CFCA68DFD</t>
  </si>
  <si>
    <t>010105035076B13D14AF6275F501E39CAC19E5C7AC62EA</t>
  </si>
  <si>
    <t>010105035076B13D14AF6275F501E39CAC19E5C7AF376F</t>
  </si>
  <si>
    <t>010105035076B13D14AF6275F501E39CAC19E5C7AE1046</t>
  </si>
  <si>
    <t>010105035076B13D14AF6275F501E39CAC19E5C7A9AE23</t>
  </si>
  <si>
    <t>01010503575C513D04DC7275AFE2FDD6FF9A72</t>
  </si>
  <si>
    <t>01010503575D313014CBD2A5765EC2A2B49A9C</t>
  </si>
  <si>
    <t>01010503505BC136C4215285096CFA7394F65F259F7C3E</t>
  </si>
  <si>
    <t>01010503575C513DA4C402C52ADE88CE034981</t>
  </si>
  <si>
    <t>01010504</t>
  </si>
  <si>
    <t>010105045076B13D14AF6275F4797581DA8EDC8C30BA31</t>
  </si>
  <si>
    <t>01010504575C413E84FE12558F98441DAD2058</t>
  </si>
  <si>
    <t>01010504575C413E84FE12558F98441DAD217A</t>
  </si>
  <si>
    <t>01010504575C413E84FE12558F98441DAD217E</t>
  </si>
  <si>
    <t>01010504575C413E84FE12558F98441EB413CF</t>
  </si>
  <si>
    <t>01010504575C413E84FD02F5A5DAFDDEE7A1AC</t>
  </si>
  <si>
    <t>01010504575C413EE40D42A5B07DD9C21506AD</t>
  </si>
  <si>
    <t>01010504575C413EE40612A5DC6FB81D42318F</t>
  </si>
  <si>
    <t>01010504575C01353447D2D55C5DB491E0F7A8</t>
  </si>
  <si>
    <t>01010504575C413EF42B7275D14E64419713EA</t>
  </si>
  <si>
    <t>01010504575C413EF42B7275D14E6440F0A998</t>
  </si>
  <si>
    <t>010105045076A13C848902A513537E6E88A0A7269900F1</t>
  </si>
  <si>
    <t>010105045076A13C848902A513537E6E88A0A7269900F5</t>
  </si>
  <si>
    <t>01010504575C413EE40D42A5B228E1ACB62A78</t>
  </si>
  <si>
    <t>010105045076A13C848902A5135256B9D911F9280C1227</t>
  </si>
  <si>
    <t>01010504575C413E94833295F2CAA2FC82B77A</t>
  </si>
  <si>
    <t>01010504575C413E94833285EA3249017751A3</t>
  </si>
  <si>
    <t>01010504575C413EE40D42B55995452808E4B1</t>
  </si>
  <si>
    <t>01010504575CF13D74E5D2054CBFD65FF4DEBE</t>
  </si>
  <si>
    <t>01010504575C413EC456F205A351BA5BBC871A</t>
  </si>
  <si>
    <t>01010504575C413EC456F205A351BD100A6715</t>
  </si>
  <si>
    <t>01010504505BC136C4215285096CFA7394F65F259F7C3E</t>
  </si>
  <si>
    <t>01010505</t>
  </si>
  <si>
    <t>010105055076B13D14AC920546BD8A7F6EE53D8E954DEF</t>
  </si>
  <si>
    <t>01010505575C7132148432A5504989E9D13E9B</t>
  </si>
  <si>
    <t>01010505575C7132148432A5504989EAF7215B</t>
  </si>
  <si>
    <t>01010505575C91369413D28585A7DF872D76E7</t>
  </si>
  <si>
    <t>01010505575C71321486E2451928B4040C7C38</t>
  </si>
  <si>
    <t>01010505575C7133243962851C541916A6CB9A</t>
  </si>
  <si>
    <t>01010505575C7133243962851C541916A6CB9E</t>
  </si>
  <si>
    <t>01010505575C7133243C32D581FE8A505C65BB</t>
  </si>
  <si>
    <t>01010506</t>
  </si>
  <si>
    <t>01010506575CC13A349F02C5477F69A5F82971</t>
  </si>
  <si>
    <t>01010506575CC13A349D52A5704E2AB07B4B61</t>
  </si>
  <si>
    <t>01010506575CC13A04C9F2C593B4B0F1C9F136</t>
  </si>
  <si>
    <t>01010507</t>
  </si>
  <si>
    <t>01010507575CE13EC432428549E44529C4A1D0</t>
  </si>
  <si>
    <t>01010507575CE13EC432428549E44529C4A2F8</t>
  </si>
  <si>
    <t>01010507575CE13EC431A2053B3ED3A3EAEB19</t>
  </si>
  <si>
    <t>010105075076B13D14A9D2C59F47DCD2C14B4EF19FFE49</t>
  </si>
  <si>
    <t>01010507575CE13EE4FC2205DD88B8861D9098</t>
  </si>
  <si>
    <t>01010507575C81304466C295FC08BF7D76388F</t>
  </si>
  <si>
    <t>01010507575CE13EB42AB225DF99B9E7768649</t>
  </si>
  <si>
    <t>01010508</t>
  </si>
  <si>
    <t>01010508575C913694123265DCD7E7795F7019</t>
  </si>
  <si>
    <t>01010508575C913694123265DCD7E7795F701C</t>
  </si>
  <si>
    <t>01010508575C9136E4932265A8EDA2B905383B</t>
  </si>
  <si>
    <t>01010508575C9136B4DE52B57E0657BE346E3D</t>
  </si>
  <si>
    <t>01010508575C9136B4DE52B57E0657BE346FC3</t>
  </si>
  <si>
    <t>01010509</t>
  </si>
  <si>
    <t>010105095076B13D14A9D2C59F47DA20CC2F2A4E59041E</t>
  </si>
  <si>
    <t>010105095076B13D14A9D2C59F47DA20CC2F2A4E587AF7</t>
  </si>
  <si>
    <t>01010509575CB13B6438F2F5F8B27C915B668F</t>
  </si>
  <si>
    <t>01010509575CB13B6438F2F5F8B27C915B65E8</t>
  </si>
  <si>
    <t>01010509575CB13BF4198235AC03E76B7A782A</t>
  </si>
  <si>
    <t>01010509575CE13E84542275B1CF9394719B07</t>
  </si>
  <si>
    <t>01010509575CB13B94F392259B744E90E214FE</t>
  </si>
  <si>
    <t>01010509575CB13B6438F2E5D1A9BA7340D444</t>
  </si>
  <si>
    <t>01010510</t>
  </si>
  <si>
    <t>01010510575C6133849C22E543EA4C25BD97A9</t>
  </si>
  <si>
    <t>01010510575C6133849C22E543EE27F4244E3A</t>
  </si>
  <si>
    <t>01010510575C6133849C22C59089B699B497CB</t>
  </si>
  <si>
    <t>01010510575C6133849FE225C68D4C80977030</t>
  </si>
  <si>
    <t>01010510575C613384995295DB4B20A6BE7AB0</t>
  </si>
  <si>
    <t>01010510575C613384995295DB4B20A6BE7AB5</t>
  </si>
  <si>
    <t>01010510575CD138E4B7D2A5FDCD668CF9CA3C</t>
  </si>
  <si>
    <t>01010510575CD138E4B7D2A5FC263DA02F37BF</t>
  </si>
  <si>
    <t>01010511</t>
  </si>
  <si>
    <t>AD02(세이프강화도어 포함)</t>
  </si>
  <si>
    <t>2.945 x 2.800 = 8.246</t>
  </si>
  <si>
    <t>5076B13D14A832751B2BD50CA556602A1C289C</t>
  </si>
  <si>
    <t>010105115076B13D14A832751B2BD50CA556602A1C289C</t>
  </si>
  <si>
    <t>AW02</t>
  </si>
  <si>
    <t>0.400 x 3.295 = 1.318</t>
  </si>
  <si>
    <t>5076B13D14A832751B2BD50CA556602A1C2E21</t>
  </si>
  <si>
    <t>010105115076B13D14A832751B2BD50CA556602A1C2E21</t>
  </si>
  <si>
    <t>010105115076B13D14A832751B2BD50CA556602A1C2FC8</t>
  </si>
  <si>
    <t>010105115076A13C848902950AB3C9C9B289D4EAD3269D</t>
  </si>
  <si>
    <t>010105115076A13C8489029506D87B8ACDE69B54286F62</t>
  </si>
  <si>
    <t>01010511575CD138E4B1B235276EEA9F6F7687</t>
  </si>
  <si>
    <t>01010512</t>
  </si>
  <si>
    <t>010105125076B13D14A832751B2BD46ABCB2B0C23ED0BC</t>
  </si>
  <si>
    <t>010105125076B13D14A83275197E0683582655DFC91F4E</t>
  </si>
  <si>
    <t>010105125076B13D14A832751977D6E973CED8FBE493B5</t>
  </si>
  <si>
    <t>01010512575CD138F45BF2058FFCA340C42A9B</t>
  </si>
  <si>
    <t>01010512575CD13804D56225030322B55F1615</t>
  </si>
  <si>
    <t>01010512575C9136B4DF62154930EC5105DB42</t>
  </si>
  <si>
    <t>01010512575CD13804DC928501BB9F9E33C99E</t>
  </si>
  <si>
    <t>01010512575CD13814FFC215F047051502FBBF</t>
  </si>
  <si>
    <t>01010513</t>
  </si>
  <si>
    <t>01010513575CF13D44136215E3B911FC1D43EB</t>
  </si>
  <si>
    <t>01010513575CF13D5436A2D5C1CCB322456B5C</t>
  </si>
  <si>
    <t>01010513575CF13D5436A2D5C1CCB94A227D66</t>
  </si>
  <si>
    <t>01010513575CF13D5436A2D5C1C24AE724EA48</t>
  </si>
  <si>
    <t>01010514</t>
  </si>
  <si>
    <t>010105145076B13D14AAE255B0941985859A1F9C6DD75D</t>
  </si>
  <si>
    <t>010105145647E13FA4BED2458712D4138CCD001</t>
  </si>
  <si>
    <t>01010514575CE13ED4D1B2C5ED01AE4A6DECA9</t>
  </si>
  <si>
    <t>01010514575CE13ED4D1B2C5ED01AE494F3EC4</t>
  </si>
  <si>
    <t>01010514575CB13B6438F2E5D1A9BA7614B2CE</t>
  </si>
  <si>
    <t>01010514575CB13B6438F2E5D1A9BA7614B127</t>
  </si>
  <si>
    <t>01010515</t>
  </si>
  <si>
    <t>010105155076B13D14AC92054596FC596066C19451B8A1</t>
  </si>
  <si>
    <t>0101051557702131344B72B5AF2BC2B366C896</t>
  </si>
  <si>
    <t>01010516</t>
  </si>
  <si>
    <t>010105165076A13CB44462057F0C614D1ED9704011B1BC</t>
  </si>
  <si>
    <t>010105165076A13CB44462057F0C614D1ED9704011B1BE</t>
  </si>
  <si>
    <t>010105165076A13CB44462057F0C614D1ED9704011B243</t>
  </si>
  <si>
    <t>010105165076A13CB44462057F0C614D1ED9704011B241</t>
  </si>
  <si>
    <t>010105165076A13CB44462057F0C614D1ED9704011B36A</t>
  </si>
  <si>
    <t>010105165076A13CB44462057F0C614D1ED9704011B368</t>
  </si>
  <si>
    <t>010105165076A13CB44462057F0C614D1ED9704011B470</t>
  </si>
  <si>
    <t>010105165076A13CB44462057F0C614D1ED9704011B517</t>
  </si>
  <si>
    <t>01010517</t>
  </si>
  <si>
    <t>18인승(2면전망),03/03(1-3층),방화문</t>
  </si>
  <si>
    <t>5076A13CB44462057F0C614D1ED97042C19B49</t>
  </si>
  <si>
    <t>010105175076A13CB44462057F0C614D1ED97042C19B49</t>
  </si>
  <si>
    <t>01010518</t>
  </si>
  <si>
    <t>01010518575D0133D4F0F2D5AFB878376CC088</t>
  </si>
  <si>
    <t>01010518575D0133D4F0F2D5AFB878376CC2B5</t>
  </si>
  <si>
    <t>천장, 15mm</t>
  </si>
  <si>
    <t>호표 139</t>
  </si>
  <si>
    <t>575D0133D4F0F2D5AFB878376DEA65</t>
  </si>
  <si>
    <t>01010518575D0133D4F0F2D5AFB878376DEA65</t>
  </si>
  <si>
    <t>MDF 걸레받이 해체</t>
  </si>
  <si>
    <t>H:100mm</t>
  </si>
  <si>
    <t>호표 140</t>
  </si>
  <si>
    <t>575D0133D4F0F2D5AFB878376DEB0C</t>
  </si>
  <si>
    <t>01010518575D0133D4F0F2D5AFB878376DEB0C</t>
  </si>
  <si>
    <t>01010518575D0133D4F0F2C588AEA75268B5DC</t>
  </si>
  <si>
    <t>01010518575D0133D4F9D2852C4F55BC8B5D67</t>
  </si>
  <si>
    <t>01010518575D0133D4F9D2852C4F55BC8B5E0D</t>
  </si>
  <si>
    <t>01010518575D0133D4FB82353142AA1A363B69</t>
  </si>
  <si>
    <t>01010518575D0133D4FB82353142AA1A363894</t>
  </si>
  <si>
    <t>콘크리트 절단(Wheel Saw)</t>
  </si>
  <si>
    <t>t=300mm이하</t>
  </si>
  <si>
    <t>m</t>
  </si>
  <si>
    <t>5770A13C94A06255BC91B9420635C3</t>
  </si>
  <si>
    <t>010105185770A13C94A06255BC91B9420635C3</t>
  </si>
  <si>
    <t>01010518575C9136B4D9D275750A513F635F88</t>
  </si>
  <si>
    <t>콘크리트구조물 헐기(인력)-미장</t>
  </si>
  <si>
    <t>호표 141</t>
  </si>
  <si>
    <t>575D0133D4FB82353142AA1911DF3A</t>
  </si>
  <si>
    <t>01010518575D0133D4FB82353142AA1911DF3A</t>
  </si>
  <si>
    <t>01010518575D0133D4FB82353142AA1912E47E</t>
  </si>
  <si>
    <t>01010518575D0133D4FB82353142AA1912E62C</t>
  </si>
  <si>
    <t>01010518575D0133D4FB82353142AA1912E1AA</t>
  </si>
  <si>
    <t>01010518571D613EB42D72353CEEE2469B5B9AA669A770</t>
  </si>
  <si>
    <t>01010518571D613EB42D72353CEEE2469B5B9AA669A773</t>
  </si>
  <si>
    <t>01010519</t>
  </si>
  <si>
    <t>010105195076B13D14AE52E5D2F9D0A5B0B3EE448CF466</t>
  </si>
  <si>
    <t>01010519505BC136C429A2E5E0901B5AFDBA1B77480419</t>
  </si>
  <si>
    <t>01010519575D513BF4F1B2E5A988C03B3EB741</t>
  </si>
  <si>
    <t>01010519575D513BF4F62205CC7E8EFB875597</t>
  </si>
  <si>
    <t>01010519575D513BF4F62205CC7E8EFB875594</t>
  </si>
  <si>
    <t>01010519575D513BF4F62205CC7E8EF9D09DCB</t>
  </si>
  <si>
    <t>01010519575D513BF4F62205CC7E8EF9D09DC8</t>
  </si>
  <si>
    <t>◆.승강기 SPG</t>
  </si>
  <si>
    <t>010106</t>
  </si>
  <si>
    <t>S.P.G 공사</t>
  </si>
  <si>
    <t>01010601</t>
  </si>
  <si>
    <t>유리공사</t>
  </si>
  <si>
    <t>5076A13CB44462057F0C614D1ED970401404D5</t>
  </si>
  <si>
    <t>010106015076A13CB44462057F0C614D1ED970401404D5</t>
  </si>
  <si>
    <t>금속공사</t>
  </si>
  <si>
    <t>5076A13CB44462057F0C614D1ED970401404D7</t>
  </si>
  <si>
    <t>010106015076A13CB44462057F0C614D1ED970401404D7</t>
  </si>
  <si>
    <t>■.품질시험비</t>
  </si>
  <si>
    <t>0102</t>
  </si>
  <si>
    <t>가설기자재</t>
  </si>
  <si>
    <t>시스템비계 부재(수직재/압축강도)</t>
  </si>
  <si>
    <t>회</t>
  </si>
  <si>
    <t>호표 142</t>
  </si>
  <si>
    <t>575C0135446962552D080F071B852C</t>
  </si>
  <si>
    <t>0102575C0135446962552D080F071B852C</t>
  </si>
  <si>
    <t>시스템비계 부재(수평재/휨강도)</t>
  </si>
  <si>
    <t>호표 143</t>
  </si>
  <si>
    <t>575C0135446962552D080F071B852E</t>
  </si>
  <si>
    <t>0102575C0135446962552D080F071B852E</t>
  </si>
  <si>
    <t>굳지 아니한 콘크리트(레미콘 포함)</t>
  </si>
  <si>
    <t>단위수량, 120m3마다</t>
  </si>
  <si>
    <t>호표 144</t>
  </si>
  <si>
    <t>575C0135446962552D080F029A6CCC</t>
  </si>
  <si>
    <t>0102575C0135446962552D080F029A6CCC</t>
  </si>
  <si>
    <t>염화물량, 120m3마다</t>
  </si>
  <si>
    <t>호표 145</t>
  </si>
  <si>
    <t>575C0135446962552D080F029A6F80</t>
  </si>
  <si>
    <t>0102575C0135446962552D080F029A6F80</t>
  </si>
  <si>
    <t>슬럼프, 120m3마다</t>
  </si>
  <si>
    <t>호표 146</t>
  </si>
  <si>
    <t>575C0135446962552D080F029A6EF9</t>
  </si>
  <si>
    <t>0102575C0135446962552D080F029A6EF9</t>
  </si>
  <si>
    <t>공기량, 120m3마다</t>
  </si>
  <si>
    <t>호표 147</t>
  </si>
  <si>
    <t>575C0135446962552D080F029A6978</t>
  </si>
  <si>
    <t>0102575C0135446962552D080F029A6978</t>
  </si>
  <si>
    <t>온도, 120m3마다</t>
  </si>
  <si>
    <t>호표 148</t>
  </si>
  <si>
    <t>575C0135446962552D080F029A6851</t>
  </si>
  <si>
    <t>0102575C0135446962552D080F029A6851</t>
  </si>
  <si>
    <t>공시체제작, 120m3마다</t>
  </si>
  <si>
    <t>호표 149</t>
  </si>
  <si>
    <t>575C0135446962552D080F029A6B25</t>
  </si>
  <si>
    <t>0102575C0135446962552D080F029A6B25</t>
  </si>
  <si>
    <t>철근콘크리트용 봉강</t>
  </si>
  <si>
    <t>항복강도, 50톤마다</t>
  </si>
  <si>
    <t>호표 150</t>
  </si>
  <si>
    <t>575C0135446962552D080E7FA73902</t>
  </si>
  <si>
    <t>0102575C0135446962552D080E7FA73902</t>
  </si>
  <si>
    <t>인장강도, 50톤마다</t>
  </si>
  <si>
    <t>호표 151</t>
  </si>
  <si>
    <t>575C0135446962552D080E7FA7387C</t>
  </si>
  <si>
    <t>0102575C0135446962552D080E7FA7387C</t>
  </si>
  <si>
    <t>연신율, 50톤마다</t>
  </si>
  <si>
    <t>호표 152</t>
  </si>
  <si>
    <t>575C0135446962552D080E7FA73B30</t>
  </si>
  <si>
    <t>0102575C0135446962552D080E7FA73B30</t>
  </si>
  <si>
    <t>건축구조용 압연강재</t>
  </si>
  <si>
    <t>항복점 내력, 50톤마다</t>
  </si>
  <si>
    <t>호표 153</t>
  </si>
  <si>
    <t>575C0135446962552D080E7FA46751</t>
  </si>
  <si>
    <t>0102575C0135446962552D080E7FA46751</t>
  </si>
  <si>
    <t>호표 154</t>
  </si>
  <si>
    <t>575C0135446962552D080E7FA4664A</t>
  </si>
  <si>
    <t>0102575C0135446962552D080E7FA4664A</t>
  </si>
  <si>
    <t>압축강도, 100,000매당</t>
  </si>
  <si>
    <t>호표 155</t>
  </si>
  <si>
    <t>575C0135446962552D080F0E48A2BE</t>
  </si>
  <si>
    <t>0102575C0135446962552D080F0E48A2BE</t>
  </si>
  <si>
    <t>점토벽돌</t>
  </si>
  <si>
    <t>압축강도, 50,000매당</t>
  </si>
  <si>
    <t>호표 156</t>
  </si>
  <si>
    <t>575C0135446962552D080F0E48A345</t>
  </si>
  <si>
    <t>0102575C0135446962552D080F0E48A345</t>
  </si>
  <si>
    <t>콘크리트용 골재</t>
  </si>
  <si>
    <t>절대 건조 밀도 및 흡수율</t>
  </si>
  <si>
    <t>호표 157</t>
  </si>
  <si>
    <t>575C0135446962552D080E7E999923</t>
  </si>
  <si>
    <t>0102575C0135446962552D080E7E999923</t>
  </si>
  <si>
    <t>잔골재의 유기 불순물</t>
  </si>
  <si>
    <t>호표 158</t>
  </si>
  <si>
    <t>575C0135446962552D080E7E999AC9</t>
  </si>
  <si>
    <t>0102575C0135446962552D080E7E999AC9</t>
  </si>
  <si>
    <t>염화물함유량</t>
  </si>
  <si>
    <t>호표 159</t>
  </si>
  <si>
    <t>575C0135446962552D080E7E999BD0</t>
  </si>
  <si>
    <t>0102575C0135446962552D080E7E999BD0</t>
  </si>
  <si>
    <t>품질관리 교육.훈련비</t>
  </si>
  <si>
    <t>초급품질관리기술인 1%</t>
  </si>
  <si>
    <t>월</t>
  </si>
  <si>
    <t>호표 160</t>
  </si>
  <si>
    <t>575C713214816265FBCC15EF915AA4</t>
  </si>
  <si>
    <t>0102575C713214816265FBCC15EF915AA4</t>
  </si>
  <si>
    <t>품질관련 문서 작성 및 관리에 관련한 비용</t>
  </si>
  <si>
    <t>호표 161</t>
  </si>
  <si>
    <t>575C713214816265FBCC15EF915AA7</t>
  </si>
  <si>
    <t>0102575C713214816265FBCC15EF915AA7</t>
  </si>
  <si>
    <t>품질검사비</t>
  </si>
  <si>
    <t>품질시험비 합계의 1%</t>
  </si>
  <si>
    <t>01025647E13FA4BED2458712D4138CCD001</t>
  </si>
  <si>
    <t>그밖의 비용</t>
  </si>
  <si>
    <t>품질관리활동비 총액의 1%</t>
  </si>
  <si>
    <t>5647E13FA4BED2458712D4138CCE002</t>
  </si>
  <si>
    <t>01025647E13FA4BED2458712D4138CCE002</t>
  </si>
  <si>
    <t>■.안전관리비</t>
  </si>
  <si>
    <t>0103</t>
  </si>
  <si>
    <t>안전관리계획서 작성 및 보완</t>
  </si>
  <si>
    <t>5076A13CB44462057F0F3AC4EC9AA6C1054E26</t>
  </si>
  <si>
    <t>01035076A13CB44462057F0F3AC4EC9AA6C1054E26</t>
  </si>
  <si>
    <t>안전관리계획서 검토</t>
  </si>
  <si>
    <t>5076A13CB44462057F0F3AC4EC9AA6C1054E24</t>
  </si>
  <si>
    <t>01035076A13CB44462057F0F3AC4EC9AA6C1054E24</t>
  </si>
  <si>
    <t>■.건설폐기물처리비</t>
  </si>
  <si>
    <t>0104</t>
  </si>
  <si>
    <t>승강기#1</t>
  </si>
  <si>
    <t>010401</t>
  </si>
  <si>
    <t>신축공사</t>
  </si>
  <si>
    <t>01040101</t>
  </si>
  <si>
    <t>건설폐재류</t>
  </si>
  <si>
    <t>가연성이 제거된 재활용이 가능한 혼합물</t>
  </si>
  <si>
    <t>571D613EB42D72353CEEE2469B5AF5EAFA8141</t>
  </si>
  <si>
    <t>01040101571D613EB42D72353CEEE2469B5AF5EAFA8141</t>
  </si>
  <si>
    <t>혼합건설폐기물</t>
  </si>
  <si>
    <t>불연성 건설폐기물에 가연성 5% 이하 혼합</t>
  </si>
  <si>
    <t>571D613EB42D72353CEEE2469B5AF5EAFD541A</t>
  </si>
  <si>
    <t>01040101571D613EB42D72353CEEE2469B5AF5EAFD541A</t>
  </si>
  <si>
    <t>그 밖의 건설폐기물에 가연성 5% 이하 혼합</t>
  </si>
  <si>
    <t>571D613EB42D72353CEEE2469B5AF5EAFC4C01</t>
  </si>
  <si>
    <t>01040101571D613EB42D72353CEEE2469B5AF5EAFC4C01</t>
  </si>
  <si>
    <t>가연성폐기물</t>
  </si>
  <si>
    <t>폐목재류</t>
  </si>
  <si>
    <t>571D613EB42D72353CEEE2469B5AF5EAFF039D</t>
  </si>
  <si>
    <t>01040101571D613EB42D72353CEEE2469B5AF5EAFF039D</t>
  </si>
  <si>
    <t>폐합성수지류</t>
  </si>
  <si>
    <t>571D613EB42D72353CEEE2469B5AF5EAFF00C8</t>
  </si>
  <si>
    <t>01040101571D613EB42D72353CEEE2469B5AF5EAFF00C8</t>
  </si>
  <si>
    <t>건설폐재류 운반비</t>
  </si>
  <si>
    <t>24톤 덤프트럭, 30km</t>
  </si>
  <si>
    <t>571D613EB42D72353CEEE2469B5B9AA669A66B</t>
  </si>
  <si>
    <t>01040101571D613EB42D72353CEEE2469B5B9AA669A66B</t>
  </si>
  <si>
    <t>혼합건설폐기물 운반비</t>
  </si>
  <si>
    <t>24톤 암롤트럭, 30km</t>
  </si>
  <si>
    <t>571D613EB42D72353CEEE2469B5B9AA669A397</t>
  </si>
  <si>
    <t>01040101571D613EB42D72353CEEE2469B5B9AA669A397</t>
  </si>
  <si>
    <t>철거공사</t>
  </si>
  <si>
    <t>01040102</t>
  </si>
  <si>
    <t>01040102571D613EB42D72353CEEE2469B5AF5EAFA8141</t>
  </si>
  <si>
    <t>01040102571D613EB42D72353CEEE2469B5AF5EAFD541A</t>
  </si>
  <si>
    <t>01040102571D613EB42D72353CEEE2469B5AF5EAFC4C01</t>
  </si>
  <si>
    <t>01040102571D613EB42D72353CEEE2469B5AF5EAFF039D</t>
  </si>
  <si>
    <t>01040102571D613EB42D72353CEEE2469B5AF5EAFF00C8</t>
  </si>
  <si>
    <t>폐벽지</t>
  </si>
  <si>
    <t>571D613EB42D72353CEEE2469B5AF5EAFF01EF</t>
  </si>
  <si>
    <t>01040102571D613EB42D72353CEEE2469B5AF5EAFF01EF</t>
  </si>
  <si>
    <t>01040102571D613EB42D72353CEEE2469B5B9AA669A66B</t>
  </si>
  <si>
    <t>01040102571D613EB42D72353CEEE2469B5B9AA669A397</t>
  </si>
  <si>
    <t>승강기#2</t>
  </si>
  <si>
    <t>010402</t>
  </si>
  <si>
    <t>01040201</t>
  </si>
  <si>
    <t>01040201571D613EB42D72353CEEE2469B5AF5EAFA8141</t>
  </si>
  <si>
    <t>01040201571D613EB42D72353CEEE2469B5AF5EAFD541A</t>
  </si>
  <si>
    <t>01040201571D613EB42D72353CEEE2469B5AF5EAFC4C01</t>
  </si>
  <si>
    <t>01040201571D613EB42D72353CEEE2469B5AF5EAFF039D</t>
  </si>
  <si>
    <t>01040201571D613EB42D72353CEEE2469B5AF5EAFF00C8</t>
  </si>
  <si>
    <t>01040201571D613EB42D72353CEEE2469B5B9AA669A66B</t>
  </si>
  <si>
    <t>01040201571D613EB42D72353CEEE2469B5B9AA669A397</t>
  </si>
  <si>
    <t>01040202</t>
  </si>
  <si>
    <t>폐콘크리트</t>
  </si>
  <si>
    <t>이물질이 없는 순수한 폐콘크리트</t>
  </si>
  <si>
    <t>571D613EB42D72353CEEE2469B5AF5EAFA8143</t>
  </si>
  <si>
    <t>01040202571D613EB42D72353CEEE2469B5AF5EAFA8143</t>
  </si>
  <si>
    <t>01040202571D613EB42D72353CEEE2469B5AF5EAFA8141</t>
  </si>
  <si>
    <t>01040202571D613EB42D72353CEEE2469B5AF5EAFD541A</t>
  </si>
  <si>
    <t>01040202571D613EB42D72353CEEE2469B5AF5EAFC4C01</t>
  </si>
  <si>
    <t>01040202571D613EB42D72353CEEE2469B5AF5EAFF00C8</t>
  </si>
  <si>
    <t>01040202571D613EB42D72353CEEE2469B5B9AA669A66B</t>
  </si>
  <si>
    <t>01040202571D613EB42D72353CEEE2469B5B9AA669A397</t>
  </si>
  <si>
    <t>승강기#3</t>
  </si>
  <si>
    <t>010403</t>
  </si>
  <si>
    <t>01040301</t>
  </si>
  <si>
    <t>01040301571D613EB42D72353CEEE2469B5AF5EAFA8141</t>
  </si>
  <si>
    <t>01040301571D613EB42D72353CEEE2469B5AF5EAFD541A</t>
  </si>
  <si>
    <t>01040301571D613EB42D72353CEEE2469B5AF5EAFC4C01</t>
  </si>
  <si>
    <t>01040301571D613EB42D72353CEEE2469B5AF5EAFF039D</t>
  </si>
  <si>
    <t>01040301571D613EB42D72353CEEE2469B5AF5EAFF00C8</t>
  </si>
  <si>
    <t>01040301571D613EB42D72353CEEE2469B5B9AA669A66B</t>
  </si>
  <si>
    <t>01040301571D613EB42D72353CEEE2469B5B9AA669A397</t>
  </si>
  <si>
    <t>01040302</t>
  </si>
  <si>
    <t>01040302571D613EB42D72353CEEE2469B5AF5EAFA8143</t>
  </si>
  <si>
    <t>01040302571D613EB42D72353CEEE2469B5AF5EAFA8141</t>
  </si>
  <si>
    <t>01040302571D613EB42D72353CEEE2469B5AF5EAFD541A</t>
  </si>
  <si>
    <t>01040302571D613EB42D72353CEEE2469B5AF5EAFF00C8</t>
  </si>
  <si>
    <t>01040302571D613EB42D72353CEEE2469B5B9AA669A66B</t>
  </si>
  <si>
    <t>01040302571D613EB42D72353CEEE2469B5B9AA669A397</t>
  </si>
  <si>
    <t>승강기#4</t>
  </si>
  <si>
    <t>010404</t>
  </si>
  <si>
    <t>01040401</t>
  </si>
  <si>
    <t>01040401571D613EB42D72353CEEE2469B5AF5EAFA8141</t>
  </si>
  <si>
    <t>01040401571D613EB42D72353CEEE2469B5AF5EAFD541A</t>
  </si>
  <si>
    <t>01040401571D613EB42D72353CEEE2469B5AF5EAFC4C01</t>
  </si>
  <si>
    <t>01040401571D613EB42D72353CEEE2469B5AF5EAFF039D</t>
  </si>
  <si>
    <t>01040401571D613EB42D72353CEEE2469B5AF5EAFF00C8</t>
  </si>
  <si>
    <t>01040401571D613EB42D72353CEEE2469B5B9AA669A66B</t>
  </si>
  <si>
    <t>01040401571D613EB42D72353CEEE2469B5B9AA669A397</t>
  </si>
  <si>
    <t>01040402</t>
  </si>
  <si>
    <t>01040402571D613EB42D72353CEEE2469B5AF5EAFA8143</t>
  </si>
  <si>
    <t>01040402571D613EB42D72353CEEE2469B5AF5EAFA8141</t>
  </si>
  <si>
    <t>01040402571D613EB42D72353CEEE2469B5AF5EAFD541A</t>
  </si>
  <si>
    <t>01040402571D613EB42D72353CEEE2469B5AF5EAFF039D</t>
  </si>
  <si>
    <t>01040402571D613EB42D72353CEEE2469B5AF5EAFF00C8</t>
  </si>
  <si>
    <t>01040402571D613EB42D72353CEEE2469B5B9AA669A66B</t>
  </si>
  <si>
    <t>01040402571D613EB42D72353CEEE2469B5B9AA669A397</t>
  </si>
  <si>
    <t>×</t>
  </si>
  <si>
    <t>[ 총            공            사              비 ]</t>
  </si>
  <si>
    <t>부가세포함</t>
  </si>
  <si>
    <t>각        종         인        증        비</t>
  </si>
  <si>
    <t>미        술         장        식        품</t>
  </si>
  <si>
    <t>← 토목(하수도인입비), 기계(도시가스인입비,중온수인입비,상수도인입비), 전기(한전불입금)</t>
  </si>
  <si>
    <t>시        설        분        담        금</t>
  </si>
  <si>
    <t>소    계</t>
  </si>
  <si>
    <t>← 산업안전보건관리비에 반영 안함</t>
  </si>
  <si>
    <t>관급자 설치</t>
  </si>
  <si>
    <t>← 산업안전보건관리비에 반영</t>
  </si>
  <si>
    <t>도급자 설치</t>
  </si>
  <si>
    <t>관급자재비</t>
  </si>
  <si>
    <t>[ 도                     급                     액 ]</t>
  </si>
  <si>
    <t>(공급가액)</t>
  </si>
  <si>
    <t>부        가         가        치        세</t>
  </si>
  <si>
    <t>← 공사손해보험료 : PQ공사, 대안입찰, 턴키입찰  0.25%</t>
  </si>
  <si>
    <t>(공급가액+관급)</t>
  </si>
  <si>
    <t>공    사     손    해     보     험     료</t>
  </si>
  <si>
    <t>공            급             가            액</t>
  </si>
  <si>
    <t>(순공사+관급)</t>
  </si>
  <si>
    <t>정     기    안     전     점    검     비</t>
  </si>
  <si>
    <t>100톤미만적용</t>
  </si>
  <si>
    <t>폐   기   물     처   리   비 ( 건 설 )</t>
  </si>
  <si>
    <t>비   구   조   요   소     검   토   비</t>
    <phoneticPr fontId="11" type="noConversion"/>
  </si>
  <si>
    <t xml:space="preserve">T .                   A .                   B </t>
  </si>
  <si>
    <t>(노무비+경비+일관)</t>
  </si>
  <si>
    <t>이                                          윤</t>
  </si>
  <si>
    <t>순공사</t>
  </si>
  <si>
    <t>일        반         관        리        비</t>
  </si>
  <si>
    <t>계</t>
  </si>
  <si>
    <t>[ 소                          계 ]</t>
  </si>
  <si>
    <t>노무비</t>
    <phoneticPr fontId="11" type="noConversion"/>
  </si>
  <si>
    <t>임   금     채   권     부   담   금</t>
    <phoneticPr fontId="11" type="noConversion"/>
  </si>
  <si>
    <t>석      면         분      담      금</t>
    <phoneticPr fontId="11" type="noConversion"/>
  </si>
  <si>
    <t>(재+직노+산출경비)</t>
  </si>
  <si>
    <t>건설기계대여대금지급보증서발급수수료</t>
  </si>
  <si>
    <t>건설하도급대금지급보증서발급수수료</t>
  </si>
  <si>
    <t>+</t>
  </si>
  <si>
    <t>공  사  이  행  보  증  수  수  료</t>
  </si>
  <si>
    <t>환      경         보      전      비</t>
  </si>
  <si>
    <t>(재료비+노무비)</t>
  </si>
  <si>
    <t>기          타          경          비</t>
  </si>
  <si>
    <t>(재+직노+관급)</t>
  </si>
  <si>
    <t>산  업  안  전  보  건  관  리  비</t>
  </si>
  <si>
    <t>직접노무비</t>
  </si>
  <si>
    <t>퇴   직     공   제     부   금   비</t>
  </si>
  <si>
    <t>건강보험료</t>
  </si>
  <si>
    <t>노  인  장  기  요  양  보  험  료</t>
  </si>
  <si>
    <t>연      금         보      험      료</t>
  </si>
  <si>
    <t>건      강         보      험      료</t>
  </si>
  <si>
    <t>노무비</t>
  </si>
  <si>
    <t>고      용         보      험      료</t>
  </si>
  <si>
    <t>산      재         보      험      료</t>
  </si>
  <si>
    <t>건  설   폐  기  물   처  리  비
(100톤 미만)</t>
    <phoneticPr fontId="11" type="noConversion"/>
  </si>
  <si>
    <t>안      전         관      리      비</t>
    <phoneticPr fontId="11" type="noConversion"/>
  </si>
  <si>
    <t>품      질         관      리      비</t>
  </si>
  <si>
    <t>산          출         경          비</t>
  </si>
  <si>
    <t>경          비</t>
  </si>
  <si>
    <t>간      접         노      무      비</t>
  </si>
  <si>
    <t>직      접         노      무      비</t>
  </si>
  <si>
    <t>작  업  설  ,  부  산  물  등 (△)</t>
  </si>
  <si>
    <t>간      접         재      료      비</t>
  </si>
  <si>
    <t>직      접         재      료      비</t>
  </si>
  <si>
    <t>재료비</t>
  </si>
  <si>
    <t>순    공    사    원    가</t>
  </si>
  <si>
    <t>비        고</t>
  </si>
  <si>
    <t>구         성        비</t>
  </si>
  <si>
    <t>금                            액</t>
  </si>
  <si>
    <t>비             목</t>
  </si>
  <si>
    <t>공사명 : 새마을운동중앙연수원 생활관 환경개선(리모델링)</t>
    <phoneticPr fontId="1" type="noConversion"/>
  </si>
  <si>
    <t>[ ■.새마을운동중앙연수원 생활관 환경개선(리모델링) ]</t>
    <phoneticPr fontId="1" type="noConversion"/>
  </si>
  <si>
    <t>■.새마을운동중앙연수원 생활관 환경개선(리모델링)</t>
    <phoneticPr fontId="1" type="noConversion"/>
  </si>
  <si>
    <t>]</t>
  </si>
  <si>
    <t>건 설 폐 기 물 처 리 비(100톤 이상)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</si>
</sst>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#,###"/>
    <numFmt numFmtId="177" formatCode="_-* #,##0.0_-;\-* #,##0.0_-;_-* &quot;-&quot;_-;_-@_-"/>
    <numFmt numFmtId="178" formatCode="#,###&quot;원절삭&quot;"/>
    <numFmt numFmtId="179" formatCode="0.000%"/>
    <numFmt numFmtId="180" formatCode="#,###&quot;년&quot;"/>
    <numFmt numFmtId="181" formatCode="#,###\ &quot;]&quot;"/>
    <numFmt numFmtId="182" formatCode="0.0000%"/>
    <numFmt numFmtId="183" formatCode="&quot;[(재+직노+산경-&quot;#,###&quot;)&quot;"/>
    <numFmt numFmtId="184" formatCode="0.0%"/>
    <numFmt numFmtId="185" formatCode="#,###&quot;:관급&quot;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FF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92CDDD"/>
      </patternFill>
    </fill>
    <fill>
      <patternFill patternType="solid">
        <fgColor rgb="FFCCFFFF"/>
      </patternFill>
    </fill>
    <fill>
      <patternFill patternType="solid">
        <fgColor rgb="FFFFFFFF"/>
      </patternFill>
    </fill>
    <fill>
      <patternFill patternType="solid">
        <fgColor rgb="FFD9D9D9"/>
      </patternFill>
    </fill>
  </fills>
  <borders count="4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 style="medium">
        <color indexed="64"/>
      </left>
      <right/>
      <top/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/>
      <right style="medium">
        <color indexed="64"/>
      </right>
      <top style="thin">
        <color indexed="64"/>
      </top>
      <bottom/>
      <diagonal/>
    </border>
    <border diagonalUp="1" diagonalDown="1">
      <left style="medium">
        <color indexed="64"/>
      </left>
      <right/>
      <top style="thin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medium">
        <color indexed="64"/>
      </left>
      <right/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/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/>
    </border>
    <border diagonalUp="1" diagonalDown="1">
      <left/>
      <right/>
      <top style="medium">
        <color indexed="64"/>
      </top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/>
    <xf numFmtId="41" fontId="5" fillId="0" borderId="0"/>
    <xf numFmtId="0" fontId="5" fillId="0" borderId="0"/>
    <xf numFmtId="0" fontId="5" fillId="0" borderId="0"/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5" xfId="1" applyFont="1" applyBorder="1" applyAlignment="1">
      <alignment horizontal="center" vertical="center" shrinkToFit="1"/>
    </xf>
    <xf numFmtId="41" fontId="8" fillId="0" borderId="6" xfId="2" applyFont="1" applyBorder="1" applyAlignment="1">
      <alignment horizontal="left" vertical="center" shrinkToFit="1"/>
    </xf>
    <xf numFmtId="41" fontId="8" fillId="0" borderId="7" xfId="2" applyFont="1" applyBorder="1" applyAlignment="1">
      <alignment horizontal="left" vertical="center" shrinkToFit="1"/>
    </xf>
    <xf numFmtId="0" fontId="8" fillId="0" borderId="7" xfId="1" applyFont="1" applyBorder="1" applyAlignment="1">
      <alignment vertical="center" shrinkToFit="1"/>
    </xf>
    <xf numFmtId="10" fontId="9" fillId="0" borderId="7" xfId="2" applyNumberFormat="1" applyFont="1" applyBorder="1" applyAlignment="1">
      <alignment vertical="center"/>
    </xf>
    <xf numFmtId="41" fontId="8" fillId="0" borderId="7" xfId="2" applyFont="1" applyBorder="1" applyAlignment="1">
      <alignment horizontal="center" vertical="center" shrinkToFit="1"/>
    </xf>
    <xf numFmtId="41" fontId="8" fillId="0" borderId="8" xfId="2" applyFont="1" applyBorder="1" applyAlignment="1">
      <alignment horizontal="right" vertical="center" shrinkToFit="1"/>
    </xf>
    <xf numFmtId="41" fontId="8" fillId="0" borderId="6" xfId="2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 shrinkToFit="1"/>
    </xf>
    <xf numFmtId="177" fontId="9" fillId="0" borderId="9" xfId="2" applyNumberFormat="1" applyFont="1" applyBorder="1" applyAlignment="1">
      <alignment vertical="center"/>
    </xf>
    <xf numFmtId="41" fontId="9" fillId="0" borderId="10" xfId="2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8" fillId="0" borderId="9" xfId="2" applyFont="1" applyBorder="1" applyAlignment="1">
      <alignment vertical="center"/>
    </xf>
    <xf numFmtId="0" fontId="8" fillId="2" borderId="5" xfId="1" applyFont="1" applyFill="1" applyBorder="1" applyAlignment="1">
      <alignment horizontal="center" vertical="center" shrinkToFit="1"/>
    </xf>
    <xf numFmtId="41" fontId="8" fillId="2" borderId="6" xfId="2" applyFont="1" applyFill="1" applyBorder="1" applyAlignment="1">
      <alignment horizontal="center" vertical="center" shrinkToFit="1"/>
    </xf>
    <xf numFmtId="41" fontId="8" fillId="2" borderId="7" xfId="2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vertical="center" shrinkToFit="1"/>
    </xf>
    <xf numFmtId="41" fontId="8" fillId="2" borderId="7" xfId="2" applyFont="1" applyFill="1" applyBorder="1" applyAlignment="1">
      <alignment vertical="center" shrinkToFit="1"/>
    </xf>
    <xf numFmtId="41" fontId="8" fillId="2" borderId="8" xfId="2" applyFont="1" applyFill="1" applyBorder="1" applyAlignment="1">
      <alignment horizontal="right" vertical="center" shrinkToFit="1"/>
    </xf>
    <xf numFmtId="0" fontId="8" fillId="2" borderId="8" xfId="1" applyFont="1" applyFill="1" applyBorder="1" applyAlignment="1">
      <alignment horizontal="center" vertical="center" shrinkToFit="1"/>
    </xf>
    <xf numFmtId="41" fontId="8" fillId="0" borderId="7" xfId="2" applyFont="1" applyBorder="1" applyAlignment="1">
      <alignment vertical="center" shrinkToFit="1"/>
    </xf>
    <xf numFmtId="41" fontId="8" fillId="3" borderId="6" xfId="2" applyFont="1" applyFill="1" applyBorder="1" applyAlignment="1">
      <alignment horizontal="center" vertical="center" shrinkToFit="1"/>
    </xf>
    <xf numFmtId="41" fontId="9" fillId="3" borderId="7" xfId="2" applyFont="1" applyFill="1" applyBorder="1" applyAlignment="1">
      <alignment horizontal="center" vertical="center" shrinkToFit="1"/>
    </xf>
    <xf numFmtId="0" fontId="8" fillId="3" borderId="8" xfId="1" applyFont="1" applyFill="1" applyBorder="1" applyAlignment="1">
      <alignment horizontal="center" vertical="center" shrinkToFit="1"/>
    </xf>
    <xf numFmtId="41" fontId="8" fillId="4" borderId="6" xfId="2" applyFont="1" applyFill="1" applyBorder="1" applyAlignment="1">
      <alignment horizontal="center" vertical="center" shrinkToFit="1"/>
    </xf>
    <xf numFmtId="41" fontId="9" fillId="4" borderId="7" xfId="2" applyFont="1" applyFill="1" applyBorder="1" applyAlignment="1">
      <alignment horizontal="center" vertical="center" shrinkToFit="1"/>
    </xf>
    <xf numFmtId="0" fontId="8" fillId="4" borderId="8" xfId="1" applyFont="1" applyFill="1" applyBorder="1" applyAlignment="1">
      <alignment horizontal="center" vertical="center" shrinkToFit="1"/>
    </xf>
    <xf numFmtId="0" fontId="10" fillId="0" borderId="0" xfId="1" applyFont="1" applyAlignment="1">
      <alignment vertical="center"/>
    </xf>
    <xf numFmtId="9" fontId="9" fillId="0" borderId="7" xfId="2" applyNumberFormat="1" applyFont="1" applyBorder="1" applyAlignment="1">
      <alignment vertical="center" shrinkToFit="1"/>
    </xf>
    <xf numFmtId="10" fontId="9" fillId="0" borderId="7" xfId="2" applyNumberFormat="1" applyFont="1" applyBorder="1" applyAlignment="1">
      <alignment vertical="center" shrinkToFit="1"/>
    </xf>
    <xf numFmtId="10" fontId="8" fillId="0" borderId="7" xfId="2" applyNumberFormat="1" applyFont="1" applyBorder="1" applyAlignment="1">
      <alignment vertical="center" shrinkToFit="1"/>
    </xf>
    <xf numFmtId="41" fontId="9" fillId="0" borderId="7" xfId="2" applyFont="1" applyBorder="1" applyAlignment="1">
      <alignment horizontal="center" vertical="center" shrinkToFit="1"/>
    </xf>
    <xf numFmtId="0" fontId="9" fillId="0" borderId="0" xfId="1" applyFont="1" applyAlignment="1">
      <alignment vertical="center"/>
    </xf>
    <xf numFmtId="178" fontId="9" fillId="0" borderId="5" xfId="1" applyNumberFormat="1" applyFont="1" applyBorder="1" applyAlignment="1">
      <alignment vertical="center" shrinkToFit="1"/>
    </xf>
    <xf numFmtId="41" fontId="8" fillId="0" borderId="7" xfId="2" applyFont="1" applyBorder="1" applyAlignment="1">
      <alignment horizontal="left" vertical="center"/>
    </xf>
    <xf numFmtId="0" fontId="8" fillId="0" borderId="7" xfId="1" applyFont="1" applyBorder="1" applyAlignment="1">
      <alignment vertical="center"/>
    </xf>
    <xf numFmtId="0" fontId="8" fillId="0" borderId="5" xfId="1" applyFont="1" applyBorder="1" applyAlignment="1">
      <alignment vertical="center" shrinkToFit="1"/>
    </xf>
    <xf numFmtId="0" fontId="8" fillId="0" borderId="7" xfId="1" applyFont="1" applyBorder="1" applyAlignment="1">
      <alignment horizontal="right" vertical="center" shrinkToFit="1"/>
    </xf>
    <xf numFmtId="41" fontId="9" fillId="0" borderId="7" xfId="2" applyFont="1" applyBorder="1" applyAlignment="1">
      <alignment vertical="center" shrinkToFit="1"/>
    </xf>
    <xf numFmtId="0" fontId="8" fillId="0" borderId="14" xfId="1" applyFont="1" applyBorder="1" applyAlignment="1">
      <alignment vertical="center" shrinkToFit="1"/>
    </xf>
    <xf numFmtId="41" fontId="8" fillId="0" borderId="15" xfId="2" applyFont="1" applyBorder="1" applyAlignment="1">
      <alignment horizontal="center" vertical="center" shrinkToFit="1"/>
    </xf>
    <xf numFmtId="41" fontId="8" fillId="0" borderId="16" xfId="2" applyFont="1" applyBorder="1" applyAlignment="1">
      <alignment horizontal="center" vertical="center" shrinkToFit="1"/>
    </xf>
    <xf numFmtId="0" fontId="8" fillId="0" borderId="16" xfId="1" applyFont="1" applyBorder="1" applyAlignment="1">
      <alignment horizontal="right" vertical="center" shrinkToFit="1"/>
    </xf>
    <xf numFmtId="41" fontId="9" fillId="0" borderId="16" xfId="2" applyFont="1" applyBorder="1" applyAlignment="1">
      <alignment vertical="center" shrinkToFit="1"/>
    </xf>
    <xf numFmtId="41" fontId="8" fillId="0" borderId="13" xfId="2" applyFont="1" applyBorder="1" applyAlignment="1">
      <alignment horizontal="right" vertical="center" shrinkToFit="1"/>
    </xf>
    <xf numFmtId="0" fontId="8" fillId="0" borderId="13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 shrinkToFit="1"/>
    </xf>
    <xf numFmtId="0" fontId="8" fillId="0" borderId="14" xfId="1" applyFont="1" applyBorder="1" applyAlignment="1">
      <alignment horizontal="right" vertical="center" shrinkToFit="1"/>
    </xf>
    <xf numFmtId="41" fontId="8" fillId="0" borderId="15" xfId="2" applyFont="1" applyBorder="1" applyAlignment="1">
      <alignment horizontal="left" vertical="center" shrinkToFit="1"/>
    </xf>
    <xf numFmtId="41" fontId="8" fillId="0" borderId="16" xfId="2" applyFont="1" applyBorder="1" applyAlignment="1">
      <alignment horizontal="left" vertical="center" shrinkToFit="1"/>
    </xf>
    <xf numFmtId="179" fontId="9" fillId="0" borderId="16" xfId="2" applyNumberFormat="1" applyFont="1" applyBorder="1" applyAlignment="1">
      <alignment vertical="center" shrinkToFit="1"/>
    </xf>
    <xf numFmtId="41" fontId="8" fillId="0" borderId="18" xfId="2" applyFont="1" applyBorder="1" applyAlignment="1">
      <alignment horizontal="center" vertical="center" shrinkToFit="1"/>
    </xf>
    <xf numFmtId="0" fontId="8" fillId="0" borderId="19" xfId="1" applyFont="1" applyBorder="1" applyAlignment="1">
      <alignment horizontal="center" vertical="center" shrinkToFit="1"/>
    </xf>
    <xf numFmtId="0" fontId="8" fillId="0" borderId="21" xfId="1" applyFont="1" applyBorder="1" applyAlignment="1">
      <alignment horizontal="right" vertical="center" shrinkToFit="1"/>
    </xf>
    <xf numFmtId="41" fontId="8" fillId="0" borderId="9" xfId="2" applyFont="1" applyBorder="1" applyAlignment="1">
      <alignment horizontal="left" vertical="center" shrinkToFit="1"/>
    </xf>
    <xf numFmtId="41" fontId="8" fillId="0" borderId="10" xfId="2" applyFont="1" applyBorder="1" applyAlignment="1">
      <alignment horizontal="left" vertical="center" shrinkToFit="1"/>
    </xf>
    <xf numFmtId="0" fontId="8" fillId="0" borderId="10" xfId="1" applyFont="1" applyBorder="1" applyAlignment="1">
      <alignment horizontal="right" vertical="center" shrinkToFit="1"/>
    </xf>
    <xf numFmtId="179" fontId="9" fillId="0" borderId="10" xfId="2" applyNumberFormat="1" applyFont="1" applyBorder="1" applyAlignment="1">
      <alignment vertical="center" shrinkToFit="1"/>
    </xf>
    <xf numFmtId="41" fontId="8" fillId="0" borderId="10" xfId="2" applyFont="1" applyBorder="1" applyAlignment="1">
      <alignment horizontal="center" vertical="center" shrinkToFit="1"/>
    </xf>
    <xf numFmtId="41" fontId="8" fillId="0" borderId="22" xfId="2" applyFont="1" applyBorder="1" applyAlignment="1">
      <alignment horizontal="right" vertical="center" shrinkToFit="1"/>
    </xf>
    <xf numFmtId="41" fontId="8" fillId="0" borderId="9" xfId="2" applyFont="1" applyBorder="1" applyAlignment="1">
      <alignment horizontal="center" vertical="center" shrinkToFit="1"/>
    </xf>
    <xf numFmtId="41" fontId="8" fillId="0" borderId="23" xfId="2" applyFont="1" applyBorder="1" applyAlignment="1">
      <alignment horizontal="center" vertical="center" shrinkToFit="1"/>
    </xf>
    <xf numFmtId="0" fontId="8" fillId="0" borderId="22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wrapText="1" shrinkToFit="1"/>
    </xf>
    <xf numFmtId="0" fontId="8" fillId="0" borderId="25" xfId="1" applyFont="1" applyBorder="1" applyAlignment="1">
      <alignment horizontal="right" vertical="center" shrinkToFit="1"/>
    </xf>
    <xf numFmtId="41" fontId="8" fillId="0" borderId="26" xfId="2" applyFont="1" applyBorder="1" applyAlignment="1">
      <alignment horizontal="left" vertical="center" shrinkToFit="1"/>
    </xf>
    <xf numFmtId="41" fontId="8" fillId="0" borderId="23" xfId="2" applyFont="1" applyBorder="1" applyAlignment="1">
      <alignment horizontal="left" vertical="center" shrinkToFit="1"/>
    </xf>
    <xf numFmtId="0" fontId="8" fillId="0" borderId="23" xfId="1" applyFont="1" applyBorder="1" applyAlignment="1">
      <alignment horizontal="right" vertical="center" shrinkToFit="1"/>
    </xf>
    <xf numFmtId="179" fontId="9" fillId="0" borderId="23" xfId="2" applyNumberFormat="1" applyFont="1" applyBorder="1" applyAlignment="1">
      <alignment vertical="center" shrinkToFit="1"/>
    </xf>
    <xf numFmtId="41" fontId="8" fillId="0" borderId="27" xfId="2" applyFont="1" applyBorder="1" applyAlignment="1">
      <alignment horizontal="right" vertical="center" shrinkToFit="1"/>
    </xf>
    <xf numFmtId="41" fontId="8" fillId="0" borderId="26" xfId="2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21" xfId="1" applyFont="1" applyBorder="1" applyAlignment="1">
      <alignment vertical="center" shrinkToFit="1"/>
    </xf>
    <xf numFmtId="180" fontId="9" fillId="0" borderId="9" xfId="2" applyNumberFormat="1" applyFont="1" applyBorder="1" applyAlignment="1">
      <alignment vertical="center" shrinkToFit="1"/>
    </xf>
    <xf numFmtId="181" fontId="9" fillId="0" borderId="10" xfId="2" applyNumberFormat="1" applyFont="1" applyBorder="1" applyAlignment="1">
      <alignment horizontal="right" vertical="center" shrinkToFit="1"/>
    </xf>
    <xf numFmtId="41" fontId="9" fillId="0" borderId="10" xfId="2" applyFont="1" applyBorder="1" applyAlignment="1">
      <alignment horizontal="center" vertical="center" shrinkToFit="1"/>
    </xf>
    <xf numFmtId="182" fontId="9" fillId="0" borderId="10" xfId="2" applyNumberFormat="1" applyFont="1" applyBorder="1" applyAlignment="1">
      <alignment vertical="center" shrinkToFit="1"/>
    </xf>
    <xf numFmtId="183" fontId="9" fillId="3" borderId="22" xfId="2" applyNumberFormat="1" applyFont="1" applyFill="1" applyBorder="1" applyAlignment="1">
      <alignment horizontal="right" vertical="center" shrinkToFit="1"/>
    </xf>
    <xf numFmtId="0" fontId="8" fillId="0" borderId="10" xfId="1" applyFont="1" applyBorder="1" applyAlignment="1">
      <alignment horizontal="center" vertical="center" wrapText="1" shrinkToFit="1"/>
    </xf>
    <xf numFmtId="184" fontId="9" fillId="0" borderId="10" xfId="2" applyNumberFormat="1" applyFont="1" applyBorder="1" applyAlignment="1">
      <alignment vertical="center" shrinkToFit="1"/>
    </xf>
    <xf numFmtId="185" fontId="9" fillId="0" borderId="21" xfId="1" applyNumberFormat="1" applyFont="1" applyBorder="1" applyAlignment="1">
      <alignment vertical="center" shrinkToFit="1"/>
    </xf>
    <xf numFmtId="41" fontId="9" fillId="0" borderId="10" xfId="2" applyFont="1" applyBorder="1" applyAlignment="1">
      <alignment horizontal="right" vertical="center" shrinkToFit="1"/>
    </xf>
    <xf numFmtId="10" fontId="9" fillId="0" borderId="10" xfId="2" applyNumberFormat="1" applyFont="1" applyBorder="1" applyAlignment="1">
      <alignment vertical="center" shrinkToFit="1"/>
    </xf>
    <xf numFmtId="41" fontId="8" fillId="0" borderId="10" xfId="2" applyFont="1" applyBorder="1" applyAlignment="1">
      <alignment horizontal="right" vertical="center"/>
    </xf>
    <xf numFmtId="0" fontId="8" fillId="0" borderId="10" xfId="1" applyFont="1" applyBorder="1" applyAlignment="1">
      <alignment horizontal="center" vertical="center" shrinkToFit="1"/>
    </xf>
    <xf numFmtId="0" fontId="8" fillId="0" borderId="28" xfId="1" applyFont="1" applyBorder="1" applyAlignment="1">
      <alignment vertical="center" shrinkToFit="1"/>
    </xf>
    <xf numFmtId="41" fontId="8" fillId="0" borderId="29" xfId="2" applyFont="1" applyBorder="1" applyAlignment="1">
      <alignment horizontal="center" vertical="center" shrinkToFit="1"/>
    </xf>
    <xf numFmtId="41" fontId="8" fillId="0" borderId="30" xfId="2" applyFont="1" applyBorder="1" applyAlignment="1">
      <alignment horizontal="center" vertical="center" shrinkToFit="1"/>
    </xf>
    <xf numFmtId="0" fontId="8" fillId="0" borderId="30" xfId="1" applyFont="1" applyBorder="1" applyAlignment="1">
      <alignment vertical="center" shrinkToFit="1"/>
    </xf>
    <xf numFmtId="41" fontId="9" fillId="0" borderId="30" xfId="2" applyFont="1" applyBorder="1" applyAlignment="1">
      <alignment vertical="center" shrinkToFit="1"/>
    </xf>
    <xf numFmtId="41" fontId="8" fillId="0" borderId="31" xfId="2" applyFont="1" applyBorder="1" applyAlignment="1">
      <alignment horizontal="right" vertical="center" shrinkToFit="1"/>
    </xf>
    <xf numFmtId="41" fontId="8" fillId="3" borderId="29" xfId="2" applyFont="1" applyFill="1" applyBorder="1" applyAlignment="1">
      <alignment horizontal="center" vertical="center" shrinkToFit="1"/>
    </xf>
    <xf numFmtId="41" fontId="9" fillId="3" borderId="30" xfId="2" applyFont="1" applyFill="1" applyBorder="1" applyAlignment="1">
      <alignment horizontal="center" vertical="center" shrinkToFit="1"/>
    </xf>
    <xf numFmtId="0" fontId="8" fillId="3" borderId="31" xfId="1" applyFont="1" applyFill="1" applyBorder="1" applyAlignment="1">
      <alignment horizontal="center" vertical="center" shrinkToFit="1"/>
    </xf>
    <xf numFmtId="0" fontId="8" fillId="0" borderId="32" xfId="1" applyFont="1" applyBorder="1" applyAlignment="1">
      <alignment vertical="center" shrinkToFit="1"/>
    </xf>
    <xf numFmtId="41" fontId="8" fillId="0" borderId="33" xfId="2" applyFont="1" applyBorder="1" applyAlignment="1">
      <alignment horizontal="center" vertical="center" shrinkToFit="1"/>
    </xf>
    <xf numFmtId="41" fontId="8" fillId="0" borderId="34" xfId="2" applyFont="1" applyBorder="1" applyAlignment="1">
      <alignment horizontal="center" vertical="center" shrinkToFit="1"/>
    </xf>
    <xf numFmtId="0" fontId="8" fillId="0" borderId="34" xfId="1" applyFont="1" applyBorder="1" applyAlignment="1">
      <alignment vertical="center" shrinkToFit="1"/>
    </xf>
    <xf numFmtId="41" fontId="9" fillId="0" borderId="34" xfId="2" applyFont="1" applyBorder="1" applyAlignment="1">
      <alignment vertical="center" shrinkToFit="1"/>
    </xf>
    <xf numFmtId="41" fontId="8" fillId="0" borderId="35" xfId="2" applyFont="1" applyBorder="1" applyAlignment="1">
      <alignment horizontal="right" vertical="center" shrinkToFit="1"/>
    </xf>
    <xf numFmtId="41" fontId="8" fillId="3" borderId="33" xfId="2" applyFont="1" applyFill="1" applyBorder="1" applyAlignment="1">
      <alignment horizontal="center" vertical="center" shrinkToFit="1"/>
    </xf>
    <xf numFmtId="41" fontId="9" fillId="3" borderId="34" xfId="2" applyFont="1" applyFill="1" applyBorder="1" applyAlignment="1">
      <alignment horizontal="center" vertical="center" shrinkToFit="1"/>
    </xf>
    <xf numFmtId="0" fontId="8" fillId="3" borderId="35" xfId="1" applyFont="1" applyFill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wrapText="1" shrinkToFit="1"/>
    </xf>
    <xf numFmtId="0" fontId="8" fillId="0" borderId="16" xfId="1" applyFont="1" applyBorder="1" applyAlignment="1">
      <alignment vertical="center" shrinkToFit="1"/>
    </xf>
    <xf numFmtId="0" fontId="8" fillId="0" borderId="37" xfId="1" applyFont="1" applyBorder="1" applyAlignment="1">
      <alignment vertical="center" shrinkToFit="1"/>
    </xf>
    <xf numFmtId="41" fontId="8" fillId="0" borderId="38" xfId="2" applyFont="1" applyBorder="1" applyAlignment="1">
      <alignment horizontal="left" vertical="center" shrinkToFit="1"/>
    </xf>
    <xf numFmtId="41" fontId="8" fillId="0" borderId="39" xfId="2" applyFont="1" applyBorder="1" applyAlignment="1">
      <alignment horizontal="left" vertical="center" shrinkToFit="1"/>
    </xf>
    <xf numFmtId="0" fontId="8" fillId="0" borderId="39" xfId="1" applyFont="1" applyBorder="1" applyAlignment="1">
      <alignment vertical="center" shrinkToFit="1"/>
    </xf>
    <xf numFmtId="184" fontId="9" fillId="0" borderId="39" xfId="2" applyNumberFormat="1" applyFont="1" applyBorder="1" applyAlignment="1">
      <alignment vertical="center" shrinkToFit="1"/>
    </xf>
    <xf numFmtId="41" fontId="8" fillId="0" borderId="39" xfId="2" applyFont="1" applyBorder="1" applyAlignment="1">
      <alignment horizontal="center" vertical="center" shrinkToFit="1"/>
    </xf>
    <xf numFmtId="41" fontId="8" fillId="0" borderId="40" xfId="2" applyFont="1" applyBorder="1" applyAlignment="1">
      <alignment horizontal="right" vertical="center" shrinkToFit="1"/>
    </xf>
    <xf numFmtId="41" fontId="8" fillId="0" borderId="38" xfId="2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wrapText="1" shrinkToFit="1"/>
    </xf>
    <xf numFmtId="41" fontId="8" fillId="0" borderId="34" xfId="2" applyFont="1" applyBorder="1" applyAlignment="1">
      <alignment vertical="center" shrinkToFit="1"/>
    </xf>
    <xf numFmtId="41" fontId="8" fillId="0" borderId="16" xfId="2" applyFont="1" applyBorder="1" applyAlignment="1">
      <alignment vertical="center" shrinkToFit="1"/>
    </xf>
    <xf numFmtId="41" fontId="8" fillId="0" borderId="39" xfId="2" applyFont="1" applyBorder="1" applyAlignment="1">
      <alignment vertical="center" shrinkToFit="1"/>
    </xf>
    <xf numFmtId="0" fontId="8" fillId="0" borderId="10" xfId="1" applyFont="1" applyBorder="1" applyAlignment="1">
      <alignment vertical="center" shrinkToFit="1"/>
    </xf>
    <xf numFmtId="41" fontId="8" fillId="0" borderId="10" xfId="2" applyFont="1" applyBorder="1" applyAlignment="1">
      <alignment vertical="center" shrinkToFit="1"/>
    </xf>
    <xf numFmtId="0" fontId="8" fillId="0" borderId="34" xfId="1" applyFont="1" applyBorder="1" applyAlignment="1">
      <alignment horizontal="center" vertical="center" shrinkToFit="1"/>
    </xf>
    <xf numFmtId="41" fontId="8" fillId="3" borderId="33" xfId="3" applyNumberFormat="1" applyFont="1" applyFill="1" applyBorder="1" applyAlignment="1">
      <alignment vertical="center"/>
    </xf>
    <xf numFmtId="41" fontId="9" fillId="3" borderId="34" xfId="3" applyNumberFormat="1" applyFont="1" applyFill="1" applyBorder="1" applyAlignment="1">
      <alignment vertical="center"/>
    </xf>
    <xf numFmtId="41" fontId="8" fillId="3" borderId="35" xfId="3" applyNumberFormat="1" applyFont="1" applyFill="1" applyBorder="1" applyAlignment="1">
      <alignment vertical="center"/>
    </xf>
    <xf numFmtId="0" fontId="8" fillId="0" borderId="30" xfId="1" applyFont="1" applyBorder="1" applyAlignment="1">
      <alignment horizontal="center" vertical="center" wrapText="1" shrinkToFit="1"/>
    </xf>
    <xf numFmtId="0" fontId="8" fillId="5" borderId="36" xfId="1" applyFont="1" applyFill="1" applyBorder="1" applyAlignment="1">
      <alignment horizontal="center" vertical="center" shrinkToFit="1"/>
    </xf>
    <xf numFmtId="0" fontId="12" fillId="0" borderId="0" xfId="1" applyFont="1" applyAlignment="1">
      <alignment vertical="center"/>
    </xf>
    <xf numFmtId="0" fontId="12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9" fillId="0" borderId="0" xfId="4" applyFont="1" applyAlignment="1">
      <alignment vertical="center"/>
    </xf>
    <xf numFmtId="0" fontId="10" fillId="0" borderId="0" xfId="4" applyFont="1" applyAlignment="1">
      <alignment vertical="center"/>
    </xf>
    <xf numFmtId="0" fontId="8" fillId="5" borderId="6" xfId="4" applyFont="1" applyFill="1" applyBorder="1" applyAlignment="1">
      <alignment horizontal="center" vertical="center" shrinkToFit="1"/>
    </xf>
    <xf numFmtId="0" fontId="9" fillId="0" borderId="33" xfId="4" applyFont="1" applyBorder="1" applyAlignment="1">
      <alignment horizontal="center" vertical="center" wrapText="1" shrinkToFit="1"/>
    </xf>
    <xf numFmtId="0" fontId="8" fillId="3" borderId="34" xfId="4" applyFont="1" applyFill="1" applyBorder="1" applyAlignment="1">
      <alignment horizontal="center" vertical="center" shrinkToFit="1"/>
    </xf>
    <xf numFmtId="41" fontId="8" fillId="3" borderId="34" xfId="2" applyFont="1" applyFill="1" applyBorder="1" applyAlignment="1">
      <alignment horizontal="center" vertical="center" shrinkToFit="1"/>
    </xf>
    <xf numFmtId="0" fontId="8" fillId="0" borderId="34" xfId="4" applyFont="1" applyBorder="1" applyAlignment="1">
      <alignment horizontal="center" vertical="center" shrinkToFit="1"/>
    </xf>
    <xf numFmtId="0" fontId="8" fillId="0" borderId="33" xfId="4" applyFont="1" applyBorder="1" applyAlignment="1">
      <alignment vertical="center" shrinkToFit="1"/>
    </xf>
    <xf numFmtId="0" fontId="9" fillId="0" borderId="9" xfId="4" applyFont="1" applyBorder="1" applyAlignment="1">
      <alignment horizontal="center" vertical="center" wrapText="1" shrinkToFit="1"/>
    </xf>
    <xf numFmtId="0" fontId="8" fillId="0" borderId="10" xfId="4" applyFont="1" applyBorder="1" applyAlignment="1">
      <alignment horizontal="center" vertical="center" shrinkToFit="1"/>
    </xf>
    <xf numFmtId="0" fontId="8" fillId="0" borderId="10" xfId="4" applyFont="1" applyBorder="1" applyAlignment="1">
      <alignment vertical="center" shrinkToFit="1"/>
    </xf>
    <xf numFmtId="0" fontId="8" fillId="0" borderId="9" xfId="4" applyFont="1" applyBorder="1" applyAlignment="1">
      <alignment vertical="center" shrinkToFit="1"/>
    </xf>
    <xf numFmtId="0" fontId="9" fillId="0" borderId="37" xfId="4" applyFont="1" applyBorder="1" applyAlignment="1">
      <alignment horizontal="center" vertical="center" wrapText="1" shrinkToFit="1"/>
    </xf>
    <xf numFmtId="0" fontId="8" fillId="0" borderId="39" xfId="4" applyFont="1" applyBorder="1" applyAlignment="1">
      <alignment horizontal="center" vertical="center" shrinkToFit="1"/>
    </xf>
    <xf numFmtId="0" fontId="8" fillId="0" borderId="39" xfId="4" applyFont="1" applyBorder="1" applyAlignment="1">
      <alignment vertical="center" shrinkToFit="1"/>
    </xf>
    <xf numFmtId="0" fontId="8" fillId="0" borderId="38" xfId="4" applyFont="1" applyBorder="1" applyAlignment="1">
      <alignment vertical="center" shrinkToFit="1"/>
    </xf>
    <xf numFmtId="0" fontId="9" fillId="0" borderId="15" xfId="4" applyFont="1" applyBorder="1" applyAlignment="1">
      <alignment horizontal="center" vertical="center" wrapText="1" shrinkToFit="1"/>
    </xf>
    <xf numFmtId="0" fontId="8" fillId="0" borderId="16" xfId="4" applyFont="1" applyBorder="1" applyAlignment="1">
      <alignment horizontal="center" vertical="center" shrinkToFit="1"/>
    </xf>
    <xf numFmtId="0" fontId="8" fillId="0" borderId="16" xfId="4" applyFont="1" applyBorder="1" applyAlignment="1">
      <alignment vertical="center" shrinkToFit="1"/>
    </xf>
    <xf numFmtId="0" fontId="8" fillId="0" borderId="15" xfId="4" applyFont="1" applyBorder="1" applyAlignment="1">
      <alignment vertical="center" shrinkToFit="1"/>
    </xf>
    <xf numFmtId="0" fontId="9" fillId="0" borderId="29" xfId="4" applyFont="1" applyBorder="1" applyAlignment="1">
      <alignment horizontal="center" vertical="center" wrapText="1" shrinkToFit="1"/>
    </xf>
    <xf numFmtId="0" fontId="8" fillId="3" borderId="30" xfId="4" applyFont="1" applyFill="1" applyBorder="1" applyAlignment="1">
      <alignment horizontal="center" vertical="center" shrinkToFit="1"/>
    </xf>
    <xf numFmtId="41" fontId="8" fillId="3" borderId="30" xfId="2" applyFont="1" applyFill="1" applyBorder="1" applyAlignment="1">
      <alignment horizontal="center" vertical="center" shrinkToFit="1"/>
    </xf>
    <xf numFmtId="41" fontId="8" fillId="0" borderId="30" xfId="2" applyFont="1" applyBorder="1" applyAlignment="1">
      <alignment vertical="center" shrinkToFit="1"/>
    </xf>
    <xf numFmtId="0" fontId="8" fillId="0" borderId="30" xfId="4" applyFont="1" applyBorder="1" applyAlignment="1">
      <alignment vertical="center" shrinkToFit="1"/>
    </xf>
    <xf numFmtId="0" fontId="8" fillId="0" borderId="29" xfId="4" applyFont="1" applyBorder="1" applyAlignment="1">
      <alignment vertical="center" shrinkToFit="1"/>
    </xf>
    <xf numFmtId="41" fontId="9" fillId="0" borderId="40" xfId="2" applyFont="1" applyBorder="1" applyAlignment="1">
      <alignment horizontal="right" vertical="center" shrinkToFit="1"/>
    </xf>
    <xf numFmtId="41" fontId="9" fillId="0" borderId="39" xfId="2" applyFont="1" applyBorder="1" applyAlignment="1">
      <alignment horizontal="center" vertical="center" shrinkToFit="1"/>
    </xf>
    <xf numFmtId="0" fontId="8" fillId="0" borderId="0" xfId="4" applyFont="1" applyAlignment="1">
      <alignment horizontal="center" vertical="center" shrinkToFit="1"/>
    </xf>
    <xf numFmtId="41" fontId="8" fillId="0" borderId="0" xfId="2" applyFont="1" applyAlignment="1">
      <alignment horizontal="center" vertical="center" shrinkToFit="1"/>
    </xf>
    <xf numFmtId="41" fontId="9" fillId="0" borderId="20" xfId="2" applyFont="1" applyBorder="1" applyAlignment="1">
      <alignment horizontal="right" vertical="center" shrinkToFit="1"/>
    </xf>
    <xf numFmtId="41" fontId="9" fillId="0" borderId="0" xfId="2" applyFont="1" applyAlignment="1">
      <alignment horizontal="center" vertical="center" shrinkToFit="1"/>
    </xf>
    <xf numFmtId="10" fontId="9" fillId="0" borderId="0" xfId="2" applyNumberFormat="1" applyFont="1" applyAlignment="1">
      <alignment vertical="center" shrinkToFit="1"/>
    </xf>
    <xf numFmtId="0" fontId="8" fillId="0" borderId="0" xfId="4" applyFont="1" applyAlignment="1">
      <alignment vertical="center" shrinkToFit="1"/>
    </xf>
    <xf numFmtId="41" fontId="8" fillId="0" borderId="44" xfId="2" applyFont="1" applyBorder="1" applyAlignment="1">
      <alignment horizontal="center" vertical="center" shrinkToFit="1"/>
    </xf>
    <xf numFmtId="0" fontId="8" fillId="0" borderId="44" xfId="4" applyFont="1" applyBorder="1" applyAlignment="1">
      <alignment vertical="center" shrinkToFit="1"/>
    </xf>
    <xf numFmtId="41" fontId="9" fillId="0" borderId="35" xfId="2" applyFont="1" applyBorder="1" applyAlignment="1">
      <alignment horizontal="right" vertical="center" shrinkToFit="1"/>
    </xf>
    <xf numFmtId="41" fontId="9" fillId="0" borderId="34" xfId="2" applyFont="1" applyBorder="1" applyAlignment="1">
      <alignment horizontal="center" vertical="center" shrinkToFit="1"/>
    </xf>
    <xf numFmtId="10" fontId="9" fillId="0" borderId="34" xfId="2" applyNumberFormat="1" applyFont="1" applyBorder="1" applyAlignment="1">
      <alignment vertical="center" shrinkToFit="1"/>
    </xf>
    <xf numFmtId="0" fontId="8" fillId="0" borderId="34" xfId="4" applyFont="1" applyBorder="1" applyAlignment="1">
      <alignment vertical="center" shrinkToFit="1"/>
    </xf>
    <xf numFmtId="41" fontId="9" fillId="0" borderId="22" xfId="2" applyFont="1" applyBorder="1" applyAlignment="1">
      <alignment horizontal="right" vertical="center" shrinkToFit="1"/>
    </xf>
    <xf numFmtId="0" fontId="8" fillId="0" borderId="10" xfId="4" applyFont="1" applyBorder="1" applyAlignment="1">
      <alignment horizontal="right" vertical="center" shrinkToFit="1"/>
    </xf>
    <xf numFmtId="177" fontId="9" fillId="0" borderId="9" xfId="2" applyNumberFormat="1" applyFont="1" applyBorder="1" applyAlignment="1">
      <alignment horizontal="center" vertical="center" shrinkToFit="1"/>
    </xf>
    <xf numFmtId="185" fontId="9" fillId="0" borderId="21" xfId="4" applyNumberFormat="1" applyFont="1" applyBorder="1" applyAlignment="1">
      <alignment vertical="center" shrinkToFit="1"/>
    </xf>
    <xf numFmtId="0" fontId="9" fillId="0" borderId="9" xfId="4" applyFont="1" applyBorder="1" applyAlignment="1">
      <alignment horizontal="right" vertical="center" shrinkToFit="1"/>
    </xf>
    <xf numFmtId="179" fontId="9" fillId="0" borderId="39" xfId="2" applyNumberFormat="1" applyFont="1" applyBorder="1" applyAlignment="1">
      <alignment vertical="center" shrinkToFit="1"/>
    </xf>
    <xf numFmtId="0" fontId="8" fillId="0" borderId="39" xfId="4" applyFont="1" applyBorder="1" applyAlignment="1">
      <alignment horizontal="right" vertical="center" shrinkToFit="1"/>
    </xf>
    <xf numFmtId="0" fontId="9" fillId="0" borderId="38" xfId="4" applyFont="1" applyBorder="1" applyAlignment="1">
      <alignment horizontal="right" vertical="center" shrinkToFit="1"/>
    </xf>
    <xf numFmtId="41" fontId="9" fillId="0" borderId="13" xfId="2" applyFont="1" applyBorder="1" applyAlignment="1">
      <alignment horizontal="right" vertical="center" shrinkToFit="1"/>
    </xf>
    <xf numFmtId="41" fontId="9" fillId="0" borderId="16" xfId="2" applyFont="1" applyBorder="1" applyAlignment="1">
      <alignment horizontal="center" vertical="center" shrinkToFit="1"/>
    </xf>
    <xf numFmtId="10" fontId="9" fillId="0" borderId="16" xfId="2" applyNumberFormat="1" applyFont="1" applyBorder="1" applyAlignment="1">
      <alignment vertical="center" shrinkToFit="1"/>
    </xf>
    <xf numFmtId="0" fontId="8" fillId="0" borderId="16" xfId="4" applyFont="1" applyBorder="1" applyAlignment="1">
      <alignment horizontal="right" vertical="center" shrinkToFit="1"/>
    </xf>
    <xf numFmtId="0" fontId="9" fillId="0" borderId="6" xfId="4" applyFont="1" applyBorder="1" applyAlignment="1">
      <alignment horizontal="center" vertical="center" shrinkToFit="1"/>
    </xf>
    <xf numFmtId="0" fontId="8" fillId="0" borderId="0" xfId="4" applyFont="1" applyAlignment="1">
      <alignment horizontal="right" vertical="center" shrinkToFit="1"/>
    </xf>
    <xf numFmtId="0" fontId="8" fillId="0" borderId="7" xfId="4" applyFont="1" applyBorder="1" applyAlignment="1">
      <alignment horizontal="center" vertical="center" shrinkToFit="1"/>
    </xf>
    <xf numFmtId="41" fontId="9" fillId="0" borderId="8" xfId="2" applyFont="1" applyBorder="1" applyAlignment="1">
      <alignment horizontal="right" vertical="center" shrinkToFit="1"/>
    </xf>
    <xf numFmtId="0" fontId="8" fillId="0" borderId="7" xfId="4" applyFont="1" applyBorder="1" applyAlignment="1">
      <alignment horizontal="right" vertical="center" shrinkToFit="1"/>
    </xf>
    <xf numFmtId="0" fontId="8" fillId="0" borderId="6" xfId="4" applyFont="1" applyBorder="1" applyAlignment="1">
      <alignment vertical="center" shrinkToFit="1"/>
    </xf>
    <xf numFmtId="0" fontId="8" fillId="0" borderId="7" xfId="4" applyFont="1" applyBorder="1" applyAlignment="1">
      <alignment vertical="center"/>
    </xf>
    <xf numFmtId="178" fontId="9" fillId="0" borderId="6" xfId="4" applyNumberFormat="1" applyFont="1" applyBorder="1" applyAlignment="1">
      <alignment vertical="center" shrinkToFit="1"/>
    </xf>
    <xf numFmtId="0" fontId="8" fillId="3" borderId="7" xfId="4" applyFont="1" applyFill="1" applyBorder="1" applyAlignment="1">
      <alignment horizontal="center" vertical="center" shrinkToFit="1"/>
    </xf>
    <xf numFmtId="41" fontId="8" fillId="3" borderId="7" xfId="2" applyFont="1" applyFill="1" applyBorder="1" applyAlignment="1">
      <alignment horizontal="center" vertical="center" shrinkToFit="1"/>
    </xf>
    <xf numFmtId="0" fontId="8" fillId="0" borderId="7" xfId="4" applyFont="1" applyBorder="1" applyAlignment="1">
      <alignment vertical="center" shrinkToFit="1"/>
    </xf>
    <xf numFmtId="0" fontId="8" fillId="2" borderId="7" xfId="4" applyFont="1" applyFill="1" applyBorder="1" applyAlignment="1">
      <alignment horizontal="center" vertical="center" shrinkToFit="1"/>
    </xf>
    <xf numFmtId="41" fontId="9" fillId="2" borderId="8" xfId="2" applyFont="1" applyFill="1" applyBorder="1" applyAlignment="1">
      <alignment horizontal="right" vertical="center" shrinkToFit="1"/>
    </xf>
    <xf numFmtId="41" fontId="9" fillId="2" borderId="7" xfId="2" applyFont="1" applyFill="1" applyBorder="1" applyAlignment="1">
      <alignment horizontal="center" vertical="center" shrinkToFit="1"/>
    </xf>
    <xf numFmtId="10" fontId="9" fillId="2" borderId="7" xfId="2" applyNumberFormat="1" applyFont="1" applyFill="1" applyBorder="1" applyAlignment="1">
      <alignment vertical="center" shrinkToFit="1"/>
    </xf>
    <xf numFmtId="0" fontId="8" fillId="2" borderId="7" xfId="4" applyFont="1" applyFill="1" applyBorder="1" applyAlignment="1">
      <alignment vertical="center" shrinkToFit="1"/>
    </xf>
    <xf numFmtId="178" fontId="9" fillId="2" borderId="6" xfId="4" applyNumberFormat="1" applyFont="1" applyFill="1" applyBorder="1" applyAlignment="1">
      <alignment vertical="center" shrinkToFit="1"/>
    </xf>
    <xf numFmtId="0" fontId="8" fillId="0" borderId="6" xfId="4" applyFont="1" applyBorder="1" applyAlignment="1">
      <alignment horizontal="center" vertical="center" shrinkToFit="1"/>
    </xf>
    <xf numFmtId="0" fontId="8" fillId="0" borderId="0" xfId="4" applyFont="1" applyAlignment="1">
      <alignment vertical="center"/>
    </xf>
    <xf numFmtId="0" fontId="8" fillId="2" borderId="6" xfId="4" applyFont="1" applyFill="1" applyBorder="1" applyAlignment="1">
      <alignment horizontal="center" vertical="center" shrinkToFit="1"/>
    </xf>
    <xf numFmtId="0" fontId="9" fillId="2" borderId="8" xfId="4" applyFont="1" applyFill="1" applyBorder="1" applyAlignment="1">
      <alignment horizontal="center" vertical="center" shrinkToFit="1"/>
    </xf>
    <xf numFmtId="0" fontId="9" fillId="2" borderId="7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0" borderId="8" xfId="4" applyFont="1" applyBorder="1" applyAlignment="1">
      <alignment horizontal="center" vertical="center" shrinkToFit="1"/>
    </xf>
    <xf numFmtId="0" fontId="9" fillId="0" borderId="7" xfId="4" applyFont="1" applyBorder="1" applyAlignment="1">
      <alignment horizontal="center" vertical="center" shrinkToFit="1"/>
    </xf>
    <xf numFmtId="0" fontId="9" fillId="0" borderId="6" xfId="4" applyFont="1" applyBorder="1" applyAlignment="1">
      <alignment horizontal="center" vertical="center" shrinkToFit="1"/>
    </xf>
    <xf numFmtId="0" fontId="9" fillId="0" borderId="12" xfId="4" applyFont="1" applyBorder="1" applyAlignment="1">
      <alignment horizontal="center" vertical="center" wrapText="1"/>
    </xf>
    <xf numFmtId="0" fontId="9" fillId="0" borderId="11" xfId="4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 shrinkToFit="1"/>
    </xf>
    <xf numFmtId="0" fontId="9" fillId="0" borderId="7" xfId="5" applyFont="1" applyBorder="1" applyAlignment="1">
      <alignment horizontal="center" vertical="center" wrapText="1" shrinkToFit="1"/>
    </xf>
    <xf numFmtId="0" fontId="9" fillId="0" borderId="45" xfId="5" applyFont="1" applyBorder="1" applyAlignment="1">
      <alignment horizontal="center" vertical="center" wrapText="1" shrinkToFit="1"/>
    </xf>
    <xf numFmtId="0" fontId="8" fillId="5" borderId="8" xfId="4" applyFont="1" applyFill="1" applyBorder="1" applyAlignment="1">
      <alignment horizontal="center" vertical="center" shrinkToFit="1"/>
    </xf>
    <xf numFmtId="0" fontId="8" fillId="5" borderId="7" xfId="4" applyFont="1" applyFill="1" applyBorder="1" applyAlignment="1">
      <alignment horizontal="center" vertical="center" shrinkToFit="1"/>
    </xf>
    <xf numFmtId="0" fontId="8" fillId="5" borderId="6" xfId="4" applyFont="1" applyFill="1" applyBorder="1" applyAlignment="1">
      <alignment horizontal="center" vertical="center" shrinkToFit="1"/>
    </xf>
    <xf numFmtId="0" fontId="8" fillId="0" borderId="36" xfId="4" applyFont="1" applyBorder="1" applyAlignment="1">
      <alignment horizontal="center" vertical="center" textRotation="255" shrinkToFit="1"/>
    </xf>
    <xf numFmtId="0" fontId="8" fillId="0" borderId="17" xfId="4" applyFont="1" applyBorder="1" applyAlignment="1">
      <alignment horizontal="center" vertical="center" textRotation="255" shrinkToFit="1"/>
    </xf>
    <xf numFmtId="0" fontId="8" fillId="0" borderId="13" xfId="4" applyFont="1" applyBorder="1" applyAlignment="1">
      <alignment horizontal="center" vertical="center" textRotation="255" shrinkToFit="1"/>
    </xf>
    <xf numFmtId="0" fontId="8" fillId="0" borderId="7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 shrinkToFit="1"/>
    </xf>
    <xf numFmtId="0" fontId="8" fillId="0" borderId="8" xfId="1" applyFont="1" applyBorder="1" applyAlignment="1">
      <alignment horizontal="center" vertical="center" shrinkToFit="1"/>
    </xf>
    <xf numFmtId="0" fontId="8" fillId="0" borderId="8" xfId="3" applyFont="1" applyBorder="1" applyAlignment="1">
      <alignment horizontal="center" vertical="center" wrapText="1" shrinkToFit="1"/>
    </xf>
    <xf numFmtId="0" fontId="8" fillId="0" borderId="7" xfId="3" applyFont="1" applyBorder="1" applyAlignment="1">
      <alignment horizontal="center" vertical="center" wrapText="1" shrinkToFit="1"/>
    </xf>
    <xf numFmtId="0" fontId="8" fillId="2" borderId="8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5" borderId="8" xfId="1" applyFont="1" applyFill="1" applyBorder="1" applyAlignment="1">
      <alignment horizontal="center" vertical="center" shrinkToFit="1"/>
    </xf>
    <xf numFmtId="0" fontId="8" fillId="5" borderId="7" xfId="1" applyFont="1" applyFill="1" applyBorder="1" applyAlignment="1">
      <alignment horizontal="center" vertical="center" shrinkToFit="1"/>
    </xf>
    <xf numFmtId="0" fontId="8" fillId="5" borderId="43" xfId="1" applyFont="1" applyFill="1" applyBorder="1" applyAlignment="1">
      <alignment horizontal="center" vertical="center" shrinkToFit="1"/>
    </xf>
    <xf numFmtId="0" fontId="8" fillId="5" borderId="42" xfId="1" applyFont="1" applyFill="1" applyBorder="1" applyAlignment="1">
      <alignment horizontal="center" vertical="center" shrinkToFit="1"/>
    </xf>
    <xf numFmtId="0" fontId="8" fillId="5" borderId="41" xfId="1" applyFont="1" applyFill="1" applyBorder="1" applyAlignment="1">
      <alignment horizontal="center" vertical="center" shrinkToFit="1"/>
    </xf>
    <xf numFmtId="0" fontId="8" fillId="5" borderId="6" xfId="1" applyFont="1" applyFill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 textRotation="255" shrinkToFit="1"/>
    </xf>
    <xf numFmtId="0" fontId="8" fillId="0" borderId="17" xfId="1" applyFont="1" applyBorder="1" applyAlignment="1">
      <alignment horizontal="center" vertical="center" textRotation="255" shrinkToFit="1"/>
    </xf>
    <xf numFmtId="0" fontId="8" fillId="0" borderId="13" xfId="1" applyFont="1" applyBorder="1" applyAlignment="1">
      <alignment horizontal="center" vertical="center" textRotation="255" shrinkToFit="1"/>
    </xf>
    <xf numFmtId="0" fontId="8" fillId="0" borderId="20" xfId="1" applyFont="1" applyBorder="1" applyAlignment="1">
      <alignment horizontal="center" vertical="center" textRotation="255" shrinkToFit="1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6">
    <cellStyle name="쉼표 [0] 2" xfId="2" xr:uid="{6CC3A98B-2CE5-4A7C-9944-C942299C7244}"/>
    <cellStyle name="표준" xfId="0" builtinId="0"/>
    <cellStyle name="표준 2" xfId="4" xr:uid="{5BA4C9FF-657E-4218-9036-5B1250A00C92}"/>
    <cellStyle name="표준 3" xfId="5" xr:uid="{8B901E2F-D08B-449D-A5B6-F987AF09C6CA}"/>
    <cellStyle name="표준 5" xfId="1" xr:uid="{2AB16A64-85A4-4731-9AFE-8D5BA73CB83E}"/>
    <cellStyle name="표준_1) 총괄및원가계산(2007년부터적용)" xfId="3" xr:uid="{1844FBB8-002A-4EE7-8147-15339A435D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1219200</xdr:colOff>
      <xdr:row>46</xdr:row>
      <xdr:rowOff>0</xdr:rowOff>
    </xdr:from>
    <xdr:ext cx="95250" cy="209550"/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5E6CC417-B1B5-4C45-8E9F-F906C7068D11}"/>
            </a:ext>
          </a:extLst>
        </xdr:cNvPr>
        <xdr:cNvSpPr txBox="1">
          <a:spLocks noChangeArrowheads="1"/>
        </xdr:cNvSpPr>
      </xdr:nvSpPr>
      <xdr:spPr>
        <a:xfrm>
          <a:off x="5334000" y="8401050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2" name="Text Box 27">
          <a:extLst>
            <a:ext uri="{FF2B5EF4-FFF2-40B4-BE49-F238E27FC236}">
              <a16:creationId xmlns:a16="http://schemas.microsoft.com/office/drawing/2014/main" id="{561ABD6B-0EB4-4DB6-9431-C74AC41978DC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3" name="Text Box 28">
          <a:extLst>
            <a:ext uri="{FF2B5EF4-FFF2-40B4-BE49-F238E27FC236}">
              <a16:creationId xmlns:a16="http://schemas.microsoft.com/office/drawing/2014/main" id="{BAF97222-C8FB-4900-84BB-0C20DD758E9A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4" name="Text Box 29">
          <a:extLst>
            <a:ext uri="{FF2B5EF4-FFF2-40B4-BE49-F238E27FC236}">
              <a16:creationId xmlns:a16="http://schemas.microsoft.com/office/drawing/2014/main" id="{91C45CCD-19D8-463F-B965-2D53208FC66E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5" name="Text Box 30">
          <a:extLst>
            <a:ext uri="{FF2B5EF4-FFF2-40B4-BE49-F238E27FC236}">
              <a16:creationId xmlns:a16="http://schemas.microsoft.com/office/drawing/2014/main" id="{97DBB134-E0B4-4024-824D-13D1C96F1268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6" name="Text Box 31">
          <a:extLst>
            <a:ext uri="{FF2B5EF4-FFF2-40B4-BE49-F238E27FC236}">
              <a16:creationId xmlns:a16="http://schemas.microsoft.com/office/drawing/2014/main" id="{D8F8B4E2-83FA-4590-8F1A-E5C906DA60A0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7" name="Text Box 32">
          <a:extLst>
            <a:ext uri="{FF2B5EF4-FFF2-40B4-BE49-F238E27FC236}">
              <a16:creationId xmlns:a16="http://schemas.microsoft.com/office/drawing/2014/main" id="{1677FED5-603E-40AA-962F-95056DBB0BA4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1219200</xdr:colOff>
      <xdr:row>39</xdr:row>
      <xdr:rowOff>0</xdr:rowOff>
    </xdr:from>
    <xdr:to>
      <xdr:col>6</xdr:col>
      <xdr:colOff>1314450</xdr:colOff>
      <xdr:row>40</xdr:row>
      <xdr:rowOff>0</xdr:rowOff>
    </xdr:to>
    <xdr:sp macro="" textlink="">
      <xdr:nvSpPr>
        <xdr:cNvPr id="8" name="Text Box 43">
          <a:extLst>
            <a:ext uri="{FF2B5EF4-FFF2-40B4-BE49-F238E27FC236}">
              <a16:creationId xmlns:a16="http://schemas.microsoft.com/office/drawing/2014/main" id="{EFF4603C-9233-4932-A332-F53F1B88960C}"/>
            </a:ext>
          </a:extLst>
        </xdr:cNvPr>
        <xdr:cNvSpPr txBox="1">
          <a:spLocks noChangeArrowheads="1"/>
        </xdr:cNvSpPr>
      </xdr:nvSpPr>
      <xdr:spPr>
        <a:xfrm>
          <a:off x="6419850" y="6638925"/>
          <a:ext cx="95250" cy="209550"/>
        </a:xfrm>
        <a:prstGeom prst="rect">
          <a:avLst/>
        </a:prstGeom>
        <a:noFill/>
        <a:ln w="9525">
          <a:noFill/>
          <a:miter/>
        </a:ln>
      </xdr:spPr>
      <xdr:txBody>
        <a:bodyPr vertOverflow="clip" lIns="5080" tIns="5080" rIns="5080" bIns="508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-syn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-syn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-syn\2007&#45380;&#44277;&#49324;&#45936;&#51060;&#53440;\2007&#45380;01&#50900;\07011908)&#49340;&#46993;&#51652;~&#51652;&#51452;&#48373;&#49440;&#51204;&#52384;&#52285;&#50896;&#50669;&#49324;(&#49440;&#49345;)(&#49436;&#54620;,&#49440;&#55148;,&#44592;&#51473;)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-syn\2001&#45380;&#44221;&#50896;\7,&#44221;&#50896;(&#44288;&#47532;&#48512;)\WIN95\&#48148;&#53461;%20&#54868;&#47732;\My%20Documents\&#50672;&#49845;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&#44277;&#50857;%20&#46300;&#46972;&#51060;&#48652;\01.&#49444;&#44228;&#48512;&#47928;\&#49444;&#44228;&#48376;&#48512;\01_&#49444;&#44228;&#50629;&#47924;\02_&#51652;&#54665;%20&#54532;&#47196;&#51229;&#53944;\0A_&#44277;&#44277;&#49444;&#44228;\%5b26A-3693%5d%20&#49352;&#47560;&#51012;&#50868;&#46041;&#51473;&#50521;&#50672;&#49688;&#50896;%20&#49373;&#54876;&#44288;(4&#44060;&#46041;)%20&#54872;&#44221;&#44060;&#49440;%20&#49444;&#44228;&#50857;&#50669;\02.%20&#48376;&#49444;&#44228;&#45800;&#44228;\003_&#50629;&#47924;&#50672;&#46973;\03_&#54801;&#47141;&#50629;&#52404;\03_&#45236;&#50669;(&#49464;&#50896;&#44148;&#52629;&#44204;&#51201;)\&#49688;&#49888;\261014%20&#52572;&#51333;&#45236;&#50669;\03%20&#44148;&#52629;%20&#45432;&#51076;85%25\26.10.14-&#52509;&#44292;&#44277;&#49324;&#50896;&#44032;(&#49352;&#47560;&#51012;%20&#51473;&#50521;&#50672;&#49688;&#50896;%20&#49849;&#44053;&#44592;-&#52572;&#51333;).xlsx" TargetMode="External"/><Relationship Id="rId1" Type="http://schemas.openxmlformats.org/officeDocument/2006/relationships/externalLinkPath" Target="file:///W:\&#44277;&#50857;%20&#46300;&#46972;&#51060;&#48652;\01.&#49444;&#44228;&#48512;&#47928;\&#49444;&#44228;&#48376;&#48512;\01_&#49444;&#44228;&#50629;&#47924;\02_&#51652;&#54665;%20&#54532;&#47196;&#51229;&#53944;\0A_&#44277;&#44277;&#49444;&#44228;\%5b26A-3693%5d%20&#49352;&#47560;&#51012;&#50868;&#46041;&#51473;&#50521;&#50672;&#49688;&#50896;%20&#49373;&#54876;&#44288;(4&#44060;&#46041;)%20&#54872;&#44221;&#44060;&#49440;%20&#49444;&#44228;&#50857;&#50669;\02.%20&#48376;&#49444;&#44228;&#45800;&#44228;\003_&#50629;&#47924;&#50672;&#46973;\03_&#54801;&#47141;&#50629;&#52404;\03_&#45236;&#50669;(&#49464;&#50896;&#44148;&#52629;&#44204;&#51201;)\&#49688;&#49888;\261014%20&#52572;&#51333;&#45236;&#50669;\03%20&#44148;&#52629;%20&#45432;&#51076;85%25\26.10.14-&#52509;&#44292;&#44277;&#49324;&#50896;&#44032;(&#49352;&#47560;&#51012;%20&#51473;&#50521;&#50672;&#49688;&#50896;%20&#49849;&#44053;&#44592;-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부노임단가"/>
      <sheetName val="집계표"/>
      <sheetName val="주차구획선수량"/>
      <sheetName val="노임단가"/>
      <sheetName val="#REF"/>
      <sheetName val="Sheet1"/>
      <sheetName val="증감대비"/>
      <sheetName val="예산서(토목)"/>
      <sheetName val="설치기별"/>
      <sheetName val="공종단가"/>
      <sheetName val="철거기별"/>
      <sheetName val="예산서(상부)"/>
      <sheetName val="표지"/>
      <sheetName val="목차"/>
      <sheetName val="개요"/>
      <sheetName val="전제"/>
      <sheetName val="매출"/>
      <sheetName val="전사.사업"/>
      <sheetName val="손익증감"/>
      <sheetName val="CF차입"/>
      <sheetName val="ROIC"/>
      <sheetName val="매출 설비"/>
      <sheetName val="재고자산"/>
      <sheetName val="인원G"/>
      <sheetName val="주요비용"/>
      <sheetName val="구조조정"/>
      <sheetName val="1유리"/>
      <sheetName val="신우"/>
      <sheetName val="내역"/>
      <sheetName val="송전재료비"/>
      <sheetName val="견적대비표"/>
      <sheetName val="갑지"/>
      <sheetName val="Apt내역"/>
      <sheetName val="DATE"/>
      <sheetName val="소방사항"/>
      <sheetName val="학생내역"/>
      <sheetName val="자재단가비교표"/>
      <sheetName val="Sheet4"/>
      <sheetName val="물량표"/>
      <sheetName val="설-원가"/>
      <sheetName val="원가"/>
      <sheetName val="횡배수관토공수량"/>
      <sheetName val="설 계"/>
      <sheetName val="구분자"/>
      <sheetName val="골조시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☞①공사명입력표지출력"/>
      <sheetName val="     ■총괄집계표"/>
      <sheetName val="    갑지(전체총괄원가(분리발주)"/>
      <sheetName val="    전체총괄원가(분리발주)"/>
      <sheetName val="    갑지(건축총괄원가)"/>
      <sheetName val="    건축총괄원가"/>
      <sheetName val="(01)건축원가"/>
      <sheetName val="(01-1)인테리어원가"/>
      <sheetName val="(02)토목원가"/>
      <sheetName val="(03)조경원가 "/>
      <sheetName val="(04)기계원가"/>
      <sheetName val="(05)건설폐기물원가"/>
      <sheetName val="     내역표지(총괄)"/>
      <sheetName val="   산출서표지(세로)"/>
      <sheetName val="(06)가연성폐기물원가"/>
      <sheetName val="(07)지정폐기물원가 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C3" t="str">
            <v>직      접         재      료      비</v>
          </cell>
        </row>
        <row r="4">
          <cell r="C4" t="str">
            <v>간      접         재      료      비</v>
          </cell>
        </row>
        <row r="5">
          <cell r="C5" t="str">
            <v>작  업  설  ,  부  산  물  등 (△)</v>
          </cell>
        </row>
        <row r="6">
          <cell r="C6" t="str">
            <v>[ 소                          계 ]</v>
          </cell>
        </row>
        <row r="7">
          <cell r="C7" t="str">
            <v>직      접         노      무      비</v>
          </cell>
        </row>
        <row r="8">
          <cell r="C8" t="str">
            <v>간      접         노      무      비</v>
          </cell>
        </row>
        <row r="9">
          <cell r="C9" t="str">
            <v>[ 소                          계 ]</v>
          </cell>
        </row>
        <row r="10">
          <cell r="C10" t="str">
            <v>산          출         경          비</v>
          </cell>
        </row>
        <row r="14">
          <cell r="C14" t="str">
            <v>산      재         보      험      료</v>
          </cell>
        </row>
        <row r="15">
          <cell r="C15" t="str">
            <v>고      용         보      험      료</v>
          </cell>
        </row>
        <row r="16">
          <cell r="C16" t="str">
            <v>건      강         보      험      료</v>
          </cell>
        </row>
        <row r="17">
          <cell r="C17" t="str">
            <v>연      금         보      험      료</v>
          </cell>
        </row>
        <row r="18">
          <cell r="C18" t="str">
            <v>노  인  장  기  요  양  보  험  료</v>
          </cell>
        </row>
        <row r="19">
          <cell r="C19" t="str">
            <v>퇴   직     공   제     부   금   비</v>
          </cell>
        </row>
        <row r="20">
          <cell r="C20" t="str">
            <v>산  업  안  전  보  건  관  리  비</v>
          </cell>
        </row>
        <row r="21">
          <cell r="C21" t="str">
            <v>기          타          경          비</v>
          </cell>
        </row>
        <row r="22">
          <cell r="C22" t="str">
            <v>환      경         보      전      비</v>
          </cell>
        </row>
        <row r="23">
          <cell r="C23" t="str">
            <v>공  사  이  행  보  증  수  수  료</v>
          </cell>
        </row>
        <row r="24">
          <cell r="C24" t="str">
            <v>건설하도급대금지급보증서발급수수료</v>
          </cell>
        </row>
        <row r="25">
          <cell r="C25" t="str">
            <v>건설기계대여대금지급보증서발급수수료</v>
          </cell>
        </row>
        <row r="28">
          <cell r="C28" t="str">
            <v>[ 소                          계 ]</v>
          </cell>
        </row>
        <row r="29">
          <cell r="B29" t="str">
            <v>계</v>
          </cell>
        </row>
        <row r="30">
          <cell r="A30" t="str">
            <v>일        반         관        리        비</v>
          </cell>
        </row>
        <row r="31">
          <cell r="A31" t="str">
            <v>이                                          윤</v>
          </cell>
        </row>
        <row r="32">
          <cell r="A32" t="str">
            <v xml:space="preserve">T .                   A .                   B </v>
          </cell>
        </row>
        <row r="36">
          <cell r="A36" t="str">
            <v>공            급             가            액</v>
          </cell>
        </row>
        <row r="37">
          <cell r="A37" t="str">
            <v>공    사     손    해     보     험     료</v>
          </cell>
        </row>
        <row r="38">
          <cell r="A38" t="str">
            <v>부        가         가        치        세</v>
          </cell>
        </row>
        <row r="39">
          <cell r="A39" t="str">
            <v>[ 도                     급                     액 ]</v>
          </cell>
        </row>
        <row r="40">
          <cell r="A40" t="str">
            <v>관급자재비</v>
          </cell>
          <cell r="C40" t="str">
            <v>도급자 설치</v>
          </cell>
          <cell r="N40" t="str">
            <v>부가세포함</v>
          </cell>
        </row>
        <row r="41">
          <cell r="C41" t="str">
            <v>관급자 설치</v>
          </cell>
          <cell r="N41" t="str">
            <v>부가세포함</v>
          </cell>
        </row>
        <row r="42">
          <cell r="C42" t="str">
            <v>소    계</v>
          </cell>
        </row>
        <row r="43">
          <cell r="A43" t="str">
            <v>시        설        분        담        금</v>
          </cell>
          <cell r="N43" t="str">
            <v>부가세포함</v>
          </cell>
        </row>
        <row r="44">
          <cell r="A44" t="str">
            <v>미        술         장        식        품</v>
          </cell>
          <cell r="N44" t="str">
            <v>부가세포함</v>
          </cell>
        </row>
        <row r="45">
          <cell r="A45" t="str">
            <v>각        종         인        증        비</v>
          </cell>
          <cell r="N45" t="str">
            <v>부가세포함</v>
          </cell>
        </row>
        <row r="46">
          <cell r="A46" t="str">
            <v>[ 총            공            사              비 ]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02E68-F659-4F80-8EDF-2F38416F921A}">
  <sheetPr>
    <tabColor rgb="FF99FFCC"/>
  </sheetPr>
  <dimension ref="A1:AC47"/>
  <sheetViews>
    <sheetView tabSelected="1" view="pageBreakPreview" zoomScale="145" zoomScaleNormal="100" zoomScaleSheetLayoutView="145" workbookViewId="0">
      <pane xSplit="3" ySplit="2" topLeftCell="D3" activePane="bottomRight" state="frozen"/>
      <selection pane="topRight"/>
      <selection pane="bottomLeft"/>
      <selection pane="bottomRight"/>
    </sheetView>
  </sheetViews>
  <sheetFormatPr defaultColWidth="10" defaultRowHeight="16.5" x14ac:dyDescent="0.3"/>
  <cols>
    <col min="1" max="2" width="4.25" style="14" customWidth="1"/>
    <col min="3" max="3" width="31.25" style="14" customWidth="1"/>
    <col min="4" max="4" width="3.125" style="14" customWidth="1"/>
    <col min="5" max="5" width="22.25" style="14" customWidth="1"/>
    <col min="6" max="6" width="3.125" style="14" customWidth="1"/>
    <col min="7" max="7" width="26.125" style="14" customWidth="1"/>
    <col min="8" max="8" width="3.875" style="14" bestFit="1" customWidth="1"/>
    <col min="9" max="9" width="7.625" style="14" customWidth="1"/>
    <col min="10" max="10" width="3.5" style="14" customWidth="1"/>
    <col min="11" max="11" width="10" style="14" customWidth="1"/>
    <col min="12" max="12" width="3.875" style="14" bestFit="1" customWidth="1"/>
    <col min="13" max="13" width="5.625" style="14" customWidth="1"/>
    <col min="14" max="14" width="16.625" style="14" customWidth="1"/>
    <col min="15" max="15" width="2.25" style="15" customWidth="1"/>
    <col min="16" max="17" width="10" style="16" customWidth="1"/>
    <col min="18" max="18" width="12.5" style="16" customWidth="1"/>
    <col min="19" max="19" width="28.75" style="16" customWidth="1"/>
    <col min="20" max="20" width="10" style="16" customWidth="1"/>
    <col min="21" max="24" width="10" style="15" customWidth="1"/>
    <col min="25" max="29" width="10" style="15"/>
    <col min="30" max="16384" width="10" style="14"/>
  </cols>
  <sheetData>
    <row r="1" spans="1:16" ht="20.100000000000001" customHeight="1" thickBot="1" x14ac:dyDescent="0.35">
      <c r="A1" s="146" t="s">
        <v>1764</v>
      </c>
      <c r="G1" s="50"/>
      <c r="H1" s="45"/>
      <c r="I1" s="45"/>
      <c r="J1" s="45"/>
      <c r="K1" s="50"/>
      <c r="L1" s="45"/>
      <c r="M1" s="45"/>
      <c r="N1" s="45"/>
    </row>
    <row r="2" spans="1:16" ht="15.95" customHeight="1" thickBot="1" x14ac:dyDescent="0.35">
      <c r="A2" s="245" t="s">
        <v>1763</v>
      </c>
      <c r="B2" s="246"/>
      <c r="C2" s="246"/>
      <c r="D2" s="247" t="s">
        <v>1762</v>
      </c>
      <c r="E2" s="248"/>
      <c r="F2" s="249"/>
      <c r="G2" s="245" t="s">
        <v>1761</v>
      </c>
      <c r="H2" s="246"/>
      <c r="I2" s="246"/>
      <c r="J2" s="246"/>
      <c r="K2" s="246"/>
      <c r="L2" s="246"/>
      <c r="M2" s="250"/>
      <c r="N2" s="145" t="s">
        <v>1760</v>
      </c>
    </row>
    <row r="3" spans="1:16" ht="15.95" customHeight="1" x14ac:dyDescent="0.3">
      <c r="A3" s="251" t="s">
        <v>1759</v>
      </c>
      <c r="B3" s="251" t="s">
        <v>1758</v>
      </c>
      <c r="C3" s="144" t="s">
        <v>1757</v>
      </c>
      <c r="D3" s="143"/>
      <c r="E3" s="142"/>
      <c r="F3" s="141"/>
      <c r="G3" s="119"/>
      <c r="H3" s="116"/>
      <c r="I3" s="135"/>
      <c r="J3" s="116"/>
      <c r="K3" s="140"/>
      <c r="L3" s="116"/>
      <c r="M3" s="115"/>
      <c r="N3" s="114"/>
    </row>
    <row r="4" spans="1:16" ht="15.95" customHeight="1" x14ac:dyDescent="0.3">
      <c r="A4" s="252"/>
      <c r="B4" s="252"/>
      <c r="C4" s="98" t="s">
        <v>1756</v>
      </c>
      <c r="D4" s="80"/>
      <c r="E4" s="76"/>
      <c r="F4" s="78"/>
      <c r="G4" s="77"/>
      <c r="H4" s="76"/>
      <c r="I4" s="139"/>
      <c r="J4" s="76"/>
      <c r="K4" s="138"/>
      <c r="L4" s="76"/>
      <c r="M4" s="78"/>
      <c r="N4" s="92"/>
    </row>
    <row r="5" spans="1:16" ht="15.95" customHeight="1" thickBot="1" x14ac:dyDescent="0.35">
      <c r="A5" s="252"/>
      <c r="B5" s="252"/>
      <c r="C5" s="133" t="s">
        <v>1755</v>
      </c>
      <c r="D5" s="133"/>
      <c r="E5" s="130"/>
      <c r="F5" s="132"/>
      <c r="G5" s="131"/>
      <c r="H5" s="130"/>
      <c r="I5" s="137"/>
      <c r="J5" s="130"/>
      <c r="K5" s="128"/>
      <c r="L5" s="130"/>
      <c r="M5" s="132"/>
      <c r="N5" s="125"/>
    </row>
    <row r="6" spans="1:16" ht="15.95" customHeight="1" thickBot="1" x14ac:dyDescent="0.35">
      <c r="A6" s="252"/>
      <c r="B6" s="253"/>
      <c r="C6" s="64" t="s">
        <v>1725</v>
      </c>
      <c r="D6" s="63"/>
      <c r="E6" s="59"/>
      <c r="F6" s="58"/>
      <c r="G6" s="62"/>
      <c r="H6" s="59"/>
      <c r="I6" s="136"/>
      <c r="J6" s="59"/>
      <c r="K6" s="124"/>
      <c r="L6" s="59"/>
      <c r="M6" s="58"/>
      <c r="N6" s="57"/>
    </row>
    <row r="7" spans="1:16" ht="15.95" customHeight="1" x14ac:dyDescent="0.3">
      <c r="A7" s="252"/>
      <c r="B7" s="251" t="s">
        <v>1745</v>
      </c>
      <c r="C7" s="123" t="s">
        <v>1754</v>
      </c>
      <c r="D7" s="122"/>
      <c r="E7" s="121"/>
      <c r="F7" s="120"/>
      <c r="G7" s="119"/>
      <c r="H7" s="116"/>
      <c r="I7" s="135"/>
      <c r="J7" s="116"/>
      <c r="K7" s="117"/>
      <c r="L7" s="116"/>
      <c r="M7" s="115"/>
      <c r="N7" s="114"/>
    </row>
    <row r="8" spans="1:16" ht="15.95" customHeight="1" thickBot="1" x14ac:dyDescent="0.35">
      <c r="A8" s="252"/>
      <c r="B8" s="252"/>
      <c r="C8" s="134" t="s">
        <v>1753</v>
      </c>
      <c r="D8" s="133"/>
      <c r="E8" s="130"/>
      <c r="F8" s="132"/>
      <c r="G8" s="131" t="s">
        <v>1739</v>
      </c>
      <c r="H8" s="130" t="s">
        <v>1694</v>
      </c>
      <c r="I8" s="129">
        <v>0.17399999999999999</v>
      </c>
      <c r="J8" s="127"/>
      <c r="K8" s="128"/>
      <c r="L8" s="127"/>
      <c r="M8" s="126"/>
      <c r="N8" s="125"/>
      <c r="P8" s="50"/>
    </row>
    <row r="9" spans="1:16" ht="15.95" customHeight="1" thickBot="1" x14ac:dyDescent="0.35">
      <c r="A9" s="252"/>
      <c r="B9" s="253"/>
      <c r="C9" s="64" t="s">
        <v>1725</v>
      </c>
      <c r="D9" s="63"/>
      <c r="E9" s="59"/>
      <c r="F9" s="58"/>
      <c r="G9" s="62"/>
      <c r="H9" s="59"/>
      <c r="I9" s="61"/>
      <c r="J9" s="59"/>
      <c r="K9" s="124"/>
      <c r="L9" s="59"/>
      <c r="M9" s="58"/>
      <c r="N9" s="57"/>
    </row>
    <row r="10" spans="1:16" ht="15.95" customHeight="1" x14ac:dyDescent="0.3">
      <c r="A10" s="252"/>
      <c r="B10" s="251" t="s">
        <v>1752</v>
      </c>
      <c r="C10" s="123" t="s">
        <v>1751</v>
      </c>
      <c r="D10" s="122"/>
      <c r="E10" s="121"/>
      <c r="F10" s="120"/>
      <c r="G10" s="119"/>
      <c r="H10" s="116"/>
      <c r="I10" s="118"/>
      <c r="J10" s="116"/>
      <c r="K10" s="117"/>
      <c r="L10" s="116"/>
      <c r="M10" s="115"/>
      <c r="N10" s="114"/>
    </row>
    <row r="11" spans="1:16" ht="15.95" customHeight="1" x14ac:dyDescent="0.3">
      <c r="A11" s="252"/>
      <c r="B11" s="252"/>
      <c r="C11" s="98" t="s">
        <v>1750</v>
      </c>
      <c r="D11" s="113"/>
      <c r="E11" s="112"/>
      <c r="F11" s="111"/>
      <c r="G11" s="110"/>
      <c r="H11" s="107"/>
      <c r="I11" s="109"/>
      <c r="J11" s="107"/>
      <c r="K11" s="108"/>
      <c r="L11" s="107"/>
      <c r="M11" s="106"/>
      <c r="N11" s="105"/>
    </row>
    <row r="12" spans="1:16" ht="15.95" customHeight="1" x14ac:dyDescent="0.3">
      <c r="A12" s="252"/>
      <c r="B12" s="252"/>
      <c r="C12" s="98" t="s">
        <v>1749</v>
      </c>
      <c r="D12" s="113"/>
      <c r="E12" s="112"/>
      <c r="F12" s="111"/>
      <c r="G12" s="110"/>
      <c r="H12" s="107"/>
      <c r="I12" s="109"/>
      <c r="J12" s="107"/>
      <c r="K12" s="108"/>
      <c r="L12" s="107"/>
      <c r="M12" s="106"/>
      <c r="N12" s="105"/>
    </row>
    <row r="13" spans="1:16" ht="24" hidden="1" x14ac:dyDescent="0.3">
      <c r="A13" s="252"/>
      <c r="B13" s="252"/>
      <c r="C13" s="98" t="s">
        <v>1748</v>
      </c>
      <c r="D13" s="113"/>
      <c r="E13" s="112"/>
      <c r="F13" s="111"/>
      <c r="G13" s="110"/>
      <c r="H13" s="107"/>
      <c r="I13" s="109"/>
      <c r="J13" s="107"/>
      <c r="K13" s="108"/>
      <c r="L13" s="107"/>
      <c r="M13" s="106"/>
      <c r="N13" s="105"/>
    </row>
    <row r="14" spans="1:16" ht="15.95" customHeight="1" x14ac:dyDescent="0.3">
      <c r="A14" s="252"/>
      <c r="B14" s="252"/>
      <c r="C14" s="98" t="s">
        <v>1747</v>
      </c>
      <c r="D14" s="80"/>
      <c r="E14" s="76"/>
      <c r="F14" s="78"/>
      <c r="G14" s="77" t="s">
        <v>1745</v>
      </c>
      <c r="H14" s="76" t="s">
        <v>1694</v>
      </c>
      <c r="I14" s="102">
        <v>3.56E-2</v>
      </c>
      <c r="J14" s="73"/>
      <c r="K14" s="74"/>
      <c r="L14" s="73"/>
      <c r="M14" s="72"/>
      <c r="N14" s="92"/>
    </row>
    <row r="15" spans="1:16" ht="15.95" customHeight="1" x14ac:dyDescent="0.3">
      <c r="A15" s="252"/>
      <c r="B15" s="252"/>
      <c r="C15" s="98" t="s">
        <v>1746</v>
      </c>
      <c r="D15" s="80"/>
      <c r="E15" s="76"/>
      <c r="F15" s="78"/>
      <c r="G15" s="77" t="s">
        <v>1745</v>
      </c>
      <c r="H15" s="76" t="s">
        <v>1694</v>
      </c>
      <c r="I15" s="102">
        <v>1.01E-2</v>
      </c>
      <c r="J15" s="73"/>
      <c r="K15" s="74"/>
      <c r="L15" s="73"/>
      <c r="M15" s="72"/>
      <c r="N15" s="92"/>
      <c r="P15" s="50"/>
    </row>
    <row r="16" spans="1:16" ht="15.95" customHeight="1" x14ac:dyDescent="0.3">
      <c r="A16" s="252"/>
      <c r="B16" s="252"/>
      <c r="C16" s="98" t="s">
        <v>1744</v>
      </c>
      <c r="D16" s="80"/>
      <c r="E16" s="76"/>
      <c r="F16" s="78"/>
      <c r="G16" s="77" t="s">
        <v>1739</v>
      </c>
      <c r="H16" s="76" t="s">
        <v>1694</v>
      </c>
      <c r="I16" s="75">
        <v>3.5950000000000003E-2</v>
      </c>
      <c r="J16" s="73"/>
      <c r="K16" s="74"/>
      <c r="L16" s="73"/>
      <c r="M16" s="72"/>
      <c r="N16" s="92"/>
    </row>
    <row r="17" spans="1:29" ht="15.95" customHeight="1" x14ac:dyDescent="0.3">
      <c r="A17" s="252"/>
      <c r="B17" s="252"/>
      <c r="C17" s="98" t="s">
        <v>1743</v>
      </c>
      <c r="D17" s="80"/>
      <c r="E17" s="76"/>
      <c r="F17" s="78"/>
      <c r="G17" s="77" t="s">
        <v>1739</v>
      </c>
      <c r="H17" s="76" t="s">
        <v>1694</v>
      </c>
      <c r="I17" s="102">
        <v>4.7500000000000001E-2</v>
      </c>
      <c r="J17" s="73"/>
      <c r="K17" s="74"/>
      <c r="L17" s="73"/>
      <c r="M17" s="72"/>
      <c r="N17" s="92"/>
    </row>
    <row r="18" spans="1:29" ht="15.95" customHeight="1" x14ac:dyDescent="0.3">
      <c r="A18" s="252"/>
      <c r="B18" s="252"/>
      <c r="C18" s="98" t="s">
        <v>1742</v>
      </c>
      <c r="D18" s="80"/>
      <c r="E18" s="76"/>
      <c r="F18" s="78"/>
      <c r="G18" s="77" t="s">
        <v>1741</v>
      </c>
      <c r="H18" s="76" t="s">
        <v>1694</v>
      </c>
      <c r="I18" s="102">
        <v>0.13139999999999999</v>
      </c>
      <c r="J18" s="73"/>
      <c r="K18" s="74"/>
      <c r="L18" s="73"/>
      <c r="M18" s="72"/>
      <c r="N18" s="92"/>
    </row>
    <row r="19" spans="1:29" s="16" customFormat="1" ht="15.95" customHeight="1" x14ac:dyDescent="0.3">
      <c r="A19" s="252"/>
      <c r="B19" s="252"/>
      <c r="C19" s="104" t="s">
        <v>1740</v>
      </c>
      <c r="D19" s="80"/>
      <c r="E19" s="76"/>
      <c r="F19" s="78"/>
      <c r="G19" s="77" t="s">
        <v>1739</v>
      </c>
      <c r="H19" s="76" t="s">
        <v>1694</v>
      </c>
      <c r="I19" s="102">
        <v>2.3E-2</v>
      </c>
      <c r="J19" s="73"/>
      <c r="K19" s="74"/>
      <c r="L19" s="73"/>
      <c r="M19" s="72"/>
      <c r="N19" s="92"/>
      <c r="O19" s="15"/>
      <c r="U19" s="15"/>
      <c r="V19" s="15"/>
      <c r="W19" s="15"/>
      <c r="X19" s="15"/>
      <c r="Y19" s="15"/>
      <c r="Z19" s="15"/>
      <c r="AA19" s="15"/>
      <c r="AB19" s="15"/>
      <c r="AC19" s="15"/>
    </row>
    <row r="20" spans="1:29" s="16" customFormat="1" ht="15.95" customHeight="1" x14ac:dyDescent="0.3">
      <c r="A20" s="252"/>
      <c r="B20" s="252"/>
      <c r="C20" s="104" t="s">
        <v>1738</v>
      </c>
      <c r="D20" s="80"/>
      <c r="E20" s="76"/>
      <c r="F20" s="30"/>
      <c r="G20" s="103" t="s">
        <v>1737</v>
      </c>
      <c r="H20" s="29" t="s">
        <v>1694</v>
      </c>
      <c r="I20" s="102">
        <v>2.2800000000000001E-2</v>
      </c>
      <c r="J20" s="29" t="s">
        <v>1732</v>
      </c>
      <c r="K20" s="101">
        <v>4325000</v>
      </c>
      <c r="L20" s="28"/>
      <c r="M20" s="27"/>
      <c r="N20" s="100"/>
      <c r="O20" s="15"/>
      <c r="U20" s="15"/>
      <c r="V20" s="15"/>
      <c r="W20" s="15"/>
      <c r="X20" s="15"/>
      <c r="Y20" s="15"/>
      <c r="Z20" s="15"/>
      <c r="AA20" s="15"/>
      <c r="AB20" s="15"/>
      <c r="AC20" s="15"/>
    </row>
    <row r="21" spans="1:29" s="16" customFormat="1" ht="15.95" customHeight="1" x14ac:dyDescent="0.3">
      <c r="A21" s="252"/>
      <c r="B21" s="252"/>
      <c r="C21" s="98" t="s">
        <v>1736</v>
      </c>
      <c r="D21" s="80"/>
      <c r="E21" s="76"/>
      <c r="F21" s="78"/>
      <c r="G21" s="77" t="s">
        <v>1735</v>
      </c>
      <c r="H21" s="76" t="s">
        <v>1694</v>
      </c>
      <c r="I21" s="99">
        <v>5.1999999999999998E-2</v>
      </c>
      <c r="J21" s="73"/>
      <c r="K21" s="74"/>
      <c r="L21" s="73"/>
      <c r="M21" s="72"/>
      <c r="N21" s="92"/>
      <c r="O21" s="15"/>
      <c r="P21" s="50"/>
      <c r="U21" s="15"/>
      <c r="V21" s="15"/>
      <c r="W21" s="15"/>
      <c r="X21" s="15"/>
      <c r="Y21" s="15"/>
      <c r="Z21" s="15"/>
      <c r="AA21" s="15"/>
      <c r="AB21" s="15"/>
      <c r="AC21" s="15"/>
    </row>
    <row r="22" spans="1:29" s="16" customFormat="1" ht="15.95" customHeight="1" x14ac:dyDescent="0.3">
      <c r="A22" s="252"/>
      <c r="B22" s="252"/>
      <c r="C22" s="98" t="s">
        <v>1734</v>
      </c>
      <c r="D22" s="80"/>
      <c r="E22" s="76"/>
      <c r="F22" s="78"/>
      <c r="G22" s="77" t="s">
        <v>1729</v>
      </c>
      <c r="H22" s="76" t="s">
        <v>1694</v>
      </c>
      <c r="I22" s="99">
        <v>3.0000000000000001E-3</v>
      </c>
      <c r="J22" s="73"/>
      <c r="K22" s="74"/>
      <c r="L22" s="73"/>
      <c r="M22" s="72"/>
      <c r="N22" s="92"/>
      <c r="O22" s="15"/>
      <c r="U22" s="15"/>
      <c r="V22" s="15"/>
      <c r="W22" s="15"/>
      <c r="X22" s="15"/>
      <c r="Y22" s="15"/>
      <c r="Z22" s="15"/>
      <c r="AA22" s="15"/>
      <c r="AB22" s="15"/>
      <c r="AC22" s="15"/>
    </row>
    <row r="23" spans="1:29" s="16" customFormat="1" ht="15.95" hidden="1" customHeight="1" x14ac:dyDescent="0.3">
      <c r="A23" s="252"/>
      <c r="B23" s="252"/>
      <c r="C23" s="98" t="s">
        <v>1733</v>
      </c>
      <c r="D23" s="80"/>
      <c r="E23" s="76"/>
      <c r="F23" s="78"/>
      <c r="G23" s="97">
        <v>50000000000</v>
      </c>
      <c r="H23" s="76" t="s">
        <v>1694</v>
      </c>
      <c r="I23" s="96">
        <v>1.3999999999999999E-4</v>
      </c>
      <c r="J23" s="95" t="s">
        <v>1732</v>
      </c>
      <c r="K23" s="94">
        <v>13500000</v>
      </c>
      <c r="L23" s="76" t="s">
        <v>1694</v>
      </c>
      <c r="M23" s="93">
        <v>0</v>
      </c>
      <c r="N23" s="92"/>
      <c r="O23" s="15"/>
      <c r="U23" s="15"/>
      <c r="V23" s="15"/>
      <c r="W23" s="15"/>
      <c r="X23" s="15"/>
      <c r="Y23" s="15"/>
      <c r="Z23" s="15"/>
      <c r="AA23" s="15"/>
      <c r="AB23" s="15"/>
      <c r="AC23" s="15"/>
    </row>
    <row r="24" spans="1:29" s="16" customFormat="1" ht="15.95" customHeight="1" x14ac:dyDescent="0.3">
      <c r="A24" s="252"/>
      <c r="B24" s="252"/>
      <c r="C24" s="91" t="s">
        <v>1731</v>
      </c>
      <c r="D24" s="80"/>
      <c r="E24" s="76"/>
      <c r="F24" s="78"/>
      <c r="G24" s="77" t="s">
        <v>1729</v>
      </c>
      <c r="H24" s="76" t="s">
        <v>1694</v>
      </c>
      <c r="I24" s="75">
        <v>8.0999999999999996E-4</v>
      </c>
      <c r="J24" s="73"/>
      <c r="K24" s="74"/>
      <c r="L24" s="73"/>
      <c r="M24" s="72"/>
      <c r="N24" s="71"/>
      <c r="O24" s="15"/>
      <c r="U24" s="15"/>
      <c r="V24" s="15"/>
      <c r="W24" s="15"/>
      <c r="X24" s="15"/>
      <c r="Y24" s="15"/>
      <c r="Z24" s="15"/>
      <c r="AA24" s="15"/>
      <c r="AB24" s="15"/>
      <c r="AC24" s="15"/>
    </row>
    <row r="25" spans="1:29" s="16" customFormat="1" ht="15.95" customHeight="1" x14ac:dyDescent="0.3">
      <c r="A25" s="252"/>
      <c r="B25" s="252"/>
      <c r="C25" s="90" t="s">
        <v>1730</v>
      </c>
      <c r="D25" s="89"/>
      <c r="E25" s="79"/>
      <c r="F25" s="88"/>
      <c r="G25" s="87" t="s">
        <v>1729</v>
      </c>
      <c r="H25" s="79" t="s">
        <v>1694</v>
      </c>
      <c r="I25" s="86">
        <v>6.9999999999999999E-4</v>
      </c>
      <c r="J25" s="84"/>
      <c r="K25" s="85"/>
      <c r="L25" s="84"/>
      <c r="M25" s="83"/>
      <c r="N25" s="82"/>
      <c r="O25" s="15"/>
      <c r="U25" s="15"/>
      <c r="V25" s="15"/>
      <c r="W25" s="15"/>
      <c r="X25" s="15"/>
      <c r="Y25" s="15"/>
      <c r="Z25" s="15"/>
      <c r="AA25" s="15"/>
      <c r="AB25" s="15"/>
      <c r="AC25" s="15"/>
    </row>
    <row r="26" spans="1:29" s="16" customFormat="1" ht="15.95" customHeight="1" x14ac:dyDescent="0.3">
      <c r="A26" s="252"/>
      <c r="B26" s="254"/>
      <c r="C26" s="81" t="s">
        <v>1728</v>
      </c>
      <c r="D26" s="80"/>
      <c r="E26" s="79"/>
      <c r="F26" s="78"/>
      <c r="G26" s="77" t="s">
        <v>1726</v>
      </c>
      <c r="H26" s="76" t="s">
        <v>1694</v>
      </c>
      <c r="I26" s="75">
        <v>6.0000000000000002E-5</v>
      </c>
      <c r="J26" s="73"/>
      <c r="K26" s="74"/>
      <c r="L26" s="73"/>
      <c r="M26" s="72"/>
      <c r="N26" s="71"/>
      <c r="O26" s="15"/>
      <c r="U26" s="15"/>
      <c r="V26" s="15"/>
      <c r="W26" s="15"/>
      <c r="X26" s="15"/>
      <c r="Y26" s="15"/>
      <c r="Z26" s="15"/>
      <c r="AA26" s="15"/>
      <c r="AB26" s="15"/>
      <c r="AC26" s="15"/>
    </row>
    <row r="27" spans="1:29" s="16" customFormat="1" ht="15.95" customHeight="1" thickBot="1" x14ac:dyDescent="0.35">
      <c r="A27" s="252"/>
      <c r="B27" s="254"/>
      <c r="C27" s="70" t="s">
        <v>1727</v>
      </c>
      <c r="D27" s="63"/>
      <c r="E27" s="69"/>
      <c r="F27" s="58"/>
      <c r="G27" s="62" t="s">
        <v>1726</v>
      </c>
      <c r="H27" s="59" t="s">
        <v>1694</v>
      </c>
      <c r="I27" s="68">
        <v>8.9999999999999998E-4</v>
      </c>
      <c r="J27" s="67"/>
      <c r="K27" s="60"/>
      <c r="L27" s="67"/>
      <c r="M27" s="66"/>
      <c r="N27" s="65"/>
      <c r="O27" s="15"/>
      <c r="U27" s="15"/>
      <c r="V27" s="15"/>
      <c r="W27" s="15"/>
      <c r="X27" s="15"/>
      <c r="Y27" s="15"/>
      <c r="Z27" s="15"/>
      <c r="AA27" s="15"/>
      <c r="AB27" s="15"/>
      <c r="AC27" s="15"/>
    </row>
    <row r="28" spans="1:29" s="16" customFormat="1" ht="15.95" customHeight="1" thickBot="1" x14ac:dyDescent="0.35">
      <c r="A28" s="252"/>
      <c r="B28" s="253"/>
      <c r="C28" s="64" t="s">
        <v>1725</v>
      </c>
      <c r="D28" s="63"/>
      <c r="E28" s="59"/>
      <c r="F28" s="58"/>
      <c r="G28" s="62"/>
      <c r="H28" s="59"/>
      <c r="I28" s="61"/>
      <c r="J28" s="59"/>
      <c r="K28" s="60"/>
      <c r="L28" s="59"/>
      <c r="M28" s="58"/>
      <c r="N28" s="57"/>
      <c r="O28" s="15"/>
      <c r="U28" s="15"/>
      <c r="V28" s="15"/>
      <c r="W28" s="15"/>
      <c r="X28" s="15"/>
      <c r="Y28" s="15"/>
      <c r="Z28" s="15"/>
      <c r="AA28" s="15"/>
      <c r="AB28" s="15"/>
      <c r="AC28" s="15"/>
    </row>
    <row r="29" spans="1:29" s="16" customFormat="1" ht="15.95" customHeight="1" thickBot="1" x14ac:dyDescent="0.35">
      <c r="A29" s="253"/>
      <c r="B29" s="238" t="s">
        <v>1724</v>
      </c>
      <c r="C29" s="239"/>
      <c r="D29" s="25"/>
      <c r="E29" s="22"/>
      <c r="F29" s="24"/>
      <c r="G29" s="23"/>
      <c r="H29" s="22"/>
      <c r="I29" s="56"/>
      <c r="J29" s="22"/>
      <c r="K29" s="55"/>
      <c r="L29" s="22"/>
      <c r="M29" s="24"/>
      <c r="N29" s="54"/>
      <c r="O29" s="15"/>
      <c r="U29" s="15"/>
      <c r="V29" s="15"/>
      <c r="W29" s="15"/>
      <c r="X29" s="15"/>
      <c r="Y29" s="15"/>
      <c r="Z29" s="15"/>
      <c r="AA29" s="15"/>
      <c r="AB29" s="15"/>
      <c r="AC29" s="15"/>
    </row>
    <row r="30" spans="1:29" s="16" customFormat="1" ht="15.95" customHeight="1" thickBot="1" x14ac:dyDescent="0.35">
      <c r="A30" s="240" t="s">
        <v>1723</v>
      </c>
      <c r="B30" s="238"/>
      <c r="C30" s="238"/>
      <c r="D30" s="25"/>
      <c r="E30" s="22"/>
      <c r="F30" s="24"/>
      <c r="G30" s="23" t="s">
        <v>1722</v>
      </c>
      <c r="H30" s="22" t="s">
        <v>1694</v>
      </c>
      <c r="I30" s="47">
        <v>0.08</v>
      </c>
      <c r="J30" s="19"/>
      <c r="K30" s="55"/>
      <c r="L30" s="19"/>
      <c r="M30" s="18"/>
      <c r="N30" s="54"/>
      <c r="O30" s="15"/>
      <c r="P30" s="50"/>
      <c r="U30" s="15"/>
      <c r="V30" s="15"/>
      <c r="W30" s="15"/>
      <c r="X30" s="15"/>
      <c r="Y30" s="15"/>
      <c r="Z30" s="15"/>
      <c r="AA30" s="15"/>
      <c r="AB30" s="15"/>
      <c r="AC30" s="15"/>
    </row>
    <row r="31" spans="1:29" s="16" customFormat="1" ht="15.95" customHeight="1" thickBot="1" x14ac:dyDescent="0.35">
      <c r="A31" s="240" t="s">
        <v>1721</v>
      </c>
      <c r="B31" s="238"/>
      <c r="C31" s="238"/>
      <c r="D31" s="25"/>
      <c r="E31" s="22"/>
      <c r="F31" s="24"/>
      <c r="G31" s="23" t="s">
        <v>1720</v>
      </c>
      <c r="H31" s="22" t="s">
        <v>1694</v>
      </c>
      <c r="I31" s="21">
        <v>0.15</v>
      </c>
      <c r="J31" s="52"/>
      <c r="K31" s="53"/>
      <c r="L31" s="52"/>
      <c r="M31" s="18"/>
      <c r="N31" s="51"/>
      <c r="O31" s="15"/>
      <c r="P31" s="50"/>
      <c r="U31" s="15"/>
      <c r="V31" s="15"/>
      <c r="W31" s="15"/>
      <c r="X31" s="15"/>
      <c r="Y31" s="15"/>
      <c r="Z31" s="15"/>
      <c r="AA31" s="15"/>
      <c r="AB31" s="15"/>
      <c r="AC31" s="15"/>
    </row>
    <row r="32" spans="1:29" s="16" customFormat="1" ht="15.95" hidden="1" customHeight="1" thickBot="1" x14ac:dyDescent="0.35">
      <c r="A32" s="240" t="s">
        <v>1719</v>
      </c>
      <c r="B32" s="238"/>
      <c r="C32" s="239"/>
      <c r="D32" s="25"/>
      <c r="E32" s="49"/>
      <c r="F32" s="24"/>
      <c r="G32" s="23"/>
      <c r="H32" s="22"/>
      <c r="I32" s="48"/>
      <c r="J32" s="19"/>
      <c r="K32" s="20"/>
      <c r="L32" s="19"/>
      <c r="M32" s="18"/>
      <c r="N32" s="17"/>
      <c r="O32" s="15"/>
      <c r="P32" s="45"/>
      <c r="U32" s="15"/>
      <c r="V32" s="15"/>
      <c r="W32" s="15"/>
      <c r="X32" s="15"/>
      <c r="Y32" s="15"/>
      <c r="Z32" s="15"/>
      <c r="AA32" s="15"/>
      <c r="AB32" s="15"/>
      <c r="AC32" s="15"/>
    </row>
    <row r="33" spans="1:29" s="16" customFormat="1" ht="15.95" hidden="1" customHeight="1" thickBot="1" x14ac:dyDescent="0.35">
      <c r="A33" s="241" t="s">
        <v>1718</v>
      </c>
      <c r="B33" s="242"/>
      <c r="C33" s="242"/>
      <c r="D33" s="25"/>
      <c r="E33" s="40"/>
      <c r="F33" s="24"/>
      <c r="G33" s="23"/>
      <c r="H33" s="22"/>
      <c r="I33" s="48"/>
      <c r="J33" s="19"/>
      <c r="K33" s="20"/>
      <c r="L33" s="19"/>
      <c r="M33" s="18"/>
      <c r="N33" s="17"/>
      <c r="O33" s="15"/>
      <c r="P33" s="45"/>
      <c r="U33" s="15"/>
      <c r="V33" s="15"/>
      <c r="W33" s="15"/>
      <c r="X33" s="15"/>
      <c r="Y33" s="15"/>
      <c r="Z33" s="15"/>
      <c r="AA33" s="15"/>
      <c r="AB33" s="15"/>
      <c r="AC33" s="15"/>
    </row>
    <row r="34" spans="1:29" s="16" customFormat="1" ht="15.95" hidden="1" customHeight="1" thickBot="1" x14ac:dyDescent="0.35">
      <c r="A34" s="240" t="s">
        <v>1717</v>
      </c>
      <c r="B34" s="238"/>
      <c r="C34" s="238"/>
      <c r="D34" s="41"/>
      <c r="E34" s="40"/>
      <c r="F34" s="39"/>
      <c r="G34" s="23"/>
      <c r="H34" s="22"/>
      <c r="I34" s="48"/>
      <c r="J34" s="19"/>
      <c r="K34" s="20"/>
      <c r="L34" s="19"/>
      <c r="M34" s="18"/>
      <c r="N34" s="17" t="s">
        <v>1716</v>
      </c>
      <c r="O34" s="15"/>
      <c r="P34" s="45"/>
      <c r="U34" s="15"/>
      <c r="V34" s="15"/>
      <c r="W34" s="15"/>
      <c r="X34" s="15"/>
      <c r="Y34" s="15"/>
      <c r="Z34" s="15"/>
      <c r="AA34" s="15"/>
      <c r="AB34" s="15"/>
      <c r="AC34" s="15"/>
    </row>
    <row r="35" spans="1:29" s="16" customFormat="1" ht="15.95" hidden="1" customHeight="1" thickBot="1" x14ac:dyDescent="0.35">
      <c r="A35" s="240" t="s">
        <v>1715</v>
      </c>
      <c r="B35" s="238"/>
      <c r="C35" s="239"/>
      <c r="D35" s="25"/>
      <c r="E35" s="22"/>
      <c r="F35" s="24"/>
      <c r="G35" s="23" t="s">
        <v>1714</v>
      </c>
      <c r="H35" s="22" t="s">
        <v>1694</v>
      </c>
      <c r="I35" s="21"/>
      <c r="J35" s="19"/>
      <c r="K35" s="20"/>
      <c r="L35" s="19"/>
      <c r="M35" s="18"/>
      <c r="N35" s="17"/>
      <c r="O35" s="15"/>
      <c r="U35" s="15"/>
      <c r="V35" s="15"/>
      <c r="W35" s="15"/>
      <c r="X35" s="15"/>
      <c r="Y35" s="15"/>
      <c r="Z35" s="15"/>
      <c r="AA35" s="15"/>
      <c r="AB35" s="15"/>
      <c r="AC35" s="15"/>
    </row>
    <row r="36" spans="1:29" s="16" customFormat="1" ht="15.95" customHeight="1" thickBot="1" x14ac:dyDescent="0.35">
      <c r="A36" s="243" t="s">
        <v>1713</v>
      </c>
      <c r="B36" s="244"/>
      <c r="C36" s="244"/>
      <c r="D36" s="37"/>
      <c r="E36" s="33"/>
      <c r="F36" s="32"/>
      <c r="G36" s="36"/>
      <c r="H36" s="33"/>
      <c r="I36" s="35"/>
      <c r="J36" s="33"/>
      <c r="K36" s="34"/>
      <c r="L36" s="33"/>
      <c r="M36" s="32"/>
      <c r="N36" s="31"/>
      <c r="O36" s="15"/>
      <c r="U36" s="15"/>
      <c r="V36" s="15"/>
      <c r="W36" s="15"/>
      <c r="X36" s="15"/>
      <c r="Y36" s="15"/>
      <c r="Z36" s="15"/>
      <c r="AA36" s="15"/>
      <c r="AB36" s="15"/>
      <c r="AC36" s="15"/>
    </row>
    <row r="37" spans="1:29" s="16" customFormat="1" ht="15.95" hidden="1" customHeight="1" x14ac:dyDescent="0.35">
      <c r="A37" s="240" t="s">
        <v>1712</v>
      </c>
      <c r="B37" s="238"/>
      <c r="C37" s="239"/>
      <c r="D37" s="25"/>
      <c r="E37" s="22"/>
      <c r="F37" s="24"/>
      <c r="G37" s="23" t="s">
        <v>1711</v>
      </c>
      <c r="H37" s="22" t="s">
        <v>1694</v>
      </c>
      <c r="I37" s="47"/>
      <c r="J37" s="22"/>
      <c r="K37" s="20"/>
      <c r="L37" s="22"/>
      <c r="M37" s="24"/>
      <c r="N37" s="17"/>
      <c r="O37" s="15"/>
      <c r="P37" s="16" t="s">
        <v>1710</v>
      </c>
      <c r="U37" s="15"/>
      <c r="V37" s="15"/>
      <c r="W37" s="15"/>
      <c r="X37" s="15"/>
      <c r="Y37" s="15"/>
      <c r="Z37" s="15"/>
      <c r="AA37" s="15"/>
      <c r="AB37" s="15"/>
      <c r="AC37" s="15"/>
    </row>
    <row r="38" spans="1:29" s="16" customFormat="1" ht="15.95" customHeight="1" thickBot="1" x14ac:dyDescent="0.35">
      <c r="A38" s="240" t="s">
        <v>1709</v>
      </c>
      <c r="B38" s="238"/>
      <c r="C38" s="238"/>
      <c r="D38" s="25"/>
      <c r="E38" s="22"/>
      <c r="F38" s="24"/>
      <c r="G38" s="23" t="s">
        <v>1708</v>
      </c>
      <c r="H38" s="22" t="s">
        <v>1694</v>
      </c>
      <c r="I38" s="46">
        <v>0.1</v>
      </c>
      <c r="J38" s="19"/>
      <c r="K38" s="20"/>
      <c r="L38" s="19"/>
      <c r="M38" s="18"/>
      <c r="N38" s="17"/>
      <c r="O38" s="15"/>
      <c r="U38" s="15"/>
      <c r="V38" s="15"/>
      <c r="W38" s="15"/>
      <c r="X38" s="15"/>
      <c r="Y38" s="15"/>
      <c r="Z38" s="15"/>
      <c r="AA38" s="15"/>
      <c r="AB38" s="15"/>
      <c r="AC38" s="15"/>
    </row>
    <row r="39" spans="1:29" ht="15.95" customHeight="1" thickBot="1" x14ac:dyDescent="0.35">
      <c r="A39" s="243" t="s">
        <v>1707</v>
      </c>
      <c r="B39" s="244"/>
      <c r="C39" s="244"/>
      <c r="D39" s="37"/>
      <c r="E39" s="33"/>
      <c r="F39" s="32"/>
      <c r="G39" s="36"/>
      <c r="H39" s="33"/>
      <c r="I39" s="35"/>
      <c r="J39" s="33"/>
      <c r="K39" s="34"/>
      <c r="L39" s="33"/>
      <c r="M39" s="32"/>
      <c r="N39" s="31"/>
    </row>
    <row r="40" spans="1:29" ht="15.95" hidden="1" customHeight="1" x14ac:dyDescent="0.35">
      <c r="A40" s="255" t="s">
        <v>1706</v>
      </c>
      <c r="B40" s="256"/>
      <c r="C40" s="26" t="s">
        <v>1705</v>
      </c>
      <c r="D40" s="41"/>
      <c r="E40" s="40"/>
      <c r="F40" s="39"/>
      <c r="G40" s="23"/>
      <c r="H40" s="22"/>
      <c r="I40" s="38"/>
      <c r="J40" s="22"/>
      <c r="K40" s="20"/>
      <c r="L40" s="22"/>
      <c r="M40" s="24"/>
      <c r="N40" s="17" t="s">
        <v>1696</v>
      </c>
      <c r="P40" s="45" t="s">
        <v>1704</v>
      </c>
    </row>
    <row r="41" spans="1:29" ht="15.95" hidden="1" customHeight="1" x14ac:dyDescent="0.35">
      <c r="A41" s="255"/>
      <c r="B41" s="256"/>
      <c r="C41" s="26" t="s">
        <v>1703</v>
      </c>
      <c r="D41" s="41"/>
      <c r="E41" s="40"/>
      <c r="F41" s="39"/>
      <c r="G41" s="23"/>
      <c r="H41" s="22"/>
      <c r="I41" s="38"/>
      <c r="J41" s="22"/>
      <c r="K41" s="20"/>
      <c r="L41" s="22"/>
      <c r="M41" s="24"/>
      <c r="N41" s="17" t="s">
        <v>1696</v>
      </c>
      <c r="P41" s="45" t="s">
        <v>1702</v>
      </c>
    </row>
    <row r="42" spans="1:29" ht="15.95" hidden="1" customHeight="1" thickBot="1" x14ac:dyDescent="0.35">
      <c r="A42" s="255"/>
      <c r="B42" s="256"/>
      <c r="C42" s="26" t="s">
        <v>1701</v>
      </c>
      <c r="D42" s="25"/>
      <c r="E42" s="22"/>
      <c r="F42" s="24"/>
      <c r="G42" s="23"/>
      <c r="H42" s="22"/>
      <c r="I42" s="38"/>
      <c r="J42" s="22"/>
      <c r="K42" s="20"/>
      <c r="L42" s="22"/>
      <c r="M42" s="24"/>
      <c r="N42" s="17"/>
    </row>
    <row r="43" spans="1:29" ht="15.95" hidden="1" customHeight="1" x14ac:dyDescent="0.35">
      <c r="A43" s="240" t="s">
        <v>1700</v>
      </c>
      <c r="B43" s="238"/>
      <c r="C43" s="238"/>
      <c r="D43" s="44"/>
      <c r="E43" s="43"/>
      <c r="F43" s="42"/>
      <c r="G43" s="23"/>
      <c r="H43" s="22"/>
      <c r="I43" s="38"/>
      <c r="J43" s="22"/>
      <c r="K43" s="20"/>
      <c r="L43" s="22"/>
      <c r="M43" s="24"/>
      <c r="N43" s="17" t="s">
        <v>1696</v>
      </c>
      <c r="P43" s="16" t="s">
        <v>1699</v>
      </c>
    </row>
    <row r="44" spans="1:29" ht="15.95" hidden="1" customHeight="1" x14ac:dyDescent="0.35">
      <c r="A44" s="240" t="s">
        <v>1698</v>
      </c>
      <c r="B44" s="238"/>
      <c r="C44" s="238"/>
      <c r="D44" s="41"/>
      <c r="E44" s="40"/>
      <c r="F44" s="39"/>
      <c r="G44" s="23"/>
      <c r="H44" s="22"/>
      <c r="I44" s="38"/>
      <c r="J44" s="22"/>
      <c r="K44" s="20"/>
      <c r="L44" s="22"/>
      <c r="M44" s="24"/>
      <c r="N44" s="17" t="s">
        <v>1696</v>
      </c>
    </row>
    <row r="45" spans="1:29" ht="15.95" hidden="1" customHeight="1" x14ac:dyDescent="0.35">
      <c r="A45" s="240" t="s">
        <v>1697</v>
      </c>
      <c r="B45" s="238"/>
      <c r="C45" s="238"/>
      <c r="D45" s="41"/>
      <c r="E45" s="40"/>
      <c r="F45" s="39"/>
      <c r="G45" s="23"/>
      <c r="H45" s="22"/>
      <c r="I45" s="38"/>
      <c r="J45" s="22"/>
      <c r="K45" s="20"/>
      <c r="L45" s="22"/>
      <c r="M45" s="24"/>
      <c r="N45" s="17" t="s">
        <v>1696</v>
      </c>
    </row>
    <row r="46" spans="1:29" ht="15.95" customHeight="1" thickBot="1" x14ac:dyDescent="0.35">
      <c r="A46" s="243" t="s">
        <v>1695</v>
      </c>
      <c r="B46" s="244"/>
      <c r="C46" s="244"/>
      <c r="D46" s="37"/>
      <c r="E46" s="33"/>
      <c r="F46" s="32"/>
      <c r="G46" s="36"/>
      <c r="H46" s="33"/>
      <c r="I46" s="35"/>
      <c r="J46" s="33"/>
      <c r="K46" s="34"/>
      <c r="L46" s="33"/>
      <c r="M46" s="32"/>
      <c r="N46" s="31"/>
    </row>
    <row r="47" spans="1:29" ht="16.5" customHeight="1" x14ac:dyDescent="0.3"/>
  </sheetData>
  <mergeCells count="23">
    <mergeCell ref="A44:C44"/>
    <mergeCell ref="A45:C45"/>
    <mergeCell ref="A46:C46"/>
    <mergeCell ref="A37:C37"/>
    <mergeCell ref="A38:C38"/>
    <mergeCell ref="A39:C39"/>
    <mergeCell ref="A40:B42"/>
    <mergeCell ref="A43:C43"/>
    <mergeCell ref="G2:M2"/>
    <mergeCell ref="A3:A29"/>
    <mergeCell ref="B3:B6"/>
    <mergeCell ref="B7:B9"/>
    <mergeCell ref="B10:B28"/>
    <mergeCell ref="A35:C35"/>
    <mergeCell ref="A33:C33"/>
    <mergeCell ref="A36:C36"/>
    <mergeCell ref="A2:C2"/>
    <mergeCell ref="D2:F2"/>
    <mergeCell ref="B29:C29"/>
    <mergeCell ref="A30:C30"/>
    <mergeCell ref="A31:C31"/>
    <mergeCell ref="A32:C32"/>
    <mergeCell ref="A34:C34"/>
  </mergeCells>
  <phoneticPr fontId="1" type="noConversion"/>
  <printOptions horizontalCentered="1"/>
  <pageMargins left="0.74777776002883911" right="0.35430556535720825" top="0.82652777433395386" bottom="0.27541667222976685" header="0.55097222328186035" footer="0.19666667282581329"/>
  <pageSetup paperSize="9" scale="77" orientation="landscape" horizontalDpi="360" verticalDpi="360" r:id="rId1"/>
  <headerFooter>
    <oddHeader>&amp;C&amp;"돋움,Bold"&amp;16공    사    원    가    계    산    서</oddHeader>
  </headerFooter>
  <colBreaks count="1" manualBreakCount="1">
    <brk id="14" max="163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A6A0F-7F52-41D6-962A-9586C7A2605D}">
  <sheetPr>
    <tabColor rgb="FF99FFCC"/>
  </sheetPr>
  <dimension ref="A1:P41"/>
  <sheetViews>
    <sheetView view="pageBreakPreview" zoomScale="145" zoomScaleNormal="100" zoomScaleSheetLayoutView="145" workbookViewId="0">
      <pane xSplit="3" ySplit="2" topLeftCell="D3" activePane="bottomRight" state="frozen"/>
      <selection pane="topRight"/>
      <selection pane="bottomLeft"/>
      <selection pane="bottomRight" activeCell="G17" sqref="G17"/>
    </sheetView>
  </sheetViews>
  <sheetFormatPr defaultColWidth="10" defaultRowHeight="16.5" x14ac:dyDescent="0.3"/>
  <cols>
    <col min="1" max="2" width="4.25" style="148" customWidth="1"/>
    <col min="3" max="3" width="31.25" style="148" customWidth="1"/>
    <col min="4" max="4" width="3.125" style="148" customWidth="1"/>
    <col min="5" max="5" width="22.25" style="148" customWidth="1"/>
    <col min="6" max="6" width="3.125" style="148" customWidth="1"/>
    <col min="7" max="7" width="28.375" style="148" customWidth="1"/>
    <col min="8" max="8" width="3.875" style="148" bestFit="1" customWidth="1"/>
    <col min="9" max="9" width="7.625" style="148" customWidth="1"/>
    <col min="10" max="10" width="3.5" style="148" customWidth="1"/>
    <col min="11" max="11" width="10" style="148"/>
    <col min="12" max="12" width="3.875" style="148" bestFit="1" customWidth="1"/>
    <col min="13" max="13" width="5.625" style="148" customWidth="1"/>
    <col min="14" max="14" width="16.625" style="148" customWidth="1"/>
    <col min="15" max="15" width="2.25" style="148" customWidth="1"/>
    <col min="16" max="16384" width="10" style="148"/>
  </cols>
  <sheetData>
    <row r="1" spans="1:14" ht="20.100000000000001" customHeight="1" thickBot="1" x14ac:dyDescent="0.35">
      <c r="A1" s="147" t="s">
        <v>1764</v>
      </c>
      <c r="G1" s="149"/>
      <c r="H1" s="150"/>
      <c r="I1" s="150"/>
      <c r="J1" s="150"/>
      <c r="K1" s="149"/>
      <c r="L1" s="150"/>
      <c r="M1" s="150"/>
      <c r="N1" s="150"/>
    </row>
    <row r="2" spans="1:14" ht="15.95" customHeight="1" thickBot="1" x14ac:dyDescent="0.35">
      <c r="A2" s="232" t="s">
        <v>1763</v>
      </c>
      <c r="B2" s="233"/>
      <c r="C2" s="234"/>
      <c r="D2" s="233" t="s">
        <v>1762</v>
      </c>
      <c r="E2" s="233"/>
      <c r="F2" s="233"/>
      <c r="G2" s="232" t="s">
        <v>1761</v>
      </c>
      <c r="H2" s="233"/>
      <c r="I2" s="233"/>
      <c r="J2" s="233"/>
      <c r="K2" s="233"/>
      <c r="L2" s="233"/>
      <c r="M2" s="234"/>
      <c r="N2" s="151" t="s">
        <v>1760</v>
      </c>
    </row>
    <row r="3" spans="1:14" ht="15.95" customHeight="1" x14ac:dyDescent="0.3">
      <c r="A3" s="235" t="s">
        <v>1759</v>
      </c>
      <c r="B3" s="235" t="s">
        <v>1758</v>
      </c>
      <c r="C3" s="152" t="str">
        <f>'[5](01)건축원가'!C3</f>
        <v>직      접         재      료      비</v>
      </c>
      <c r="D3" s="153"/>
      <c r="E3" s="121"/>
      <c r="F3" s="154"/>
      <c r="G3" s="119"/>
      <c r="H3" s="116"/>
      <c r="I3" s="135"/>
      <c r="J3" s="116"/>
      <c r="K3" s="155"/>
      <c r="L3" s="116"/>
      <c r="M3" s="115"/>
      <c r="N3" s="156"/>
    </row>
    <row r="4" spans="1:14" ht="15.95" customHeight="1" x14ac:dyDescent="0.3">
      <c r="A4" s="236"/>
      <c r="B4" s="236"/>
      <c r="C4" s="157" t="str">
        <f>'[5](01)건축원가'!C4</f>
        <v>간      접         재      료      비</v>
      </c>
      <c r="D4" s="158"/>
      <c r="E4" s="76"/>
      <c r="F4" s="76"/>
      <c r="G4" s="77"/>
      <c r="H4" s="76"/>
      <c r="I4" s="139"/>
      <c r="J4" s="76"/>
      <c r="K4" s="159"/>
      <c r="L4" s="76"/>
      <c r="M4" s="78"/>
      <c r="N4" s="160"/>
    </row>
    <row r="5" spans="1:14" ht="15.95" customHeight="1" thickBot="1" x14ac:dyDescent="0.35">
      <c r="A5" s="236"/>
      <c r="B5" s="236"/>
      <c r="C5" s="161" t="str">
        <f>'[5](01)건축원가'!C5</f>
        <v>작  업  설  ,  부  산  물  등 (△)</v>
      </c>
      <c r="D5" s="162"/>
      <c r="E5" s="130"/>
      <c r="F5" s="130"/>
      <c r="G5" s="131"/>
      <c r="H5" s="130"/>
      <c r="I5" s="137"/>
      <c r="J5" s="130"/>
      <c r="K5" s="163"/>
      <c r="L5" s="130"/>
      <c r="M5" s="132"/>
      <c r="N5" s="164"/>
    </row>
    <row r="6" spans="1:14" ht="15.95" customHeight="1" thickBot="1" x14ac:dyDescent="0.35">
      <c r="A6" s="236"/>
      <c r="B6" s="237"/>
      <c r="C6" s="165" t="str">
        <f>'[5](01)건축원가'!C6</f>
        <v>[ 소                          계 ]</v>
      </c>
      <c r="D6" s="166"/>
      <c r="E6" s="59"/>
      <c r="F6" s="59"/>
      <c r="G6" s="62"/>
      <c r="H6" s="59"/>
      <c r="I6" s="136"/>
      <c r="J6" s="59"/>
      <c r="K6" s="167"/>
      <c r="L6" s="59"/>
      <c r="M6" s="58"/>
      <c r="N6" s="168"/>
    </row>
    <row r="7" spans="1:14" ht="15.95" customHeight="1" x14ac:dyDescent="0.3">
      <c r="A7" s="236"/>
      <c r="B7" s="235" t="s">
        <v>1745</v>
      </c>
      <c r="C7" s="169" t="str">
        <f>'[5](01)건축원가'!C7</f>
        <v>직      접         노      무      비</v>
      </c>
      <c r="D7" s="170"/>
      <c r="E7" s="112"/>
      <c r="F7" s="171"/>
      <c r="G7" s="110"/>
      <c r="H7" s="107"/>
      <c r="I7" s="172"/>
      <c r="J7" s="107"/>
      <c r="K7" s="173"/>
      <c r="L7" s="107"/>
      <c r="M7" s="106"/>
      <c r="N7" s="174"/>
    </row>
    <row r="8" spans="1:14" ht="15.95" customHeight="1" thickBot="1" x14ac:dyDescent="0.35">
      <c r="A8" s="236"/>
      <c r="B8" s="236"/>
      <c r="C8" s="161" t="str">
        <f>'[5](01)건축원가'!C8</f>
        <v>간      접         노      무      비</v>
      </c>
      <c r="D8" s="162"/>
      <c r="E8" s="130"/>
      <c r="F8" s="130"/>
      <c r="G8" s="175" t="s">
        <v>1739</v>
      </c>
      <c r="H8" s="176" t="s">
        <v>1694</v>
      </c>
      <c r="I8" s="129">
        <v>0.17399999999999999</v>
      </c>
      <c r="J8" s="127"/>
      <c r="K8" s="163"/>
      <c r="L8" s="127"/>
      <c r="M8" s="126"/>
      <c r="N8" s="164"/>
    </row>
    <row r="9" spans="1:14" ht="15.95" customHeight="1" thickBot="1" x14ac:dyDescent="0.35">
      <c r="A9" s="236"/>
      <c r="B9" s="237"/>
      <c r="C9" s="165" t="str">
        <f>'[5](01)건축원가'!C9</f>
        <v>[ 소                          계 ]</v>
      </c>
      <c r="D9" s="177"/>
      <c r="E9" s="178"/>
      <c r="F9" s="178"/>
      <c r="G9" s="179"/>
      <c r="H9" s="180"/>
      <c r="I9" s="181"/>
      <c r="J9" s="178"/>
      <c r="K9" s="182"/>
      <c r="L9" s="178"/>
      <c r="M9" s="183"/>
      <c r="N9" s="184"/>
    </row>
    <row r="10" spans="1:14" ht="15.95" customHeight="1" x14ac:dyDescent="0.3">
      <c r="A10" s="236"/>
      <c r="B10" s="235" t="s">
        <v>1752</v>
      </c>
      <c r="C10" s="152" t="str">
        <f>'[5](01)건축원가'!C10</f>
        <v>산          출         경          비</v>
      </c>
      <c r="D10" s="153"/>
      <c r="E10" s="121"/>
      <c r="F10" s="154"/>
      <c r="G10" s="185"/>
      <c r="H10" s="186"/>
      <c r="I10" s="187"/>
      <c r="J10" s="116"/>
      <c r="K10" s="188"/>
      <c r="L10" s="116"/>
      <c r="M10" s="115"/>
      <c r="N10" s="156"/>
    </row>
    <row r="11" spans="1:14" ht="15.95" customHeight="1" x14ac:dyDescent="0.3">
      <c r="A11" s="236"/>
      <c r="B11" s="236"/>
      <c r="C11" s="157" t="str">
        <f>'[5](01)건축원가'!C14</f>
        <v>산      재         보      험      료</v>
      </c>
      <c r="D11" s="158"/>
      <c r="E11" s="76"/>
      <c r="F11" s="76"/>
      <c r="G11" s="189" t="s">
        <v>1745</v>
      </c>
      <c r="H11" s="95" t="s">
        <v>1694</v>
      </c>
      <c r="I11" s="102">
        <v>3.56E-2</v>
      </c>
      <c r="J11" s="73"/>
      <c r="K11" s="190"/>
      <c r="L11" s="73"/>
      <c r="M11" s="72"/>
      <c r="N11" s="160"/>
    </row>
    <row r="12" spans="1:14" ht="15.95" customHeight="1" x14ac:dyDescent="0.3">
      <c r="A12" s="236"/>
      <c r="B12" s="236"/>
      <c r="C12" s="157" t="str">
        <f>'[5](01)건축원가'!C15</f>
        <v>고      용         보      험      료</v>
      </c>
      <c r="D12" s="158"/>
      <c r="E12" s="76"/>
      <c r="F12" s="76"/>
      <c r="G12" s="189" t="s">
        <v>1745</v>
      </c>
      <c r="H12" s="95" t="s">
        <v>1694</v>
      </c>
      <c r="I12" s="102">
        <v>1.01E-2</v>
      </c>
      <c r="J12" s="73"/>
      <c r="K12" s="190"/>
      <c r="L12" s="73"/>
      <c r="M12" s="72"/>
      <c r="N12" s="160"/>
    </row>
    <row r="13" spans="1:14" ht="15.95" customHeight="1" x14ac:dyDescent="0.3">
      <c r="A13" s="236"/>
      <c r="B13" s="236"/>
      <c r="C13" s="157" t="str">
        <f>'[5](01)건축원가'!C16</f>
        <v>건      강         보      험      료</v>
      </c>
      <c r="D13" s="158"/>
      <c r="E13" s="76"/>
      <c r="F13" s="76"/>
      <c r="G13" s="189" t="s">
        <v>1739</v>
      </c>
      <c r="H13" s="95" t="s">
        <v>1694</v>
      </c>
      <c r="I13" s="75">
        <v>3.5950000000000003E-2</v>
      </c>
      <c r="J13" s="73"/>
      <c r="K13" s="190"/>
      <c r="L13" s="73"/>
      <c r="M13" s="72"/>
      <c r="N13" s="160"/>
    </row>
    <row r="14" spans="1:14" ht="15.95" customHeight="1" x14ac:dyDescent="0.3">
      <c r="A14" s="236"/>
      <c r="B14" s="236"/>
      <c r="C14" s="157" t="str">
        <f>'[5](01)건축원가'!C17</f>
        <v>연      금         보      험      료</v>
      </c>
      <c r="D14" s="158"/>
      <c r="E14" s="76"/>
      <c r="F14" s="76"/>
      <c r="G14" s="189" t="s">
        <v>1739</v>
      </c>
      <c r="H14" s="95" t="s">
        <v>1694</v>
      </c>
      <c r="I14" s="102">
        <v>4.7500000000000001E-2</v>
      </c>
      <c r="J14" s="73"/>
      <c r="K14" s="190"/>
      <c r="L14" s="73"/>
      <c r="M14" s="72"/>
      <c r="N14" s="160"/>
    </row>
    <row r="15" spans="1:14" ht="15.95" customHeight="1" x14ac:dyDescent="0.3">
      <c r="A15" s="236"/>
      <c r="B15" s="236"/>
      <c r="C15" s="157" t="str">
        <f>'[5](01)건축원가'!C18</f>
        <v>노  인  장  기  요  양  보  험  료</v>
      </c>
      <c r="D15" s="158"/>
      <c r="E15" s="76"/>
      <c r="F15" s="76"/>
      <c r="G15" s="189" t="s">
        <v>1741</v>
      </c>
      <c r="H15" s="95" t="s">
        <v>1694</v>
      </c>
      <c r="I15" s="102">
        <v>0.13139999999999999</v>
      </c>
      <c r="J15" s="73"/>
      <c r="K15" s="190"/>
      <c r="L15" s="73"/>
      <c r="M15" s="72"/>
      <c r="N15" s="160"/>
    </row>
    <row r="16" spans="1:14" ht="15.95" customHeight="1" x14ac:dyDescent="0.3">
      <c r="A16" s="236"/>
      <c r="B16" s="236"/>
      <c r="C16" s="157" t="str">
        <f>'[5](01)건축원가'!C19</f>
        <v>퇴   직     공   제     부   금   비</v>
      </c>
      <c r="D16" s="158"/>
      <c r="E16" s="76"/>
      <c r="F16" s="76"/>
      <c r="G16" s="189" t="s">
        <v>1739</v>
      </c>
      <c r="H16" s="95" t="s">
        <v>1694</v>
      </c>
      <c r="I16" s="102">
        <v>2.3E-2</v>
      </c>
      <c r="J16" s="73"/>
      <c r="K16" s="190"/>
      <c r="L16" s="73"/>
      <c r="M16" s="72"/>
      <c r="N16" s="160"/>
    </row>
    <row r="17" spans="1:14" ht="15.95" customHeight="1" x14ac:dyDescent="0.3">
      <c r="A17" s="236"/>
      <c r="B17" s="236"/>
      <c r="C17" s="157" t="str">
        <f>'[5](01)건축원가'!C20</f>
        <v>산  업  안  전  보  건  관  리  비</v>
      </c>
      <c r="D17" s="158"/>
      <c r="E17" s="76"/>
      <c r="F17" s="76"/>
      <c r="G17" s="189" t="s">
        <v>1737</v>
      </c>
      <c r="H17" s="95" t="s">
        <v>1694</v>
      </c>
      <c r="I17" s="102">
        <v>2.2800000000000001E-2</v>
      </c>
      <c r="J17" s="95"/>
      <c r="K17" s="101"/>
      <c r="L17" s="95">
        <v>0</v>
      </c>
      <c r="M17" s="191">
        <v>0</v>
      </c>
      <c r="N17" s="192"/>
    </row>
    <row r="18" spans="1:14" ht="15.95" customHeight="1" x14ac:dyDescent="0.3">
      <c r="A18" s="236"/>
      <c r="B18" s="236"/>
      <c r="C18" s="157" t="str">
        <f>'[5](01)건축원가'!C21</f>
        <v>기          타          경          비</v>
      </c>
      <c r="D18" s="158"/>
      <c r="E18" s="76"/>
      <c r="F18" s="76"/>
      <c r="G18" s="189" t="s">
        <v>1735</v>
      </c>
      <c r="H18" s="95" t="s">
        <v>1694</v>
      </c>
      <c r="I18" s="99">
        <v>5.1999999999999998E-2</v>
      </c>
      <c r="J18" s="95"/>
      <c r="K18" s="101"/>
      <c r="L18" s="73"/>
      <c r="M18" s="72"/>
      <c r="N18" s="160"/>
    </row>
    <row r="19" spans="1:14" ht="15.95" customHeight="1" x14ac:dyDescent="0.3">
      <c r="A19" s="236"/>
      <c r="B19" s="236"/>
      <c r="C19" s="157" t="str">
        <f>'[5](01)건축원가'!C22</f>
        <v>환      경         보      전      비</v>
      </c>
      <c r="D19" s="158"/>
      <c r="E19" s="76"/>
      <c r="F19" s="76"/>
      <c r="G19" s="189" t="s">
        <v>1729</v>
      </c>
      <c r="H19" s="95" t="s">
        <v>1694</v>
      </c>
      <c r="I19" s="99">
        <v>3.0000000000000001E-3</v>
      </c>
      <c r="J19" s="95"/>
      <c r="K19" s="101"/>
      <c r="L19" s="73"/>
      <c r="M19" s="72"/>
      <c r="N19" s="160"/>
    </row>
    <row r="20" spans="1:14" ht="15.95" hidden="1" customHeight="1" x14ac:dyDescent="0.3">
      <c r="A20" s="236"/>
      <c r="B20" s="236"/>
      <c r="C20" s="157" t="str">
        <f>'[5](01)건축원가'!C23</f>
        <v>공  사  이  행  보  증  수  수  료</v>
      </c>
      <c r="D20" s="158"/>
      <c r="E20" s="76"/>
      <c r="F20" s="76"/>
      <c r="G20" s="189" t="s">
        <v>1729</v>
      </c>
      <c r="H20" s="95" t="s">
        <v>1694</v>
      </c>
      <c r="I20" s="96">
        <v>1.3999999999999999E-4</v>
      </c>
      <c r="J20" s="95" t="s">
        <v>1767</v>
      </c>
      <c r="K20" s="101"/>
      <c r="L20" s="95" t="s">
        <v>1694</v>
      </c>
      <c r="M20" s="93">
        <v>0</v>
      </c>
      <c r="N20" s="160"/>
    </row>
    <row r="21" spans="1:14" ht="15.95" customHeight="1" x14ac:dyDescent="0.3">
      <c r="A21" s="236"/>
      <c r="B21" s="236"/>
      <c r="C21" s="157" t="str">
        <f>'[5](01)건축원가'!C24</f>
        <v>건설하도급대금지급보증서발급수수료</v>
      </c>
      <c r="D21" s="158"/>
      <c r="E21" s="76"/>
      <c r="F21" s="76"/>
      <c r="G21" s="189" t="s">
        <v>1729</v>
      </c>
      <c r="H21" s="95" t="s">
        <v>1694</v>
      </c>
      <c r="I21" s="75">
        <v>8.0999999999999996E-4</v>
      </c>
      <c r="J21" s="73"/>
      <c r="K21" s="190"/>
      <c r="L21" s="73"/>
      <c r="M21" s="72"/>
      <c r="N21" s="193"/>
    </row>
    <row r="22" spans="1:14" ht="15.95" customHeight="1" thickBot="1" x14ac:dyDescent="0.35">
      <c r="A22" s="236"/>
      <c r="B22" s="236"/>
      <c r="C22" s="161" t="str">
        <f>'[5](01)건축원가'!C25</f>
        <v>건설기계대여대금지급보증서발급수수료</v>
      </c>
      <c r="D22" s="162"/>
      <c r="E22" s="130"/>
      <c r="F22" s="130"/>
      <c r="G22" s="175" t="s">
        <v>1729</v>
      </c>
      <c r="H22" s="95" t="s">
        <v>1694</v>
      </c>
      <c r="I22" s="194">
        <v>6.9999999999999999E-4</v>
      </c>
      <c r="J22" s="127"/>
      <c r="K22" s="195"/>
      <c r="L22" s="127"/>
      <c r="M22" s="126"/>
      <c r="N22" s="196"/>
    </row>
    <row r="23" spans="1:14" ht="15.95" customHeight="1" thickBot="1" x14ac:dyDescent="0.35">
      <c r="A23" s="236"/>
      <c r="B23" s="237"/>
      <c r="C23" s="165" t="str">
        <f>'[5](01)건축원가'!C28</f>
        <v>[ 소                          계 ]</v>
      </c>
      <c r="D23" s="166"/>
      <c r="E23" s="59"/>
      <c r="F23" s="59"/>
      <c r="G23" s="197"/>
      <c r="H23" s="198"/>
      <c r="I23" s="199"/>
      <c r="J23" s="59"/>
      <c r="K23" s="200"/>
      <c r="L23" s="59"/>
      <c r="M23" s="58"/>
      <c r="N23" s="168"/>
    </row>
    <row r="24" spans="1:14" ht="15.95" customHeight="1" thickBot="1" x14ac:dyDescent="0.35">
      <c r="A24" s="237"/>
      <c r="B24" s="225" t="str">
        <f>'[5](01)건축원가'!B29:C29</f>
        <v>계</v>
      </c>
      <c r="C24" s="226"/>
      <c r="D24" s="177"/>
      <c r="E24" s="178"/>
      <c r="F24" s="178"/>
      <c r="G24" s="179"/>
      <c r="H24" s="180"/>
      <c r="I24" s="181"/>
      <c r="J24" s="178"/>
      <c r="K24" s="202"/>
      <c r="L24" s="178"/>
      <c r="M24" s="183"/>
      <c r="N24" s="184"/>
    </row>
    <row r="25" spans="1:14" ht="15.95" customHeight="1" thickBot="1" x14ac:dyDescent="0.35">
      <c r="A25" s="224" t="str">
        <f>'[5](01)건축원가'!A30:C30</f>
        <v>일        반         관        리        비</v>
      </c>
      <c r="B25" s="225"/>
      <c r="C25" s="226"/>
      <c r="D25" s="203"/>
      <c r="E25" s="22"/>
      <c r="F25" s="22"/>
      <c r="G25" s="204" t="s">
        <v>1722</v>
      </c>
      <c r="H25" s="49" t="s">
        <v>1694</v>
      </c>
      <c r="I25" s="47">
        <v>0.08</v>
      </c>
      <c r="J25" s="19"/>
      <c r="K25" s="205"/>
      <c r="L25" s="19"/>
      <c r="M25" s="18"/>
      <c r="N25" s="206"/>
    </row>
    <row r="26" spans="1:14" ht="15.95" customHeight="1" thickBot="1" x14ac:dyDescent="0.35">
      <c r="A26" s="224" t="str">
        <f>'[5](01)건축원가'!A31:C31</f>
        <v>이                                          윤</v>
      </c>
      <c r="B26" s="225"/>
      <c r="C26" s="226"/>
      <c r="D26" s="203"/>
      <c r="E26" s="22"/>
      <c r="F26" s="22"/>
      <c r="G26" s="204" t="s">
        <v>1720</v>
      </c>
      <c r="H26" s="49" t="s">
        <v>1694</v>
      </c>
      <c r="I26" s="47">
        <v>0.15</v>
      </c>
      <c r="J26" s="52"/>
      <c r="K26" s="207"/>
      <c r="L26" s="52"/>
      <c r="M26" s="18"/>
      <c r="N26" s="208"/>
    </row>
    <row r="27" spans="1:14" ht="15.95" hidden="1" customHeight="1" x14ac:dyDescent="0.3">
      <c r="A27" s="224" t="str">
        <f>'[5](01)건축원가'!A32:C32</f>
        <v xml:space="preserve">T .                   A .                   B </v>
      </c>
      <c r="B27" s="225"/>
      <c r="C27" s="226"/>
      <c r="D27" s="209"/>
      <c r="E27" s="40"/>
      <c r="F27" s="210"/>
      <c r="G27" s="204"/>
      <c r="H27" s="49"/>
      <c r="I27" s="47"/>
      <c r="J27" s="19"/>
      <c r="K27" s="211"/>
      <c r="L27" s="19"/>
      <c r="M27" s="18"/>
      <c r="N27" s="201"/>
    </row>
    <row r="28" spans="1:14" ht="15.95" customHeight="1" thickBot="1" x14ac:dyDescent="0.35">
      <c r="A28" s="229" t="s">
        <v>1768</v>
      </c>
      <c r="B28" s="230"/>
      <c r="C28" s="231"/>
      <c r="D28" s="203"/>
      <c r="E28" s="22"/>
      <c r="F28" s="22"/>
      <c r="G28" s="204" t="s">
        <v>1714</v>
      </c>
      <c r="H28" s="49" t="s">
        <v>1694</v>
      </c>
      <c r="I28" s="47">
        <v>0</v>
      </c>
      <c r="J28" s="19"/>
      <c r="K28" s="211"/>
      <c r="L28" s="19"/>
      <c r="M28" s="18"/>
      <c r="N28" s="201"/>
    </row>
    <row r="29" spans="1:14" ht="15.95" customHeight="1" thickBot="1" x14ac:dyDescent="0.35">
      <c r="A29" s="221" t="str">
        <f>'[5](01)건축원가'!A36:C36</f>
        <v>공            급             가            액</v>
      </c>
      <c r="B29" s="222"/>
      <c r="C29" s="223"/>
      <c r="D29" s="212"/>
      <c r="E29" s="33"/>
      <c r="F29" s="33"/>
      <c r="G29" s="213"/>
      <c r="H29" s="214"/>
      <c r="I29" s="215"/>
      <c r="J29" s="33"/>
      <c r="K29" s="216"/>
      <c r="L29" s="33"/>
      <c r="M29" s="32"/>
      <c r="N29" s="217"/>
    </row>
    <row r="30" spans="1:14" ht="15.95" hidden="1" customHeight="1" x14ac:dyDescent="0.3">
      <c r="A30" s="224" t="str">
        <f>'[5](01)건축원가'!A37:C37</f>
        <v>공    사     손    해     보     험     료</v>
      </c>
      <c r="B30" s="225"/>
      <c r="C30" s="226"/>
      <c r="D30" s="203"/>
      <c r="E30" s="22"/>
      <c r="F30" s="22"/>
      <c r="G30" s="204" t="s">
        <v>1711</v>
      </c>
      <c r="H30" s="49" t="s">
        <v>1694</v>
      </c>
      <c r="I30" s="47">
        <v>0</v>
      </c>
      <c r="J30" s="22"/>
      <c r="K30" s="211"/>
      <c r="L30" s="22"/>
      <c r="M30" s="24"/>
      <c r="N30" s="218"/>
    </row>
    <row r="31" spans="1:14" ht="15.95" customHeight="1" thickBot="1" x14ac:dyDescent="0.35">
      <c r="A31" s="224" t="str">
        <f>'[5](01)건축원가'!A38:C38</f>
        <v>부        가         가        치        세</v>
      </c>
      <c r="B31" s="225"/>
      <c r="C31" s="226"/>
      <c r="D31" s="203"/>
      <c r="E31" s="22"/>
      <c r="F31" s="22"/>
      <c r="G31" s="204" t="s">
        <v>1708</v>
      </c>
      <c r="H31" s="49" t="s">
        <v>1694</v>
      </c>
      <c r="I31" s="46">
        <v>0.1</v>
      </c>
      <c r="J31" s="19"/>
      <c r="K31" s="211"/>
      <c r="L31" s="19"/>
      <c r="M31" s="18"/>
      <c r="N31" s="218"/>
    </row>
    <row r="32" spans="1:14" ht="15.95" customHeight="1" thickBot="1" x14ac:dyDescent="0.35">
      <c r="A32" s="221" t="str">
        <f>'[5](01)건축원가'!A39:C39</f>
        <v>[ 도                     급                     액 ]</v>
      </c>
      <c r="B32" s="222"/>
      <c r="C32" s="223"/>
      <c r="D32" s="212"/>
      <c r="E32" s="33"/>
      <c r="F32" s="33"/>
      <c r="G32" s="36"/>
      <c r="H32" s="33"/>
      <c r="I32" s="35"/>
      <c r="J32" s="33"/>
      <c r="K32" s="216"/>
      <c r="L32" s="33"/>
      <c r="M32" s="32"/>
      <c r="N32" s="217"/>
    </row>
    <row r="33" spans="1:16" ht="15.95" hidden="1" customHeight="1" x14ac:dyDescent="0.3">
      <c r="A33" s="227" t="str">
        <f>'[5](01)건축원가'!A40</f>
        <v>관급자재비</v>
      </c>
      <c r="B33" s="228"/>
      <c r="C33" s="201" t="str">
        <f>'[5](01)건축원가'!C40</f>
        <v>도급자 설치</v>
      </c>
      <c r="D33" s="209"/>
      <c r="E33" s="40"/>
      <c r="F33" s="210"/>
      <c r="G33" s="23"/>
      <c r="H33" s="22"/>
      <c r="I33" s="38"/>
      <c r="J33" s="22"/>
      <c r="K33" s="211"/>
      <c r="L33" s="22"/>
      <c r="M33" s="24"/>
      <c r="N33" s="201" t="str">
        <f>'[5](01)건축원가'!N40</f>
        <v>부가세포함</v>
      </c>
    </row>
    <row r="34" spans="1:16" ht="15.95" hidden="1" customHeight="1" x14ac:dyDescent="0.3">
      <c r="A34" s="227"/>
      <c r="B34" s="228"/>
      <c r="C34" s="201" t="str">
        <f>'[5](01)건축원가'!C41</f>
        <v>관급자 설치</v>
      </c>
      <c r="D34" s="209"/>
      <c r="E34" s="40"/>
      <c r="F34" s="210"/>
      <c r="G34" s="23"/>
      <c r="H34" s="22"/>
      <c r="I34" s="38"/>
      <c r="J34" s="22"/>
      <c r="K34" s="211"/>
      <c r="L34" s="22"/>
      <c r="M34" s="24"/>
      <c r="N34" s="201" t="str">
        <f>'[5](01)건축원가'!N41</f>
        <v>부가세포함</v>
      </c>
    </row>
    <row r="35" spans="1:16" ht="15.95" hidden="1" customHeight="1" x14ac:dyDescent="0.3">
      <c r="A35" s="227"/>
      <c r="B35" s="228"/>
      <c r="C35" s="201" t="str">
        <f>'[5](01)건축원가'!C42</f>
        <v>소    계</v>
      </c>
      <c r="D35" s="203"/>
      <c r="E35" s="22"/>
      <c r="F35" s="22"/>
      <c r="G35" s="23"/>
      <c r="H35" s="22"/>
      <c r="I35" s="38"/>
      <c r="J35" s="22"/>
      <c r="K35" s="211"/>
      <c r="L35" s="22"/>
      <c r="M35" s="24"/>
      <c r="N35" s="201"/>
    </row>
    <row r="36" spans="1:16" ht="15.95" hidden="1" customHeight="1" x14ac:dyDescent="0.3">
      <c r="A36" s="224" t="str">
        <f>'[5](01)건축원가'!A43:C43</f>
        <v>시        설        분        담        금</v>
      </c>
      <c r="B36" s="225"/>
      <c r="C36" s="226"/>
      <c r="D36" s="209"/>
      <c r="E36" s="40"/>
      <c r="F36" s="210"/>
      <c r="G36" s="23"/>
      <c r="H36" s="22"/>
      <c r="I36" s="38"/>
      <c r="J36" s="22"/>
      <c r="K36" s="211"/>
      <c r="L36" s="22"/>
      <c r="M36" s="24"/>
      <c r="N36" s="201" t="str">
        <f>'[5](01)건축원가'!N43</f>
        <v>부가세포함</v>
      </c>
      <c r="P36" s="219" t="s">
        <v>1699</v>
      </c>
    </row>
    <row r="37" spans="1:16" ht="15.95" hidden="1" customHeight="1" x14ac:dyDescent="0.3">
      <c r="A37" s="224" t="str">
        <f>'[5](01)건축원가'!A44:C44</f>
        <v>미        술         장        식        품</v>
      </c>
      <c r="B37" s="225"/>
      <c r="C37" s="226"/>
      <c r="D37" s="203"/>
      <c r="E37" s="49"/>
      <c r="F37" s="22"/>
      <c r="G37" s="23"/>
      <c r="H37" s="22"/>
      <c r="I37" s="38"/>
      <c r="J37" s="22"/>
      <c r="K37" s="211"/>
      <c r="L37" s="22"/>
      <c r="M37" s="24"/>
      <c r="N37" s="201" t="str">
        <f>'[5](01)건축원가'!N44</f>
        <v>부가세포함</v>
      </c>
      <c r="P37" s="219"/>
    </row>
    <row r="38" spans="1:16" ht="15.95" hidden="1" customHeight="1" x14ac:dyDescent="0.3">
      <c r="A38" s="224" t="str">
        <f>'[5](01)건축원가'!A45:C45</f>
        <v>각        종         인        증        비</v>
      </c>
      <c r="B38" s="225"/>
      <c r="C38" s="226"/>
      <c r="D38" s="203"/>
      <c r="E38" s="49"/>
      <c r="F38" s="22"/>
      <c r="G38" s="23"/>
      <c r="H38" s="22"/>
      <c r="I38" s="38"/>
      <c r="J38" s="22"/>
      <c r="K38" s="211"/>
      <c r="L38" s="22"/>
      <c r="M38" s="24"/>
      <c r="N38" s="201" t="str">
        <f>'[5](01)건축원가'!N45</f>
        <v>부가세포함</v>
      </c>
      <c r="P38" s="219"/>
    </row>
    <row r="39" spans="1:16" ht="15.95" customHeight="1" thickBot="1" x14ac:dyDescent="0.35">
      <c r="A39" s="221" t="str">
        <f>'[5](01)건축원가'!A46:C46</f>
        <v>[ 총            공            사              비 ]</v>
      </c>
      <c r="B39" s="222"/>
      <c r="C39" s="223"/>
      <c r="D39" s="212"/>
      <c r="E39" s="33"/>
      <c r="F39" s="33"/>
      <c r="G39" s="36"/>
      <c r="H39" s="33"/>
      <c r="I39" s="35"/>
      <c r="J39" s="33"/>
      <c r="K39" s="216"/>
      <c r="L39" s="33"/>
      <c r="M39" s="32"/>
      <c r="N39" s="220"/>
    </row>
    <row r="40" spans="1:16" ht="16.5" customHeight="1" x14ac:dyDescent="0.3"/>
    <row r="41" spans="1:16" ht="16.5" customHeight="1" x14ac:dyDescent="0.3"/>
  </sheetData>
  <mergeCells count="21">
    <mergeCell ref="A30:C30"/>
    <mergeCell ref="A2:C2"/>
    <mergeCell ref="D2:F2"/>
    <mergeCell ref="G2:M2"/>
    <mergeCell ref="A3:A24"/>
    <mergeCell ref="B3:B6"/>
    <mergeCell ref="B7:B9"/>
    <mergeCell ref="B10:B23"/>
    <mergeCell ref="B24:C24"/>
    <mergeCell ref="A25:C25"/>
    <mergeCell ref="A26:C26"/>
    <mergeCell ref="A27:C27"/>
    <mergeCell ref="A28:C28"/>
    <mergeCell ref="A29:C29"/>
    <mergeCell ref="A39:C39"/>
    <mergeCell ref="A31:C31"/>
    <mergeCell ref="A32:C32"/>
    <mergeCell ref="A33:B35"/>
    <mergeCell ref="A36:C36"/>
    <mergeCell ref="A37:C37"/>
    <mergeCell ref="A38:C38"/>
  </mergeCells>
  <phoneticPr fontId="1" type="noConversion"/>
  <printOptions horizontalCentered="1"/>
  <pageMargins left="0.74777776002883911" right="0.35430556535720825" top="0.82652777433395386" bottom="0.27541667222976685" header="0.55097222328186035" footer="0.19666667282581329"/>
  <pageSetup paperSize="9" scale="85" orientation="landscape" horizontalDpi="360" verticalDpi="360" r:id="rId1"/>
  <headerFooter>
    <oddHeader>&amp;C&amp;"돋움,Bold"&amp;16공    사    원    가    계    산    서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DEF96-C1C4-49BC-9636-154D64A0A876}">
  <sheetPr>
    <pageSetUpPr fitToPage="1"/>
  </sheetPr>
  <dimension ref="A1:T124"/>
  <sheetViews>
    <sheetView topLeftCell="A76" zoomScaleNormal="100" workbookViewId="0">
      <selection activeCell="F46" sqref="F4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1765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58" t="s">
        <v>1</v>
      </c>
      <c r="B3" s="258" t="s">
        <v>2</v>
      </c>
      <c r="C3" s="258" t="s">
        <v>3</v>
      </c>
      <c r="D3" s="258" t="s">
        <v>4</v>
      </c>
      <c r="E3" s="258" t="s">
        <v>5</v>
      </c>
      <c r="F3" s="258"/>
      <c r="G3" s="258" t="s">
        <v>8</v>
      </c>
      <c r="H3" s="258"/>
      <c r="I3" s="258" t="s">
        <v>9</v>
      </c>
      <c r="J3" s="258"/>
      <c r="K3" s="258" t="s">
        <v>10</v>
      </c>
      <c r="L3" s="258"/>
      <c r="M3" s="258" t="s">
        <v>11</v>
      </c>
      <c r="N3" s="257" t="s">
        <v>12</v>
      </c>
      <c r="O3" s="257" t="s">
        <v>13</v>
      </c>
      <c r="P3" s="257" t="s">
        <v>14</v>
      </c>
      <c r="Q3" s="257" t="s">
        <v>15</v>
      </c>
      <c r="R3" s="257" t="s">
        <v>16</v>
      </c>
      <c r="S3" s="257" t="s">
        <v>17</v>
      </c>
      <c r="T3" s="257" t="s">
        <v>18</v>
      </c>
    </row>
    <row r="4" spans="1:20" ht="30" customHeight="1" x14ac:dyDescent="0.3">
      <c r="A4" s="259"/>
      <c r="B4" s="259"/>
      <c r="C4" s="259"/>
      <c r="D4" s="259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59"/>
      <c r="N4" s="257"/>
      <c r="O4" s="257"/>
      <c r="P4" s="257"/>
      <c r="Q4" s="257"/>
      <c r="R4" s="257"/>
      <c r="S4" s="257"/>
      <c r="T4" s="257"/>
    </row>
    <row r="5" spans="1:20" ht="30" customHeight="1" x14ac:dyDescent="0.3">
      <c r="A5" s="10" t="s">
        <v>1766</v>
      </c>
      <c r="B5" s="10" t="s">
        <v>50</v>
      </c>
      <c r="C5" s="10" t="s">
        <v>50</v>
      </c>
      <c r="D5" s="11">
        <v>1</v>
      </c>
      <c r="E5" s="12">
        <f>F6+F86+F87+F88</f>
        <v>0</v>
      </c>
      <c r="F5" s="12">
        <f t="shared" ref="F5:F36" si="0">E5*D5</f>
        <v>0</v>
      </c>
      <c r="G5" s="12">
        <f>H6+H86+H87+H88</f>
        <v>0</v>
      </c>
      <c r="H5" s="12">
        <f t="shared" ref="H5:H36" si="1">G5*D5</f>
        <v>0</v>
      </c>
      <c r="I5" s="12">
        <f>J6+J86+J87+J88</f>
        <v>0</v>
      </c>
      <c r="J5" s="12">
        <f t="shared" ref="J5:J36" si="2">I5*D5</f>
        <v>0</v>
      </c>
      <c r="K5" s="12">
        <f t="shared" ref="K5:K36" si="3">E5+G5+I5</f>
        <v>0</v>
      </c>
      <c r="L5" s="12">
        <f t="shared" ref="L5:L36" si="4">F5+H5+J5</f>
        <v>0</v>
      </c>
      <c r="M5" s="10" t="s">
        <v>50</v>
      </c>
      <c r="N5" s="1" t="s">
        <v>51</v>
      </c>
      <c r="O5" s="1" t="s">
        <v>50</v>
      </c>
      <c r="P5" s="1" t="s">
        <v>50</v>
      </c>
      <c r="Q5" s="1" t="s">
        <v>50</v>
      </c>
      <c r="R5">
        <v>1</v>
      </c>
      <c r="S5" s="1" t="s">
        <v>50</v>
      </c>
      <c r="T5" s="8"/>
    </row>
    <row r="6" spans="1:20" ht="30" customHeight="1" x14ac:dyDescent="0.3">
      <c r="A6" s="10" t="s">
        <v>52</v>
      </c>
      <c r="B6" s="10" t="s">
        <v>50</v>
      </c>
      <c r="C6" s="10" t="s">
        <v>50</v>
      </c>
      <c r="D6" s="11">
        <v>1</v>
      </c>
      <c r="E6" s="12">
        <f>F7+F8+F28+F46+F64+F84</f>
        <v>0</v>
      </c>
      <c r="F6" s="12">
        <f t="shared" si="0"/>
        <v>0</v>
      </c>
      <c r="G6" s="12">
        <f>H7+H8+H28+H46+H64+H84</f>
        <v>0</v>
      </c>
      <c r="H6" s="12">
        <f t="shared" si="1"/>
        <v>0</v>
      </c>
      <c r="I6" s="12">
        <f>J7+J8+J28+J46+J64+J84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50</v>
      </c>
      <c r="N6" s="1" t="s">
        <v>53</v>
      </c>
      <c r="O6" s="1" t="s">
        <v>50</v>
      </c>
      <c r="P6" s="1" t="s">
        <v>51</v>
      </c>
      <c r="Q6" s="1" t="s">
        <v>50</v>
      </c>
      <c r="R6">
        <v>2</v>
      </c>
      <c r="S6" s="1" t="s">
        <v>50</v>
      </c>
      <c r="T6" s="8"/>
    </row>
    <row r="7" spans="1:20" ht="30" customHeight="1" x14ac:dyDescent="0.3">
      <c r="A7" s="10" t="s">
        <v>54</v>
      </c>
      <c r="B7" s="10" t="s">
        <v>50</v>
      </c>
      <c r="C7" s="10" t="s">
        <v>50</v>
      </c>
      <c r="D7" s="11">
        <v>1</v>
      </c>
      <c r="E7" s="12">
        <f>공종별내역서!F29</f>
        <v>0</v>
      </c>
      <c r="F7" s="12">
        <f t="shared" si="0"/>
        <v>0</v>
      </c>
      <c r="G7" s="12">
        <f>공종별내역서!H29</f>
        <v>0</v>
      </c>
      <c r="H7" s="12">
        <f t="shared" si="1"/>
        <v>0</v>
      </c>
      <c r="I7" s="12">
        <f>공종별내역서!J29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50</v>
      </c>
      <c r="N7" s="1" t="s">
        <v>55</v>
      </c>
      <c r="O7" s="1" t="s">
        <v>50</v>
      </c>
      <c r="P7" s="1" t="s">
        <v>53</v>
      </c>
      <c r="Q7" s="1" t="s">
        <v>50</v>
      </c>
      <c r="R7">
        <v>3</v>
      </c>
      <c r="S7" s="1" t="s">
        <v>50</v>
      </c>
      <c r="T7" s="8"/>
    </row>
    <row r="8" spans="1:20" ht="30" customHeight="1" x14ac:dyDescent="0.3">
      <c r="A8" s="10" t="s">
        <v>89</v>
      </c>
      <c r="B8" s="10" t="s">
        <v>50</v>
      </c>
      <c r="C8" s="10" t="s">
        <v>50</v>
      </c>
      <c r="D8" s="11">
        <v>1</v>
      </c>
      <c r="E8" s="12">
        <f>F9+F10+F11+F12+F13+F14+F15+F16+F17+F18+F19+F20+F21+F22+F23+F24+F25+F26+F27</f>
        <v>0</v>
      </c>
      <c r="F8" s="12">
        <f t="shared" si="0"/>
        <v>0</v>
      </c>
      <c r="G8" s="12">
        <f>H9+H10+H11+H12+H13+H14+H15+H16+H17+H18+H19+H20+H21+H22+H23+H24+H25+H26+H27</f>
        <v>0</v>
      </c>
      <c r="H8" s="12">
        <f t="shared" si="1"/>
        <v>0</v>
      </c>
      <c r="I8" s="12">
        <f>J9+J10+J11+J12+J13+J14+J15+J16+J17+J18+J19+J20+J21+J22+J23+J24+J25+J26+J27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50</v>
      </c>
      <c r="N8" s="1" t="s">
        <v>90</v>
      </c>
      <c r="O8" s="1" t="s">
        <v>50</v>
      </c>
      <c r="P8" s="1" t="s">
        <v>53</v>
      </c>
      <c r="Q8" s="1" t="s">
        <v>50</v>
      </c>
      <c r="R8">
        <v>3</v>
      </c>
      <c r="S8" s="1" t="s">
        <v>50</v>
      </c>
      <c r="T8" s="8"/>
    </row>
    <row r="9" spans="1:20" ht="30" customHeight="1" x14ac:dyDescent="0.3">
      <c r="A9" s="10" t="s">
        <v>91</v>
      </c>
      <c r="B9" s="10" t="s">
        <v>50</v>
      </c>
      <c r="C9" s="10" t="s">
        <v>50</v>
      </c>
      <c r="D9" s="11">
        <v>1</v>
      </c>
      <c r="E9" s="12">
        <f>공종별내역서!F55</f>
        <v>0</v>
      </c>
      <c r="F9" s="12">
        <f t="shared" si="0"/>
        <v>0</v>
      </c>
      <c r="G9" s="12">
        <f>공종별내역서!H55</f>
        <v>0</v>
      </c>
      <c r="H9" s="12">
        <f t="shared" si="1"/>
        <v>0</v>
      </c>
      <c r="I9" s="12">
        <f>공종별내역서!J55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50</v>
      </c>
      <c r="N9" s="1" t="s">
        <v>92</v>
      </c>
      <c r="O9" s="1" t="s">
        <v>50</v>
      </c>
      <c r="P9" s="1" t="s">
        <v>90</v>
      </c>
      <c r="Q9" s="1" t="s">
        <v>50</v>
      </c>
      <c r="R9">
        <v>4</v>
      </c>
      <c r="S9" s="1" t="s">
        <v>50</v>
      </c>
      <c r="T9" s="8"/>
    </row>
    <row r="10" spans="1:20" ht="30" customHeight="1" x14ac:dyDescent="0.3">
      <c r="A10" s="10" t="s">
        <v>146</v>
      </c>
      <c r="B10" s="10" t="s">
        <v>50</v>
      </c>
      <c r="C10" s="10" t="s">
        <v>50</v>
      </c>
      <c r="D10" s="11">
        <v>1</v>
      </c>
      <c r="E10" s="12">
        <f>공종별내역서!F81</f>
        <v>0</v>
      </c>
      <c r="F10" s="12">
        <f t="shared" si="0"/>
        <v>0</v>
      </c>
      <c r="G10" s="12">
        <f>공종별내역서!H81</f>
        <v>0</v>
      </c>
      <c r="H10" s="12">
        <f t="shared" si="1"/>
        <v>0</v>
      </c>
      <c r="I10" s="12">
        <f>공종별내역서!J81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50</v>
      </c>
      <c r="N10" s="1" t="s">
        <v>147</v>
      </c>
      <c r="O10" s="1" t="s">
        <v>50</v>
      </c>
      <c r="P10" s="1" t="s">
        <v>90</v>
      </c>
      <c r="Q10" s="1" t="s">
        <v>50</v>
      </c>
      <c r="R10">
        <v>4</v>
      </c>
      <c r="S10" s="1" t="s">
        <v>50</v>
      </c>
      <c r="T10" s="8"/>
    </row>
    <row r="11" spans="1:20" ht="30" customHeight="1" x14ac:dyDescent="0.3">
      <c r="A11" s="10" t="s">
        <v>169</v>
      </c>
      <c r="B11" s="10" t="s">
        <v>50</v>
      </c>
      <c r="C11" s="10" t="s">
        <v>50</v>
      </c>
      <c r="D11" s="11">
        <v>1</v>
      </c>
      <c r="E11" s="12">
        <f>공종별내역서!F107</f>
        <v>0</v>
      </c>
      <c r="F11" s="12">
        <f t="shared" si="0"/>
        <v>0</v>
      </c>
      <c r="G11" s="12">
        <f>공종별내역서!H107</f>
        <v>0</v>
      </c>
      <c r="H11" s="12">
        <f t="shared" si="1"/>
        <v>0</v>
      </c>
      <c r="I11" s="12">
        <f>공종별내역서!J107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50</v>
      </c>
      <c r="N11" s="1" t="s">
        <v>170</v>
      </c>
      <c r="O11" s="1" t="s">
        <v>50</v>
      </c>
      <c r="P11" s="1" t="s">
        <v>90</v>
      </c>
      <c r="Q11" s="1" t="s">
        <v>50</v>
      </c>
      <c r="R11">
        <v>4</v>
      </c>
      <c r="S11" s="1" t="s">
        <v>50</v>
      </c>
      <c r="T11" s="8"/>
    </row>
    <row r="12" spans="1:20" ht="30" customHeight="1" x14ac:dyDescent="0.3">
      <c r="A12" s="10" t="s">
        <v>255</v>
      </c>
      <c r="B12" s="10" t="s">
        <v>50</v>
      </c>
      <c r="C12" s="10" t="s">
        <v>50</v>
      </c>
      <c r="D12" s="11">
        <v>1</v>
      </c>
      <c r="E12" s="12">
        <f>공종별내역서!F133</f>
        <v>0</v>
      </c>
      <c r="F12" s="12">
        <f t="shared" si="0"/>
        <v>0</v>
      </c>
      <c r="G12" s="12">
        <f>공종별내역서!H133</f>
        <v>0</v>
      </c>
      <c r="H12" s="12">
        <f t="shared" si="1"/>
        <v>0</v>
      </c>
      <c r="I12" s="12">
        <f>공종별내역서!J133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50</v>
      </c>
      <c r="N12" s="1" t="s">
        <v>256</v>
      </c>
      <c r="O12" s="1" t="s">
        <v>50</v>
      </c>
      <c r="P12" s="1" t="s">
        <v>90</v>
      </c>
      <c r="Q12" s="1" t="s">
        <v>50</v>
      </c>
      <c r="R12">
        <v>4</v>
      </c>
      <c r="S12" s="1" t="s">
        <v>50</v>
      </c>
      <c r="T12" s="8"/>
    </row>
    <row r="13" spans="1:20" ht="30" customHeight="1" x14ac:dyDescent="0.3">
      <c r="A13" s="10" t="s">
        <v>354</v>
      </c>
      <c r="B13" s="10" t="s">
        <v>50</v>
      </c>
      <c r="C13" s="10" t="s">
        <v>50</v>
      </c>
      <c r="D13" s="11">
        <v>1</v>
      </c>
      <c r="E13" s="12">
        <f>공종별내역서!F159</f>
        <v>0</v>
      </c>
      <c r="F13" s="12">
        <f t="shared" si="0"/>
        <v>0</v>
      </c>
      <c r="G13" s="12">
        <f>공종별내역서!H159</f>
        <v>0</v>
      </c>
      <c r="H13" s="12">
        <f t="shared" si="1"/>
        <v>0</v>
      </c>
      <c r="I13" s="12">
        <f>공종별내역서!J159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50</v>
      </c>
      <c r="N13" s="1" t="s">
        <v>355</v>
      </c>
      <c r="O13" s="1" t="s">
        <v>50</v>
      </c>
      <c r="P13" s="1" t="s">
        <v>90</v>
      </c>
      <c r="Q13" s="1" t="s">
        <v>50</v>
      </c>
      <c r="R13">
        <v>4</v>
      </c>
      <c r="S13" s="1" t="s">
        <v>50</v>
      </c>
      <c r="T13" s="8"/>
    </row>
    <row r="14" spans="1:20" ht="30" customHeight="1" x14ac:dyDescent="0.3">
      <c r="A14" s="10" t="s">
        <v>400</v>
      </c>
      <c r="B14" s="10" t="s">
        <v>50</v>
      </c>
      <c r="C14" s="10" t="s">
        <v>50</v>
      </c>
      <c r="D14" s="11">
        <v>1</v>
      </c>
      <c r="E14" s="12">
        <f>공종별내역서!F185</f>
        <v>0</v>
      </c>
      <c r="F14" s="12">
        <f t="shared" si="0"/>
        <v>0</v>
      </c>
      <c r="G14" s="12">
        <f>공종별내역서!H185</f>
        <v>0</v>
      </c>
      <c r="H14" s="12">
        <f t="shared" si="1"/>
        <v>0</v>
      </c>
      <c r="I14" s="12">
        <f>공종별내역서!J185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50</v>
      </c>
      <c r="N14" s="1" t="s">
        <v>401</v>
      </c>
      <c r="O14" s="1" t="s">
        <v>50</v>
      </c>
      <c r="P14" s="1" t="s">
        <v>90</v>
      </c>
      <c r="Q14" s="1" t="s">
        <v>50</v>
      </c>
      <c r="R14">
        <v>4</v>
      </c>
      <c r="S14" s="1" t="s">
        <v>50</v>
      </c>
      <c r="T14" s="8"/>
    </row>
    <row r="15" spans="1:20" ht="30" customHeight="1" x14ac:dyDescent="0.3">
      <c r="A15" s="10" t="s">
        <v>418</v>
      </c>
      <c r="B15" s="10" t="s">
        <v>50</v>
      </c>
      <c r="C15" s="10" t="s">
        <v>50</v>
      </c>
      <c r="D15" s="11">
        <v>1</v>
      </c>
      <c r="E15" s="12">
        <f>공종별내역서!F211</f>
        <v>0</v>
      </c>
      <c r="F15" s="12">
        <f t="shared" si="0"/>
        <v>0</v>
      </c>
      <c r="G15" s="12">
        <f>공종별내역서!H211</f>
        <v>0</v>
      </c>
      <c r="H15" s="12">
        <f t="shared" si="1"/>
        <v>0</v>
      </c>
      <c r="I15" s="12">
        <f>공종별내역서!J211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50</v>
      </c>
      <c r="N15" s="1" t="s">
        <v>419</v>
      </c>
      <c r="O15" s="1" t="s">
        <v>50</v>
      </c>
      <c r="P15" s="1" t="s">
        <v>90</v>
      </c>
      <c r="Q15" s="1" t="s">
        <v>50</v>
      </c>
      <c r="R15">
        <v>4</v>
      </c>
      <c r="S15" s="1" t="s">
        <v>50</v>
      </c>
      <c r="T15" s="8"/>
    </row>
    <row r="16" spans="1:20" ht="30" customHeight="1" x14ac:dyDescent="0.3">
      <c r="A16" s="10" t="s">
        <v>455</v>
      </c>
      <c r="B16" s="10" t="s">
        <v>50</v>
      </c>
      <c r="C16" s="10" t="s">
        <v>50</v>
      </c>
      <c r="D16" s="11">
        <v>1</v>
      </c>
      <c r="E16" s="12">
        <f>공종별내역서!F237</f>
        <v>0</v>
      </c>
      <c r="F16" s="12">
        <f t="shared" si="0"/>
        <v>0</v>
      </c>
      <c r="G16" s="12">
        <f>공종별내역서!H237</f>
        <v>0</v>
      </c>
      <c r="H16" s="12">
        <f t="shared" si="1"/>
        <v>0</v>
      </c>
      <c r="I16" s="12">
        <f>공종별내역서!J237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50</v>
      </c>
      <c r="N16" s="1" t="s">
        <v>456</v>
      </c>
      <c r="O16" s="1" t="s">
        <v>50</v>
      </c>
      <c r="P16" s="1" t="s">
        <v>90</v>
      </c>
      <c r="Q16" s="1" t="s">
        <v>50</v>
      </c>
      <c r="R16">
        <v>4</v>
      </c>
      <c r="S16" s="1" t="s">
        <v>50</v>
      </c>
      <c r="T16" s="8"/>
    </row>
    <row r="17" spans="1:20" ht="30" customHeight="1" x14ac:dyDescent="0.3">
      <c r="A17" s="10" t="s">
        <v>485</v>
      </c>
      <c r="B17" s="10" t="s">
        <v>50</v>
      </c>
      <c r="C17" s="10" t="s">
        <v>50</v>
      </c>
      <c r="D17" s="11">
        <v>1</v>
      </c>
      <c r="E17" s="12">
        <f>공종별내역서!F263</f>
        <v>0</v>
      </c>
      <c r="F17" s="12">
        <f t="shared" si="0"/>
        <v>0</v>
      </c>
      <c r="G17" s="12">
        <f>공종별내역서!H263</f>
        <v>0</v>
      </c>
      <c r="H17" s="12">
        <f t="shared" si="1"/>
        <v>0</v>
      </c>
      <c r="I17" s="12">
        <f>공종별내역서!J263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50</v>
      </c>
      <c r="N17" s="1" t="s">
        <v>486</v>
      </c>
      <c r="O17" s="1" t="s">
        <v>50</v>
      </c>
      <c r="P17" s="1" t="s">
        <v>90</v>
      </c>
      <c r="Q17" s="1" t="s">
        <v>50</v>
      </c>
      <c r="R17">
        <v>4</v>
      </c>
      <c r="S17" s="1" t="s">
        <v>50</v>
      </c>
      <c r="T17" s="8"/>
    </row>
    <row r="18" spans="1:20" ht="30" customHeight="1" x14ac:dyDescent="0.3">
      <c r="A18" s="10" t="s">
        <v>535</v>
      </c>
      <c r="B18" s="10" t="s">
        <v>50</v>
      </c>
      <c r="C18" s="10" t="s">
        <v>50</v>
      </c>
      <c r="D18" s="11">
        <v>1</v>
      </c>
      <c r="E18" s="12">
        <f>공종별내역서!F289</f>
        <v>0</v>
      </c>
      <c r="F18" s="12">
        <f t="shared" si="0"/>
        <v>0</v>
      </c>
      <c r="G18" s="12">
        <f>공종별내역서!H289</f>
        <v>0</v>
      </c>
      <c r="H18" s="12">
        <f t="shared" si="1"/>
        <v>0</v>
      </c>
      <c r="I18" s="12">
        <f>공종별내역서!J289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 t="s">
        <v>50</v>
      </c>
      <c r="N18" s="1" t="s">
        <v>536</v>
      </c>
      <c r="O18" s="1" t="s">
        <v>50</v>
      </c>
      <c r="P18" s="1" t="s">
        <v>90</v>
      </c>
      <c r="Q18" s="1" t="s">
        <v>50</v>
      </c>
      <c r="R18">
        <v>4</v>
      </c>
      <c r="S18" s="1" t="s">
        <v>50</v>
      </c>
      <c r="T18" s="8"/>
    </row>
    <row r="19" spans="1:20" ht="30" customHeight="1" x14ac:dyDescent="0.3">
      <c r="A19" s="10" t="s">
        <v>572</v>
      </c>
      <c r="B19" s="10" t="s">
        <v>50</v>
      </c>
      <c r="C19" s="10" t="s">
        <v>50</v>
      </c>
      <c r="D19" s="11">
        <v>1</v>
      </c>
      <c r="E19" s="12">
        <f>공종별내역서!F315</f>
        <v>0</v>
      </c>
      <c r="F19" s="12">
        <f t="shared" si="0"/>
        <v>0</v>
      </c>
      <c r="G19" s="12">
        <f>공종별내역서!H315</f>
        <v>0</v>
      </c>
      <c r="H19" s="12">
        <f t="shared" si="1"/>
        <v>0</v>
      </c>
      <c r="I19" s="12">
        <f>공종별내역서!J315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 t="s">
        <v>50</v>
      </c>
      <c r="N19" s="1" t="s">
        <v>573</v>
      </c>
      <c r="O19" s="1" t="s">
        <v>50</v>
      </c>
      <c r="P19" s="1" t="s">
        <v>90</v>
      </c>
      <c r="Q19" s="1" t="s">
        <v>50</v>
      </c>
      <c r="R19">
        <v>4</v>
      </c>
      <c r="S19" s="1" t="s">
        <v>50</v>
      </c>
      <c r="T19" s="8"/>
    </row>
    <row r="20" spans="1:20" ht="30" customHeight="1" x14ac:dyDescent="0.3">
      <c r="A20" s="10" t="s">
        <v>636</v>
      </c>
      <c r="B20" s="10" t="s">
        <v>50</v>
      </c>
      <c r="C20" s="10" t="s">
        <v>50</v>
      </c>
      <c r="D20" s="11">
        <v>1</v>
      </c>
      <c r="E20" s="12">
        <f>공종별내역서!F341</f>
        <v>0</v>
      </c>
      <c r="F20" s="12">
        <f t="shared" si="0"/>
        <v>0</v>
      </c>
      <c r="G20" s="12">
        <f>공종별내역서!H341</f>
        <v>0</v>
      </c>
      <c r="H20" s="12">
        <f t="shared" si="1"/>
        <v>0</v>
      </c>
      <c r="I20" s="12">
        <f>공종별내역서!J341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 t="s">
        <v>50</v>
      </c>
      <c r="N20" s="1" t="s">
        <v>637</v>
      </c>
      <c r="O20" s="1" t="s">
        <v>50</v>
      </c>
      <c r="P20" s="1" t="s">
        <v>90</v>
      </c>
      <c r="Q20" s="1" t="s">
        <v>50</v>
      </c>
      <c r="R20">
        <v>4</v>
      </c>
      <c r="S20" s="1" t="s">
        <v>50</v>
      </c>
      <c r="T20" s="8"/>
    </row>
    <row r="21" spans="1:20" ht="30" customHeight="1" x14ac:dyDescent="0.3">
      <c r="A21" s="10" t="s">
        <v>674</v>
      </c>
      <c r="B21" s="10" t="s">
        <v>50</v>
      </c>
      <c r="C21" s="10" t="s">
        <v>50</v>
      </c>
      <c r="D21" s="11">
        <v>1</v>
      </c>
      <c r="E21" s="12">
        <f>공종별내역서!F367</f>
        <v>0</v>
      </c>
      <c r="F21" s="12">
        <f t="shared" si="0"/>
        <v>0</v>
      </c>
      <c r="G21" s="12">
        <f>공종별내역서!H367</f>
        <v>0</v>
      </c>
      <c r="H21" s="12">
        <f t="shared" si="1"/>
        <v>0</v>
      </c>
      <c r="I21" s="12">
        <f>공종별내역서!J367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 t="s">
        <v>50</v>
      </c>
      <c r="N21" s="1" t="s">
        <v>675</v>
      </c>
      <c r="O21" s="1" t="s">
        <v>50</v>
      </c>
      <c r="P21" s="1" t="s">
        <v>90</v>
      </c>
      <c r="Q21" s="1" t="s">
        <v>50</v>
      </c>
      <c r="R21">
        <v>4</v>
      </c>
      <c r="S21" s="1" t="s">
        <v>50</v>
      </c>
      <c r="T21" s="8"/>
    </row>
    <row r="22" spans="1:20" ht="30" customHeight="1" x14ac:dyDescent="0.3">
      <c r="A22" s="10" t="s">
        <v>703</v>
      </c>
      <c r="B22" s="10" t="s">
        <v>50</v>
      </c>
      <c r="C22" s="10" t="s">
        <v>50</v>
      </c>
      <c r="D22" s="11">
        <v>1</v>
      </c>
      <c r="E22" s="12">
        <f>공종별내역서!F393</f>
        <v>0</v>
      </c>
      <c r="F22" s="12">
        <f t="shared" si="0"/>
        <v>0</v>
      </c>
      <c r="G22" s="12">
        <f>공종별내역서!H393</f>
        <v>0</v>
      </c>
      <c r="H22" s="12">
        <f t="shared" si="1"/>
        <v>0</v>
      </c>
      <c r="I22" s="12">
        <f>공종별내역서!J393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 t="s">
        <v>50</v>
      </c>
      <c r="N22" s="1" t="s">
        <v>704</v>
      </c>
      <c r="O22" s="1" t="s">
        <v>50</v>
      </c>
      <c r="P22" s="1" t="s">
        <v>90</v>
      </c>
      <c r="Q22" s="1" t="s">
        <v>50</v>
      </c>
      <c r="R22">
        <v>4</v>
      </c>
      <c r="S22" s="1" t="s">
        <v>50</v>
      </c>
      <c r="T22" s="8"/>
    </row>
    <row r="23" spans="1:20" ht="30" customHeight="1" x14ac:dyDescent="0.3">
      <c r="A23" s="10" t="s">
        <v>733</v>
      </c>
      <c r="B23" s="10" t="s">
        <v>50</v>
      </c>
      <c r="C23" s="10" t="s">
        <v>50</v>
      </c>
      <c r="D23" s="11">
        <v>1</v>
      </c>
      <c r="E23" s="12">
        <f>공종별내역서!F419</f>
        <v>0</v>
      </c>
      <c r="F23" s="12">
        <f t="shared" si="0"/>
        <v>0</v>
      </c>
      <c r="G23" s="12">
        <f>공종별내역서!H419</f>
        <v>0</v>
      </c>
      <c r="H23" s="12">
        <f t="shared" si="1"/>
        <v>0</v>
      </c>
      <c r="I23" s="12">
        <f>공종별내역서!J419</f>
        <v>0</v>
      </c>
      <c r="J23" s="12">
        <f t="shared" si="2"/>
        <v>0</v>
      </c>
      <c r="K23" s="12">
        <f t="shared" si="3"/>
        <v>0</v>
      </c>
      <c r="L23" s="12">
        <f t="shared" si="4"/>
        <v>0</v>
      </c>
      <c r="M23" s="10" t="s">
        <v>50</v>
      </c>
      <c r="N23" s="1" t="s">
        <v>734</v>
      </c>
      <c r="O23" s="1" t="s">
        <v>50</v>
      </c>
      <c r="P23" s="1" t="s">
        <v>90</v>
      </c>
      <c r="Q23" s="1" t="s">
        <v>50</v>
      </c>
      <c r="R23">
        <v>4</v>
      </c>
      <c r="S23" s="1" t="s">
        <v>50</v>
      </c>
      <c r="T23" s="8"/>
    </row>
    <row r="24" spans="1:20" ht="30" customHeight="1" x14ac:dyDescent="0.3">
      <c r="A24" s="10" t="s">
        <v>763</v>
      </c>
      <c r="B24" s="10" t="s">
        <v>50</v>
      </c>
      <c r="C24" s="10" t="s">
        <v>50</v>
      </c>
      <c r="D24" s="11">
        <v>1</v>
      </c>
      <c r="E24" s="12">
        <f>공종별내역서!F445</f>
        <v>0</v>
      </c>
      <c r="F24" s="12">
        <f t="shared" si="0"/>
        <v>0</v>
      </c>
      <c r="G24" s="12">
        <f>공종별내역서!H445</f>
        <v>0</v>
      </c>
      <c r="H24" s="12">
        <f t="shared" si="1"/>
        <v>0</v>
      </c>
      <c r="I24" s="12">
        <f>공종별내역서!J445</f>
        <v>0</v>
      </c>
      <c r="J24" s="12">
        <f t="shared" si="2"/>
        <v>0</v>
      </c>
      <c r="K24" s="12">
        <f t="shared" si="3"/>
        <v>0</v>
      </c>
      <c r="L24" s="12">
        <f t="shared" si="4"/>
        <v>0</v>
      </c>
      <c r="M24" s="10" t="s">
        <v>50</v>
      </c>
      <c r="N24" s="1" t="s">
        <v>764</v>
      </c>
      <c r="O24" s="1" t="s">
        <v>50</v>
      </c>
      <c r="P24" s="1" t="s">
        <v>90</v>
      </c>
      <c r="Q24" s="1" t="s">
        <v>50</v>
      </c>
      <c r="R24">
        <v>4</v>
      </c>
      <c r="S24" s="1" t="s">
        <v>50</v>
      </c>
      <c r="T24" s="8"/>
    </row>
    <row r="25" spans="1:20" ht="30" customHeight="1" x14ac:dyDescent="0.3">
      <c r="A25" s="10" t="s">
        <v>795</v>
      </c>
      <c r="B25" s="10" t="s">
        <v>50</v>
      </c>
      <c r="C25" s="10" t="s">
        <v>50</v>
      </c>
      <c r="D25" s="11">
        <v>1</v>
      </c>
      <c r="E25" s="12">
        <f>공종별내역서!F471</f>
        <v>0</v>
      </c>
      <c r="F25" s="12">
        <f t="shared" si="0"/>
        <v>0</v>
      </c>
      <c r="G25" s="12">
        <f>공종별내역서!H471</f>
        <v>0</v>
      </c>
      <c r="H25" s="12">
        <f t="shared" si="1"/>
        <v>0</v>
      </c>
      <c r="I25" s="12">
        <f>공종별내역서!J471</f>
        <v>0</v>
      </c>
      <c r="J25" s="12">
        <f t="shared" si="2"/>
        <v>0</v>
      </c>
      <c r="K25" s="12">
        <f t="shared" si="3"/>
        <v>0</v>
      </c>
      <c r="L25" s="12">
        <f t="shared" si="4"/>
        <v>0</v>
      </c>
      <c r="M25" s="10" t="s">
        <v>50</v>
      </c>
      <c r="N25" s="1" t="s">
        <v>796</v>
      </c>
      <c r="O25" s="1" t="s">
        <v>50</v>
      </c>
      <c r="P25" s="1" t="s">
        <v>90</v>
      </c>
      <c r="Q25" s="1" t="s">
        <v>50</v>
      </c>
      <c r="R25">
        <v>4</v>
      </c>
      <c r="S25" s="1" t="s">
        <v>50</v>
      </c>
      <c r="T25" s="8"/>
    </row>
    <row r="26" spans="1:20" ht="30" customHeight="1" x14ac:dyDescent="0.3">
      <c r="A26" s="10" t="s">
        <v>802</v>
      </c>
      <c r="B26" s="10" t="s">
        <v>50</v>
      </c>
      <c r="C26" s="10" t="s">
        <v>50</v>
      </c>
      <c r="D26" s="11">
        <v>1</v>
      </c>
      <c r="E26" s="12">
        <f>공종별내역서!F523</f>
        <v>0</v>
      </c>
      <c r="F26" s="12">
        <f t="shared" si="0"/>
        <v>0</v>
      </c>
      <c r="G26" s="12">
        <f>공종별내역서!H523</f>
        <v>0</v>
      </c>
      <c r="H26" s="12">
        <f t="shared" si="1"/>
        <v>0</v>
      </c>
      <c r="I26" s="12">
        <f>공종별내역서!J523</f>
        <v>0</v>
      </c>
      <c r="J26" s="12">
        <f t="shared" si="2"/>
        <v>0</v>
      </c>
      <c r="K26" s="12">
        <f t="shared" si="3"/>
        <v>0</v>
      </c>
      <c r="L26" s="12">
        <f t="shared" si="4"/>
        <v>0</v>
      </c>
      <c r="M26" s="10" t="s">
        <v>50</v>
      </c>
      <c r="N26" s="1" t="s">
        <v>803</v>
      </c>
      <c r="O26" s="1" t="s">
        <v>50</v>
      </c>
      <c r="P26" s="1" t="s">
        <v>90</v>
      </c>
      <c r="Q26" s="1" t="s">
        <v>50</v>
      </c>
      <c r="R26">
        <v>4</v>
      </c>
      <c r="S26" s="1" t="s">
        <v>50</v>
      </c>
      <c r="T26" s="8"/>
    </row>
    <row r="27" spans="1:20" ht="30" customHeight="1" x14ac:dyDescent="0.3">
      <c r="A27" s="10" t="s">
        <v>908</v>
      </c>
      <c r="B27" s="10" t="s">
        <v>50</v>
      </c>
      <c r="C27" s="10" t="s">
        <v>50</v>
      </c>
      <c r="D27" s="11">
        <v>1</v>
      </c>
      <c r="E27" s="12">
        <f>공종별내역서!F549</f>
        <v>0</v>
      </c>
      <c r="F27" s="12">
        <f t="shared" si="0"/>
        <v>0</v>
      </c>
      <c r="G27" s="12">
        <f>공종별내역서!H549</f>
        <v>0</v>
      </c>
      <c r="H27" s="12">
        <f t="shared" si="1"/>
        <v>0</v>
      </c>
      <c r="I27" s="12">
        <f>공종별내역서!J549</f>
        <v>0</v>
      </c>
      <c r="J27" s="12">
        <f t="shared" si="2"/>
        <v>0</v>
      </c>
      <c r="K27" s="12">
        <f t="shared" si="3"/>
        <v>0</v>
      </c>
      <c r="L27" s="12">
        <f t="shared" si="4"/>
        <v>0</v>
      </c>
      <c r="M27" s="10" t="s">
        <v>50</v>
      </c>
      <c r="N27" s="1" t="s">
        <v>909</v>
      </c>
      <c r="O27" s="1" t="s">
        <v>50</v>
      </c>
      <c r="P27" s="1" t="s">
        <v>90</v>
      </c>
      <c r="Q27" s="1" t="s">
        <v>50</v>
      </c>
      <c r="R27">
        <v>4</v>
      </c>
      <c r="S27" s="1" t="s">
        <v>50</v>
      </c>
      <c r="T27" s="8"/>
    </row>
    <row r="28" spans="1:20" ht="30" customHeight="1" x14ac:dyDescent="0.3">
      <c r="A28" s="10" t="s">
        <v>941</v>
      </c>
      <c r="B28" s="10" t="s">
        <v>50</v>
      </c>
      <c r="C28" s="10" t="s">
        <v>50</v>
      </c>
      <c r="D28" s="11">
        <v>1</v>
      </c>
      <c r="E28" s="12">
        <f>F29+F30+F31+F32+F33+F34+F35+F36+F37+F38+F39+F40+F41+F42+F43+F44+F45</f>
        <v>0</v>
      </c>
      <c r="F28" s="12">
        <f t="shared" si="0"/>
        <v>0</v>
      </c>
      <c r="G28" s="12">
        <f>H29+H30+H31+H32+H33+H34+H35+H36+H37+H38+H39+H40+H41+H42+H43+H44+H45</f>
        <v>0</v>
      </c>
      <c r="H28" s="12">
        <f t="shared" si="1"/>
        <v>0</v>
      </c>
      <c r="I28" s="12">
        <f>J29+J30+J31+J32+J33+J34+J35+J36+J37+J38+J39+J40+J41+J42+J43+J44+J45</f>
        <v>0</v>
      </c>
      <c r="J28" s="12">
        <f t="shared" si="2"/>
        <v>0</v>
      </c>
      <c r="K28" s="12">
        <f t="shared" si="3"/>
        <v>0</v>
      </c>
      <c r="L28" s="12">
        <f t="shared" si="4"/>
        <v>0</v>
      </c>
      <c r="M28" s="10" t="s">
        <v>50</v>
      </c>
      <c r="N28" s="1" t="s">
        <v>942</v>
      </c>
      <c r="O28" s="1" t="s">
        <v>50</v>
      </c>
      <c r="P28" s="1" t="s">
        <v>53</v>
      </c>
      <c r="Q28" s="1" t="s">
        <v>50</v>
      </c>
      <c r="R28">
        <v>3</v>
      </c>
      <c r="S28" s="1" t="s">
        <v>50</v>
      </c>
      <c r="T28" s="8"/>
    </row>
    <row r="29" spans="1:20" ht="30" customHeight="1" x14ac:dyDescent="0.3">
      <c r="A29" s="10" t="s">
        <v>91</v>
      </c>
      <c r="B29" s="10" t="s">
        <v>50</v>
      </c>
      <c r="C29" s="10" t="s">
        <v>50</v>
      </c>
      <c r="D29" s="11">
        <v>1</v>
      </c>
      <c r="E29" s="12">
        <f>공종별내역서!F575</f>
        <v>0</v>
      </c>
      <c r="F29" s="12">
        <f t="shared" si="0"/>
        <v>0</v>
      </c>
      <c r="G29" s="12">
        <f>공종별내역서!H575</f>
        <v>0</v>
      </c>
      <c r="H29" s="12">
        <f t="shared" si="1"/>
        <v>0</v>
      </c>
      <c r="I29" s="12">
        <f>공종별내역서!J575</f>
        <v>0</v>
      </c>
      <c r="J29" s="12">
        <f t="shared" si="2"/>
        <v>0</v>
      </c>
      <c r="K29" s="12">
        <f t="shared" si="3"/>
        <v>0</v>
      </c>
      <c r="L29" s="12">
        <f t="shared" si="4"/>
        <v>0</v>
      </c>
      <c r="M29" s="10" t="s">
        <v>50</v>
      </c>
      <c r="N29" s="1" t="s">
        <v>943</v>
      </c>
      <c r="O29" s="1" t="s">
        <v>50</v>
      </c>
      <c r="P29" s="1" t="s">
        <v>942</v>
      </c>
      <c r="Q29" s="1" t="s">
        <v>50</v>
      </c>
      <c r="R29">
        <v>4</v>
      </c>
      <c r="S29" s="1" t="s">
        <v>50</v>
      </c>
      <c r="T29" s="8"/>
    </row>
    <row r="30" spans="1:20" ht="30" customHeight="1" x14ac:dyDescent="0.3">
      <c r="A30" s="10" t="s">
        <v>146</v>
      </c>
      <c r="B30" s="10" t="s">
        <v>50</v>
      </c>
      <c r="C30" s="10" t="s">
        <v>50</v>
      </c>
      <c r="D30" s="11">
        <v>1</v>
      </c>
      <c r="E30" s="12">
        <f>공종별내역서!F601</f>
        <v>0</v>
      </c>
      <c r="F30" s="12">
        <f t="shared" si="0"/>
        <v>0</v>
      </c>
      <c r="G30" s="12">
        <f>공종별내역서!H601</f>
        <v>0</v>
      </c>
      <c r="H30" s="12">
        <f t="shared" si="1"/>
        <v>0</v>
      </c>
      <c r="I30" s="12">
        <f>공종별내역서!J601</f>
        <v>0</v>
      </c>
      <c r="J30" s="12">
        <f t="shared" si="2"/>
        <v>0</v>
      </c>
      <c r="K30" s="12">
        <f t="shared" si="3"/>
        <v>0</v>
      </c>
      <c r="L30" s="12">
        <f t="shared" si="4"/>
        <v>0</v>
      </c>
      <c r="M30" s="10" t="s">
        <v>50</v>
      </c>
      <c r="N30" s="1" t="s">
        <v>956</v>
      </c>
      <c r="O30" s="1" t="s">
        <v>50</v>
      </c>
      <c r="P30" s="1" t="s">
        <v>942</v>
      </c>
      <c r="Q30" s="1" t="s">
        <v>50</v>
      </c>
      <c r="R30">
        <v>4</v>
      </c>
      <c r="S30" s="1" t="s">
        <v>50</v>
      </c>
      <c r="T30" s="8"/>
    </row>
    <row r="31" spans="1:20" ht="30" customHeight="1" x14ac:dyDescent="0.3">
      <c r="A31" s="10" t="s">
        <v>169</v>
      </c>
      <c r="B31" s="10" t="s">
        <v>50</v>
      </c>
      <c r="C31" s="10" t="s">
        <v>50</v>
      </c>
      <c r="D31" s="11">
        <v>1</v>
      </c>
      <c r="E31" s="12">
        <f>공종별내역서!F627</f>
        <v>0</v>
      </c>
      <c r="F31" s="12">
        <f t="shared" si="0"/>
        <v>0</v>
      </c>
      <c r="G31" s="12">
        <f>공종별내역서!H627</f>
        <v>0</v>
      </c>
      <c r="H31" s="12">
        <f t="shared" si="1"/>
        <v>0</v>
      </c>
      <c r="I31" s="12">
        <f>공종별내역서!J627</f>
        <v>0</v>
      </c>
      <c r="J31" s="12">
        <f t="shared" si="2"/>
        <v>0</v>
      </c>
      <c r="K31" s="12">
        <f t="shared" si="3"/>
        <v>0</v>
      </c>
      <c r="L31" s="12">
        <f t="shared" si="4"/>
        <v>0</v>
      </c>
      <c r="M31" s="10" t="s">
        <v>50</v>
      </c>
      <c r="N31" s="1" t="s">
        <v>961</v>
      </c>
      <c r="O31" s="1" t="s">
        <v>50</v>
      </c>
      <c r="P31" s="1" t="s">
        <v>942</v>
      </c>
      <c r="Q31" s="1" t="s">
        <v>50</v>
      </c>
      <c r="R31">
        <v>4</v>
      </c>
      <c r="S31" s="1" t="s">
        <v>50</v>
      </c>
      <c r="T31" s="8"/>
    </row>
    <row r="32" spans="1:20" ht="30" customHeight="1" x14ac:dyDescent="0.3">
      <c r="A32" s="10" t="s">
        <v>255</v>
      </c>
      <c r="B32" s="10" t="s">
        <v>50</v>
      </c>
      <c r="C32" s="10" t="s">
        <v>50</v>
      </c>
      <c r="D32" s="11">
        <v>1</v>
      </c>
      <c r="E32" s="12">
        <f>공종별내역서!F653</f>
        <v>0</v>
      </c>
      <c r="F32" s="12">
        <f t="shared" si="0"/>
        <v>0</v>
      </c>
      <c r="G32" s="12">
        <f>공종별내역서!H653</f>
        <v>0</v>
      </c>
      <c r="H32" s="12">
        <f t="shared" si="1"/>
        <v>0</v>
      </c>
      <c r="I32" s="12">
        <f>공종별내역서!J653</f>
        <v>0</v>
      </c>
      <c r="J32" s="12">
        <f t="shared" si="2"/>
        <v>0</v>
      </c>
      <c r="K32" s="12">
        <f t="shared" si="3"/>
        <v>0</v>
      </c>
      <c r="L32" s="12">
        <f t="shared" si="4"/>
        <v>0</v>
      </c>
      <c r="M32" s="10" t="s">
        <v>50</v>
      </c>
      <c r="N32" s="1" t="s">
        <v>982</v>
      </c>
      <c r="O32" s="1" t="s">
        <v>50</v>
      </c>
      <c r="P32" s="1" t="s">
        <v>942</v>
      </c>
      <c r="Q32" s="1" t="s">
        <v>50</v>
      </c>
      <c r="R32">
        <v>4</v>
      </c>
      <c r="S32" s="1" t="s">
        <v>50</v>
      </c>
      <c r="T32" s="8"/>
    </row>
    <row r="33" spans="1:20" ht="30" customHeight="1" x14ac:dyDescent="0.3">
      <c r="A33" s="10" t="s">
        <v>354</v>
      </c>
      <c r="B33" s="10" t="s">
        <v>50</v>
      </c>
      <c r="C33" s="10" t="s">
        <v>50</v>
      </c>
      <c r="D33" s="11">
        <v>1</v>
      </c>
      <c r="E33" s="12">
        <f>공종별내역서!F679</f>
        <v>0</v>
      </c>
      <c r="F33" s="12">
        <f t="shared" si="0"/>
        <v>0</v>
      </c>
      <c r="G33" s="12">
        <f>공종별내역서!H679</f>
        <v>0</v>
      </c>
      <c r="H33" s="12">
        <f t="shared" si="1"/>
        <v>0</v>
      </c>
      <c r="I33" s="12">
        <f>공종별내역서!J679</f>
        <v>0</v>
      </c>
      <c r="J33" s="12">
        <f t="shared" si="2"/>
        <v>0</v>
      </c>
      <c r="K33" s="12">
        <f t="shared" si="3"/>
        <v>0</v>
      </c>
      <c r="L33" s="12">
        <f t="shared" si="4"/>
        <v>0</v>
      </c>
      <c r="M33" s="10" t="s">
        <v>50</v>
      </c>
      <c r="N33" s="1" t="s">
        <v>1005</v>
      </c>
      <c r="O33" s="1" t="s">
        <v>50</v>
      </c>
      <c r="P33" s="1" t="s">
        <v>942</v>
      </c>
      <c r="Q33" s="1" t="s">
        <v>50</v>
      </c>
      <c r="R33">
        <v>4</v>
      </c>
      <c r="S33" s="1" t="s">
        <v>50</v>
      </c>
      <c r="T33" s="8"/>
    </row>
    <row r="34" spans="1:20" ht="30" customHeight="1" x14ac:dyDescent="0.3">
      <c r="A34" s="10" t="s">
        <v>400</v>
      </c>
      <c r="B34" s="10" t="s">
        <v>50</v>
      </c>
      <c r="C34" s="10" t="s">
        <v>50</v>
      </c>
      <c r="D34" s="11">
        <v>1</v>
      </c>
      <c r="E34" s="12">
        <f>공종별내역서!F705</f>
        <v>0</v>
      </c>
      <c r="F34" s="12">
        <f t="shared" si="0"/>
        <v>0</v>
      </c>
      <c r="G34" s="12">
        <f>공종별내역서!H705</f>
        <v>0</v>
      </c>
      <c r="H34" s="12">
        <f t="shared" si="1"/>
        <v>0</v>
      </c>
      <c r="I34" s="12">
        <f>공종별내역서!J705</f>
        <v>0</v>
      </c>
      <c r="J34" s="12">
        <f t="shared" si="2"/>
        <v>0</v>
      </c>
      <c r="K34" s="12">
        <f t="shared" si="3"/>
        <v>0</v>
      </c>
      <c r="L34" s="12">
        <f t="shared" si="4"/>
        <v>0</v>
      </c>
      <c r="M34" s="10" t="s">
        <v>50</v>
      </c>
      <c r="N34" s="1" t="s">
        <v>1016</v>
      </c>
      <c r="O34" s="1" t="s">
        <v>50</v>
      </c>
      <c r="P34" s="1" t="s">
        <v>942</v>
      </c>
      <c r="Q34" s="1" t="s">
        <v>50</v>
      </c>
      <c r="R34">
        <v>4</v>
      </c>
      <c r="S34" s="1" t="s">
        <v>50</v>
      </c>
      <c r="T34" s="8"/>
    </row>
    <row r="35" spans="1:20" ht="30" customHeight="1" x14ac:dyDescent="0.3">
      <c r="A35" s="10" t="s">
        <v>418</v>
      </c>
      <c r="B35" s="10" t="s">
        <v>50</v>
      </c>
      <c r="C35" s="10" t="s">
        <v>50</v>
      </c>
      <c r="D35" s="11">
        <v>1</v>
      </c>
      <c r="E35" s="12">
        <f>공종별내역서!F731</f>
        <v>0</v>
      </c>
      <c r="F35" s="12">
        <f t="shared" si="0"/>
        <v>0</v>
      </c>
      <c r="G35" s="12">
        <f>공종별내역서!H731</f>
        <v>0</v>
      </c>
      <c r="H35" s="12">
        <f t="shared" si="1"/>
        <v>0</v>
      </c>
      <c r="I35" s="12">
        <f>공종별내역서!J731</f>
        <v>0</v>
      </c>
      <c r="J35" s="12">
        <f t="shared" si="2"/>
        <v>0</v>
      </c>
      <c r="K35" s="12">
        <f t="shared" si="3"/>
        <v>0</v>
      </c>
      <c r="L35" s="12">
        <f t="shared" si="4"/>
        <v>0</v>
      </c>
      <c r="M35" s="10" t="s">
        <v>50</v>
      </c>
      <c r="N35" s="1" t="s">
        <v>1019</v>
      </c>
      <c r="O35" s="1" t="s">
        <v>50</v>
      </c>
      <c r="P35" s="1" t="s">
        <v>942</v>
      </c>
      <c r="Q35" s="1" t="s">
        <v>50</v>
      </c>
      <c r="R35">
        <v>4</v>
      </c>
      <c r="S35" s="1" t="s">
        <v>50</v>
      </c>
      <c r="T35" s="8"/>
    </row>
    <row r="36" spans="1:20" ht="30" customHeight="1" x14ac:dyDescent="0.3">
      <c r="A36" s="10" t="s">
        <v>455</v>
      </c>
      <c r="B36" s="10" t="s">
        <v>50</v>
      </c>
      <c r="C36" s="10" t="s">
        <v>50</v>
      </c>
      <c r="D36" s="11">
        <v>1</v>
      </c>
      <c r="E36" s="12">
        <f>공종별내역서!F757</f>
        <v>0</v>
      </c>
      <c r="F36" s="12">
        <f t="shared" si="0"/>
        <v>0</v>
      </c>
      <c r="G36" s="12">
        <f>공종별내역서!H757</f>
        <v>0</v>
      </c>
      <c r="H36" s="12">
        <f t="shared" si="1"/>
        <v>0</v>
      </c>
      <c r="I36" s="12">
        <f>공종별내역서!J757</f>
        <v>0</v>
      </c>
      <c r="J36" s="12">
        <f t="shared" si="2"/>
        <v>0</v>
      </c>
      <c r="K36" s="12">
        <f t="shared" si="3"/>
        <v>0</v>
      </c>
      <c r="L36" s="12">
        <f t="shared" si="4"/>
        <v>0</v>
      </c>
      <c r="M36" s="10" t="s">
        <v>50</v>
      </c>
      <c r="N36" s="1" t="s">
        <v>1031</v>
      </c>
      <c r="O36" s="1" t="s">
        <v>50</v>
      </c>
      <c r="P36" s="1" t="s">
        <v>942</v>
      </c>
      <c r="Q36" s="1" t="s">
        <v>50</v>
      </c>
      <c r="R36">
        <v>4</v>
      </c>
      <c r="S36" s="1" t="s">
        <v>50</v>
      </c>
      <c r="T36" s="8"/>
    </row>
    <row r="37" spans="1:20" ht="30" customHeight="1" x14ac:dyDescent="0.3">
      <c r="A37" s="10" t="s">
        <v>485</v>
      </c>
      <c r="B37" s="10" t="s">
        <v>50</v>
      </c>
      <c r="C37" s="10" t="s">
        <v>50</v>
      </c>
      <c r="D37" s="11">
        <v>1</v>
      </c>
      <c r="E37" s="12">
        <f>공종별내역서!F783</f>
        <v>0</v>
      </c>
      <c r="F37" s="12">
        <f t="shared" ref="F37:F68" si="5">E37*D37</f>
        <v>0</v>
      </c>
      <c r="G37" s="12">
        <f>공종별내역서!H783</f>
        <v>0</v>
      </c>
      <c r="H37" s="12">
        <f t="shared" ref="H37:H68" si="6">G37*D37</f>
        <v>0</v>
      </c>
      <c r="I37" s="12">
        <f>공종별내역서!J783</f>
        <v>0</v>
      </c>
      <c r="J37" s="12">
        <f t="shared" ref="J37:J68" si="7">I37*D37</f>
        <v>0</v>
      </c>
      <c r="K37" s="12">
        <f t="shared" ref="K37:K68" si="8">E37+G37+I37</f>
        <v>0</v>
      </c>
      <c r="L37" s="12">
        <f t="shared" ref="L37:L68" si="9">F37+H37+J37</f>
        <v>0</v>
      </c>
      <c r="M37" s="10" t="s">
        <v>50</v>
      </c>
      <c r="N37" s="1" t="s">
        <v>1036</v>
      </c>
      <c r="O37" s="1" t="s">
        <v>50</v>
      </c>
      <c r="P37" s="1" t="s">
        <v>942</v>
      </c>
      <c r="Q37" s="1" t="s">
        <v>50</v>
      </c>
      <c r="R37">
        <v>4</v>
      </c>
      <c r="S37" s="1" t="s">
        <v>50</v>
      </c>
      <c r="T37" s="8"/>
    </row>
    <row r="38" spans="1:20" ht="30" customHeight="1" x14ac:dyDescent="0.3">
      <c r="A38" s="10" t="s">
        <v>535</v>
      </c>
      <c r="B38" s="10" t="s">
        <v>50</v>
      </c>
      <c r="C38" s="10" t="s">
        <v>50</v>
      </c>
      <c r="D38" s="11">
        <v>1</v>
      </c>
      <c r="E38" s="12">
        <f>공종별내역서!F809</f>
        <v>0</v>
      </c>
      <c r="F38" s="12">
        <f t="shared" si="5"/>
        <v>0</v>
      </c>
      <c r="G38" s="12">
        <f>공종별내역서!H809</f>
        <v>0</v>
      </c>
      <c r="H38" s="12">
        <f t="shared" si="6"/>
        <v>0</v>
      </c>
      <c r="I38" s="12">
        <f>공종별내역서!J809</f>
        <v>0</v>
      </c>
      <c r="J38" s="12">
        <f t="shared" si="7"/>
        <v>0</v>
      </c>
      <c r="K38" s="12">
        <f t="shared" si="8"/>
        <v>0</v>
      </c>
      <c r="L38" s="12">
        <f t="shared" si="9"/>
        <v>0</v>
      </c>
      <c r="M38" s="10" t="s">
        <v>50</v>
      </c>
      <c r="N38" s="1" t="s">
        <v>1046</v>
      </c>
      <c r="O38" s="1" t="s">
        <v>50</v>
      </c>
      <c r="P38" s="1" t="s">
        <v>942</v>
      </c>
      <c r="Q38" s="1" t="s">
        <v>50</v>
      </c>
      <c r="R38">
        <v>4</v>
      </c>
      <c r="S38" s="1" t="s">
        <v>50</v>
      </c>
      <c r="T38" s="8"/>
    </row>
    <row r="39" spans="1:20" ht="30" customHeight="1" x14ac:dyDescent="0.3">
      <c r="A39" s="10" t="s">
        <v>1056</v>
      </c>
      <c r="B39" s="10" t="s">
        <v>50</v>
      </c>
      <c r="C39" s="10" t="s">
        <v>50</v>
      </c>
      <c r="D39" s="11">
        <v>1</v>
      </c>
      <c r="E39" s="12">
        <f>공종별내역서!F835</f>
        <v>0</v>
      </c>
      <c r="F39" s="12">
        <f t="shared" si="5"/>
        <v>0</v>
      </c>
      <c r="G39" s="12">
        <f>공종별내역서!H835</f>
        <v>0</v>
      </c>
      <c r="H39" s="12">
        <f t="shared" si="6"/>
        <v>0</v>
      </c>
      <c r="I39" s="12">
        <f>공종별내역서!J835</f>
        <v>0</v>
      </c>
      <c r="J39" s="12">
        <f t="shared" si="7"/>
        <v>0</v>
      </c>
      <c r="K39" s="12">
        <f t="shared" si="8"/>
        <v>0</v>
      </c>
      <c r="L39" s="12">
        <f t="shared" si="9"/>
        <v>0</v>
      </c>
      <c r="M39" s="10" t="s">
        <v>50</v>
      </c>
      <c r="N39" s="1" t="s">
        <v>1057</v>
      </c>
      <c r="O39" s="1" t="s">
        <v>50</v>
      </c>
      <c r="P39" s="1" t="s">
        <v>942</v>
      </c>
      <c r="Q39" s="1" t="s">
        <v>50</v>
      </c>
      <c r="R39">
        <v>4</v>
      </c>
      <c r="S39" s="1" t="s">
        <v>50</v>
      </c>
      <c r="T39" s="8"/>
    </row>
    <row r="40" spans="1:20" ht="30" customHeight="1" x14ac:dyDescent="0.3">
      <c r="A40" s="10" t="s">
        <v>674</v>
      </c>
      <c r="B40" s="10" t="s">
        <v>50</v>
      </c>
      <c r="C40" s="10" t="s">
        <v>50</v>
      </c>
      <c r="D40" s="11">
        <v>1</v>
      </c>
      <c r="E40" s="12">
        <f>공종별내역서!F861</f>
        <v>0</v>
      </c>
      <c r="F40" s="12">
        <f t="shared" si="5"/>
        <v>0</v>
      </c>
      <c r="G40" s="12">
        <f>공종별내역서!H861</f>
        <v>0</v>
      </c>
      <c r="H40" s="12">
        <f t="shared" si="6"/>
        <v>0</v>
      </c>
      <c r="I40" s="12">
        <f>공종별내역서!J861</f>
        <v>0</v>
      </c>
      <c r="J40" s="12">
        <f t="shared" si="7"/>
        <v>0</v>
      </c>
      <c r="K40" s="12">
        <f t="shared" si="8"/>
        <v>0</v>
      </c>
      <c r="L40" s="12">
        <f t="shared" si="9"/>
        <v>0</v>
      </c>
      <c r="M40" s="10" t="s">
        <v>50</v>
      </c>
      <c r="N40" s="1" t="s">
        <v>1065</v>
      </c>
      <c r="O40" s="1" t="s">
        <v>50</v>
      </c>
      <c r="P40" s="1" t="s">
        <v>942</v>
      </c>
      <c r="Q40" s="1" t="s">
        <v>50</v>
      </c>
      <c r="R40">
        <v>4</v>
      </c>
      <c r="S40" s="1" t="s">
        <v>50</v>
      </c>
      <c r="T40" s="8"/>
    </row>
    <row r="41" spans="1:20" ht="30" customHeight="1" x14ac:dyDescent="0.3">
      <c r="A41" s="10" t="s">
        <v>703</v>
      </c>
      <c r="B41" s="10" t="s">
        <v>50</v>
      </c>
      <c r="C41" s="10" t="s">
        <v>50</v>
      </c>
      <c r="D41" s="11">
        <v>1</v>
      </c>
      <c r="E41" s="12">
        <f>공종별내역서!F887</f>
        <v>0</v>
      </c>
      <c r="F41" s="12">
        <f t="shared" si="5"/>
        <v>0</v>
      </c>
      <c r="G41" s="12">
        <f>공종별내역서!H887</f>
        <v>0</v>
      </c>
      <c r="H41" s="12">
        <f t="shared" si="6"/>
        <v>0</v>
      </c>
      <c r="I41" s="12">
        <f>공종별내역서!J887</f>
        <v>0</v>
      </c>
      <c r="J41" s="12">
        <f t="shared" si="7"/>
        <v>0</v>
      </c>
      <c r="K41" s="12">
        <f t="shared" si="8"/>
        <v>0</v>
      </c>
      <c r="L41" s="12">
        <f t="shared" si="9"/>
        <v>0</v>
      </c>
      <c r="M41" s="10" t="s">
        <v>50</v>
      </c>
      <c r="N41" s="1" t="s">
        <v>1069</v>
      </c>
      <c r="O41" s="1" t="s">
        <v>50</v>
      </c>
      <c r="P41" s="1" t="s">
        <v>942</v>
      </c>
      <c r="Q41" s="1" t="s">
        <v>50</v>
      </c>
      <c r="R41">
        <v>4</v>
      </c>
      <c r="S41" s="1" t="s">
        <v>50</v>
      </c>
      <c r="T41" s="8"/>
    </row>
    <row r="42" spans="1:20" ht="30" customHeight="1" x14ac:dyDescent="0.3">
      <c r="A42" s="10" t="s">
        <v>763</v>
      </c>
      <c r="B42" s="10" t="s">
        <v>50</v>
      </c>
      <c r="C42" s="10" t="s">
        <v>50</v>
      </c>
      <c r="D42" s="11">
        <v>1</v>
      </c>
      <c r="E42" s="12">
        <f>공종별내역서!F913</f>
        <v>0</v>
      </c>
      <c r="F42" s="12">
        <f t="shared" si="5"/>
        <v>0</v>
      </c>
      <c r="G42" s="12">
        <f>공종별내역서!H913</f>
        <v>0</v>
      </c>
      <c r="H42" s="12">
        <f t="shared" si="6"/>
        <v>0</v>
      </c>
      <c r="I42" s="12">
        <f>공종별내역서!J913</f>
        <v>0</v>
      </c>
      <c r="J42" s="12">
        <f t="shared" si="7"/>
        <v>0</v>
      </c>
      <c r="K42" s="12">
        <f t="shared" si="8"/>
        <v>0</v>
      </c>
      <c r="L42" s="12">
        <f t="shared" si="9"/>
        <v>0</v>
      </c>
      <c r="M42" s="10" t="s">
        <v>50</v>
      </c>
      <c r="N42" s="1" t="s">
        <v>1072</v>
      </c>
      <c r="O42" s="1" t="s">
        <v>50</v>
      </c>
      <c r="P42" s="1" t="s">
        <v>942</v>
      </c>
      <c r="Q42" s="1" t="s">
        <v>50</v>
      </c>
      <c r="R42">
        <v>4</v>
      </c>
      <c r="S42" s="1" t="s">
        <v>50</v>
      </c>
      <c r="T42" s="8"/>
    </row>
    <row r="43" spans="1:20" ht="30" customHeight="1" x14ac:dyDescent="0.3">
      <c r="A43" s="10" t="s">
        <v>795</v>
      </c>
      <c r="B43" s="10" t="s">
        <v>50</v>
      </c>
      <c r="C43" s="10" t="s">
        <v>50</v>
      </c>
      <c r="D43" s="11">
        <v>1</v>
      </c>
      <c r="E43" s="12">
        <f>공종별내역서!F939</f>
        <v>0</v>
      </c>
      <c r="F43" s="12">
        <f t="shared" si="5"/>
        <v>0</v>
      </c>
      <c r="G43" s="12">
        <f>공종별내역서!H939</f>
        <v>0</v>
      </c>
      <c r="H43" s="12">
        <f t="shared" si="6"/>
        <v>0</v>
      </c>
      <c r="I43" s="12">
        <f>공종별내역서!J939</f>
        <v>0</v>
      </c>
      <c r="J43" s="12">
        <f t="shared" si="7"/>
        <v>0</v>
      </c>
      <c r="K43" s="12">
        <f t="shared" si="8"/>
        <v>0</v>
      </c>
      <c r="L43" s="12">
        <f t="shared" si="9"/>
        <v>0</v>
      </c>
      <c r="M43" s="10" t="s">
        <v>50</v>
      </c>
      <c r="N43" s="1" t="s">
        <v>1078</v>
      </c>
      <c r="O43" s="1" t="s">
        <v>50</v>
      </c>
      <c r="P43" s="1" t="s">
        <v>942</v>
      </c>
      <c r="Q43" s="1" t="s">
        <v>50</v>
      </c>
      <c r="R43">
        <v>4</v>
      </c>
      <c r="S43" s="1" t="s">
        <v>50</v>
      </c>
      <c r="T43" s="8"/>
    </row>
    <row r="44" spans="1:20" ht="30" customHeight="1" x14ac:dyDescent="0.3">
      <c r="A44" s="10" t="s">
        <v>802</v>
      </c>
      <c r="B44" s="10" t="s">
        <v>50</v>
      </c>
      <c r="C44" s="10" t="s">
        <v>50</v>
      </c>
      <c r="D44" s="11">
        <v>1</v>
      </c>
      <c r="E44" s="12">
        <f>공종별내역서!F965</f>
        <v>0</v>
      </c>
      <c r="F44" s="12">
        <f t="shared" si="5"/>
        <v>0</v>
      </c>
      <c r="G44" s="12">
        <f>공종별내역서!H965</f>
        <v>0</v>
      </c>
      <c r="H44" s="12">
        <f t="shared" si="6"/>
        <v>0</v>
      </c>
      <c r="I44" s="12">
        <f>공종별내역서!J965</f>
        <v>0</v>
      </c>
      <c r="J44" s="12">
        <f t="shared" si="7"/>
        <v>0</v>
      </c>
      <c r="K44" s="12">
        <f t="shared" si="8"/>
        <v>0</v>
      </c>
      <c r="L44" s="12">
        <f t="shared" si="9"/>
        <v>0</v>
      </c>
      <c r="M44" s="10" t="s">
        <v>50</v>
      </c>
      <c r="N44" s="1" t="s">
        <v>1082</v>
      </c>
      <c r="O44" s="1" t="s">
        <v>50</v>
      </c>
      <c r="P44" s="1" t="s">
        <v>942</v>
      </c>
      <c r="Q44" s="1" t="s">
        <v>50</v>
      </c>
      <c r="R44">
        <v>4</v>
      </c>
      <c r="S44" s="1" t="s">
        <v>50</v>
      </c>
      <c r="T44" s="8"/>
    </row>
    <row r="45" spans="1:20" ht="30" customHeight="1" x14ac:dyDescent="0.3">
      <c r="A45" s="10" t="s">
        <v>908</v>
      </c>
      <c r="B45" s="10" t="s">
        <v>50</v>
      </c>
      <c r="C45" s="10" t="s">
        <v>50</v>
      </c>
      <c r="D45" s="11">
        <v>1</v>
      </c>
      <c r="E45" s="12">
        <f>공종별내역서!F991</f>
        <v>0</v>
      </c>
      <c r="F45" s="12">
        <f t="shared" si="5"/>
        <v>0</v>
      </c>
      <c r="G45" s="12">
        <f>공종별내역서!H991</f>
        <v>0</v>
      </c>
      <c r="H45" s="12">
        <f t="shared" si="6"/>
        <v>0</v>
      </c>
      <c r="I45" s="12">
        <f>공종별내역서!J991</f>
        <v>0</v>
      </c>
      <c r="J45" s="12">
        <f t="shared" si="7"/>
        <v>0</v>
      </c>
      <c r="K45" s="12">
        <f t="shared" si="8"/>
        <v>0</v>
      </c>
      <c r="L45" s="12">
        <f t="shared" si="9"/>
        <v>0</v>
      </c>
      <c r="M45" s="10" t="s">
        <v>50</v>
      </c>
      <c r="N45" s="1" t="s">
        <v>1117</v>
      </c>
      <c r="O45" s="1" t="s">
        <v>50</v>
      </c>
      <c r="P45" s="1" t="s">
        <v>942</v>
      </c>
      <c r="Q45" s="1" t="s">
        <v>50</v>
      </c>
      <c r="R45">
        <v>4</v>
      </c>
      <c r="S45" s="1" t="s">
        <v>50</v>
      </c>
      <c r="T45" s="8"/>
    </row>
    <row r="46" spans="1:20" ht="30" customHeight="1" x14ac:dyDescent="0.3">
      <c r="A46" s="10" t="s">
        <v>1125</v>
      </c>
      <c r="B46" s="10" t="s">
        <v>50</v>
      </c>
      <c r="C46" s="10" t="s">
        <v>50</v>
      </c>
      <c r="D46" s="11">
        <v>1</v>
      </c>
      <c r="E46" s="12">
        <f>F47+F48+F49+F50+F51+F52+F53+F54+F55+F56+F57+F58+F59+F60+F61+F62+F63</f>
        <v>0</v>
      </c>
      <c r="F46" s="12">
        <f t="shared" si="5"/>
        <v>0</v>
      </c>
      <c r="G46" s="12">
        <f>H47+H48+H49+H50+H51+H52+H53+H54+H55+H56+H57+H58+H59+H60+H61+H62+H63</f>
        <v>0</v>
      </c>
      <c r="H46" s="12">
        <f t="shared" si="6"/>
        <v>0</v>
      </c>
      <c r="I46" s="12">
        <f>J47+J48+J49+J50+J51+J52+J53+J54+J55+J56+J57+J58+J59+J60+J61+J62+J63</f>
        <v>0</v>
      </c>
      <c r="J46" s="12">
        <f t="shared" si="7"/>
        <v>0</v>
      </c>
      <c r="K46" s="12">
        <f t="shared" si="8"/>
        <v>0</v>
      </c>
      <c r="L46" s="12">
        <f t="shared" si="9"/>
        <v>0</v>
      </c>
      <c r="M46" s="10" t="s">
        <v>50</v>
      </c>
      <c r="N46" s="1" t="s">
        <v>1126</v>
      </c>
      <c r="O46" s="1" t="s">
        <v>50</v>
      </c>
      <c r="P46" s="1" t="s">
        <v>53</v>
      </c>
      <c r="Q46" s="1" t="s">
        <v>50</v>
      </c>
      <c r="R46">
        <v>3</v>
      </c>
      <c r="S46" s="1" t="s">
        <v>50</v>
      </c>
      <c r="T46" s="8"/>
    </row>
    <row r="47" spans="1:20" ht="30" customHeight="1" x14ac:dyDescent="0.3">
      <c r="A47" s="10" t="s">
        <v>91</v>
      </c>
      <c r="B47" s="10" t="s">
        <v>50</v>
      </c>
      <c r="C47" s="10" t="s">
        <v>50</v>
      </c>
      <c r="D47" s="11">
        <v>1</v>
      </c>
      <c r="E47" s="12">
        <f>공종별내역서!F1017</f>
        <v>0</v>
      </c>
      <c r="F47" s="12">
        <f t="shared" si="5"/>
        <v>0</v>
      </c>
      <c r="G47" s="12">
        <f>공종별내역서!H1017</f>
        <v>0</v>
      </c>
      <c r="H47" s="12">
        <f t="shared" si="6"/>
        <v>0</v>
      </c>
      <c r="I47" s="12">
        <f>공종별내역서!J1017</f>
        <v>0</v>
      </c>
      <c r="J47" s="12">
        <f t="shared" si="7"/>
        <v>0</v>
      </c>
      <c r="K47" s="12">
        <f t="shared" si="8"/>
        <v>0</v>
      </c>
      <c r="L47" s="12">
        <f t="shared" si="9"/>
        <v>0</v>
      </c>
      <c r="M47" s="10" t="s">
        <v>50</v>
      </c>
      <c r="N47" s="1" t="s">
        <v>1127</v>
      </c>
      <c r="O47" s="1" t="s">
        <v>50</v>
      </c>
      <c r="P47" s="1" t="s">
        <v>1126</v>
      </c>
      <c r="Q47" s="1" t="s">
        <v>50</v>
      </c>
      <c r="R47">
        <v>4</v>
      </c>
      <c r="S47" s="1" t="s">
        <v>50</v>
      </c>
      <c r="T47" s="8"/>
    </row>
    <row r="48" spans="1:20" ht="30" customHeight="1" x14ac:dyDescent="0.3">
      <c r="A48" s="10" t="s">
        <v>146</v>
      </c>
      <c r="B48" s="10" t="s">
        <v>50</v>
      </c>
      <c r="C48" s="10" t="s">
        <v>50</v>
      </c>
      <c r="D48" s="11">
        <v>1</v>
      </c>
      <c r="E48" s="12">
        <f>공종별내역서!F1043</f>
        <v>0</v>
      </c>
      <c r="F48" s="12">
        <f t="shared" si="5"/>
        <v>0</v>
      </c>
      <c r="G48" s="12">
        <f>공종별내역서!H1043</f>
        <v>0</v>
      </c>
      <c r="H48" s="12">
        <f t="shared" si="6"/>
        <v>0</v>
      </c>
      <c r="I48" s="12">
        <f>공종별내역서!J1043</f>
        <v>0</v>
      </c>
      <c r="J48" s="12">
        <f t="shared" si="7"/>
        <v>0</v>
      </c>
      <c r="K48" s="12">
        <f t="shared" si="8"/>
        <v>0</v>
      </c>
      <c r="L48" s="12">
        <f t="shared" si="9"/>
        <v>0</v>
      </c>
      <c r="M48" s="10" t="s">
        <v>50</v>
      </c>
      <c r="N48" s="1" t="s">
        <v>1140</v>
      </c>
      <c r="O48" s="1" t="s">
        <v>50</v>
      </c>
      <c r="P48" s="1" t="s">
        <v>1126</v>
      </c>
      <c r="Q48" s="1" t="s">
        <v>50</v>
      </c>
      <c r="R48">
        <v>4</v>
      </c>
      <c r="S48" s="1" t="s">
        <v>50</v>
      </c>
      <c r="T48" s="8"/>
    </row>
    <row r="49" spans="1:20" ht="30" customHeight="1" x14ac:dyDescent="0.3">
      <c r="A49" s="10" t="s">
        <v>169</v>
      </c>
      <c r="B49" s="10" t="s">
        <v>50</v>
      </c>
      <c r="C49" s="10" t="s">
        <v>50</v>
      </c>
      <c r="D49" s="11">
        <v>1</v>
      </c>
      <c r="E49" s="12">
        <f>공종별내역서!F1069</f>
        <v>0</v>
      </c>
      <c r="F49" s="12">
        <f t="shared" si="5"/>
        <v>0</v>
      </c>
      <c r="G49" s="12">
        <f>공종별내역서!H1069</f>
        <v>0</v>
      </c>
      <c r="H49" s="12">
        <f t="shared" si="6"/>
        <v>0</v>
      </c>
      <c r="I49" s="12">
        <f>공종별내역서!J1069</f>
        <v>0</v>
      </c>
      <c r="J49" s="12">
        <f t="shared" si="7"/>
        <v>0</v>
      </c>
      <c r="K49" s="12">
        <f t="shared" si="8"/>
        <v>0</v>
      </c>
      <c r="L49" s="12">
        <f t="shared" si="9"/>
        <v>0</v>
      </c>
      <c r="M49" s="10" t="s">
        <v>50</v>
      </c>
      <c r="N49" s="1" t="s">
        <v>1145</v>
      </c>
      <c r="O49" s="1" t="s">
        <v>50</v>
      </c>
      <c r="P49" s="1" t="s">
        <v>1126</v>
      </c>
      <c r="Q49" s="1" t="s">
        <v>50</v>
      </c>
      <c r="R49">
        <v>4</v>
      </c>
      <c r="S49" s="1" t="s">
        <v>50</v>
      </c>
      <c r="T49" s="8"/>
    </row>
    <row r="50" spans="1:20" ht="30" customHeight="1" x14ac:dyDescent="0.3">
      <c r="A50" s="10" t="s">
        <v>255</v>
      </c>
      <c r="B50" s="10" t="s">
        <v>50</v>
      </c>
      <c r="C50" s="10" t="s">
        <v>50</v>
      </c>
      <c r="D50" s="11">
        <v>1</v>
      </c>
      <c r="E50" s="12">
        <f>공종별내역서!F1095</f>
        <v>0</v>
      </c>
      <c r="F50" s="12">
        <f t="shared" si="5"/>
        <v>0</v>
      </c>
      <c r="G50" s="12">
        <f>공종별내역서!H1095</f>
        <v>0</v>
      </c>
      <c r="H50" s="12">
        <f t="shared" si="6"/>
        <v>0</v>
      </c>
      <c r="I50" s="12">
        <f>공종별내역서!J1095</f>
        <v>0</v>
      </c>
      <c r="J50" s="12">
        <f t="shared" si="7"/>
        <v>0</v>
      </c>
      <c r="K50" s="12">
        <f t="shared" si="8"/>
        <v>0</v>
      </c>
      <c r="L50" s="12">
        <f t="shared" si="9"/>
        <v>0</v>
      </c>
      <c r="M50" s="10" t="s">
        <v>50</v>
      </c>
      <c r="N50" s="1" t="s">
        <v>1166</v>
      </c>
      <c r="O50" s="1" t="s">
        <v>50</v>
      </c>
      <c r="P50" s="1" t="s">
        <v>1126</v>
      </c>
      <c r="Q50" s="1" t="s">
        <v>50</v>
      </c>
      <c r="R50">
        <v>4</v>
      </c>
      <c r="S50" s="1" t="s">
        <v>50</v>
      </c>
      <c r="T50" s="8"/>
    </row>
    <row r="51" spans="1:20" ht="30" customHeight="1" x14ac:dyDescent="0.3">
      <c r="A51" s="10" t="s">
        <v>354</v>
      </c>
      <c r="B51" s="10" t="s">
        <v>50</v>
      </c>
      <c r="C51" s="10" t="s">
        <v>50</v>
      </c>
      <c r="D51" s="11">
        <v>1</v>
      </c>
      <c r="E51" s="12">
        <f>공종별내역서!F1121</f>
        <v>0</v>
      </c>
      <c r="F51" s="12">
        <f t="shared" si="5"/>
        <v>0</v>
      </c>
      <c r="G51" s="12">
        <f>공종별내역서!H1121</f>
        <v>0</v>
      </c>
      <c r="H51" s="12">
        <f t="shared" si="6"/>
        <v>0</v>
      </c>
      <c r="I51" s="12">
        <f>공종별내역서!J1121</f>
        <v>0</v>
      </c>
      <c r="J51" s="12">
        <f t="shared" si="7"/>
        <v>0</v>
      </c>
      <c r="K51" s="12">
        <f t="shared" si="8"/>
        <v>0</v>
      </c>
      <c r="L51" s="12">
        <f t="shared" si="9"/>
        <v>0</v>
      </c>
      <c r="M51" s="10" t="s">
        <v>50</v>
      </c>
      <c r="N51" s="1" t="s">
        <v>1189</v>
      </c>
      <c r="O51" s="1" t="s">
        <v>50</v>
      </c>
      <c r="P51" s="1" t="s">
        <v>1126</v>
      </c>
      <c r="Q51" s="1" t="s">
        <v>50</v>
      </c>
      <c r="R51">
        <v>4</v>
      </c>
      <c r="S51" s="1" t="s">
        <v>50</v>
      </c>
      <c r="T51" s="8"/>
    </row>
    <row r="52" spans="1:20" ht="30" customHeight="1" x14ac:dyDescent="0.3">
      <c r="A52" s="10" t="s">
        <v>400</v>
      </c>
      <c r="B52" s="10" t="s">
        <v>50</v>
      </c>
      <c r="C52" s="10" t="s">
        <v>50</v>
      </c>
      <c r="D52" s="11">
        <v>1</v>
      </c>
      <c r="E52" s="12">
        <f>공종별내역서!F1147</f>
        <v>0</v>
      </c>
      <c r="F52" s="12">
        <f t="shared" si="5"/>
        <v>0</v>
      </c>
      <c r="G52" s="12">
        <f>공종별내역서!H1147</f>
        <v>0</v>
      </c>
      <c r="H52" s="12">
        <f t="shared" si="6"/>
        <v>0</v>
      </c>
      <c r="I52" s="12">
        <f>공종별내역서!J1147</f>
        <v>0</v>
      </c>
      <c r="J52" s="12">
        <f t="shared" si="7"/>
        <v>0</v>
      </c>
      <c r="K52" s="12">
        <f t="shared" si="8"/>
        <v>0</v>
      </c>
      <c r="L52" s="12">
        <f t="shared" si="9"/>
        <v>0</v>
      </c>
      <c r="M52" s="10" t="s">
        <v>50</v>
      </c>
      <c r="N52" s="1" t="s">
        <v>1207</v>
      </c>
      <c r="O52" s="1" t="s">
        <v>50</v>
      </c>
      <c r="P52" s="1" t="s">
        <v>1126</v>
      </c>
      <c r="Q52" s="1" t="s">
        <v>50</v>
      </c>
      <c r="R52">
        <v>4</v>
      </c>
      <c r="S52" s="1" t="s">
        <v>50</v>
      </c>
      <c r="T52" s="8"/>
    </row>
    <row r="53" spans="1:20" ht="30" customHeight="1" x14ac:dyDescent="0.3">
      <c r="A53" s="10" t="s">
        <v>418</v>
      </c>
      <c r="B53" s="10" t="s">
        <v>50</v>
      </c>
      <c r="C53" s="10" t="s">
        <v>50</v>
      </c>
      <c r="D53" s="11">
        <v>1</v>
      </c>
      <c r="E53" s="12">
        <f>공종별내역서!F1173</f>
        <v>0</v>
      </c>
      <c r="F53" s="12">
        <f t="shared" si="5"/>
        <v>0</v>
      </c>
      <c r="G53" s="12">
        <f>공종별내역서!H1173</f>
        <v>0</v>
      </c>
      <c r="H53" s="12">
        <f t="shared" si="6"/>
        <v>0</v>
      </c>
      <c r="I53" s="12">
        <f>공종별내역서!J1173</f>
        <v>0</v>
      </c>
      <c r="J53" s="12">
        <f t="shared" si="7"/>
        <v>0</v>
      </c>
      <c r="K53" s="12">
        <f t="shared" si="8"/>
        <v>0</v>
      </c>
      <c r="L53" s="12">
        <f t="shared" si="9"/>
        <v>0</v>
      </c>
      <c r="M53" s="10" t="s">
        <v>50</v>
      </c>
      <c r="N53" s="1" t="s">
        <v>1210</v>
      </c>
      <c r="O53" s="1" t="s">
        <v>50</v>
      </c>
      <c r="P53" s="1" t="s">
        <v>1126</v>
      </c>
      <c r="Q53" s="1" t="s">
        <v>50</v>
      </c>
      <c r="R53">
        <v>4</v>
      </c>
      <c r="S53" s="1" t="s">
        <v>50</v>
      </c>
      <c r="T53" s="8"/>
    </row>
    <row r="54" spans="1:20" ht="30" customHeight="1" x14ac:dyDescent="0.3">
      <c r="A54" s="10" t="s">
        <v>455</v>
      </c>
      <c r="B54" s="10" t="s">
        <v>50</v>
      </c>
      <c r="C54" s="10" t="s">
        <v>50</v>
      </c>
      <c r="D54" s="11">
        <v>1</v>
      </c>
      <c r="E54" s="12">
        <f>공종별내역서!F1199</f>
        <v>0</v>
      </c>
      <c r="F54" s="12">
        <f t="shared" si="5"/>
        <v>0</v>
      </c>
      <c r="G54" s="12">
        <f>공종별내역서!H1199</f>
        <v>0</v>
      </c>
      <c r="H54" s="12">
        <f t="shared" si="6"/>
        <v>0</v>
      </c>
      <c r="I54" s="12">
        <f>공종별내역서!J1199</f>
        <v>0</v>
      </c>
      <c r="J54" s="12">
        <f t="shared" si="7"/>
        <v>0</v>
      </c>
      <c r="K54" s="12">
        <f t="shared" si="8"/>
        <v>0</v>
      </c>
      <c r="L54" s="12">
        <f t="shared" si="9"/>
        <v>0</v>
      </c>
      <c r="M54" s="10" t="s">
        <v>50</v>
      </c>
      <c r="N54" s="1" t="s">
        <v>1217</v>
      </c>
      <c r="O54" s="1" t="s">
        <v>50</v>
      </c>
      <c r="P54" s="1" t="s">
        <v>1126</v>
      </c>
      <c r="Q54" s="1" t="s">
        <v>50</v>
      </c>
      <c r="R54">
        <v>4</v>
      </c>
      <c r="S54" s="1" t="s">
        <v>50</v>
      </c>
      <c r="T54" s="8"/>
    </row>
    <row r="55" spans="1:20" ht="30" customHeight="1" x14ac:dyDescent="0.3">
      <c r="A55" s="10" t="s">
        <v>485</v>
      </c>
      <c r="B55" s="10" t="s">
        <v>50</v>
      </c>
      <c r="C55" s="10" t="s">
        <v>50</v>
      </c>
      <c r="D55" s="11">
        <v>1</v>
      </c>
      <c r="E55" s="12">
        <f>공종별내역서!F1225</f>
        <v>0</v>
      </c>
      <c r="F55" s="12">
        <f t="shared" si="5"/>
        <v>0</v>
      </c>
      <c r="G55" s="12">
        <f>공종별내역서!H1225</f>
        <v>0</v>
      </c>
      <c r="H55" s="12">
        <f t="shared" si="6"/>
        <v>0</v>
      </c>
      <c r="I55" s="12">
        <f>공종별내역서!J1225</f>
        <v>0</v>
      </c>
      <c r="J55" s="12">
        <f t="shared" si="7"/>
        <v>0</v>
      </c>
      <c r="K55" s="12">
        <f t="shared" si="8"/>
        <v>0</v>
      </c>
      <c r="L55" s="12">
        <f t="shared" si="9"/>
        <v>0</v>
      </c>
      <c r="M55" s="10" t="s">
        <v>50</v>
      </c>
      <c r="N55" s="1" t="s">
        <v>1222</v>
      </c>
      <c r="O55" s="1" t="s">
        <v>50</v>
      </c>
      <c r="P55" s="1" t="s">
        <v>1126</v>
      </c>
      <c r="Q55" s="1" t="s">
        <v>50</v>
      </c>
      <c r="R55">
        <v>4</v>
      </c>
      <c r="S55" s="1" t="s">
        <v>50</v>
      </c>
      <c r="T55" s="8"/>
    </row>
    <row r="56" spans="1:20" ht="30" customHeight="1" x14ac:dyDescent="0.3">
      <c r="A56" s="10" t="s">
        <v>535</v>
      </c>
      <c r="B56" s="10" t="s">
        <v>50</v>
      </c>
      <c r="C56" s="10" t="s">
        <v>50</v>
      </c>
      <c r="D56" s="11">
        <v>1</v>
      </c>
      <c r="E56" s="12">
        <f>공종별내역서!F1251</f>
        <v>0</v>
      </c>
      <c r="F56" s="12">
        <f t="shared" si="5"/>
        <v>0</v>
      </c>
      <c r="G56" s="12">
        <f>공종별내역서!H1251</f>
        <v>0</v>
      </c>
      <c r="H56" s="12">
        <f t="shared" si="6"/>
        <v>0</v>
      </c>
      <c r="I56" s="12">
        <f>공종별내역서!J1251</f>
        <v>0</v>
      </c>
      <c r="J56" s="12">
        <f t="shared" si="7"/>
        <v>0</v>
      </c>
      <c r="K56" s="12">
        <f t="shared" si="8"/>
        <v>0</v>
      </c>
      <c r="L56" s="12">
        <f t="shared" si="9"/>
        <v>0</v>
      </c>
      <c r="M56" s="10" t="s">
        <v>50</v>
      </c>
      <c r="N56" s="1" t="s">
        <v>1227</v>
      </c>
      <c r="O56" s="1" t="s">
        <v>50</v>
      </c>
      <c r="P56" s="1" t="s">
        <v>1126</v>
      </c>
      <c r="Q56" s="1" t="s">
        <v>50</v>
      </c>
      <c r="R56">
        <v>4</v>
      </c>
      <c r="S56" s="1" t="s">
        <v>50</v>
      </c>
      <c r="T56" s="8"/>
    </row>
    <row r="57" spans="1:20" ht="30" customHeight="1" x14ac:dyDescent="0.3">
      <c r="A57" s="10" t="s">
        <v>1056</v>
      </c>
      <c r="B57" s="10" t="s">
        <v>50</v>
      </c>
      <c r="C57" s="10" t="s">
        <v>50</v>
      </c>
      <c r="D57" s="11">
        <v>1</v>
      </c>
      <c r="E57" s="12">
        <f>공종별내역서!F1277</f>
        <v>0</v>
      </c>
      <c r="F57" s="12">
        <f t="shared" si="5"/>
        <v>0</v>
      </c>
      <c r="G57" s="12">
        <f>공종별내역서!H1277</f>
        <v>0</v>
      </c>
      <c r="H57" s="12">
        <f t="shared" si="6"/>
        <v>0</v>
      </c>
      <c r="I57" s="12">
        <f>공종별내역서!J1277</f>
        <v>0</v>
      </c>
      <c r="J57" s="12">
        <f t="shared" si="7"/>
        <v>0</v>
      </c>
      <c r="K57" s="12">
        <f t="shared" si="8"/>
        <v>0</v>
      </c>
      <c r="L57" s="12">
        <f t="shared" si="9"/>
        <v>0</v>
      </c>
      <c r="M57" s="10" t="s">
        <v>50</v>
      </c>
      <c r="N57" s="1" t="s">
        <v>1233</v>
      </c>
      <c r="O57" s="1" t="s">
        <v>50</v>
      </c>
      <c r="P57" s="1" t="s">
        <v>1126</v>
      </c>
      <c r="Q57" s="1" t="s">
        <v>50</v>
      </c>
      <c r="R57">
        <v>4</v>
      </c>
      <c r="S57" s="1" t="s">
        <v>50</v>
      </c>
      <c r="T57" s="8"/>
    </row>
    <row r="58" spans="1:20" ht="30" customHeight="1" x14ac:dyDescent="0.3">
      <c r="A58" s="10" t="s">
        <v>674</v>
      </c>
      <c r="B58" s="10" t="s">
        <v>50</v>
      </c>
      <c r="C58" s="10" t="s">
        <v>50</v>
      </c>
      <c r="D58" s="11">
        <v>1</v>
      </c>
      <c r="E58" s="12">
        <f>공종별내역서!F1303</f>
        <v>0</v>
      </c>
      <c r="F58" s="12">
        <f t="shared" si="5"/>
        <v>0</v>
      </c>
      <c r="G58" s="12">
        <f>공종별내역서!H1303</f>
        <v>0</v>
      </c>
      <c r="H58" s="12">
        <f t="shared" si="6"/>
        <v>0</v>
      </c>
      <c r="I58" s="12">
        <f>공종별내역서!J1303</f>
        <v>0</v>
      </c>
      <c r="J58" s="12">
        <f t="shared" si="7"/>
        <v>0</v>
      </c>
      <c r="K58" s="12">
        <f t="shared" si="8"/>
        <v>0</v>
      </c>
      <c r="L58" s="12">
        <f t="shared" si="9"/>
        <v>0</v>
      </c>
      <c r="M58" s="10" t="s">
        <v>50</v>
      </c>
      <c r="N58" s="1" t="s">
        <v>1241</v>
      </c>
      <c r="O58" s="1" t="s">
        <v>50</v>
      </c>
      <c r="P58" s="1" t="s">
        <v>1126</v>
      </c>
      <c r="Q58" s="1" t="s">
        <v>50</v>
      </c>
      <c r="R58">
        <v>4</v>
      </c>
      <c r="S58" s="1" t="s">
        <v>50</v>
      </c>
      <c r="T58" s="8"/>
    </row>
    <row r="59" spans="1:20" ht="30" customHeight="1" x14ac:dyDescent="0.3">
      <c r="A59" s="10" t="s">
        <v>703</v>
      </c>
      <c r="B59" s="10" t="s">
        <v>50</v>
      </c>
      <c r="C59" s="10" t="s">
        <v>50</v>
      </c>
      <c r="D59" s="11">
        <v>1</v>
      </c>
      <c r="E59" s="12">
        <f>공종별내역서!F1329</f>
        <v>0</v>
      </c>
      <c r="F59" s="12">
        <f t="shared" si="5"/>
        <v>0</v>
      </c>
      <c r="G59" s="12">
        <f>공종별내역서!H1329</f>
        <v>0</v>
      </c>
      <c r="H59" s="12">
        <f t="shared" si="6"/>
        <v>0</v>
      </c>
      <c r="I59" s="12">
        <f>공종별내역서!J1329</f>
        <v>0</v>
      </c>
      <c r="J59" s="12">
        <f t="shared" si="7"/>
        <v>0</v>
      </c>
      <c r="K59" s="12">
        <f t="shared" si="8"/>
        <v>0</v>
      </c>
      <c r="L59" s="12">
        <f t="shared" si="9"/>
        <v>0</v>
      </c>
      <c r="M59" s="10" t="s">
        <v>50</v>
      </c>
      <c r="N59" s="1" t="s">
        <v>1244</v>
      </c>
      <c r="O59" s="1" t="s">
        <v>50</v>
      </c>
      <c r="P59" s="1" t="s">
        <v>1126</v>
      </c>
      <c r="Q59" s="1" t="s">
        <v>50</v>
      </c>
      <c r="R59">
        <v>4</v>
      </c>
      <c r="S59" s="1" t="s">
        <v>50</v>
      </c>
      <c r="T59" s="8"/>
    </row>
    <row r="60" spans="1:20" ht="30" customHeight="1" x14ac:dyDescent="0.3">
      <c r="A60" s="10" t="s">
        <v>763</v>
      </c>
      <c r="B60" s="10" t="s">
        <v>50</v>
      </c>
      <c r="C60" s="10" t="s">
        <v>50</v>
      </c>
      <c r="D60" s="11">
        <v>1</v>
      </c>
      <c r="E60" s="12">
        <f>공종별내역서!F1355</f>
        <v>0</v>
      </c>
      <c r="F60" s="12">
        <f t="shared" si="5"/>
        <v>0</v>
      </c>
      <c r="G60" s="12">
        <f>공종별내역서!H1355</f>
        <v>0</v>
      </c>
      <c r="H60" s="12">
        <f t="shared" si="6"/>
        <v>0</v>
      </c>
      <c r="I60" s="12">
        <f>공종별내역서!J1355</f>
        <v>0</v>
      </c>
      <c r="J60" s="12">
        <f t="shared" si="7"/>
        <v>0</v>
      </c>
      <c r="K60" s="12">
        <f t="shared" si="8"/>
        <v>0</v>
      </c>
      <c r="L60" s="12">
        <f t="shared" si="9"/>
        <v>0</v>
      </c>
      <c r="M60" s="10" t="s">
        <v>50</v>
      </c>
      <c r="N60" s="1" t="s">
        <v>1254</v>
      </c>
      <c r="O60" s="1" t="s">
        <v>50</v>
      </c>
      <c r="P60" s="1" t="s">
        <v>1126</v>
      </c>
      <c r="Q60" s="1" t="s">
        <v>50</v>
      </c>
      <c r="R60">
        <v>4</v>
      </c>
      <c r="S60" s="1" t="s">
        <v>50</v>
      </c>
      <c r="T60" s="8"/>
    </row>
    <row r="61" spans="1:20" ht="30" customHeight="1" x14ac:dyDescent="0.3">
      <c r="A61" s="10" t="s">
        <v>795</v>
      </c>
      <c r="B61" s="10" t="s">
        <v>50</v>
      </c>
      <c r="C61" s="10" t="s">
        <v>50</v>
      </c>
      <c r="D61" s="11">
        <v>1</v>
      </c>
      <c r="E61" s="12">
        <f>공종별내역서!F1381</f>
        <v>0</v>
      </c>
      <c r="F61" s="12">
        <f t="shared" si="5"/>
        <v>0</v>
      </c>
      <c r="G61" s="12">
        <f>공종별내역서!H1381</f>
        <v>0</v>
      </c>
      <c r="H61" s="12">
        <f t="shared" si="6"/>
        <v>0</v>
      </c>
      <c r="I61" s="12">
        <f>공종별내역서!J1381</f>
        <v>0</v>
      </c>
      <c r="J61" s="12">
        <f t="shared" si="7"/>
        <v>0</v>
      </c>
      <c r="K61" s="12">
        <f t="shared" si="8"/>
        <v>0</v>
      </c>
      <c r="L61" s="12">
        <f t="shared" si="9"/>
        <v>0</v>
      </c>
      <c r="M61" s="10" t="s">
        <v>50</v>
      </c>
      <c r="N61" s="1" t="s">
        <v>1260</v>
      </c>
      <c r="O61" s="1" t="s">
        <v>50</v>
      </c>
      <c r="P61" s="1" t="s">
        <v>1126</v>
      </c>
      <c r="Q61" s="1" t="s">
        <v>50</v>
      </c>
      <c r="R61">
        <v>4</v>
      </c>
      <c r="S61" s="1" t="s">
        <v>50</v>
      </c>
      <c r="T61" s="8"/>
    </row>
    <row r="62" spans="1:20" ht="30" customHeight="1" x14ac:dyDescent="0.3">
      <c r="A62" s="10" t="s">
        <v>802</v>
      </c>
      <c r="B62" s="10" t="s">
        <v>50</v>
      </c>
      <c r="C62" s="10" t="s">
        <v>50</v>
      </c>
      <c r="D62" s="11">
        <v>1</v>
      </c>
      <c r="E62" s="12">
        <f>공종별내역서!F1407</f>
        <v>0</v>
      </c>
      <c r="F62" s="12">
        <f t="shared" si="5"/>
        <v>0</v>
      </c>
      <c r="G62" s="12">
        <f>공종별내역서!H1407</f>
        <v>0</v>
      </c>
      <c r="H62" s="12">
        <f t="shared" si="6"/>
        <v>0</v>
      </c>
      <c r="I62" s="12">
        <f>공종별내역서!J1407</f>
        <v>0</v>
      </c>
      <c r="J62" s="12">
        <f t="shared" si="7"/>
        <v>0</v>
      </c>
      <c r="K62" s="12">
        <f t="shared" si="8"/>
        <v>0</v>
      </c>
      <c r="L62" s="12">
        <f t="shared" si="9"/>
        <v>0</v>
      </c>
      <c r="M62" s="10" t="s">
        <v>50</v>
      </c>
      <c r="N62" s="1" t="s">
        <v>1262</v>
      </c>
      <c r="O62" s="1" t="s">
        <v>50</v>
      </c>
      <c r="P62" s="1" t="s">
        <v>1126</v>
      </c>
      <c r="Q62" s="1" t="s">
        <v>50</v>
      </c>
      <c r="R62">
        <v>4</v>
      </c>
      <c r="S62" s="1" t="s">
        <v>50</v>
      </c>
      <c r="T62" s="8"/>
    </row>
    <row r="63" spans="1:20" ht="30" customHeight="1" x14ac:dyDescent="0.3">
      <c r="A63" s="10" t="s">
        <v>908</v>
      </c>
      <c r="B63" s="10" t="s">
        <v>50</v>
      </c>
      <c r="C63" s="10" t="s">
        <v>50</v>
      </c>
      <c r="D63" s="11">
        <v>1</v>
      </c>
      <c r="E63" s="12">
        <f>공종별내역서!F1433</f>
        <v>0</v>
      </c>
      <c r="F63" s="12">
        <f t="shared" si="5"/>
        <v>0</v>
      </c>
      <c r="G63" s="12">
        <f>공종별내역서!H1433</f>
        <v>0</v>
      </c>
      <c r="H63" s="12">
        <f t="shared" si="6"/>
        <v>0</v>
      </c>
      <c r="I63" s="12">
        <f>공종별내역서!J1433</f>
        <v>0</v>
      </c>
      <c r="J63" s="12">
        <f t="shared" si="7"/>
        <v>0</v>
      </c>
      <c r="K63" s="12">
        <f t="shared" si="8"/>
        <v>0</v>
      </c>
      <c r="L63" s="12">
        <f t="shared" si="9"/>
        <v>0</v>
      </c>
      <c r="M63" s="10" t="s">
        <v>50</v>
      </c>
      <c r="N63" s="1" t="s">
        <v>1272</v>
      </c>
      <c r="O63" s="1" t="s">
        <v>50</v>
      </c>
      <c r="P63" s="1" t="s">
        <v>1126</v>
      </c>
      <c r="Q63" s="1" t="s">
        <v>50</v>
      </c>
      <c r="R63">
        <v>4</v>
      </c>
      <c r="S63" s="1" t="s">
        <v>50</v>
      </c>
      <c r="T63" s="8"/>
    </row>
    <row r="64" spans="1:20" ht="30" customHeight="1" x14ac:dyDescent="0.3">
      <c r="A64" s="10" t="s">
        <v>1280</v>
      </c>
      <c r="B64" s="10" t="s">
        <v>50</v>
      </c>
      <c r="C64" s="10" t="s">
        <v>50</v>
      </c>
      <c r="D64" s="11">
        <v>1</v>
      </c>
      <c r="E64" s="12">
        <f>F65+F66+F67+F68+F69+F70+F71+F72+F73+F74+F75+F76+F77+F78+F79+F80+F81+F82+F83</f>
        <v>0</v>
      </c>
      <c r="F64" s="12">
        <f t="shared" si="5"/>
        <v>0</v>
      </c>
      <c r="G64" s="12">
        <f>H65+H66+H67+H68+H69+H70+H71+H72+H73+H74+H75+H76+H77+H78+H79+H80+H81+H82+H83</f>
        <v>0</v>
      </c>
      <c r="H64" s="12">
        <f t="shared" si="6"/>
        <v>0</v>
      </c>
      <c r="I64" s="12">
        <f>J65+J66+J67+J68+J69+J70+J71+J72+J73+J74+J75+J76+J77+J78+J79+J80+J81+J82+J83</f>
        <v>0</v>
      </c>
      <c r="J64" s="12">
        <f t="shared" si="7"/>
        <v>0</v>
      </c>
      <c r="K64" s="12">
        <f t="shared" si="8"/>
        <v>0</v>
      </c>
      <c r="L64" s="12">
        <f t="shared" si="9"/>
        <v>0</v>
      </c>
      <c r="M64" s="10" t="s">
        <v>50</v>
      </c>
      <c r="N64" s="1" t="s">
        <v>1281</v>
      </c>
      <c r="O64" s="1" t="s">
        <v>50</v>
      </c>
      <c r="P64" s="1" t="s">
        <v>53</v>
      </c>
      <c r="Q64" s="1" t="s">
        <v>50</v>
      </c>
      <c r="R64">
        <v>3</v>
      </c>
      <c r="S64" s="1" t="s">
        <v>50</v>
      </c>
      <c r="T64" s="8"/>
    </row>
    <row r="65" spans="1:20" ht="30" customHeight="1" x14ac:dyDescent="0.3">
      <c r="A65" s="10" t="s">
        <v>91</v>
      </c>
      <c r="B65" s="10" t="s">
        <v>50</v>
      </c>
      <c r="C65" s="10" t="s">
        <v>50</v>
      </c>
      <c r="D65" s="11">
        <v>1</v>
      </c>
      <c r="E65" s="12">
        <f>공종별내역서!F1459</f>
        <v>0</v>
      </c>
      <c r="F65" s="12">
        <f t="shared" si="5"/>
        <v>0</v>
      </c>
      <c r="G65" s="12">
        <f>공종별내역서!H1459</f>
        <v>0</v>
      </c>
      <c r="H65" s="12">
        <f t="shared" si="6"/>
        <v>0</v>
      </c>
      <c r="I65" s="12">
        <f>공종별내역서!J1459</f>
        <v>0</v>
      </c>
      <c r="J65" s="12">
        <f t="shared" si="7"/>
        <v>0</v>
      </c>
      <c r="K65" s="12">
        <f t="shared" si="8"/>
        <v>0</v>
      </c>
      <c r="L65" s="12">
        <f t="shared" si="9"/>
        <v>0</v>
      </c>
      <c r="M65" s="10" t="s">
        <v>50</v>
      </c>
      <c r="N65" s="1" t="s">
        <v>1282</v>
      </c>
      <c r="O65" s="1" t="s">
        <v>50</v>
      </c>
      <c r="P65" s="1" t="s">
        <v>1281</v>
      </c>
      <c r="Q65" s="1" t="s">
        <v>50</v>
      </c>
      <c r="R65">
        <v>4</v>
      </c>
      <c r="S65" s="1" t="s">
        <v>50</v>
      </c>
      <c r="T65" s="8"/>
    </row>
    <row r="66" spans="1:20" ht="30" customHeight="1" x14ac:dyDescent="0.3">
      <c r="A66" s="10" t="s">
        <v>146</v>
      </c>
      <c r="B66" s="10" t="s">
        <v>50</v>
      </c>
      <c r="C66" s="10" t="s">
        <v>50</v>
      </c>
      <c r="D66" s="11">
        <v>1</v>
      </c>
      <c r="E66" s="12">
        <f>공종별내역서!F1485</f>
        <v>0</v>
      </c>
      <c r="F66" s="12">
        <f t="shared" si="5"/>
        <v>0</v>
      </c>
      <c r="G66" s="12">
        <f>공종별내역서!H1485</f>
        <v>0</v>
      </c>
      <c r="H66" s="12">
        <f t="shared" si="6"/>
        <v>0</v>
      </c>
      <c r="I66" s="12">
        <f>공종별내역서!J1485</f>
        <v>0</v>
      </c>
      <c r="J66" s="12">
        <f t="shared" si="7"/>
        <v>0</v>
      </c>
      <c r="K66" s="12">
        <f t="shared" si="8"/>
        <v>0</v>
      </c>
      <c r="L66" s="12">
        <f t="shared" si="9"/>
        <v>0</v>
      </c>
      <c r="M66" s="10" t="s">
        <v>50</v>
      </c>
      <c r="N66" s="1" t="s">
        <v>1295</v>
      </c>
      <c r="O66" s="1" t="s">
        <v>50</v>
      </c>
      <c r="P66" s="1" t="s">
        <v>1281</v>
      </c>
      <c r="Q66" s="1" t="s">
        <v>50</v>
      </c>
      <c r="R66">
        <v>4</v>
      </c>
      <c r="S66" s="1" t="s">
        <v>50</v>
      </c>
      <c r="T66" s="8"/>
    </row>
    <row r="67" spans="1:20" ht="30" customHeight="1" x14ac:dyDescent="0.3">
      <c r="A67" s="10" t="s">
        <v>169</v>
      </c>
      <c r="B67" s="10" t="s">
        <v>50</v>
      </c>
      <c r="C67" s="10" t="s">
        <v>50</v>
      </c>
      <c r="D67" s="11">
        <v>1</v>
      </c>
      <c r="E67" s="12">
        <f>공종별내역서!F1511</f>
        <v>0</v>
      </c>
      <c r="F67" s="12">
        <f t="shared" si="5"/>
        <v>0</v>
      </c>
      <c r="G67" s="12">
        <f>공종별내역서!H1511</f>
        <v>0</v>
      </c>
      <c r="H67" s="12">
        <f t="shared" si="6"/>
        <v>0</v>
      </c>
      <c r="I67" s="12">
        <f>공종별내역서!J1511</f>
        <v>0</v>
      </c>
      <c r="J67" s="12">
        <f t="shared" si="7"/>
        <v>0</v>
      </c>
      <c r="K67" s="12">
        <f t="shared" si="8"/>
        <v>0</v>
      </c>
      <c r="L67" s="12">
        <f t="shared" si="9"/>
        <v>0</v>
      </c>
      <c r="M67" s="10" t="s">
        <v>50</v>
      </c>
      <c r="N67" s="1" t="s">
        <v>1300</v>
      </c>
      <c r="O67" s="1" t="s">
        <v>50</v>
      </c>
      <c r="P67" s="1" t="s">
        <v>1281</v>
      </c>
      <c r="Q67" s="1" t="s">
        <v>50</v>
      </c>
      <c r="R67">
        <v>4</v>
      </c>
      <c r="S67" s="1" t="s">
        <v>50</v>
      </c>
      <c r="T67" s="8"/>
    </row>
    <row r="68" spans="1:20" ht="30" customHeight="1" x14ac:dyDescent="0.3">
      <c r="A68" s="10" t="s">
        <v>255</v>
      </c>
      <c r="B68" s="10" t="s">
        <v>50</v>
      </c>
      <c r="C68" s="10" t="s">
        <v>50</v>
      </c>
      <c r="D68" s="11">
        <v>1</v>
      </c>
      <c r="E68" s="12">
        <f>공종별내역서!F1537</f>
        <v>0</v>
      </c>
      <c r="F68" s="12">
        <f t="shared" si="5"/>
        <v>0</v>
      </c>
      <c r="G68" s="12">
        <f>공종별내역서!H1537</f>
        <v>0</v>
      </c>
      <c r="H68" s="12">
        <f t="shared" si="6"/>
        <v>0</v>
      </c>
      <c r="I68" s="12">
        <f>공종별내역서!J1537</f>
        <v>0</v>
      </c>
      <c r="J68" s="12">
        <f t="shared" si="7"/>
        <v>0</v>
      </c>
      <c r="K68" s="12">
        <f t="shared" si="8"/>
        <v>0</v>
      </c>
      <c r="L68" s="12">
        <f t="shared" si="9"/>
        <v>0</v>
      </c>
      <c r="M68" s="10" t="s">
        <v>50</v>
      </c>
      <c r="N68" s="1" t="s">
        <v>1321</v>
      </c>
      <c r="O68" s="1" t="s">
        <v>50</v>
      </c>
      <c r="P68" s="1" t="s">
        <v>1281</v>
      </c>
      <c r="Q68" s="1" t="s">
        <v>50</v>
      </c>
      <c r="R68">
        <v>4</v>
      </c>
      <c r="S68" s="1" t="s">
        <v>50</v>
      </c>
      <c r="T68" s="8"/>
    </row>
    <row r="69" spans="1:20" ht="30" customHeight="1" x14ac:dyDescent="0.3">
      <c r="A69" s="10" t="s">
        <v>354</v>
      </c>
      <c r="B69" s="10" t="s">
        <v>50</v>
      </c>
      <c r="C69" s="10" t="s">
        <v>50</v>
      </c>
      <c r="D69" s="11">
        <v>1</v>
      </c>
      <c r="E69" s="12">
        <f>공종별내역서!F1563</f>
        <v>0</v>
      </c>
      <c r="F69" s="12">
        <f t="shared" ref="F69:F100" si="10">E69*D69</f>
        <v>0</v>
      </c>
      <c r="G69" s="12">
        <f>공종별내역서!H1563</f>
        <v>0</v>
      </c>
      <c r="H69" s="12">
        <f t="shared" ref="H69:H100" si="11">G69*D69</f>
        <v>0</v>
      </c>
      <c r="I69" s="12">
        <f>공종별내역서!J1563</f>
        <v>0</v>
      </c>
      <c r="J69" s="12">
        <f t="shared" ref="J69:J100" si="12">I69*D69</f>
        <v>0</v>
      </c>
      <c r="K69" s="12">
        <f t="shared" ref="K69:K100" si="13">E69+G69+I69</f>
        <v>0</v>
      </c>
      <c r="L69" s="12">
        <f t="shared" ref="L69:L100" si="14">F69+H69+J69</f>
        <v>0</v>
      </c>
      <c r="M69" s="10" t="s">
        <v>50</v>
      </c>
      <c r="N69" s="1" t="s">
        <v>1344</v>
      </c>
      <c r="O69" s="1" t="s">
        <v>50</v>
      </c>
      <c r="P69" s="1" t="s">
        <v>1281</v>
      </c>
      <c r="Q69" s="1" t="s">
        <v>50</v>
      </c>
      <c r="R69">
        <v>4</v>
      </c>
      <c r="S69" s="1" t="s">
        <v>50</v>
      </c>
      <c r="T69" s="8"/>
    </row>
    <row r="70" spans="1:20" ht="30" customHeight="1" x14ac:dyDescent="0.3">
      <c r="A70" s="10" t="s">
        <v>400</v>
      </c>
      <c r="B70" s="10" t="s">
        <v>50</v>
      </c>
      <c r="C70" s="10" t="s">
        <v>50</v>
      </c>
      <c r="D70" s="11">
        <v>1</v>
      </c>
      <c r="E70" s="12">
        <f>공종별내역서!F1589</f>
        <v>0</v>
      </c>
      <c r="F70" s="12">
        <f t="shared" si="10"/>
        <v>0</v>
      </c>
      <c r="G70" s="12">
        <f>공종별내역서!H1589</f>
        <v>0</v>
      </c>
      <c r="H70" s="12">
        <f t="shared" si="11"/>
        <v>0</v>
      </c>
      <c r="I70" s="12">
        <f>공종별내역서!J1589</f>
        <v>0</v>
      </c>
      <c r="J70" s="12">
        <f t="shared" si="12"/>
        <v>0</v>
      </c>
      <c r="K70" s="12">
        <f t="shared" si="13"/>
        <v>0</v>
      </c>
      <c r="L70" s="12">
        <f t="shared" si="14"/>
        <v>0</v>
      </c>
      <c r="M70" s="10" t="s">
        <v>50</v>
      </c>
      <c r="N70" s="1" t="s">
        <v>1353</v>
      </c>
      <c r="O70" s="1" t="s">
        <v>50</v>
      </c>
      <c r="P70" s="1" t="s">
        <v>1281</v>
      </c>
      <c r="Q70" s="1" t="s">
        <v>50</v>
      </c>
      <c r="R70">
        <v>4</v>
      </c>
      <c r="S70" s="1" t="s">
        <v>50</v>
      </c>
      <c r="T70" s="8"/>
    </row>
    <row r="71" spans="1:20" ht="30" customHeight="1" x14ac:dyDescent="0.3">
      <c r="A71" s="10" t="s">
        <v>418</v>
      </c>
      <c r="B71" s="10" t="s">
        <v>50</v>
      </c>
      <c r="C71" s="10" t="s">
        <v>50</v>
      </c>
      <c r="D71" s="11">
        <v>1</v>
      </c>
      <c r="E71" s="12">
        <f>공종별내역서!F1615</f>
        <v>0</v>
      </c>
      <c r="F71" s="12">
        <f t="shared" si="10"/>
        <v>0</v>
      </c>
      <c r="G71" s="12">
        <f>공종별내역서!H1615</f>
        <v>0</v>
      </c>
      <c r="H71" s="12">
        <f t="shared" si="11"/>
        <v>0</v>
      </c>
      <c r="I71" s="12">
        <f>공종별내역서!J1615</f>
        <v>0</v>
      </c>
      <c r="J71" s="12">
        <f t="shared" si="12"/>
        <v>0</v>
      </c>
      <c r="K71" s="12">
        <f t="shared" si="13"/>
        <v>0</v>
      </c>
      <c r="L71" s="12">
        <f t="shared" si="14"/>
        <v>0</v>
      </c>
      <c r="M71" s="10" t="s">
        <v>50</v>
      </c>
      <c r="N71" s="1" t="s">
        <v>1357</v>
      </c>
      <c r="O71" s="1" t="s">
        <v>50</v>
      </c>
      <c r="P71" s="1" t="s">
        <v>1281</v>
      </c>
      <c r="Q71" s="1" t="s">
        <v>50</v>
      </c>
      <c r="R71">
        <v>4</v>
      </c>
      <c r="S71" s="1" t="s">
        <v>50</v>
      </c>
      <c r="T71" s="8"/>
    </row>
    <row r="72" spans="1:20" ht="30" customHeight="1" x14ac:dyDescent="0.3">
      <c r="A72" s="10" t="s">
        <v>455</v>
      </c>
      <c r="B72" s="10" t="s">
        <v>50</v>
      </c>
      <c r="C72" s="10" t="s">
        <v>50</v>
      </c>
      <c r="D72" s="11">
        <v>1</v>
      </c>
      <c r="E72" s="12">
        <f>공종별내역서!F1641</f>
        <v>0</v>
      </c>
      <c r="F72" s="12">
        <f t="shared" si="10"/>
        <v>0</v>
      </c>
      <c r="G72" s="12">
        <f>공종별내역서!H1641</f>
        <v>0</v>
      </c>
      <c r="H72" s="12">
        <f t="shared" si="11"/>
        <v>0</v>
      </c>
      <c r="I72" s="12">
        <f>공종별내역서!J1641</f>
        <v>0</v>
      </c>
      <c r="J72" s="12">
        <f t="shared" si="12"/>
        <v>0</v>
      </c>
      <c r="K72" s="12">
        <f t="shared" si="13"/>
        <v>0</v>
      </c>
      <c r="L72" s="12">
        <f t="shared" si="14"/>
        <v>0</v>
      </c>
      <c r="M72" s="10" t="s">
        <v>50</v>
      </c>
      <c r="N72" s="1" t="s">
        <v>1365</v>
      </c>
      <c r="O72" s="1" t="s">
        <v>50</v>
      </c>
      <c r="P72" s="1" t="s">
        <v>1281</v>
      </c>
      <c r="Q72" s="1" t="s">
        <v>50</v>
      </c>
      <c r="R72">
        <v>4</v>
      </c>
      <c r="S72" s="1" t="s">
        <v>50</v>
      </c>
      <c r="T72" s="8"/>
    </row>
    <row r="73" spans="1:20" ht="30" customHeight="1" x14ac:dyDescent="0.3">
      <c r="A73" s="10" t="s">
        <v>485</v>
      </c>
      <c r="B73" s="10" t="s">
        <v>50</v>
      </c>
      <c r="C73" s="10" t="s">
        <v>50</v>
      </c>
      <c r="D73" s="11">
        <v>1</v>
      </c>
      <c r="E73" s="12">
        <f>공종별내역서!F1667</f>
        <v>0</v>
      </c>
      <c r="F73" s="12">
        <f t="shared" si="10"/>
        <v>0</v>
      </c>
      <c r="G73" s="12">
        <f>공종별내역서!H1667</f>
        <v>0</v>
      </c>
      <c r="H73" s="12">
        <f t="shared" si="11"/>
        <v>0</v>
      </c>
      <c r="I73" s="12">
        <f>공종별내역서!J1667</f>
        <v>0</v>
      </c>
      <c r="J73" s="12">
        <f t="shared" si="12"/>
        <v>0</v>
      </c>
      <c r="K73" s="12">
        <f t="shared" si="13"/>
        <v>0</v>
      </c>
      <c r="L73" s="12">
        <f t="shared" si="14"/>
        <v>0</v>
      </c>
      <c r="M73" s="10" t="s">
        <v>50</v>
      </c>
      <c r="N73" s="1" t="s">
        <v>1371</v>
      </c>
      <c r="O73" s="1" t="s">
        <v>50</v>
      </c>
      <c r="P73" s="1" t="s">
        <v>1281</v>
      </c>
      <c r="Q73" s="1" t="s">
        <v>50</v>
      </c>
      <c r="R73">
        <v>4</v>
      </c>
      <c r="S73" s="1" t="s">
        <v>50</v>
      </c>
      <c r="T73" s="8"/>
    </row>
    <row r="74" spans="1:20" ht="30" customHeight="1" x14ac:dyDescent="0.3">
      <c r="A74" s="10" t="s">
        <v>535</v>
      </c>
      <c r="B74" s="10" t="s">
        <v>50</v>
      </c>
      <c r="C74" s="10" t="s">
        <v>50</v>
      </c>
      <c r="D74" s="11">
        <v>1</v>
      </c>
      <c r="E74" s="12">
        <f>공종별내역서!F1693</f>
        <v>0</v>
      </c>
      <c r="F74" s="12">
        <f t="shared" si="10"/>
        <v>0</v>
      </c>
      <c r="G74" s="12">
        <f>공종별내역서!H1693</f>
        <v>0</v>
      </c>
      <c r="H74" s="12">
        <f t="shared" si="11"/>
        <v>0</v>
      </c>
      <c r="I74" s="12">
        <f>공종별내역서!J1693</f>
        <v>0</v>
      </c>
      <c r="J74" s="12">
        <f t="shared" si="12"/>
        <v>0</v>
      </c>
      <c r="K74" s="12">
        <f t="shared" si="13"/>
        <v>0</v>
      </c>
      <c r="L74" s="12">
        <f t="shared" si="14"/>
        <v>0</v>
      </c>
      <c r="M74" s="10" t="s">
        <v>50</v>
      </c>
      <c r="N74" s="1" t="s">
        <v>1380</v>
      </c>
      <c r="O74" s="1" t="s">
        <v>50</v>
      </c>
      <c r="P74" s="1" t="s">
        <v>1281</v>
      </c>
      <c r="Q74" s="1" t="s">
        <v>50</v>
      </c>
      <c r="R74">
        <v>4</v>
      </c>
      <c r="S74" s="1" t="s">
        <v>50</v>
      </c>
      <c r="T74" s="8"/>
    </row>
    <row r="75" spans="1:20" ht="30" customHeight="1" x14ac:dyDescent="0.3">
      <c r="A75" s="10" t="s">
        <v>572</v>
      </c>
      <c r="B75" s="10" t="s">
        <v>50</v>
      </c>
      <c r="C75" s="10" t="s">
        <v>50</v>
      </c>
      <c r="D75" s="11">
        <v>1</v>
      </c>
      <c r="E75" s="12">
        <f>공종별내역서!F1719</f>
        <v>0</v>
      </c>
      <c r="F75" s="12">
        <f t="shared" si="10"/>
        <v>0</v>
      </c>
      <c r="G75" s="12">
        <f>공종별내역서!H1719</f>
        <v>0</v>
      </c>
      <c r="H75" s="12">
        <f t="shared" si="11"/>
        <v>0</v>
      </c>
      <c r="I75" s="12">
        <f>공종별내역서!J1719</f>
        <v>0</v>
      </c>
      <c r="J75" s="12">
        <f t="shared" si="12"/>
        <v>0</v>
      </c>
      <c r="K75" s="12">
        <f t="shared" si="13"/>
        <v>0</v>
      </c>
      <c r="L75" s="12">
        <f t="shared" si="14"/>
        <v>0</v>
      </c>
      <c r="M75" s="10" t="s">
        <v>50</v>
      </c>
      <c r="N75" s="1" t="s">
        <v>1389</v>
      </c>
      <c r="O75" s="1" t="s">
        <v>50</v>
      </c>
      <c r="P75" s="1" t="s">
        <v>1281</v>
      </c>
      <c r="Q75" s="1" t="s">
        <v>50</v>
      </c>
      <c r="R75">
        <v>4</v>
      </c>
      <c r="S75" s="1" t="s">
        <v>50</v>
      </c>
      <c r="T75" s="8"/>
    </row>
    <row r="76" spans="1:20" ht="30" customHeight="1" x14ac:dyDescent="0.3">
      <c r="A76" s="10" t="s">
        <v>636</v>
      </c>
      <c r="B76" s="10" t="s">
        <v>50</v>
      </c>
      <c r="C76" s="10" t="s">
        <v>50</v>
      </c>
      <c r="D76" s="11">
        <v>1</v>
      </c>
      <c r="E76" s="12">
        <f>공종별내역서!F1745</f>
        <v>0</v>
      </c>
      <c r="F76" s="12">
        <f t="shared" si="10"/>
        <v>0</v>
      </c>
      <c r="G76" s="12">
        <f>공종별내역서!H1745</f>
        <v>0</v>
      </c>
      <c r="H76" s="12">
        <f t="shared" si="11"/>
        <v>0</v>
      </c>
      <c r="I76" s="12">
        <f>공종별내역서!J1745</f>
        <v>0</v>
      </c>
      <c r="J76" s="12">
        <f t="shared" si="12"/>
        <v>0</v>
      </c>
      <c r="K76" s="12">
        <f t="shared" si="13"/>
        <v>0</v>
      </c>
      <c r="L76" s="12">
        <f t="shared" si="14"/>
        <v>0</v>
      </c>
      <c r="M76" s="10" t="s">
        <v>50</v>
      </c>
      <c r="N76" s="1" t="s">
        <v>1402</v>
      </c>
      <c r="O76" s="1" t="s">
        <v>50</v>
      </c>
      <c r="P76" s="1" t="s">
        <v>1281</v>
      </c>
      <c r="Q76" s="1" t="s">
        <v>50</v>
      </c>
      <c r="R76">
        <v>4</v>
      </c>
      <c r="S76" s="1" t="s">
        <v>50</v>
      </c>
      <c r="T76" s="8"/>
    </row>
    <row r="77" spans="1:20" ht="30" customHeight="1" x14ac:dyDescent="0.3">
      <c r="A77" s="10" t="s">
        <v>674</v>
      </c>
      <c r="B77" s="10" t="s">
        <v>50</v>
      </c>
      <c r="C77" s="10" t="s">
        <v>50</v>
      </c>
      <c r="D77" s="11">
        <v>1</v>
      </c>
      <c r="E77" s="12">
        <f>공종별내역서!F1771</f>
        <v>0</v>
      </c>
      <c r="F77" s="12">
        <f t="shared" si="10"/>
        <v>0</v>
      </c>
      <c r="G77" s="12">
        <f>공종별내역서!H1771</f>
        <v>0</v>
      </c>
      <c r="H77" s="12">
        <f t="shared" si="11"/>
        <v>0</v>
      </c>
      <c r="I77" s="12">
        <f>공종별내역서!J1771</f>
        <v>0</v>
      </c>
      <c r="J77" s="12">
        <f t="shared" si="12"/>
        <v>0</v>
      </c>
      <c r="K77" s="12">
        <f t="shared" si="13"/>
        <v>0</v>
      </c>
      <c r="L77" s="12">
        <f t="shared" si="14"/>
        <v>0</v>
      </c>
      <c r="M77" s="10" t="s">
        <v>50</v>
      </c>
      <c r="N77" s="1" t="s">
        <v>1411</v>
      </c>
      <c r="O77" s="1" t="s">
        <v>50</v>
      </c>
      <c r="P77" s="1" t="s">
        <v>1281</v>
      </c>
      <c r="Q77" s="1" t="s">
        <v>50</v>
      </c>
      <c r="R77">
        <v>4</v>
      </c>
      <c r="S77" s="1" t="s">
        <v>50</v>
      </c>
      <c r="T77" s="8"/>
    </row>
    <row r="78" spans="1:20" ht="30" customHeight="1" x14ac:dyDescent="0.3">
      <c r="A78" s="10" t="s">
        <v>733</v>
      </c>
      <c r="B78" s="10" t="s">
        <v>50</v>
      </c>
      <c r="C78" s="10" t="s">
        <v>50</v>
      </c>
      <c r="D78" s="11">
        <v>1</v>
      </c>
      <c r="E78" s="12">
        <f>공종별내역서!F1797</f>
        <v>0</v>
      </c>
      <c r="F78" s="12">
        <f t="shared" si="10"/>
        <v>0</v>
      </c>
      <c r="G78" s="12">
        <f>공종별내역서!H1797</f>
        <v>0</v>
      </c>
      <c r="H78" s="12">
        <f t="shared" si="11"/>
        <v>0</v>
      </c>
      <c r="I78" s="12">
        <f>공종별내역서!J1797</f>
        <v>0</v>
      </c>
      <c r="J78" s="12">
        <f t="shared" si="12"/>
        <v>0</v>
      </c>
      <c r="K78" s="12">
        <f t="shared" si="13"/>
        <v>0</v>
      </c>
      <c r="L78" s="12">
        <f t="shared" si="14"/>
        <v>0</v>
      </c>
      <c r="M78" s="10" t="s">
        <v>50</v>
      </c>
      <c r="N78" s="1" t="s">
        <v>1416</v>
      </c>
      <c r="O78" s="1" t="s">
        <v>50</v>
      </c>
      <c r="P78" s="1" t="s">
        <v>1281</v>
      </c>
      <c r="Q78" s="1" t="s">
        <v>50</v>
      </c>
      <c r="R78">
        <v>4</v>
      </c>
      <c r="S78" s="1" t="s">
        <v>50</v>
      </c>
      <c r="T78" s="8"/>
    </row>
    <row r="79" spans="1:20" ht="30" customHeight="1" x14ac:dyDescent="0.3">
      <c r="A79" s="10" t="s">
        <v>703</v>
      </c>
      <c r="B79" s="10" t="s">
        <v>50</v>
      </c>
      <c r="C79" s="10" t="s">
        <v>50</v>
      </c>
      <c r="D79" s="11">
        <v>1</v>
      </c>
      <c r="E79" s="12">
        <f>공종별내역서!F1823</f>
        <v>0</v>
      </c>
      <c r="F79" s="12">
        <f t="shared" si="10"/>
        <v>0</v>
      </c>
      <c r="G79" s="12">
        <f>공종별내역서!H1823</f>
        <v>0</v>
      </c>
      <c r="H79" s="12">
        <f t="shared" si="11"/>
        <v>0</v>
      </c>
      <c r="I79" s="12">
        <f>공종별내역서!J1823</f>
        <v>0</v>
      </c>
      <c r="J79" s="12">
        <f t="shared" si="12"/>
        <v>0</v>
      </c>
      <c r="K79" s="12">
        <f t="shared" si="13"/>
        <v>0</v>
      </c>
      <c r="L79" s="12">
        <f t="shared" si="14"/>
        <v>0</v>
      </c>
      <c r="M79" s="10" t="s">
        <v>50</v>
      </c>
      <c r="N79" s="1" t="s">
        <v>1423</v>
      </c>
      <c r="O79" s="1" t="s">
        <v>50</v>
      </c>
      <c r="P79" s="1" t="s">
        <v>1281</v>
      </c>
      <c r="Q79" s="1" t="s">
        <v>50</v>
      </c>
      <c r="R79">
        <v>4</v>
      </c>
      <c r="S79" s="1" t="s">
        <v>50</v>
      </c>
      <c r="T79" s="8"/>
    </row>
    <row r="80" spans="1:20" ht="30" customHeight="1" x14ac:dyDescent="0.3">
      <c r="A80" s="10" t="s">
        <v>763</v>
      </c>
      <c r="B80" s="10" t="s">
        <v>50</v>
      </c>
      <c r="C80" s="10" t="s">
        <v>50</v>
      </c>
      <c r="D80" s="11">
        <v>1</v>
      </c>
      <c r="E80" s="12">
        <f>공종별내역서!F1849</f>
        <v>0</v>
      </c>
      <c r="F80" s="12">
        <f t="shared" si="10"/>
        <v>0</v>
      </c>
      <c r="G80" s="12">
        <f>공종별내역서!H1849</f>
        <v>0</v>
      </c>
      <c r="H80" s="12">
        <f t="shared" si="11"/>
        <v>0</v>
      </c>
      <c r="I80" s="12">
        <f>공종별내역서!J1849</f>
        <v>0</v>
      </c>
      <c r="J80" s="12">
        <f t="shared" si="12"/>
        <v>0</v>
      </c>
      <c r="K80" s="12">
        <f t="shared" si="13"/>
        <v>0</v>
      </c>
      <c r="L80" s="12">
        <f t="shared" si="14"/>
        <v>0</v>
      </c>
      <c r="M80" s="10" t="s">
        <v>50</v>
      </c>
      <c r="N80" s="1" t="s">
        <v>1426</v>
      </c>
      <c r="O80" s="1" t="s">
        <v>50</v>
      </c>
      <c r="P80" s="1" t="s">
        <v>1281</v>
      </c>
      <c r="Q80" s="1" t="s">
        <v>50</v>
      </c>
      <c r="R80">
        <v>4</v>
      </c>
      <c r="S80" s="1" t="s">
        <v>50</v>
      </c>
      <c r="T80" s="8"/>
    </row>
    <row r="81" spans="1:20" ht="30" customHeight="1" x14ac:dyDescent="0.3">
      <c r="A81" s="10" t="s">
        <v>795</v>
      </c>
      <c r="B81" s="10" t="s">
        <v>50</v>
      </c>
      <c r="C81" s="10" t="s">
        <v>50</v>
      </c>
      <c r="D81" s="11">
        <v>1</v>
      </c>
      <c r="E81" s="12">
        <f>공종별내역서!F1875</f>
        <v>0</v>
      </c>
      <c r="F81" s="12">
        <f t="shared" si="10"/>
        <v>0</v>
      </c>
      <c r="G81" s="12">
        <f>공종별내역서!H1875</f>
        <v>0</v>
      </c>
      <c r="H81" s="12">
        <f t="shared" si="11"/>
        <v>0</v>
      </c>
      <c r="I81" s="12">
        <f>공종별내역서!J1875</f>
        <v>0</v>
      </c>
      <c r="J81" s="12">
        <f t="shared" si="12"/>
        <v>0</v>
      </c>
      <c r="K81" s="12">
        <f t="shared" si="13"/>
        <v>0</v>
      </c>
      <c r="L81" s="12">
        <f t="shared" si="14"/>
        <v>0</v>
      </c>
      <c r="M81" s="10" t="s">
        <v>50</v>
      </c>
      <c r="N81" s="1" t="s">
        <v>1435</v>
      </c>
      <c r="O81" s="1" t="s">
        <v>50</v>
      </c>
      <c r="P81" s="1" t="s">
        <v>1281</v>
      </c>
      <c r="Q81" s="1" t="s">
        <v>50</v>
      </c>
      <c r="R81">
        <v>4</v>
      </c>
      <c r="S81" s="1" t="s">
        <v>50</v>
      </c>
      <c r="T81" s="8"/>
    </row>
    <row r="82" spans="1:20" ht="30" customHeight="1" x14ac:dyDescent="0.3">
      <c r="A82" s="10" t="s">
        <v>802</v>
      </c>
      <c r="B82" s="10" t="s">
        <v>50</v>
      </c>
      <c r="C82" s="10" t="s">
        <v>50</v>
      </c>
      <c r="D82" s="11">
        <v>1</v>
      </c>
      <c r="E82" s="12">
        <f>공종별내역서!F1901</f>
        <v>0</v>
      </c>
      <c r="F82" s="12">
        <f t="shared" si="10"/>
        <v>0</v>
      </c>
      <c r="G82" s="12">
        <f>공종별내역서!H1901</f>
        <v>0</v>
      </c>
      <c r="H82" s="12">
        <f t="shared" si="11"/>
        <v>0</v>
      </c>
      <c r="I82" s="12">
        <f>공종별내역서!J1901</f>
        <v>0</v>
      </c>
      <c r="J82" s="12">
        <f t="shared" si="12"/>
        <v>0</v>
      </c>
      <c r="K82" s="12">
        <f t="shared" si="13"/>
        <v>0</v>
      </c>
      <c r="L82" s="12">
        <f t="shared" si="14"/>
        <v>0</v>
      </c>
      <c r="M82" s="10" t="s">
        <v>50</v>
      </c>
      <c r="N82" s="1" t="s">
        <v>1439</v>
      </c>
      <c r="O82" s="1" t="s">
        <v>50</v>
      </c>
      <c r="P82" s="1" t="s">
        <v>1281</v>
      </c>
      <c r="Q82" s="1" t="s">
        <v>50</v>
      </c>
      <c r="R82">
        <v>4</v>
      </c>
      <c r="S82" s="1" t="s">
        <v>50</v>
      </c>
      <c r="T82" s="8"/>
    </row>
    <row r="83" spans="1:20" ht="30" customHeight="1" x14ac:dyDescent="0.3">
      <c r="A83" s="10" t="s">
        <v>908</v>
      </c>
      <c r="B83" s="10" t="s">
        <v>50</v>
      </c>
      <c r="C83" s="10" t="s">
        <v>50</v>
      </c>
      <c r="D83" s="11">
        <v>1</v>
      </c>
      <c r="E83" s="12">
        <f>공종별내역서!F1927</f>
        <v>0</v>
      </c>
      <c r="F83" s="12">
        <f t="shared" si="10"/>
        <v>0</v>
      </c>
      <c r="G83" s="12">
        <f>공종별내역서!H1927</f>
        <v>0</v>
      </c>
      <c r="H83" s="12">
        <f t="shared" si="11"/>
        <v>0</v>
      </c>
      <c r="I83" s="12">
        <f>공종별내역서!J1927</f>
        <v>0</v>
      </c>
      <c r="J83" s="12">
        <f t="shared" si="12"/>
        <v>0</v>
      </c>
      <c r="K83" s="12">
        <f t="shared" si="13"/>
        <v>0</v>
      </c>
      <c r="L83" s="12">
        <f t="shared" si="14"/>
        <v>0</v>
      </c>
      <c r="M83" s="10" t="s">
        <v>50</v>
      </c>
      <c r="N83" s="1" t="s">
        <v>1471</v>
      </c>
      <c r="O83" s="1" t="s">
        <v>50</v>
      </c>
      <c r="P83" s="1" t="s">
        <v>1281</v>
      </c>
      <c r="Q83" s="1" t="s">
        <v>50</v>
      </c>
      <c r="R83">
        <v>4</v>
      </c>
      <c r="S83" s="1" t="s">
        <v>50</v>
      </c>
      <c r="T83" s="8"/>
    </row>
    <row r="84" spans="1:20" ht="30" customHeight="1" x14ac:dyDescent="0.3">
      <c r="A84" s="10" t="s">
        <v>1479</v>
      </c>
      <c r="B84" s="10" t="s">
        <v>50</v>
      </c>
      <c r="C84" s="10" t="s">
        <v>50</v>
      </c>
      <c r="D84" s="11">
        <v>1</v>
      </c>
      <c r="E84" s="12">
        <f>F85</f>
        <v>0</v>
      </c>
      <c r="F84" s="12">
        <f t="shared" si="10"/>
        <v>0</v>
      </c>
      <c r="G84" s="12">
        <f>H85</f>
        <v>0</v>
      </c>
      <c r="H84" s="12">
        <f t="shared" si="11"/>
        <v>0</v>
      </c>
      <c r="I84" s="12">
        <f>J85</f>
        <v>0</v>
      </c>
      <c r="J84" s="12">
        <f t="shared" si="12"/>
        <v>0</v>
      </c>
      <c r="K84" s="12">
        <f t="shared" si="13"/>
        <v>0</v>
      </c>
      <c r="L84" s="12">
        <f t="shared" si="14"/>
        <v>0</v>
      </c>
      <c r="M84" s="10" t="s">
        <v>50</v>
      </c>
      <c r="N84" s="1" t="s">
        <v>1480</v>
      </c>
      <c r="O84" s="1" t="s">
        <v>50</v>
      </c>
      <c r="P84" s="1" t="s">
        <v>53</v>
      </c>
      <c r="Q84" s="1" t="s">
        <v>50</v>
      </c>
      <c r="R84">
        <v>3</v>
      </c>
      <c r="S84" s="1" t="s">
        <v>50</v>
      </c>
      <c r="T84" s="8"/>
    </row>
    <row r="85" spans="1:20" ht="30" customHeight="1" x14ac:dyDescent="0.3">
      <c r="A85" s="10" t="s">
        <v>1481</v>
      </c>
      <c r="B85" s="10" t="s">
        <v>50</v>
      </c>
      <c r="C85" s="10" t="s">
        <v>50</v>
      </c>
      <c r="D85" s="11">
        <v>1</v>
      </c>
      <c r="E85" s="12">
        <f>공종별내역서!F1953</f>
        <v>0</v>
      </c>
      <c r="F85" s="12">
        <f t="shared" si="10"/>
        <v>0</v>
      </c>
      <c r="G85" s="12">
        <f>공종별내역서!H1953</f>
        <v>0</v>
      </c>
      <c r="H85" s="12">
        <f t="shared" si="11"/>
        <v>0</v>
      </c>
      <c r="I85" s="12">
        <f>공종별내역서!J1953</f>
        <v>0</v>
      </c>
      <c r="J85" s="12">
        <f t="shared" si="12"/>
        <v>0</v>
      </c>
      <c r="K85" s="12">
        <f t="shared" si="13"/>
        <v>0</v>
      </c>
      <c r="L85" s="12">
        <f t="shared" si="14"/>
        <v>0</v>
      </c>
      <c r="M85" s="10" t="s">
        <v>50</v>
      </c>
      <c r="N85" s="1" t="s">
        <v>1482</v>
      </c>
      <c r="O85" s="1" t="s">
        <v>50</v>
      </c>
      <c r="P85" s="1" t="s">
        <v>1480</v>
      </c>
      <c r="Q85" s="1" t="s">
        <v>50</v>
      </c>
      <c r="R85">
        <v>4</v>
      </c>
      <c r="S85" s="1" t="s">
        <v>50</v>
      </c>
      <c r="T85" s="8"/>
    </row>
    <row r="86" spans="1:20" ht="30" customHeight="1" x14ac:dyDescent="0.3">
      <c r="A86" s="10" t="s">
        <v>1489</v>
      </c>
      <c r="B86" s="10" t="s">
        <v>50</v>
      </c>
      <c r="C86" s="10" t="s">
        <v>50</v>
      </c>
      <c r="D86" s="11">
        <v>1</v>
      </c>
      <c r="E86" s="12">
        <f>공종별내역서!F1979</f>
        <v>0</v>
      </c>
      <c r="F86" s="12">
        <f t="shared" si="10"/>
        <v>0</v>
      </c>
      <c r="G86" s="12">
        <f>공종별내역서!H1979</f>
        <v>0</v>
      </c>
      <c r="H86" s="12">
        <f t="shared" si="11"/>
        <v>0</v>
      </c>
      <c r="I86" s="12">
        <f>공종별내역서!J1979</f>
        <v>0</v>
      </c>
      <c r="J86" s="12">
        <f t="shared" si="12"/>
        <v>0</v>
      </c>
      <c r="K86" s="12">
        <f t="shared" si="13"/>
        <v>0</v>
      </c>
      <c r="L86" s="12">
        <f t="shared" si="14"/>
        <v>0</v>
      </c>
      <c r="M86" s="10" t="s">
        <v>50</v>
      </c>
      <c r="N86" s="1" t="s">
        <v>1490</v>
      </c>
      <c r="O86" s="1" t="s">
        <v>50</v>
      </c>
      <c r="P86" s="1" t="s">
        <v>51</v>
      </c>
      <c r="Q86" s="1" t="s">
        <v>50</v>
      </c>
      <c r="R86">
        <v>2</v>
      </c>
      <c r="S86" s="1" t="s">
        <v>50</v>
      </c>
      <c r="T86" s="8"/>
    </row>
    <row r="87" spans="1:20" ht="30" customHeight="1" x14ac:dyDescent="0.3">
      <c r="A87" s="10" t="s">
        <v>1586</v>
      </c>
      <c r="B87" s="10" t="s">
        <v>50</v>
      </c>
      <c r="C87" s="10" t="s">
        <v>50</v>
      </c>
      <c r="D87" s="11">
        <v>1</v>
      </c>
      <c r="E87" s="12">
        <f>공종별내역서!F2005</f>
        <v>0</v>
      </c>
      <c r="F87" s="12">
        <f t="shared" si="10"/>
        <v>0</v>
      </c>
      <c r="G87" s="12">
        <f>공종별내역서!H2005</f>
        <v>0</v>
      </c>
      <c r="H87" s="12">
        <f t="shared" si="11"/>
        <v>0</v>
      </c>
      <c r="I87" s="12">
        <f>공종별내역서!J2005</f>
        <v>0</v>
      </c>
      <c r="J87" s="12">
        <f t="shared" si="12"/>
        <v>0</v>
      </c>
      <c r="K87" s="12">
        <f t="shared" si="13"/>
        <v>0</v>
      </c>
      <c r="L87" s="12">
        <f t="shared" si="14"/>
        <v>0</v>
      </c>
      <c r="M87" s="10" t="s">
        <v>50</v>
      </c>
      <c r="N87" s="1" t="s">
        <v>1587</v>
      </c>
      <c r="O87" s="1" t="s">
        <v>50</v>
      </c>
      <c r="P87" s="1" t="s">
        <v>51</v>
      </c>
      <c r="Q87" s="1" t="s">
        <v>50</v>
      </c>
      <c r="R87">
        <v>2</v>
      </c>
      <c r="S87" s="1" t="s">
        <v>50</v>
      </c>
      <c r="T87" s="8"/>
    </row>
    <row r="88" spans="1:20" ht="30" customHeight="1" x14ac:dyDescent="0.3">
      <c r="A88" s="10" t="s">
        <v>1594</v>
      </c>
      <c r="B88" s="10" t="s">
        <v>50</v>
      </c>
      <c r="C88" s="10" t="s">
        <v>50</v>
      </c>
      <c r="D88" s="11">
        <v>1</v>
      </c>
      <c r="E88" s="12">
        <f>F89+F92+F95+F98</f>
        <v>0</v>
      </c>
      <c r="F88" s="12">
        <f t="shared" si="10"/>
        <v>0</v>
      </c>
      <c r="G88" s="12">
        <f>H89+H92+H95+H98</f>
        <v>0</v>
      </c>
      <c r="H88" s="12">
        <f t="shared" si="11"/>
        <v>0</v>
      </c>
      <c r="I88" s="12">
        <f>J89+J92+J95+J98</f>
        <v>0</v>
      </c>
      <c r="J88" s="12">
        <f t="shared" si="12"/>
        <v>0</v>
      </c>
      <c r="K88" s="12">
        <f t="shared" si="13"/>
        <v>0</v>
      </c>
      <c r="L88" s="12">
        <f t="shared" si="14"/>
        <v>0</v>
      </c>
      <c r="M88" s="10" t="s">
        <v>50</v>
      </c>
      <c r="N88" s="1" t="s">
        <v>1595</v>
      </c>
      <c r="O88" s="1" t="s">
        <v>50</v>
      </c>
      <c r="P88" s="1" t="s">
        <v>51</v>
      </c>
      <c r="Q88" s="1" t="s">
        <v>50</v>
      </c>
      <c r="R88">
        <v>2</v>
      </c>
      <c r="S88" s="1" t="s">
        <v>50</v>
      </c>
      <c r="T88" s="8"/>
    </row>
    <row r="89" spans="1:20" ht="30" customHeight="1" x14ac:dyDescent="0.3">
      <c r="A89" s="10" t="s">
        <v>1596</v>
      </c>
      <c r="B89" s="10" t="s">
        <v>50</v>
      </c>
      <c r="C89" s="10" t="s">
        <v>50</v>
      </c>
      <c r="D89" s="11">
        <v>1</v>
      </c>
      <c r="E89" s="12">
        <f>F90+F91</f>
        <v>0</v>
      </c>
      <c r="F89" s="12">
        <f t="shared" si="10"/>
        <v>0</v>
      </c>
      <c r="G89" s="12">
        <f>H90+H91</f>
        <v>0</v>
      </c>
      <c r="H89" s="12">
        <f t="shared" si="11"/>
        <v>0</v>
      </c>
      <c r="I89" s="12">
        <f>J90+J91</f>
        <v>0</v>
      </c>
      <c r="J89" s="12">
        <f t="shared" si="12"/>
        <v>0</v>
      </c>
      <c r="K89" s="12">
        <f t="shared" si="13"/>
        <v>0</v>
      </c>
      <c r="L89" s="12">
        <f t="shared" si="14"/>
        <v>0</v>
      </c>
      <c r="M89" s="10" t="s">
        <v>50</v>
      </c>
      <c r="N89" s="1" t="s">
        <v>1597</v>
      </c>
      <c r="O89" s="1" t="s">
        <v>50</v>
      </c>
      <c r="P89" s="1" t="s">
        <v>1595</v>
      </c>
      <c r="Q89" s="1" t="s">
        <v>50</v>
      </c>
      <c r="R89">
        <v>3</v>
      </c>
      <c r="S89" s="1" t="s">
        <v>50</v>
      </c>
      <c r="T89" s="8"/>
    </row>
    <row r="90" spans="1:20" ht="30" customHeight="1" x14ac:dyDescent="0.3">
      <c r="A90" s="10" t="s">
        <v>1598</v>
      </c>
      <c r="B90" s="10" t="s">
        <v>50</v>
      </c>
      <c r="C90" s="10" t="s">
        <v>50</v>
      </c>
      <c r="D90" s="11">
        <v>1</v>
      </c>
      <c r="E90" s="12">
        <f>공종별내역서!F2031</f>
        <v>0</v>
      </c>
      <c r="F90" s="12">
        <f t="shared" si="10"/>
        <v>0</v>
      </c>
      <c r="G90" s="12">
        <f>공종별내역서!H2031</f>
        <v>0</v>
      </c>
      <c r="H90" s="12">
        <f t="shared" si="11"/>
        <v>0</v>
      </c>
      <c r="I90" s="12">
        <f>공종별내역서!J2031</f>
        <v>0</v>
      </c>
      <c r="J90" s="12">
        <f t="shared" si="12"/>
        <v>0</v>
      </c>
      <c r="K90" s="12">
        <f t="shared" si="13"/>
        <v>0</v>
      </c>
      <c r="L90" s="12">
        <f t="shared" si="14"/>
        <v>0</v>
      </c>
      <c r="M90" s="10" t="s">
        <v>50</v>
      </c>
      <c r="N90" s="1" t="s">
        <v>1599</v>
      </c>
      <c r="O90" s="1" t="s">
        <v>50</v>
      </c>
      <c r="P90" s="1" t="s">
        <v>1597</v>
      </c>
      <c r="Q90" s="1" t="s">
        <v>50</v>
      </c>
      <c r="R90">
        <v>4</v>
      </c>
      <c r="S90" s="1" t="s">
        <v>50</v>
      </c>
      <c r="T90" s="8"/>
    </row>
    <row r="91" spans="1:20" ht="30" customHeight="1" x14ac:dyDescent="0.3">
      <c r="A91" s="10" t="s">
        <v>1626</v>
      </c>
      <c r="B91" s="10" t="s">
        <v>50</v>
      </c>
      <c r="C91" s="10" t="s">
        <v>50</v>
      </c>
      <c r="D91" s="11">
        <v>1</v>
      </c>
      <c r="E91" s="12">
        <f>공종별내역서!F2057</f>
        <v>0</v>
      </c>
      <c r="F91" s="12">
        <f t="shared" si="10"/>
        <v>0</v>
      </c>
      <c r="G91" s="12">
        <f>공종별내역서!H2057</f>
        <v>0</v>
      </c>
      <c r="H91" s="12">
        <f t="shared" si="11"/>
        <v>0</v>
      </c>
      <c r="I91" s="12">
        <f>공종별내역서!J2057</f>
        <v>0</v>
      </c>
      <c r="J91" s="12">
        <f t="shared" si="12"/>
        <v>0</v>
      </c>
      <c r="K91" s="12">
        <f t="shared" si="13"/>
        <v>0</v>
      </c>
      <c r="L91" s="12">
        <f t="shared" si="14"/>
        <v>0</v>
      </c>
      <c r="M91" s="10" t="s">
        <v>50</v>
      </c>
      <c r="N91" s="1" t="s">
        <v>1627</v>
      </c>
      <c r="O91" s="1" t="s">
        <v>50</v>
      </c>
      <c r="P91" s="1" t="s">
        <v>1597</v>
      </c>
      <c r="Q91" s="1" t="s">
        <v>50</v>
      </c>
      <c r="R91">
        <v>4</v>
      </c>
      <c r="S91" s="1" t="s">
        <v>50</v>
      </c>
      <c r="T91" s="8"/>
    </row>
    <row r="92" spans="1:20" ht="30" customHeight="1" x14ac:dyDescent="0.3">
      <c r="A92" s="10" t="s">
        <v>1638</v>
      </c>
      <c r="B92" s="10" t="s">
        <v>50</v>
      </c>
      <c r="C92" s="10" t="s">
        <v>50</v>
      </c>
      <c r="D92" s="11">
        <v>1</v>
      </c>
      <c r="E92" s="12">
        <f>F93+F94</f>
        <v>0</v>
      </c>
      <c r="F92" s="12">
        <f t="shared" si="10"/>
        <v>0</v>
      </c>
      <c r="G92" s="12">
        <f>H93+H94</f>
        <v>0</v>
      </c>
      <c r="H92" s="12">
        <f t="shared" si="11"/>
        <v>0</v>
      </c>
      <c r="I92" s="12">
        <f>J93+J94</f>
        <v>0</v>
      </c>
      <c r="J92" s="12">
        <f t="shared" si="12"/>
        <v>0</v>
      </c>
      <c r="K92" s="12">
        <f t="shared" si="13"/>
        <v>0</v>
      </c>
      <c r="L92" s="12">
        <f t="shared" si="14"/>
        <v>0</v>
      </c>
      <c r="M92" s="10" t="s">
        <v>50</v>
      </c>
      <c r="N92" s="1" t="s">
        <v>1639</v>
      </c>
      <c r="O92" s="1" t="s">
        <v>50</v>
      </c>
      <c r="P92" s="1" t="s">
        <v>1595</v>
      </c>
      <c r="Q92" s="1" t="s">
        <v>50</v>
      </c>
      <c r="R92">
        <v>3</v>
      </c>
      <c r="S92" s="1" t="s">
        <v>50</v>
      </c>
      <c r="T92" s="8"/>
    </row>
    <row r="93" spans="1:20" ht="30" customHeight="1" x14ac:dyDescent="0.3">
      <c r="A93" s="10" t="s">
        <v>1598</v>
      </c>
      <c r="B93" s="10" t="s">
        <v>50</v>
      </c>
      <c r="C93" s="10" t="s">
        <v>50</v>
      </c>
      <c r="D93" s="11">
        <v>1</v>
      </c>
      <c r="E93" s="12">
        <f>공종별내역서!F2083</f>
        <v>0</v>
      </c>
      <c r="F93" s="12">
        <f t="shared" si="10"/>
        <v>0</v>
      </c>
      <c r="G93" s="12">
        <f>공종별내역서!H2083</f>
        <v>0</v>
      </c>
      <c r="H93" s="12">
        <f t="shared" si="11"/>
        <v>0</v>
      </c>
      <c r="I93" s="12">
        <f>공종별내역서!J2083</f>
        <v>0</v>
      </c>
      <c r="J93" s="12">
        <f t="shared" si="12"/>
        <v>0</v>
      </c>
      <c r="K93" s="12">
        <f t="shared" si="13"/>
        <v>0</v>
      </c>
      <c r="L93" s="12">
        <f t="shared" si="14"/>
        <v>0</v>
      </c>
      <c r="M93" s="10" t="s">
        <v>50</v>
      </c>
      <c r="N93" s="1" t="s">
        <v>1640</v>
      </c>
      <c r="O93" s="1" t="s">
        <v>50</v>
      </c>
      <c r="P93" s="1" t="s">
        <v>1639</v>
      </c>
      <c r="Q93" s="1" t="s">
        <v>50</v>
      </c>
      <c r="R93">
        <v>4</v>
      </c>
      <c r="S93" s="1" t="s">
        <v>50</v>
      </c>
      <c r="T93" s="8"/>
    </row>
    <row r="94" spans="1:20" ht="30" customHeight="1" x14ac:dyDescent="0.3">
      <c r="A94" s="10" t="s">
        <v>1626</v>
      </c>
      <c r="B94" s="10" t="s">
        <v>50</v>
      </c>
      <c r="C94" s="10" t="s">
        <v>50</v>
      </c>
      <c r="D94" s="11">
        <v>1</v>
      </c>
      <c r="E94" s="12">
        <f>공종별내역서!F2109</f>
        <v>0</v>
      </c>
      <c r="F94" s="12">
        <f t="shared" si="10"/>
        <v>0</v>
      </c>
      <c r="G94" s="12">
        <f>공종별내역서!H2109</f>
        <v>0</v>
      </c>
      <c r="H94" s="12">
        <f t="shared" si="11"/>
        <v>0</v>
      </c>
      <c r="I94" s="12">
        <f>공종별내역서!J2109</f>
        <v>0</v>
      </c>
      <c r="J94" s="12">
        <f t="shared" si="12"/>
        <v>0</v>
      </c>
      <c r="K94" s="12">
        <f t="shared" si="13"/>
        <v>0</v>
      </c>
      <c r="L94" s="12">
        <f t="shared" si="14"/>
        <v>0</v>
      </c>
      <c r="M94" s="10" t="s">
        <v>50</v>
      </c>
      <c r="N94" s="1" t="s">
        <v>1648</v>
      </c>
      <c r="O94" s="1" t="s">
        <v>50</v>
      </c>
      <c r="P94" s="1" t="s">
        <v>1639</v>
      </c>
      <c r="Q94" s="1" t="s">
        <v>50</v>
      </c>
      <c r="R94">
        <v>4</v>
      </c>
      <c r="S94" s="1" t="s">
        <v>50</v>
      </c>
      <c r="T94" s="8"/>
    </row>
    <row r="95" spans="1:20" ht="30" customHeight="1" x14ac:dyDescent="0.3">
      <c r="A95" s="10" t="s">
        <v>1659</v>
      </c>
      <c r="B95" s="10" t="s">
        <v>50</v>
      </c>
      <c r="C95" s="10" t="s">
        <v>50</v>
      </c>
      <c r="D95" s="11">
        <v>1</v>
      </c>
      <c r="E95" s="12">
        <f>F96+F97</f>
        <v>0</v>
      </c>
      <c r="F95" s="12">
        <f t="shared" si="10"/>
        <v>0</v>
      </c>
      <c r="G95" s="12">
        <f>H96+H97</f>
        <v>0</v>
      </c>
      <c r="H95" s="12">
        <f t="shared" si="11"/>
        <v>0</v>
      </c>
      <c r="I95" s="12">
        <f>J96+J97</f>
        <v>0</v>
      </c>
      <c r="J95" s="12">
        <f t="shared" si="12"/>
        <v>0</v>
      </c>
      <c r="K95" s="12">
        <f t="shared" si="13"/>
        <v>0</v>
      </c>
      <c r="L95" s="12">
        <f t="shared" si="14"/>
        <v>0</v>
      </c>
      <c r="M95" s="10" t="s">
        <v>50</v>
      </c>
      <c r="N95" s="1" t="s">
        <v>1660</v>
      </c>
      <c r="O95" s="1" t="s">
        <v>50</v>
      </c>
      <c r="P95" s="1" t="s">
        <v>1595</v>
      </c>
      <c r="Q95" s="1" t="s">
        <v>50</v>
      </c>
      <c r="R95">
        <v>3</v>
      </c>
      <c r="S95" s="1" t="s">
        <v>50</v>
      </c>
      <c r="T95" s="8"/>
    </row>
    <row r="96" spans="1:20" ht="30" customHeight="1" x14ac:dyDescent="0.3">
      <c r="A96" s="10" t="s">
        <v>1598</v>
      </c>
      <c r="B96" s="10" t="s">
        <v>50</v>
      </c>
      <c r="C96" s="10" t="s">
        <v>50</v>
      </c>
      <c r="D96" s="11">
        <v>1</v>
      </c>
      <c r="E96" s="12">
        <f>공종별내역서!F2135</f>
        <v>0</v>
      </c>
      <c r="F96" s="12">
        <f t="shared" si="10"/>
        <v>0</v>
      </c>
      <c r="G96" s="12">
        <f>공종별내역서!H2135</f>
        <v>0</v>
      </c>
      <c r="H96" s="12">
        <f t="shared" si="11"/>
        <v>0</v>
      </c>
      <c r="I96" s="12">
        <f>공종별내역서!J2135</f>
        <v>0</v>
      </c>
      <c r="J96" s="12">
        <f t="shared" si="12"/>
        <v>0</v>
      </c>
      <c r="K96" s="12">
        <f t="shared" si="13"/>
        <v>0</v>
      </c>
      <c r="L96" s="12">
        <f t="shared" si="14"/>
        <v>0</v>
      </c>
      <c r="M96" s="10" t="s">
        <v>50</v>
      </c>
      <c r="N96" s="1" t="s">
        <v>1661</v>
      </c>
      <c r="O96" s="1" t="s">
        <v>50</v>
      </c>
      <c r="P96" s="1" t="s">
        <v>1660</v>
      </c>
      <c r="Q96" s="1" t="s">
        <v>50</v>
      </c>
      <c r="R96">
        <v>4</v>
      </c>
      <c r="S96" s="1" t="s">
        <v>50</v>
      </c>
      <c r="T96" s="8"/>
    </row>
    <row r="97" spans="1:20" ht="30" customHeight="1" x14ac:dyDescent="0.3">
      <c r="A97" s="10" t="s">
        <v>1626</v>
      </c>
      <c r="B97" s="10" t="s">
        <v>50</v>
      </c>
      <c r="C97" s="10" t="s">
        <v>50</v>
      </c>
      <c r="D97" s="11">
        <v>1</v>
      </c>
      <c r="E97" s="12">
        <f>공종별내역서!F2161</f>
        <v>0</v>
      </c>
      <c r="F97" s="12">
        <f t="shared" si="10"/>
        <v>0</v>
      </c>
      <c r="G97" s="12">
        <f>공종별내역서!H2161</f>
        <v>0</v>
      </c>
      <c r="H97" s="12">
        <f t="shared" si="11"/>
        <v>0</v>
      </c>
      <c r="I97" s="12">
        <f>공종별내역서!J2161</f>
        <v>0</v>
      </c>
      <c r="J97" s="12">
        <f t="shared" si="12"/>
        <v>0</v>
      </c>
      <c r="K97" s="12">
        <f t="shared" si="13"/>
        <v>0</v>
      </c>
      <c r="L97" s="12">
        <f t="shared" si="14"/>
        <v>0</v>
      </c>
      <c r="M97" s="10" t="s">
        <v>50</v>
      </c>
      <c r="N97" s="1" t="s">
        <v>1669</v>
      </c>
      <c r="O97" s="1" t="s">
        <v>50</v>
      </c>
      <c r="P97" s="1" t="s">
        <v>1660</v>
      </c>
      <c r="Q97" s="1" t="s">
        <v>50</v>
      </c>
      <c r="R97">
        <v>4</v>
      </c>
      <c r="S97" s="1" t="s">
        <v>50</v>
      </c>
      <c r="T97" s="8"/>
    </row>
    <row r="98" spans="1:20" ht="30" customHeight="1" x14ac:dyDescent="0.3">
      <c r="A98" s="10" t="s">
        <v>1676</v>
      </c>
      <c r="B98" s="10" t="s">
        <v>50</v>
      </c>
      <c r="C98" s="10" t="s">
        <v>50</v>
      </c>
      <c r="D98" s="11">
        <v>1</v>
      </c>
      <c r="E98" s="12">
        <f>F99+F100</f>
        <v>0</v>
      </c>
      <c r="F98" s="12">
        <f t="shared" si="10"/>
        <v>0</v>
      </c>
      <c r="G98" s="12">
        <f>H99+H100</f>
        <v>0</v>
      </c>
      <c r="H98" s="12">
        <f t="shared" si="11"/>
        <v>0</v>
      </c>
      <c r="I98" s="12">
        <f>J99+J100</f>
        <v>0</v>
      </c>
      <c r="J98" s="12">
        <f t="shared" si="12"/>
        <v>0</v>
      </c>
      <c r="K98" s="12">
        <f t="shared" si="13"/>
        <v>0</v>
      </c>
      <c r="L98" s="12">
        <f t="shared" si="14"/>
        <v>0</v>
      </c>
      <c r="M98" s="10" t="s">
        <v>50</v>
      </c>
      <c r="N98" s="1" t="s">
        <v>1677</v>
      </c>
      <c r="O98" s="1" t="s">
        <v>50</v>
      </c>
      <c r="P98" s="1" t="s">
        <v>1595</v>
      </c>
      <c r="Q98" s="1" t="s">
        <v>50</v>
      </c>
      <c r="R98">
        <v>3</v>
      </c>
      <c r="S98" s="1" t="s">
        <v>50</v>
      </c>
      <c r="T98" s="8"/>
    </row>
    <row r="99" spans="1:20" ht="30" customHeight="1" x14ac:dyDescent="0.3">
      <c r="A99" s="10" t="s">
        <v>1598</v>
      </c>
      <c r="B99" s="10" t="s">
        <v>50</v>
      </c>
      <c r="C99" s="10" t="s">
        <v>50</v>
      </c>
      <c r="D99" s="11">
        <v>1</v>
      </c>
      <c r="E99" s="12">
        <f>공종별내역서!F2187</f>
        <v>0</v>
      </c>
      <c r="F99" s="12">
        <f t="shared" si="10"/>
        <v>0</v>
      </c>
      <c r="G99" s="12">
        <f>공종별내역서!H2187</f>
        <v>0</v>
      </c>
      <c r="H99" s="12">
        <f t="shared" si="11"/>
        <v>0</v>
      </c>
      <c r="I99" s="12">
        <f>공종별내역서!J2187</f>
        <v>0</v>
      </c>
      <c r="J99" s="12">
        <f t="shared" si="12"/>
        <v>0</v>
      </c>
      <c r="K99" s="12">
        <f t="shared" si="13"/>
        <v>0</v>
      </c>
      <c r="L99" s="12">
        <f t="shared" si="14"/>
        <v>0</v>
      </c>
      <c r="M99" s="10" t="s">
        <v>50</v>
      </c>
      <c r="N99" s="1" t="s">
        <v>1678</v>
      </c>
      <c r="O99" s="1" t="s">
        <v>50</v>
      </c>
      <c r="P99" s="1" t="s">
        <v>1677</v>
      </c>
      <c r="Q99" s="1" t="s">
        <v>50</v>
      </c>
      <c r="R99">
        <v>4</v>
      </c>
      <c r="S99" s="1" t="s">
        <v>50</v>
      </c>
      <c r="T99" s="8"/>
    </row>
    <row r="100" spans="1:20" ht="30" customHeight="1" x14ac:dyDescent="0.3">
      <c r="A100" s="10" t="s">
        <v>1626</v>
      </c>
      <c r="B100" s="10" t="s">
        <v>50</v>
      </c>
      <c r="C100" s="10" t="s">
        <v>50</v>
      </c>
      <c r="D100" s="11">
        <v>1</v>
      </c>
      <c r="E100" s="12">
        <f>공종별내역서!F2213</f>
        <v>0</v>
      </c>
      <c r="F100" s="12">
        <f t="shared" si="10"/>
        <v>0</v>
      </c>
      <c r="G100" s="12">
        <f>공종별내역서!H2213</f>
        <v>0</v>
      </c>
      <c r="H100" s="12">
        <f t="shared" si="11"/>
        <v>0</v>
      </c>
      <c r="I100" s="12">
        <f>공종별내역서!J2213</f>
        <v>0</v>
      </c>
      <c r="J100" s="12">
        <f t="shared" si="12"/>
        <v>0</v>
      </c>
      <c r="K100" s="12">
        <f t="shared" si="13"/>
        <v>0</v>
      </c>
      <c r="L100" s="12">
        <f t="shared" si="14"/>
        <v>0</v>
      </c>
      <c r="M100" s="10" t="s">
        <v>50</v>
      </c>
      <c r="N100" s="1" t="s">
        <v>1686</v>
      </c>
      <c r="O100" s="1" t="s">
        <v>50</v>
      </c>
      <c r="P100" s="1" t="s">
        <v>1677</v>
      </c>
      <c r="Q100" s="1" t="s">
        <v>50</v>
      </c>
      <c r="R100">
        <v>4</v>
      </c>
      <c r="S100" s="1" t="s">
        <v>50</v>
      </c>
      <c r="T100" s="8"/>
    </row>
    <row r="101" spans="1:20" ht="30" customHeight="1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T101" s="8"/>
    </row>
    <row r="102" spans="1:20" ht="30" customHeight="1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T102" s="8"/>
    </row>
    <row r="103" spans="1:20" ht="30" customHeight="1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T103" s="8"/>
    </row>
    <row r="104" spans="1:20" ht="30" customHeight="1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T104" s="8"/>
    </row>
    <row r="105" spans="1:20" ht="30" customHeight="1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T105" s="8"/>
    </row>
    <row r="106" spans="1:20" ht="30" customHeight="1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T106" s="8"/>
    </row>
    <row r="107" spans="1:20" ht="30" customHeight="1" x14ac:dyDescent="0.3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T107" s="8"/>
    </row>
    <row r="108" spans="1:20" ht="30" customHeight="1" x14ac:dyDescent="0.3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T108" s="8"/>
    </row>
    <row r="109" spans="1:20" ht="30" customHeight="1" x14ac:dyDescent="0.3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T109" s="8"/>
    </row>
    <row r="110" spans="1:20" ht="30" customHeight="1" x14ac:dyDescent="0.3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T110" s="8"/>
    </row>
    <row r="111" spans="1:20" ht="30" customHeight="1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T111" s="8"/>
    </row>
    <row r="112" spans="1:20" ht="30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T112" s="8"/>
    </row>
    <row r="113" spans="1:20" ht="30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T113" s="8"/>
    </row>
    <row r="114" spans="1:20" ht="30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T114" s="8"/>
    </row>
    <row r="115" spans="1:20" ht="30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T115" s="8"/>
    </row>
    <row r="116" spans="1:20" ht="30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T116" s="8"/>
    </row>
    <row r="117" spans="1:20" ht="30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T117" s="8"/>
    </row>
    <row r="118" spans="1:20" ht="30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T118" s="8"/>
    </row>
    <row r="119" spans="1:20" ht="30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T119" s="8"/>
    </row>
    <row r="120" spans="1:20" ht="30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T120" s="8"/>
    </row>
    <row r="121" spans="1:20" ht="30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T121" s="8"/>
    </row>
    <row r="122" spans="1:20" ht="30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T122" s="8"/>
    </row>
    <row r="123" spans="1:20" ht="30" customHeight="1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T123" s="8"/>
    </row>
    <row r="124" spans="1:20" ht="30" customHeight="1" x14ac:dyDescent="0.3">
      <c r="A124" s="10" t="s">
        <v>87</v>
      </c>
      <c r="B124" s="11"/>
      <c r="C124" s="11"/>
      <c r="D124" s="11"/>
      <c r="E124" s="11"/>
      <c r="F124" s="12">
        <f>F5</f>
        <v>0</v>
      </c>
      <c r="G124" s="11"/>
      <c r="H124" s="12">
        <f>H5</f>
        <v>0</v>
      </c>
      <c r="I124" s="11"/>
      <c r="J124" s="12">
        <f>J5</f>
        <v>0</v>
      </c>
      <c r="K124" s="11"/>
      <c r="L124" s="12">
        <f>L5</f>
        <v>0</v>
      </c>
      <c r="M124" s="11"/>
      <c r="T124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F325D-962D-4DAD-9DD6-3727210CB3CA}">
  <sheetPr>
    <pageSetUpPr fitToPage="1"/>
  </sheetPr>
  <dimension ref="A1:AV2213"/>
  <sheetViews>
    <sheetView topLeftCell="A1721" zoomScaleNormal="100" workbookViewId="0">
      <selection activeCell="C1726" sqref="C172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1765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58" t="s">
        <v>1</v>
      </c>
      <c r="B2" s="258" t="s">
        <v>2</v>
      </c>
      <c r="C2" s="258" t="s">
        <v>3</v>
      </c>
      <c r="D2" s="258" t="s">
        <v>4</v>
      </c>
      <c r="E2" s="258" t="s">
        <v>5</v>
      </c>
      <c r="F2" s="258"/>
      <c r="G2" s="258" t="s">
        <v>8</v>
      </c>
      <c r="H2" s="258"/>
      <c r="I2" s="258" t="s">
        <v>9</v>
      </c>
      <c r="J2" s="258"/>
      <c r="K2" s="258" t="s">
        <v>10</v>
      </c>
      <c r="L2" s="258"/>
      <c r="M2" s="258" t="s">
        <v>11</v>
      </c>
      <c r="N2" s="257" t="s">
        <v>19</v>
      </c>
      <c r="O2" s="257" t="s">
        <v>13</v>
      </c>
      <c r="P2" s="257" t="s">
        <v>20</v>
      </c>
      <c r="Q2" s="257" t="s">
        <v>12</v>
      </c>
      <c r="R2" s="257" t="s">
        <v>21</v>
      </c>
      <c r="S2" s="257" t="s">
        <v>22</v>
      </c>
      <c r="T2" s="257" t="s">
        <v>23</v>
      </c>
      <c r="U2" s="257" t="s">
        <v>24</v>
      </c>
      <c r="V2" s="257" t="s">
        <v>25</v>
      </c>
      <c r="W2" s="257" t="s">
        <v>26</v>
      </c>
      <c r="X2" s="257" t="s">
        <v>27</v>
      </c>
      <c r="Y2" s="257" t="s">
        <v>28</v>
      </c>
      <c r="Z2" s="257" t="s">
        <v>29</v>
      </c>
      <c r="AA2" s="257" t="s">
        <v>30</v>
      </c>
      <c r="AB2" s="257" t="s">
        <v>31</v>
      </c>
      <c r="AC2" s="257" t="s">
        <v>32</v>
      </c>
      <c r="AD2" s="257" t="s">
        <v>33</v>
      </c>
      <c r="AE2" s="257" t="s">
        <v>34</v>
      </c>
      <c r="AF2" s="257" t="s">
        <v>35</v>
      </c>
      <c r="AG2" s="257" t="s">
        <v>36</v>
      </c>
      <c r="AH2" s="257" t="s">
        <v>37</v>
      </c>
      <c r="AI2" s="257" t="s">
        <v>38</v>
      </c>
      <c r="AJ2" s="257" t="s">
        <v>39</v>
      </c>
      <c r="AK2" s="257" t="s">
        <v>40</v>
      </c>
      <c r="AL2" s="257" t="s">
        <v>41</v>
      </c>
      <c r="AM2" s="257" t="s">
        <v>42</v>
      </c>
      <c r="AN2" s="257" t="s">
        <v>43</v>
      </c>
      <c r="AO2" s="257" t="s">
        <v>44</v>
      </c>
      <c r="AP2" s="257" t="s">
        <v>45</v>
      </c>
      <c r="AQ2" s="257" t="s">
        <v>46</v>
      </c>
      <c r="AR2" s="257" t="s">
        <v>47</v>
      </c>
      <c r="AS2" s="257" t="s">
        <v>15</v>
      </c>
      <c r="AT2" s="257" t="s">
        <v>16</v>
      </c>
      <c r="AU2" s="257" t="s">
        <v>48</v>
      </c>
      <c r="AV2" s="257" t="s">
        <v>49</v>
      </c>
    </row>
    <row r="3" spans="1:48" ht="30" customHeight="1" x14ac:dyDescent="0.3">
      <c r="A3" s="258"/>
      <c r="B3" s="258"/>
      <c r="C3" s="258"/>
      <c r="D3" s="258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58"/>
      <c r="N3" s="257"/>
      <c r="O3" s="257"/>
      <c r="P3" s="257"/>
      <c r="Q3" s="257"/>
      <c r="R3" s="257"/>
      <c r="S3" s="257"/>
      <c r="T3" s="257"/>
      <c r="U3" s="257"/>
      <c r="V3" s="257"/>
      <c r="W3" s="257"/>
      <c r="X3" s="257"/>
      <c r="Y3" s="257"/>
      <c r="Z3" s="257"/>
      <c r="AA3" s="257"/>
      <c r="AB3" s="257"/>
      <c r="AC3" s="257"/>
      <c r="AD3" s="257"/>
      <c r="AE3" s="257"/>
      <c r="AF3" s="257"/>
      <c r="AG3" s="257"/>
      <c r="AH3" s="257"/>
      <c r="AI3" s="257"/>
      <c r="AJ3" s="257"/>
      <c r="AK3" s="257"/>
      <c r="AL3" s="257"/>
      <c r="AM3" s="257"/>
      <c r="AN3" s="257"/>
      <c r="AO3" s="257"/>
      <c r="AP3" s="257"/>
      <c r="AQ3" s="257"/>
      <c r="AR3" s="257"/>
      <c r="AS3" s="257"/>
      <c r="AT3" s="257"/>
      <c r="AU3" s="257"/>
      <c r="AV3" s="257"/>
    </row>
    <row r="4" spans="1:48" ht="30" customHeight="1" x14ac:dyDescent="0.3">
      <c r="A4" s="13" t="s">
        <v>54</v>
      </c>
      <c r="B4" s="13" t="s">
        <v>50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30" customHeight="1" x14ac:dyDescent="0.3">
      <c r="A5" s="13" t="s">
        <v>56</v>
      </c>
      <c r="B5" s="13" t="s">
        <v>57</v>
      </c>
      <c r="C5" s="13" t="s">
        <v>58</v>
      </c>
      <c r="D5" s="11">
        <v>1</v>
      </c>
      <c r="E5" s="12"/>
      <c r="F5" s="12"/>
      <c r="G5" s="12"/>
      <c r="H5" s="12"/>
      <c r="I5" s="12"/>
      <c r="J5" s="12"/>
      <c r="K5" s="12">
        <f t="shared" ref="K5:L10" si="0">TRUNC(E5+G5+I5, 0)</f>
        <v>0</v>
      </c>
      <c r="L5" s="12">
        <f t="shared" si="0"/>
        <v>0</v>
      </c>
      <c r="M5" s="13" t="s">
        <v>59</v>
      </c>
      <c r="N5" s="1" t="s">
        <v>60</v>
      </c>
      <c r="O5" s="1" t="s">
        <v>50</v>
      </c>
      <c r="P5" s="1" t="s">
        <v>50</v>
      </c>
      <c r="Q5" s="1" t="s">
        <v>55</v>
      </c>
      <c r="R5" s="1" t="s">
        <v>61</v>
      </c>
      <c r="S5" s="1" t="s">
        <v>62</v>
      </c>
      <c r="T5" s="1" t="s">
        <v>62</v>
      </c>
      <c r="AR5" s="1" t="s">
        <v>50</v>
      </c>
      <c r="AS5" s="1" t="s">
        <v>50</v>
      </c>
      <c r="AU5" s="1" t="s">
        <v>63</v>
      </c>
      <c r="AV5">
        <v>67477</v>
      </c>
    </row>
    <row r="6" spans="1:48" ht="30" customHeight="1" x14ac:dyDescent="0.3">
      <c r="A6" s="13" t="s">
        <v>64</v>
      </c>
      <c r="B6" s="13" t="s">
        <v>57</v>
      </c>
      <c r="C6" s="13" t="s">
        <v>58</v>
      </c>
      <c r="D6" s="11">
        <v>1</v>
      </c>
      <c r="E6" s="12"/>
      <c r="F6" s="12"/>
      <c r="G6" s="12"/>
      <c r="H6" s="12"/>
      <c r="I6" s="12"/>
      <c r="J6" s="12"/>
      <c r="K6" s="12">
        <f t="shared" si="0"/>
        <v>0</v>
      </c>
      <c r="L6" s="12">
        <f t="shared" si="0"/>
        <v>0</v>
      </c>
      <c r="M6" s="13" t="s">
        <v>65</v>
      </c>
      <c r="N6" s="1" t="s">
        <v>66</v>
      </c>
      <c r="O6" s="1" t="s">
        <v>50</v>
      </c>
      <c r="P6" s="1" t="s">
        <v>50</v>
      </c>
      <c r="Q6" s="1" t="s">
        <v>55</v>
      </c>
      <c r="R6" s="1" t="s">
        <v>61</v>
      </c>
      <c r="S6" s="1" t="s">
        <v>62</v>
      </c>
      <c r="T6" s="1" t="s">
        <v>62</v>
      </c>
      <c r="AR6" s="1" t="s">
        <v>50</v>
      </c>
      <c r="AS6" s="1" t="s">
        <v>50</v>
      </c>
      <c r="AU6" s="1" t="s">
        <v>67</v>
      </c>
      <c r="AV6">
        <v>67478</v>
      </c>
    </row>
    <row r="7" spans="1:48" ht="30" customHeight="1" x14ac:dyDescent="0.3">
      <c r="A7" s="13" t="s">
        <v>68</v>
      </c>
      <c r="B7" s="13" t="s">
        <v>57</v>
      </c>
      <c r="C7" s="13" t="s">
        <v>58</v>
      </c>
      <c r="D7" s="11">
        <v>1</v>
      </c>
      <c r="E7" s="12"/>
      <c r="F7" s="12"/>
      <c r="G7" s="12"/>
      <c r="H7" s="12"/>
      <c r="I7" s="12"/>
      <c r="J7" s="12"/>
      <c r="K7" s="12">
        <f t="shared" si="0"/>
        <v>0</v>
      </c>
      <c r="L7" s="12">
        <f t="shared" si="0"/>
        <v>0</v>
      </c>
      <c r="M7" s="13" t="s">
        <v>69</v>
      </c>
      <c r="N7" s="1" t="s">
        <v>70</v>
      </c>
      <c r="O7" s="1" t="s">
        <v>50</v>
      </c>
      <c r="P7" s="1" t="s">
        <v>50</v>
      </c>
      <c r="Q7" s="1" t="s">
        <v>55</v>
      </c>
      <c r="R7" s="1" t="s">
        <v>61</v>
      </c>
      <c r="S7" s="1" t="s">
        <v>62</v>
      </c>
      <c r="T7" s="1" t="s">
        <v>62</v>
      </c>
      <c r="AR7" s="1" t="s">
        <v>50</v>
      </c>
      <c r="AS7" s="1" t="s">
        <v>50</v>
      </c>
      <c r="AU7" s="1" t="s">
        <v>71</v>
      </c>
      <c r="AV7">
        <v>67362</v>
      </c>
    </row>
    <row r="8" spans="1:48" ht="30" customHeight="1" x14ac:dyDescent="0.3">
      <c r="A8" s="13" t="s">
        <v>72</v>
      </c>
      <c r="B8" s="13" t="s">
        <v>57</v>
      </c>
      <c r="C8" s="13" t="s">
        <v>58</v>
      </c>
      <c r="D8" s="11">
        <v>1</v>
      </c>
      <c r="E8" s="12"/>
      <c r="F8" s="12"/>
      <c r="G8" s="12"/>
      <c r="H8" s="12"/>
      <c r="I8" s="12"/>
      <c r="J8" s="12"/>
      <c r="K8" s="12">
        <f t="shared" si="0"/>
        <v>0</v>
      </c>
      <c r="L8" s="12">
        <f t="shared" si="0"/>
        <v>0</v>
      </c>
      <c r="M8" s="13" t="s">
        <v>73</v>
      </c>
      <c r="N8" s="1" t="s">
        <v>74</v>
      </c>
      <c r="O8" s="1" t="s">
        <v>50</v>
      </c>
      <c r="P8" s="1" t="s">
        <v>50</v>
      </c>
      <c r="Q8" s="1" t="s">
        <v>55</v>
      </c>
      <c r="R8" s="1" t="s">
        <v>61</v>
      </c>
      <c r="S8" s="1" t="s">
        <v>62</v>
      </c>
      <c r="T8" s="1" t="s">
        <v>62</v>
      </c>
      <c r="AR8" s="1" t="s">
        <v>50</v>
      </c>
      <c r="AS8" s="1" t="s">
        <v>50</v>
      </c>
      <c r="AU8" s="1" t="s">
        <v>75</v>
      </c>
      <c r="AV8">
        <v>67479</v>
      </c>
    </row>
    <row r="9" spans="1:48" ht="30" customHeight="1" x14ac:dyDescent="0.3">
      <c r="A9" s="13" t="s">
        <v>76</v>
      </c>
      <c r="B9" s="13" t="s">
        <v>77</v>
      </c>
      <c r="C9" s="13" t="s">
        <v>78</v>
      </c>
      <c r="D9" s="11">
        <v>4</v>
      </c>
      <c r="E9" s="12"/>
      <c r="F9" s="12"/>
      <c r="G9" s="12"/>
      <c r="H9" s="12"/>
      <c r="I9" s="12"/>
      <c r="J9" s="12"/>
      <c r="K9" s="12">
        <f t="shared" si="0"/>
        <v>0</v>
      </c>
      <c r="L9" s="12">
        <f t="shared" si="0"/>
        <v>0</v>
      </c>
      <c r="M9" s="13" t="s">
        <v>79</v>
      </c>
      <c r="N9" s="1" t="s">
        <v>80</v>
      </c>
      <c r="O9" s="1" t="s">
        <v>50</v>
      </c>
      <c r="P9" s="1" t="s">
        <v>50</v>
      </c>
      <c r="Q9" s="1" t="s">
        <v>55</v>
      </c>
      <c r="R9" s="1" t="s">
        <v>61</v>
      </c>
      <c r="S9" s="1" t="s">
        <v>62</v>
      </c>
      <c r="T9" s="1" t="s">
        <v>62</v>
      </c>
      <c r="AR9" s="1" t="s">
        <v>50</v>
      </c>
      <c r="AS9" s="1" t="s">
        <v>50</v>
      </c>
      <c r="AU9" s="1" t="s">
        <v>81</v>
      </c>
      <c r="AV9">
        <v>67388</v>
      </c>
    </row>
    <row r="10" spans="1:48" ht="30" customHeight="1" x14ac:dyDescent="0.3">
      <c r="A10" s="13" t="s">
        <v>82</v>
      </c>
      <c r="B10" s="13" t="s">
        <v>50</v>
      </c>
      <c r="C10" s="13" t="s">
        <v>83</v>
      </c>
      <c r="D10" s="11">
        <v>57</v>
      </c>
      <c r="E10" s="12"/>
      <c r="F10" s="12"/>
      <c r="G10" s="12"/>
      <c r="H10" s="12"/>
      <c r="I10" s="12"/>
      <c r="J10" s="12"/>
      <c r="K10" s="12">
        <f t="shared" si="0"/>
        <v>0</v>
      </c>
      <c r="L10" s="12">
        <f t="shared" si="0"/>
        <v>0</v>
      </c>
      <c r="M10" s="13" t="s">
        <v>84</v>
      </c>
      <c r="N10" s="1" t="s">
        <v>85</v>
      </c>
      <c r="O10" s="1" t="s">
        <v>50</v>
      </c>
      <c r="P10" s="1" t="s">
        <v>50</v>
      </c>
      <c r="Q10" s="1" t="s">
        <v>55</v>
      </c>
      <c r="R10" s="1" t="s">
        <v>61</v>
      </c>
      <c r="S10" s="1" t="s">
        <v>62</v>
      </c>
      <c r="T10" s="1" t="s">
        <v>62</v>
      </c>
      <c r="AR10" s="1" t="s">
        <v>50</v>
      </c>
      <c r="AS10" s="1" t="s">
        <v>50</v>
      </c>
      <c r="AU10" s="1" t="s">
        <v>86</v>
      </c>
      <c r="AV10">
        <v>67387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55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55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55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55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55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55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55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55</v>
      </c>
    </row>
    <row r="27" spans="1:48" ht="30" customHeight="1" x14ac:dyDescent="0.3">
      <c r="A27" s="11"/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55</v>
      </c>
    </row>
    <row r="28" spans="1:48" ht="30" customHeight="1" x14ac:dyDescent="0.3">
      <c r="A28" s="11"/>
      <c r="B28" s="11"/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55</v>
      </c>
    </row>
    <row r="29" spans="1:48" ht="30" customHeight="1" x14ac:dyDescent="0.3">
      <c r="A29" s="13" t="s">
        <v>87</v>
      </c>
      <c r="B29" s="11"/>
      <c r="C29" s="11"/>
      <c r="D29" s="11"/>
      <c r="E29" s="12"/>
      <c r="F29" s="12"/>
      <c r="G29" s="12"/>
      <c r="H29" s="12"/>
      <c r="I29" s="12"/>
      <c r="J29" s="12"/>
      <c r="K29" s="12"/>
      <c r="L29" s="12">
        <f>SUMIF(Q5:Q28,"010101",L5:L28)</f>
        <v>0</v>
      </c>
      <c r="M29" s="11"/>
      <c r="N29" t="s">
        <v>88</v>
      </c>
    </row>
    <row r="30" spans="1:48" ht="30" customHeight="1" x14ac:dyDescent="0.3">
      <c r="A30" s="13" t="s">
        <v>91</v>
      </c>
      <c r="B30" s="13" t="s">
        <v>50</v>
      </c>
      <c r="C30" s="11"/>
      <c r="D30" s="11"/>
      <c r="E30" s="12"/>
      <c r="F30" s="12"/>
      <c r="G30" s="12"/>
      <c r="H30" s="12"/>
      <c r="I30" s="12"/>
      <c r="J30" s="12"/>
      <c r="K30" s="12"/>
      <c r="L30" s="12"/>
      <c r="M30" s="11"/>
      <c r="Q30" s="1" t="s">
        <v>92</v>
      </c>
    </row>
    <row r="31" spans="1:48" ht="30" customHeight="1" x14ac:dyDescent="0.3">
      <c r="A31" s="13" t="s">
        <v>93</v>
      </c>
      <c r="B31" s="13" t="s">
        <v>50</v>
      </c>
      <c r="C31" s="13" t="s">
        <v>58</v>
      </c>
      <c r="D31" s="11">
        <v>4</v>
      </c>
      <c r="E31" s="12"/>
      <c r="F31" s="12"/>
      <c r="G31" s="12"/>
      <c r="H31" s="12"/>
      <c r="I31" s="12"/>
      <c r="J31" s="12"/>
      <c r="K31" s="12">
        <f t="shared" ref="K31:K42" si="1">TRUNC(E31+G31+I31, 0)</f>
        <v>0</v>
      </c>
      <c r="L31" s="12">
        <f t="shared" ref="L31:L42" si="2">TRUNC(F31+H31+J31, 0)</f>
        <v>0</v>
      </c>
      <c r="M31" s="13" t="s">
        <v>94</v>
      </c>
      <c r="N31" s="1" t="s">
        <v>95</v>
      </c>
      <c r="O31" s="1" t="s">
        <v>50</v>
      </c>
      <c r="P31" s="1" t="s">
        <v>50</v>
      </c>
      <c r="Q31" s="1" t="s">
        <v>92</v>
      </c>
      <c r="R31" s="1" t="s">
        <v>61</v>
      </c>
      <c r="S31" s="1" t="s">
        <v>62</v>
      </c>
      <c r="T31" s="1" t="s">
        <v>62</v>
      </c>
      <c r="AR31" s="1" t="s">
        <v>50</v>
      </c>
      <c r="AS31" s="1" t="s">
        <v>50</v>
      </c>
      <c r="AU31" s="1" t="s">
        <v>96</v>
      </c>
      <c r="AV31">
        <v>66396</v>
      </c>
    </row>
    <row r="32" spans="1:48" ht="30" customHeight="1" x14ac:dyDescent="0.3">
      <c r="A32" s="13" t="s">
        <v>97</v>
      </c>
      <c r="B32" s="13" t="s">
        <v>98</v>
      </c>
      <c r="C32" s="13" t="s">
        <v>99</v>
      </c>
      <c r="D32" s="11">
        <v>22</v>
      </c>
      <c r="E32" s="12"/>
      <c r="F32" s="12"/>
      <c r="G32" s="12"/>
      <c r="H32" s="12"/>
      <c r="I32" s="12"/>
      <c r="J32" s="12"/>
      <c r="K32" s="12">
        <f t="shared" si="1"/>
        <v>0</v>
      </c>
      <c r="L32" s="12">
        <f t="shared" si="2"/>
        <v>0</v>
      </c>
      <c r="M32" s="13" t="s">
        <v>100</v>
      </c>
      <c r="N32" s="1" t="s">
        <v>101</v>
      </c>
      <c r="O32" s="1" t="s">
        <v>50</v>
      </c>
      <c r="P32" s="1" t="s">
        <v>50</v>
      </c>
      <c r="Q32" s="1" t="s">
        <v>92</v>
      </c>
      <c r="R32" s="1" t="s">
        <v>61</v>
      </c>
      <c r="S32" s="1" t="s">
        <v>62</v>
      </c>
      <c r="T32" s="1" t="s">
        <v>62</v>
      </c>
      <c r="AR32" s="1" t="s">
        <v>50</v>
      </c>
      <c r="AS32" s="1" t="s">
        <v>50</v>
      </c>
      <c r="AU32" s="1" t="s">
        <v>102</v>
      </c>
      <c r="AV32">
        <v>66445</v>
      </c>
    </row>
    <row r="33" spans="1:48" ht="30" customHeight="1" x14ac:dyDescent="0.3">
      <c r="A33" s="13" t="s">
        <v>97</v>
      </c>
      <c r="B33" s="13" t="s">
        <v>103</v>
      </c>
      <c r="C33" s="13" t="s">
        <v>99</v>
      </c>
      <c r="D33" s="11">
        <v>14</v>
      </c>
      <c r="E33" s="12"/>
      <c r="F33" s="12"/>
      <c r="G33" s="12"/>
      <c r="H33" s="12"/>
      <c r="I33" s="12"/>
      <c r="J33" s="12"/>
      <c r="K33" s="12">
        <f t="shared" si="1"/>
        <v>0</v>
      </c>
      <c r="L33" s="12">
        <f t="shared" si="2"/>
        <v>0</v>
      </c>
      <c r="M33" s="13" t="s">
        <v>104</v>
      </c>
      <c r="N33" s="1" t="s">
        <v>105</v>
      </c>
      <c r="O33" s="1" t="s">
        <v>50</v>
      </c>
      <c r="P33" s="1" t="s">
        <v>50</v>
      </c>
      <c r="Q33" s="1" t="s">
        <v>92</v>
      </c>
      <c r="R33" s="1" t="s">
        <v>61</v>
      </c>
      <c r="S33" s="1" t="s">
        <v>62</v>
      </c>
      <c r="T33" s="1" t="s">
        <v>62</v>
      </c>
      <c r="AR33" s="1" t="s">
        <v>50</v>
      </c>
      <c r="AS33" s="1" t="s">
        <v>50</v>
      </c>
      <c r="AU33" s="1" t="s">
        <v>106</v>
      </c>
      <c r="AV33">
        <v>66446</v>
      </c>
    </row>
    <row r="34" spans="1:48" ht="30" customHeight="1" x14ac:dyDescent="0.3">
      <c r="A34" s="13" t="s">
        <v>107</v>
      </c>
      <c r="B34" s="13" t="s">
        <v>108</v>
      </c>
      <c r="C34" s="13" t="s">
        <v>99</v>
      </c>
      <c r="D34" s="11">
        <v>112</v>
      </c>
      <c r="E34" s="12"/>
      <c r="F34" s="12"/>
      <c r="G34" s="12"/>
      <c r="H34" s="12"/>
      <c r="I34" s="12"/>
      <c r="J34" s="12"/>
      <c r="K34" s="12">
        <f t="shared" si="1"/>
        <v>0</v>
      </c>
      <c r="L34" s="12">
        <f t="shared" si="2"/>
        <v>0</v>
      </c>
      <c r="M34" s="13" t="s">
        <v>109</v>
      </c>
      <c r="N34" s="1" t="s">
        <v>110</v>
      </c>
      <c r="O34" s="1" t="s">
        <v>50</v>
      </c>
      <c r="P34" s="1" t="s">
        <v>50</v>
      </c>
      <c r="Q34" s="1" t="s">
        <v>92</v>
      </c>
      <c r="R34" s="1" t="s">
        <v>61</v>
      </c>
      <c r="S34" s="1" t="s">
        <v>62</v>
      </c>
      <c r="T34" s="1" t="s">
        <v>62</v>
      </c>
      <c r="AR34" s="1" t="s">
        <v>50</v>
      </c>
      <c r="AS34" s="1" t="s">
        <v>50</v>
      </c>
      <c r="AU34" s="1" t="s">
        <v>111</v>
      </c>
      <c r="AV34">
        <v>66447</v>
      </c>
    </row>
    <row r="35" spans="1:48" ht="30" customHeight="1" x14ac:dyDescent="0.3">
      <c r="A35" s="13" t="s">
        <v>107</v>
      </c>
      <c r="B35" s="13" t="s">
        <v>103</v>
      </c>
      <c r="C35" s="13" t="s">
        <v>99</v>
      </c>
      <c r="D35" s="11">
        <v>65</v>
      </c>
      <c r="E35" s="12"/>
      <c r="F35" s="12"/>
      <c r="G35" s="12"/>
      <c r="H35" s="12"/>
      <c r="I35" s="12"/>
      <c r="J35" s="12"/>
      <c r="K35" s="12">
        <f t="shared" si="1"/>
        <v>0</v>
      </c>
      <c r="L35" s="12">
        <f t="shared" si="2"/>
        <v>0</v>
      </c>
      <c r="M35" s="13" t="s">
        <v>112</v>
      </c>
      <c r="N35" s="1" t="s">
        <v>113</v>
      </c>
      <c r="O35" s="1" t="s">
        <v>50</v>
      </c>
      <c r="P35" s="1" t="s">
        <v>50</v>
      </c>
      <c r="Q35" s="1" t="s">
        <v>92</v>
      </c>
      <c r="R35" s="1" t="s">
        <v>61</v>
      </c>
      <c r="S35" s="1" t="s">
        <v>62</v>
      </c>
      <c r="T35" s="1" t="s">
        <v>62</v>
      </c>
      <c r="AR35" s="1" t="s">
        <v>50</v>
      </c>
      <c r="AS35" s="1" t="s">
        <v>50</v>
      </c>
      <c r="AU35" s="1" t="s">
        <v>114</v>
      </c>
      <c r="AV35">
        <v>66448</v>
      </c>
    </row>
    <row r="36" spans="1:48" ht="30" customHeight="1" x14ac:dyDescent="0.3">
      <c r="A36" s="13" t="s">
        <v>115</v>
      </c>
      <c r="B36" s="13" t="s">
        <v>116</v>
      </c>
      <c r="C36" s="13" t="s">
        <v>99</v>
      </c>
      <c r="D36" s="11">
        <v>22</v>
      </c>
      <c r="E36" s="12"/>
      <c r="F36" s="12"/>
      <c r="G36" s="12"/>
      <c r="H36" s="12"/>
      <c r="I36" s="12"/>
      <c r="J36" s="12"/>
      <c r="K36" s="12">
        <f t="shared" si="1"/>
        <v>0</v>
      </c>
      <c r="L36" s="12">
        <f t="shared" si="2"/>
        <v>0</v>
      </c>
      <c r="M36" s="13" t="s">
        <v>117</v>
      </c>
      <c r="N36" s="1" t="s">
        <v>118</v>
      </c>
      <c r="O36" s="1" t="s">
        <v>50</v>
      </c>
      <c r="P36" s="1" t="s">
        <v>50</v>
      </c>
      <c r="Q36" s="1" t="s">
        <v>92</v>
      </c>
      <c r="R36" s="1" t="s">
        <v>61</v>
      </c>
      <c r="S36" s="1" t="s">
        <v>62</v>
      </c>
      <c r="T36" s="1" t="s">
        <v>62</v>
      </c>
      <c r="AR36" s="1" t="s">
        <v>50</v>
      </c>
      <c r="AS36" s="1" t="s">
        <v>50</v>
      </c>
      <c r="AU36" s="1" t="s">
        <v>119</v>
      </c>
      <c r="AV36">
        <v>66407</v>
      </c>
    </row>
    <row r="37" spans="1:48" ht="30" customHeight="1" x14ac:dyDescent="0.3">
      <c r="A37" s="13" t="s">
        <v>120</v>
      </c>
      <c r="B37" s="13" t="s">
        <v>121</v>
      </c>
      <c r="C37" s="13" t="s">
        <v>99</v>
      </c>
      <c r="D37" s="11">
        <v>15</v>
      </c>
      <c r="E37" s="12"/>
      <c r="F37" s="12"/>
      <c r="G37" s="12"/>
      <c r="H37" s="12"/>
      <c r="I37" s="12"/>
      <c r="J37" s="12"/>
      <c r="K37" s="12">
        <f t="shared" si="1"/>
        <v>0</v>
      </c>
      <c r="L37" s="12">
        <f t="shared" si="2"/>
        <v>0</v>
      </c>
      <c r="M37" s="13" t="s">
        <v>122</v>
      </c>
      <c r="N37" s="1" t="s">
        <v>123</v>
      </c>
      <c r="O37" s="1" t="s">
        <v>50</v>
      </c>
      <c r="P37" s="1" t="s">
        <v>50</v>
      </c>
      <c r="Q37" s="1" t="s">
        <v>92</v>
      </c>
      <c r="R37" s="1" t="s">
        <v>61</v>
      </c>
      <c r="S37" s="1" t="s">
        <v>62</v>
      </c>
      <c r="T37" s="1" t="s">
        <v>62</v>
      </c>
      <c r="AR37" s="1" t="s">
        <v>50</v>
      </c>
      <c r="AS37" s="1" t="s">
        <v>50</v>
      </c>
      <c r="AU37" s="1" t="s">
        <v>124</v>
      </c>
      <c r="AV37">
        <v>67363</v>
      </c>
    </row>
    <row r="38" spans="1:48" ht="30" customHeight="1" x14ac:dyDescent="0.3">
      <c r="A38" s="13" t="s">
        <v>125</v>
      </c>
      <c r="B38" s="13" t="s">
        <v>121</v>
      </c>
      <c r="C38" s="13" t="s">
        <v>99</v>
      </c>
      <c r="D38" s="11">
        <v>15</v>
      </c>
      <c r="E38" s="12"/>
      <c r="F38" s="12"/>
      <c r="G38" s="12"/>
      <c r="H38" s="12"/>
      <c r="I38" s="12"/>
      <c r="J38" s="12"/>
      <c r="K38" s="12">
        <f t="shared" si="1"/>
        <v>0</v>
      </c>
      <c r="L38" s="12">
        <f t="shared" si="2"/>
        <v>0</v>
      </c>
      <c r="M38" s="13" t="s">
        <v>126</v>
      </c>
      <c r="N38" s="1" t="s">
        <v>127</v>
      </c>
      <c r="O38" s="1" t="s">
        <v>50</v>
      </c>
      <c r="P38" s="1" t="s">
        <v>50</v>
      </c>
      <c r="Q38" s="1" t="s">
        <v>92</v>
      </c>
      <c r="R38" s="1" t="s">
        <v>61</v>
      </c>
      <c r="S38" s="1" t="s">
        <v>62</v>
      </c>
      <c r="T38" s="1" t="s">
        <v>62</v>
      </c>
      <c r="AR38" s="1" t="s">
        <v>50</v>
      </c>
      <c r="AS38" s="1" t="s">
        <v>50</v>
      </c>
      <c r="AU38" s="1" t="s">
        <v>128</v>
      </c>
      <c r="AV38">
        <v>67364</v>
      </c>
    </row>
    <row r="39" spans="1:48" ht="30" customHeight="1" x14ac:dyDescent="0.3">
      <c r="A39" s="13" t="s">
        <v>129</v>
      </c>
      <c r="B39" s="13" t="s">
        <v>130</v>
      </c>
      <c r="C39" s="13" t="s">
        <v>99</v>
      </c>
      <c r="D39" s="11">
        <v>15</v>
      </c>
      <c r="E39" s="12"/>
      <c r="F39" s="12"/>
      <c r="G39" s="12"/>
      <c r="H39" s="12"/>
      <c r="I39" s="12"/>
      <c r="J39" s="12"/>
      <c r="K39" s="12">
        <f t="shared" si="1"/>
        <v>0</v>
      </c>
      <c r="L39" s="12">
        <f t="shared" si="2"/>
        <v>0</v>
      </c>
      <c r="M39" s="13" t="s">
        <v>131</v>
      </c>
      <c r="N39" s="1" t="s">
        <v>132</v>
      </c>
      <c r="O39" s="1" t="s">
        <v>50</v>
      </c>
      <c r="P39" s="1" t="s">
        <v>50</v>
      </c>
      <c r="Q39" s="1" t="s">
        <v>92</v>
      </c>
      <c r="R39" s="1" t="s">
        <v>61</v>
      </c>
      <c r="S39" s="1" t="s">
        <v>62</v>
      </c>
      <c r="T39" s="1" t="s">
        <v>62</v>
      </c>
      <c r="AR39" s="1" t="s">
        <v>50</v>
      </c>
      <c r="AS39" s="1" t="s">
        <v>50</v>
      </c>
      <c r="AU39" s="1" t="s">
        <v>133</v>
      </c>
      <c r="AV39">
        <v>67365</v>
      </c>
    </row>
    <row r="40" spans="1:48" ht="30" customHeight="1" x14ac:dyDescent="0.3">
      <c r="A40" s="13" t="s">
        <v>134</v>
      </c>
      <c r="B40" s="13" t="s">
        <v>50</v>
      </c>
      <c r="C40" s="13" t="s">
        <v>99</v>
      </c>
      <c r="D40" s="11">
        <v>15</v>
      </c>
      <c r="E40" s="12"/>
      <c r="F40" s="12"/>
      <c r="G40" s="12"/>
      <c r="H40" s="12"/>
      <c r="I40" s="12"/>
      <c r="J40" s="12"/>
      <c r="K40" s="12">
        <f t="shared" si="1"/>
        <v>0</v>
      </c>
      <c r="L40" s="12">
        <f t="shared" si="2"/>
        <v>0</v>
      </c>
      <c r="M40" s="13" t="s">
        <v>135</v>
      </c>
      <c r="N40" s="1" t="s">
        <v>136</v>
      </c>
      <c r="O40" s="1" t="s">
        <v>50</v>
      </c>
      <c r="P40" s="1" t="s">
        <v>50</v>
      </c>
      <c r="Q40" s="1" t="s">
        <v>92</v>
      </c>
      <c r="R40" s="1" t="s">
        <v>61</v>
      </c>
      <c r="S40" s="1" t="s">
        <v>62</v>
      </c>
      <c r="T40" s="1" t="s">
        <v>62</v>
      </c>
      <c r="AR40" s="1" t="s">
        <v>50</v>
      </c>
      <c r="AS40" s="1" t="s">
        <v>50</v>
      </c>
      <c r="AU40" s="1" t="s">
        <v>137</v>
      </c>
      <c r="AV40">
        <v>67366</v>
      </c>
    </row>
    <row r="41" spans="1:48" ht="30" customHeight="1" x14ac:dyDescent="0.3">
      <c r="A41" s="13" t="s">
        <v>138</v>
      </c>
      <c r="B41" s="13" t="s">
        <v>50</v>
      </c>
      <c r="C41" s="13" t="s">
        <v>139</v>
      </c>
      <c r="D41" s="11">
        <v>0.42799999999999999</v>
      </c>
      <c r="E41" s="12"/>
      <c r="F41" s="12"/>
      <c r="G41" s="12"/>
      <c r="H41" s="12"/>
      <c r="I41" s="12"/>
      <c r="J41" s="12"/>
      <c r="K41" s="12">
        <f t="shared" si="1"/>
        <v>0</v>
      </c>
      <c r="L41" s="12">
        <f t="shared" si="2"/>
        <v>0</v>
      </c>
      <c r="M41" s="13" t="s">
        <v>50</v>
      </c>
      <c r="N41" s="1" t="s">
        <v>140</v>
      </c>
      <c r="O41" s="1" t="s">
        <v>50</v>
      </c>
      <c r="P41" s="1" t="s">
        <v>50</v>
      </c>
      <c r="Q41" s="1" t="s">
        <v>92</v>
      </c>
      <c r="R41" s="1" t="s">
        <v>62</v>
      </c>
      <c r="S41" s="1" t="s">
        <v>62</v>
      </c>
      <c r="T41" s="1" t="s">
        <v>61</v>
      </c>
      <c r="AR41" s="1" t="s">
        <v>50</v>
      </c>
      <c r="AS41" s="1" t="s">
        <v>50</v>
      </c>
      <c r="AU41" s="1" t="s">
        <v>141</v>
      </c>
      <c r="AV41">
        <v>67442</v>
      </c>
    </row>
    <row r="42" spans="1:48" ht="30" customHeight="1" x14ac:dyDescent="0.3">
      <c r="A42" s="13" t="s">
        <v>142</v>
      </c>
      <c r="B42" s="13" t="s">
        <v>143</v>
      </c>
      <c r="C42" s="13" t="s">
        <v>139</v>
      </c>
      <c r="D42" s="11">
        <v>0.10299999999999999</v>
      </c>
      <c r="E42" s="12"/>
      <c r="F42" s="12"/>
      <c r="G42" s="12"/>
      <c r="H42" s="12"/>
      <c r="I42" s="12"/>
      <c r="J42" s="12"/>
      <c r="K42" s="12">
        <f t="shared" si="1"/>
        <v>0</v>
      </c>
      <c r="L42" s="12">
        <f t="shared" si="2"/>
        <v>0</v>
      </c>
      <c r="M42" s="13" t="s">
        <v>50</v>
      </c>
      <c r="N42" s="1" t="s">
        <v>144</v>
      </c>
      <c r="O42" s="1" t="s">
        <v>50</v>
      </c>
      <c r="P42" s="1" t="s">
        <v>50</v>
      </c>
      <c r="Q42" s="1" t="s">
        <v>92</v>
      </c>
      <c r="R42" s="1" t="s">
        <v>62</v>
      </c>
      <c r="S42" s="1" t="s">
        <v>62</v>
      </c>
      <c r="T42" s="1" t="s">
        <v>61</v>
      </c>
      <c r="AR42" s="1" t="s">
        <v>50</v>
      </c>
      <c r="AS42" s="1" t="s">
        <v>50</v>
      </c>
      <c r="AU42" s="1" t="s">
        <v>145</v>
      </c>
      <c r="AV42">
        <v>67443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92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92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92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92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92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92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92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92</v>
      </c>
    </row>
    <row r="51" spans="1:48" ht="30" customHeight="1" x14ac:dyDescent="0.3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92</v>
      </c>
    </row>
    <row r="52" spans="1:48" ht="30" customHeight="1" x14ac:dyDescent="0.3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92</v>
      </c>
    </row>
    <row r="53" spans="1:48" ht="30" customHeight="1" x14ac:dyDescent="0.3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92</v>
      </c>
    </row>
    <row r="54" spans="1:48" ht="30" customHeight="1" x14ac:dyDescent="0.3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92</v>
      </c>
    </row>
    <row r="55" spans="1:48" ht="30" customHeight="1" x14ac:dyDescent="0.3">
      <c r="A55" s="13" t="s">
        <v>87</v>
      </c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>
        <f>SUMIF(Q31:Q54,"01010201",L31:L54)</f>
        <v>0</v>
      </c>
      <c r="M55" s="11"/>
      <c r="N55" t="s">
        <v>88</v>
      </c>
    </row>
    <row r="56" spans="1:48" ht="30" customHeight="1" x14ac:dyDescent="0.3">
      <c r="A56" s="13" t="s">
        <v>146</v>
      </c>
      <c r="B56" s="13" t="s">
        <v>50</v>
      </c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147</v>
      </c>
    </row>
    <row r="57" spans="1:48" ht="30" customHeight="1" x14ac:dyDescent="0.3">
      <c r="A57" s="13" t="s">
        <v>148</v>
      </c>
      <c r="B57" s="13" t="s">
        <v>149</v>
      </c>
      <c r="C57" s="13" t="s">
        <v>150</v>
      </c>
      <c r="D57" s="11">
        <v>48</v>
      </c>
      <c r="E57" s="12"/>
      <c r="F57" s="12"/>
      <c r="G57" s="12"/>
      <c r="H57" s="12"/>
      <c r="I57" s="12"/>
      <c r="J57" s="12"/>
      <c r="K57" s="12">
        <f t="shared" ref="K57:L60" si="3">TRUNC(E57+G57+I57, 0)</f>
        <v>0</v>
      </c>
      <c r="L57" s="12">
        <f t="shared" si="3"/>
        <v>0</v>
      </c>
      <c r="M57" s="13" t="s">
        <v>151</v>
      </c>
      <c r="N57" s="1" t="s">
        <v>152</v>
      </c>
      <c r="O57" s="1" t="s">
        <v>50</v>
      </c>
      <c r="P57" s="1" t="s">
        <v>50</v>
      </c>
      <c r="Q57" s="1" t="s">
        <v>147</v>
      </c>
      <c r="R57" s="1" t="s">
        <v>61</v>
      </c>
      <c r="S57" s="1" t="s">
        <v>62</v>
      </c>
      <c r="T57" s="1" t="s">
        <v>62</v>
      </c>
      <c r="AR57" s="1" t="s">
        <v>50</v>
      </c>
      <c r="AS57" s="1" t="s">
        <v>50</v>
      </c>
      <c r="AU57" s="1" t="s">
        <v>153</v>
      </c>
      <c r="AV57">
        <v>66415</v>
      </c>
    </row>
    <row r="58" spans="1:48" ht="30" customHeight="1" x14ac:dyDescent="0.3">
      <c r="A58" s="13" t="s">
        <v>154</v>
      </c>
      <c r="B58" s="13" t="s">
        <v>155</v>
      </c>
      <c r="C58" s="13" t="s">
        <v>150</v>
      </c>
      <c r="D58" s="11">
        <v>27</v>
      </c>
      <c r="E58" s="12"/>
      <c r="F58" s="12"/>
      <c r="G58" s="12"/>
      <c r="H58" s="12"/>
      <c r="I58" s="12"/>
      <c r="J58" s="12"/>
      <c r="K58" s="12">
        <f t="shared" si="3"/>
        <v>0</v>
      </c>
      <c r="L58" s="12">
        <f t="shared" si="3"/>
        <v>0</v>
      </c>
      <c r="M58" s="13" t="s">
        <v>156</v>
      </c>
      <c r="N58" s="1" t="s">
        <v>157</v>
      </c>
      <c r="O58" s="1" t="s">
        <v>50</v>
      </c>
      <c r="P58" s="1" t="s">
        <v>50</v>
      </c>
      <c r="Q58" s="1" t="s">
        <v>147</v>
      </c>
      <c r="R58" s="1" t="s">
        <v>61</v>
      </c>
      <c r="S58" s="1" t="s">
        <v>62</v>
      </c>
      <c r="T58" s="1" t="s">
        <v>62</v>
      </c>
      <c r="AR58" s="1" t="s">
        <v>50</v>
      </c>
      <c r="AS58" s="1" t="s">
        <v>50</v>
      </c>
      <c r="AU58" s="1" t="s">
        <v>158</v>
      </c>
      <c r="AV58">
        <v>66416</v>
      </c>
    </row>
    <row r="59" spans="1:48" ht="30" customHeight="1" x14ac:dyDescent="0.3">
      <c r="A59" s="13" t="s">
        <v>159</v>
      </c>
      <c r="B59" s="13" t="s">
        <v>160</v>
      </c>
      <c r="C59" s="13" t="s">
        <v>150</v>
      </c>
      <c r="D59" s="11">
        <v>21</v>
      </c>
      <c r="E59" s="12"/>
      <c r="F59" s="12"/>
      <c r="G59" s="12"/>
      <c r="H59" s="12"/>
      <c r="I59" s="12"/>
      <c r="J59" s="12"/>
      <c r="K59" s="12">
        <f t="shared" si="3"/>
        <v>0</v>
      </c>
      <c r="L59" s="12">
        <f t="shared" si="3"/>
        <v>0</v>
      </c>
      <c r="M59" s="13" t="s">
        <v>161</v>
      </c>
      <c r="N59" s="1" t="s">
        <v>162</v>
      </c>
      <c r="O59" s="1" t="s">
        <v>50</v>
      </c>
      <c r="P59" s="1" t="s">
        <v>50</v>
      </c>
      <c r="Q59" s="1" t="s">
        <v>147</v>
      </c>
      <c r="R59" s="1" t="s">
        <v>62</v>
      </c>
      <c r="S59" s="1" t="s">
        <v>61</v>
      </c>
      <c r="T59" s="1" t="s">
        <v>62</v>
      </c>
      <c r="AR59" s="1" t="s">
        <v>50</v>
      </c>
      <c r="AS59" s="1" t="s">
        <v>50</v>
      </c>
      <c r="AU59" s="1" t="s">
        <v>163</v>
      </c>
      <c r="AV59">
        <v>66417</v>
      </c>
    </row>
    <row r="60" spans="1:48" ht="30" customHeight="1" x14ac:dyDescent="0.3">
      <c r="A60" s="13" t="s">
        <v>164</v>
      </c>
      <c r="B60" s="13" t="s">
        <v>165</v>
      </c>
      <c r="C60" s="13" t="s">
        <v>99</v>
      </c>
      <c r="D60" s="11">
        <v>16</v>
      </c>
      <c r="E60" s="12"/>
      <c r="F60" s="12"/>
      <c r="G60" s="12"/>
      <c r="H60" s="12"/>
      <c r="I60" s="12"/>
      <c r="J60" s="12"/>
      <c r="K60" s="12">
        <f t="shared" si="3"/>
        <v>0</v>
      </c>
      <c r="L60" s="12">
        <f t="shared" si="3"/>
        <v>0</v>
      </c>
      <c r="M60" s="13" t="s">
        <v>166</v>
      </c>
      <c r="N60" s="1" t="s">
        <v>167</v>
      </c>
      <c r="O60" s="1" t="s">
        <v>50</v>
      </c>
      <c r="P60" s="1" t="s">
        <v>50</v>
      </c>
      <c r="Q60" s="1" t="s">
        <v>147</v>
      </c>
      <c r="R60" s="1" t="s">
        <v>61</v>
      </c>
      <c r="S60" s="1" t="s">
        <v>62</v>
      </c>
      <c r="T60" s="1" t="s">
        <v>62</v>
      </c>
      <c r="AR60" s="1" t="s">
        <v>50</v>
      </c>
      <c r="AS60" s="1" t="s">
        <v>50</v>
      </c>
      <c r="AU60" s="1" t="s">
        <v>168</v>
      </c>
      <c r="AV60">
        <v>67232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147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147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147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147</v>
      </c>
    </row>
    <row r="65" spans="1:17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147</v>
      </c>
    </row>
    <row r="66" spans="1:17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147</v>
      </c>
    </row>
    <row r="67" spans="1:17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147</v>
      </c>
    </row>
    <row r="68" spans="1:17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147</v>
      </c>
    </row>
    <row r="69" spans="1:17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147</v>
      </c>
    </row>
    <row r="70" spans="1:17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147</v>
      </c>
    </row>
    <row r="71" spans="1:17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147</v>
      </c>
    </row>
    <row r="72" spans="1:17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147</v>
      </c>
    </row>
    <row r="73" spans="1:17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147</v>
      </c>
    </row>
    <row r="74" spans="1:17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147</v>
      </c>
    </row>
    <row r="75" spans="1:17" ht="30" customHeight="1" x14ac:dyDescent="0.3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147</v>
      </c>
    </row>
    <row r="76" spans="1:17" ht="30" customHeight="1" x14ac:dyDescent="0.3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147</v>
      </c>
    </row>
    <row r="77" spans="1:17" ht="30" customHeight="1" x14ac:dyDescent="0.3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147</v>
      </c>
    </row>
    <row r="78" spans="1:17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147</v>
      </c>
    </row>
    <row r="79" spans="1:17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147</v>
      </c>
    </row>
    <row r="80" spans="1:17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147</v>
      </c>
    </row>
    <row r="81" spans="1:48" ht="30" customHeight="1" x14ac:dyDescent="0.3">
      <c r="A81" s="13" t="s">
        <v>87</v>
      </c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>
        <f>SUMIF(Q57:Q80,"01010202",L57:L80)</f>
        <v>0</v>
      </c>
      <c r="M81" s="11"/>
      <c r="N81" t="s">
        <v>88</v>
      </c>
    </row>
    <row r="82" spans="1:48" ht="30" customHeight="1" x14ac:dyDescent="0.3">
      <c r="A82" s="13" t="s">
        <v>169</v>
      </c>
      <c r="B82" s="13" t="s">
        <v>50</v>
      </c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170</v>
      </c>
    </row>
    <row r="83" spans="1:48" ht="30" customHeight="1" x14ac:dyDescent="0.3">
      <c r="A83" s="13" t="s">
        <v>171</v>
      </c>
      <c r="B83" s="13" t="s">
        <v>172</v>
      </c>
      <c r="C83" s="13" t="s">
        <v>150</v>
      </c>
      <c r="D83" s="11">
        <v>15</v>
      </c>
      <c r="E83" s="12"/>
      <c r="F83" s="12"/>
      <c r="G83" s="12"/>
      <c r="H83" s="12"/>
      <c r="I83" s="12"/>
      <c r="J83" s="12"/>
      <c r="K83" s="12">
        <f t="shared" ref="K83:K102" si="4">TRUNC(E83+G83+I83, 0)</f>
        <v>0</v>
      </c>
      <c r="L83" s="12">
        <f t="shared" ref="L83:L102" si="5">TRUNC(F83+H83+J83, 0)</f>
        <v>0</v>
      </c>
      <c r="M83" s="13" t="s">
        <v>50</v>
      </c>
      <c r="N83" s="1" t="s">
        <v>173</v>
      </c>
      <c r="O83" s="1" t="s">
        <v>50</v>
      </c>
      <c r="P83" s="1" t="s">
        <v>50</v>
      </c>
      <c r="Q83" s="1" t="s">
        <v>170</v>
      </c>
      <c r="R83" s="1" t="s">
        <v>62</v>
      </c>
      <c r="S83" s="1" t="s">
        <v>62</v>
      </c>
      <c r="T83" s="1" t="s">
        <v>61</v>
      </c>
      <c r="AR83" s="1" t="s">
        <v>50</v>
      </c>
      <c r="AS83" s="1" t="s">
        <v>50</v>
      </c>
      <c r="AU83" s="1" t="s">
        <v>174</v>
      </c>
      <c r="AV83">
        <v>66452</v>
      </c>
    </row>
    <row r="84" spans="1:48" ht="30" customHeight="1" x14ac:dyDescent="0.3">
      <c r="A84" s="13" t="s">
        <v>171</v>
      </c>
      <c r="B84" s="13" t="s">
        <v>175</v>
      </c>
      <c r="C84" s="13" t="s">
        <v>150</v>
      </c>
      <c r="D84" s="11">
        <v>1</v>
      </c>
      <c r="E84" s="12"/>
      <c r="F84" s="12"/>
      <c r="G84" s="12"/>
      <c r="H84" s="12"/>
      <c r="I84" s="12"/>
      <c r="J84" s="12"/>
      <c r="K84" s="12">
        <f t="shared" si="4"/>
        <v>0</v>
      </c>
      <c r="L84" s="12">
        <f t="shared" si="5"/>
        <v>0</v>
      </c>
      <c r="M84" s="13" t="s">
        <v>50</v>
      </c>
      <c r="N84" s="1" t="s">
        <v>176</v>
      </c>
      <c r="O84" s="1" t="s">
        <v>50</v>
      </c>
      <c r="P84" s="1" t="s">
        <v>50</v>
      </c>
      <c r="Q84" s="1" t="s">
        <v>170</v>
      </c>
      <c r="R84" s="1" t="s">
        <v>62</v>
      </c>
      <c r="S84" s="1" t="s">
        <v>62</v>
      </c>
      <c r="T84" s="1" t="s">
        <v>61</v>
      </c>
      <c r="AR84" s="1" t="s">
        <v>50</v>
      </c>
      <c r="AS84" s="1" t="s">
        <v>50</v>
      </c>
      <c r="AU84" s="1" t="s">
        <v>177</v>
      </c>
      <c r="AV84">
        <v>66451</v>
      </c>
    </row>
    <row r="85" spans="1:48" ht="30" customHeight="1" x14ac:dyDescent="0.3">
      <c r="A85" s="13" t="s">
        <v>171</v>
      </c>
      <c r="B85" s="13" t="s">
        <v>178</v>
      </c>
      <c r="C85" s="13" t="s">
        <v>150</v>
      </c>
      <c r="D85" s="11">
        <v>1</v>
      </c>
      <c r="E85" s="12"/>
      <c r="F85" s="12"/>
      <c r="G85" s="12"/>
      <c r="H85" s="12"/>
      <c r="I85" s="12"/>
      <c r="J85" s="12"/>
      <c r="K85" s="12">
        <f t="shared" si="4"/>
        <v>0</v>
      </c>
      <c r="L85" s="12">
        <f t="shared" si="5"/>
        <v>0</v>
      </c>
      <c r="M85" s="13" t="s">
        <v>50</v>
      </c>
      <c r="N85" s="1" t="s">
        <v>179</v>
      </c>
      <c r="O85" s="1" t="s">
        <v>50</v>
      </c>
      <c r="P85" s="1" t="s">
        <v>50</v>
      </c>
      <c r="Q85" s="1" t="s">
        <v>170</v>
      </c>
      <c r="R85" s="1" t="s">
        <v>62</v>
      </c>
      <c r="S85" s="1" t="s">
        <v>62</v>
      </c>
      <c r="T85" s="1" t="s">
        <v>61</v>
      </c>
      <c r="AR85" s="1" t="s">
        <v>50</v>
      </c>
      <c r="AS85" s="1" t="s">
        <v>50</v>
      </c>
      <c r="AU85" s="1" t="s">
        <v>180</v>
      </c>
      <c r="AV85">
        <v>66450</v>
      </c>
    </row>
    <row r="86" spans="1:48" ht="30" customHeight="1" x14ac:dyDescent="0.3">
      <c r="A86" s="13" t="s">
        <v>181</v>
      </c>
      <c r="B86" s="13" t="s">
        <v>182</v>
      </c>
      <c r="C86" s="13" t="s">
        <v>150</v>
      </c>
      <c r="D86" s="11">
        <v>8</v>
      </c>
      <c r="E86" s="12"/>
      <c r="F86" s="12"/>
      <c r="G86" s="12"/>
      <c r="H86" s="12"/>
      <c r="I86" s="12"/>
      <c r="J86" s="12"/>
      <c r="K86" s="12">
        <f t="shared" si="4"/>
        <v>0</v>
      </c>
      <c r="L86" s="12">
        <f t="shared" si="5"/>
        <v>0</v>
      </c>
      <c r="M86" s="13" t="s">
        <v>183</v>
      </c>
      <c r="N86" s="1" t="s">
        <v>184</v>
      </c>
      <c r="O86" s="1" t="s">
        <v>50</v>
      </c>
      <c r="P86" s="1" t="s">
        <v>50</v>
      </c>
      <c r="Q86" s="1" t="s">
        <v>170</v>
      </c>
      <c r="R86" s="1" t="s">
        <v>61</v>
      </c>
      <c r="S86" s="1" t="s">
        <v>62</v>
      </c>
      <c r="T86" s="1" t="s">
        <v>62</v>
      </c>
      <c r="AR86" s="1" t="s">
        <v>50</v>
      </c>
      <c r="AS86" s="1" t="s">
        <v>50</v>
      </c>
      <c r="AU86" s="1" t="s">
        <v>185</v>
      </c>
      <c r="AV86">
        <v>66424</v>
      </c>
    </row>
    <row r="87" spans="1:48" ht="30" customHeight="1" x14ac:dyDescent="0.3">
      <c r="A87" s="13" t="s">
        <v>181</v>
      </c>
      <c r="B87" s="13" t="s">
        <v>186</v>
      </c>
      <c r="C87" s="13" t="s">
        <v>150</v>
      </c>
      <c r="D87" s="11">
        <v>7</v>
      </c>
      <c r="E87" s="12"/>
      <c r="F87" s="12"/>
      <c r="G87" s="12"/>
      <c r="H87" s="12"/>
      <c r="I87" s="12"/>
      <c r="J87" s="12"/>
      <c r="K87" s="12">
        <f t="shared" si="4"/>
        <v>0</v>
      </c>
      <c r="L87" s="12">
        <f t="shared" si="5"/>
        <v>0</v>
      </c>
      <c r="M87" s="13" t="s">
        <v>187</v>
      </c>
      <c r="N87" s="1" t="s">
        <v>188</v>
      </c>
      <c r="O87" s="1" t="s">
        <v>50</v>
      </c>
      <c r="P87" s="1" t="s">
        <v>50</v>
      </c>
      <c r="Q87" s="1" t="s">
        <v>170</v>
      </c>
      <c r="R87" s="1" t="s">
        <v>61</v>
      </c>
      <c r="S87" s="1" t="s">
        <v>62</v>
      </c>
      <c r="T87" s="1" t="s">
        <v>62</v>
      </c>
      <c r="AR87" s="1" t="s">
        <v>50</v>
      </c>
      <c r="AS87" s="1" t="s">
        <v>50</v>
      </c>
      <c r="AU87" s="1" t="s">
        <v>189</v>
      </c>
      <c r="AV87">
        <v>66425</v>
      </c>
    </row>
    <row r="88" spans="1:48" ht="30" customHeight="1" x14ac:dyDescent="0.3">
      <c r="A88" s="13" t="s">
        <v>190</v>
      </c>
      <c r="B88" s="13" t="s">
        <v>191</v>
      </c>
      <c r="C88" s="13" t="s">
        <v>150</v>
      </c>
      <c r="D88" s="11">
        <v>1</v>
      </c>
      <c r="E88" s="12"/>
      <c r="F88" s="12"/>
      <c r="G88" s="12"/>
      <c r="H88" s="12"/>
      <c r="I88" s="12"/>
      <c r="J88" s="12"/>
      <c r="K88" s="12">
        <f t="shared" si="4"/>
        <v>0</v>
      </c>
      <c r="L88" s="12">
        <f t="shared" si="5"/>
        <v>0</v>
      </c>
      <c r="M88" s="13" t="s">
        <v>192</v>
      </c>
      <c r="N88" s="1" t="s">
        <v>193</v>
      </c>
      <c r="O88" s="1" t="s">
        <v>50</v>
      </c>
      <c r="P88" s="1" t="s">
        <v>50</v>
      </c>
      <c r="Q88" s="1" t="s">
        <v>170</v>
      </c>
      <c r="R88" s="1" t="s">
        <v>61</v>
      </c>
      <c r="S88" s="1" t="s">
        <v>62</v>
      </c>
      <c r="T88" s="1" t="s">
        <v>62</v>
      </c>
      <c r="AR88" s="1" t="s">
        <v>50</v>
      </c>
      <c r="AS88" s="1" t="s">
        <v>50</v>
      </c>
      <c r="AU88" s="1" t="s">
        <v>194</v>
      </c>
      <c r="AV88">
        <v>66426</v>
      </c>
    </row>
    <row r="89" spans="1:48" ht="30" customHeight="1" x14ac:dyDescent="0.3">
      <c r="A89" s="13" t="s">
        <v>195</v>
      </c>
      <c r="B89" s="13" t="s">
        <v>196</v>
      </c>
      <c r="C89" s="13" t="s">
        <v>150</v>
      </c>
      <c r="D89" s="11">
        <v>1</v>
      </c>
      <c r="E89" s="12"/>
      <c r="F89" s="12"/>
      <c r="G89" s="12"/>
      <c r="H89" s="12"/>
      <c r="I89" s="12"/>
      <c r="J89" s="12"/>
      <c r="K89" s="12">
        <f t="shared" si="4"/>
        <v>0</v>
      </c>
      <c r="L89" s="12">
        <f t="shared" si="5"/>
        <v>0</v>
      </c>
      <c r="M89" s="13" t="s">
        <v>197</v>
      </c>
      <c r="N89" s="1" t="s">
        <v>198</v>
      </c>
      <c r="O89" s="1" t="s">
        <v>50</v>
      </c>
      <c r="P89" s="1" t="s">
        <v>50</v>
      </c>
      <c r="Q89" s="1" t="s">
        <v>170</v>
      </c>
      <c r="R89" s="1" t="s">
        <v>61</v>
      </c>
      <c r="S89" s="1" t="s">
        <v>62</v>
      </c>
      <c r="T89" s="1" t="s">
        <v>62</v>
      </c>
      <c r="AR89" s="1" t="s">
        <v>50</v>
      </c>
      <c r="AS89" s="1" t="s">
        <v>50</v>
      </c>
      <c r="AU89" s="1" t="s">
        <v>199</v>
      </c>
      <c r="AV89">
        <v>66427</v>
      </c>
    </row>
    <row r="90" spans="1:48" ht="30" customHeight="1" x14ac:dyDescent="0.3">
      <c r="A90" s="13" t="s">
        <v>200</v>
      </c>
      <c r="B90" s="13" t="s">
        <v>201</v>
      </c>
      <c r="C90" s="13" t="s">
        <v>99</v>
      </c>
      <c r="D90" s="11">
        <v>11</v>
      </c>
      <c r="E90" s="12"/>
      <c r="F90" s="12"/>
      <c r="G90" s="12"/>
      <c r="H90" s="12"/>
      <c r="I90" s="12"/>
      <c r="J90" s="12"/>
      <c r="K90" s="12">
        <f t="shared" si="4"/>
        <v>0</v>
      </c>
      <c r="L90" s="12">
        <f t="shared" si="5"/>
        <v>0</v>
      </c>
      <c r="M90" s="13" t="s">
        <v>202</v>
      </c>
      <c r="N90" s="1" t="s">
        <v>203</v>
      </c>
      <c r="O90" s="1" t="s">
        <v>50</v>
      </c>
      <c r="P90" s="1" t="s">
        <v>50</v>
      </c>
      <c r="Q90" s="1" t="s">
        <v>170</v>
      </c>
      <c r="R90" s="1" t="s">
        <v>61</v>
      </c>
      <c r="S90" s="1" t="s">
        <v>62</v>
      </c>
      <c r="T90" s="1" t="s">
        <v>62</v>
      </c>
      <c r="AR90" s="1" t="s">
        <v>50</v>
      </c>
      <c r="AS90" s="1" t="s">
        <v>50</v>
      </c>
      <c r="AU90" s="1" t="s">
        <v>204</v>
      </c>
      <c r="AV90">
        <v>66458</v>
      </c>
    </row>
    <row r="91" spans="1:48" ht="30" customHeight="1" x14ac:dyDescent="0.3">
      <c r="A91" s="13" t="s">
        <v>200</v>
      </c>
      <c r="B91" s="13" t="s">
        <v>205</v>
      </c>
      <c r="C91" s="13" t="s">
        <v>99</v>
      </c>
      <c r="D91" s="11">
        <v>28</v>
      </c>
      <c r="E91" s="12"/>
      <c r="F91" s="12"/>
      <c r="G91" s="12"/>
      <c r="H91" s="12"/>
      <c r="I91" s="12"/>
      <c r="J91" s="12"/>
      <c r="K91" s="12">
        <f t="shared" si="4"/>
        <v>0</v>
      </c>
      <c r="L91" s="12">
        <f t="shared" si="5"/>
        <v>0</v>
      </c>
      <c r="M91" s="13" t="s">
        <v>206</v>
      </c>
      <c r="N91" s="1" t="s">
        <v>207</v>
      </c>
      <c r="O91" s="1" t="s">
        <v>50</v>
      </c>
      <c r="P91" s="1" t="s">
        <v>50</v>
      </c>
      <c r="Q91" s="1" t="s">
        <v>170</v>
      </c>
      <c r="R91" s="1" t="s">
        <v>61</v>
      </c>
      <c r="S91" s="1" t="s">
        <v>62</v>
      </c>
      <c r="T91" s="1" t="s">
        <v>62</v>
      </c>
      <c r="AR91" s="1" t="s">
        <v>50</v>
      </c>
      <c r="AS91" s="1" t="s">
        <v>50</v>
      </c>
      <c r="AU91" s="1" t="s">
        <v>208</v>
      </c>
      <c r="AV91">
        <v>66431</v>
      </c>
    </row>
    <row r="92" spans="1:48" ht="30" customHeight="1" x14ac:dyDescent="0.3">
      <c r="A92" s="13" t="s">
        <v>200</v>
      </c>
      <c r="B92" s="13" t="s">
        <v>209</v>
      </c>
      <c r="C92" s="13" t="s">
        <v>99</v>
      </c>
      <c r="D92" s="11">
        <v>9</v>
      </c>
      <c r="E92" s="12"/>
      <c r="F92" s="12"/>
      <c r="G92" s="12"/>
      <c r="H92" s="12"/>
      <c r="I92" s="12"/>
      <c r="J92" s="12"/>
      <c r="K92" s="12">
        <f t="shared" si="4"/>
        <v>0</v>
      </c>
      <c r="L92" s="12">
        <f t="shared" si="5"/>
        <v>0</v>
      </c>
      <c r="M92" s="13" t="s">
        <v>210</v>
      </c>
      <c r="N92" s="1" t="s">
        <v>211</v>
      </c>
      <c r="O92" s="1" t="s">
        <v>50</v>
      </c>
      <c r="P92" s="1" t="s">
        <v>50</v>
      </c>
      <c r="Q92" s="1" t="s">
        <v>170</v>
      </c>
      <c r="R92" s="1" t="s">
        <v>61</v>
      </c>
      <c r="S92" s="1" t="s">
        <v>62</v>
      </c>
      <c r="T92" s="1" t="s">
        <v>62</v>
      </c>
      <c r="AR92" s="1" t="s">
        <v>50</v>
      </c>
      <c r="AS92" s="1" t="s">
        <v>50</v>
      </c>
      <c r="AU92" s="1" t="s">
        <v>212</v>
      </c>
      <c r="AV92">
        <v>66432</v>
      </c>
    </row>
    <row r="93" spans="1:48" ht="30" customHeight="1" x14ac:dyDescent="0.3">
      <c r="A93" s="13" t="s">
        <v>213</v>
      </c>
      <c r="B93" s="13" t="s">
        <v>214</v>
      </c>
      <c r="C93" s="13" t="s">
        <v>99</v>
      </c>
      <c r="D93" s="11">
        <v>8</v>
      </c>
      <c r="E93" s="12"/>
      <c r="F93" s="12"/>
      <c r="G93" s="12"/>
      <c r="H93" s="12"/>
      <c r="I93" s="12"/>
      <c r="J93" s="12"/>
      <c r="K93" s="12">
        <f t="shared" si="4"/>
        <v>0</v>
      </c>
      <c r="L93" s="12">
        <f t="shared" si="5"/>
        <v>0</v>
      </c>
      <c r="M93" s="13" t="s">
        <v>50</v>
      </c>
      <c r="N93" s="1" t="s">
        <v>215</v>
      </c>
      <c r="O93" s="1" t="s">
        <v>50</v>
      </c>
      <c r="P93" s="1" t="s">
        <v>50</v>
      </c>
      <c r="Q93" s="1" t="s">
        <v>170</v>
      </c>
      <c r="R93" s="1" t="s">
        <v>62</v>
      </c>
      <c r="S93" s="1" t="s">
        <v>62</v>
      </c>
      <c r="T93" s="1" t="s">
        <v>61</v>
      </c>
      <c r="AR93" s="1" t="s">
        <v>50</v>
      </c>
      <c r="AS93" s="1" t="s">
        <v>50</v>
      </c>
      <c r="AU93" s="1" t="s">
        <v>216</v>
      </c>
      <c r="AV93">
        <v>66460</v>
      </c>
    </row>
    <row r="94" spans="1:48" ht="30" customHeight="1" x14ac:dyDescent="0.3">
      <c r="A94" s="13" t="s">
        <v>217</v>
      </c>
      <c r="B94" s="13" t="s">
        <v>218</v>
      </c>
      <c r="C94" s="13" t="s">
        <v>99</v>
      </c>
      <c r="D94" s="11">
        <v>8</v>
      </c>
      <c r="E94" s="12"/>
      <c r="F94" s="12"/>
      <c r="G94" s="12"/>
      <c r="H94" s="12"/>
      <c r="I94" s="12"/>
      <c r="J94" s="12"/>
      <c r="K94" s="12">
        <f t="shared" si="4"/>
        <v>0</v>
      </c>
      <c r="L94" s="12">
        <f t="shared" si="5"/>
        <v>0</v>
      </c>
      <c r="M94" s="13" t="s">
        <v>219</v>
      </c>
      <c r="N94" s="1" t="s">
        <v>220</v>
      </c>
      <c r="O94" s="1" t="s">
        <v>50</v>
      </c>
      <c r="P94" s="1" t="s">
        <v>50</v>
      </c>
      <c r="Q94" s="1" t="s">
        <v>170</v>
      </c>
      <c r="R94" s="1" t="s">
        <v>61</v>
      </c>
      <c r="S94" s="1" t="s">
        <v>62</v>
      </c>
      <c r="T94" s="1" t="s">
        <v>62</v>
      </c>
      <c r="AR94" s="1" t="s">
        <v>50</v>
      </c>
      <c r="AS94" s="1" t="s">
        <v>50</v>
      </c>
      <c r="AU94" s="1" t="s">
        <v>221</v>
      </c>
      <c r="AV94">
        <v>66459</v>
      </c>
    </row>
    <row r="95" spans="1:48" ht="30" customHeight="1" x14ac:dyDescent="0.3">
      <c r="A95" s="13" t="s">
        <v>222</v>
      </c>
      <c r="B95" s="13" t="s">
        <v>223</v>
      </c>
      <c r="C95" s="13" t="s">
        <v>139</v>
      </c>
      <c r="D95" s="11">
        <v>0.14099999999999999</v>
      </c>
      <c r="E95" s="12"/>
      <c r="F95" s="12"/>
      <c r="G95" s="12"/>
      <c r="H95" s="12"/>
      <c r="I95" s="12"/>
      <c r="J95" s="12"/>
      <c r="K95" s="12">
        <f t="shared" si="4"/>
        <v>0</v>
      </c>
      <c r="L95" s="12">
        <f t="shared" si="5"/>
        <v>0</v>
      </c>
      <c r="M95" s="13" t="s">
        <v>50</v>
      </c>
      <c r="N95" s="1" t="s">
        <v>224</v>
      </c>
      <c r="O95" s="1" t="s">
        <v>50</v>
      </c>
      <c r="P95" s="1" t="s">
        <v>50</v>
      </c>
      <c r="Q95" s="1" t="s">
        <v>170</v>
      </c>
      <c r="R95" s="1" t="s">
        <v>62</v>
      </c>
      <c r="S95" s="1" t="s">
        <v>62</v>
      </c>
      <c r="T95" s="1" t="s">
        <v>61</v>
      </c>
      <c r="AR95" s="1" t="s">
        <v>50</v>
      </c>
      <c r="AS95" s="1" t="s">
        <v>50</v>
      </c>
      <c r="AU95" s="1" t="s">
        <v>225</v>
      </c>
      <c r="AV95">
        <v>66453</v>
      </c>
    </row>
    <row r="96" spans="1:48" ht="30" customHeight="1" x14ac:dyDescent="0.3">
      <c r="A96" s="13" t="s">
        <v>222</v>
      </c>
      <c r="B96" s="13" t="s">
        <v>226</v>
      </c>
      <c r="C96" s="13" t="s">
        <v>139</v>
      </c>
      <c r="D96" s="11">
        <v>0.73499999999999999</v>
      </c>
      <c r="E96" s="12"/>
      <c r="F96" s="12"/>
      <c r="G96" s="12"/>
      <c r="H96" s="12"/>
      <c r="I96" s="12"/>
      <c r="J96" s="12"/>
      <c r="K96" s="12">
        <f t="shared" si="4"/>
        <v>0</v>
      </c>
      <c r="L96" s="12">
        <f t="shared" si="5"/>
        <v>0</v>
      </c>
      <c r="M96" s="13" t="s">
        <v>50</v>
      </c>
      <c r="N96" s="1" t="s">
        <v>227</v>
      </c>
      <c r="O96" s="1" t="s">
        <v>50</v>
      </c>
      <c r="P96" s="1" t="s">
        <v>50</v>
      </c>
      <c r="Q96" s="1" t="s">
        <v>170</v>
      </c>
      <c r="R96" s="1" t="s">
        <v>62</v>
      </c>
      <c r="S96" s="1" t="s">
        <v>62</v>
      </c>
      <c r="T96" s="1" t="s">
        <v>61</v>
      </c>
      <c r="AR96" s="1" t="s">
        <v>50</v>
      </c>
      <c r="AS96" s="1" t="s">
        <v>50</v>
      </c>
      <c r="AU96" s="1" t="s">
        <v>228</v>
      </c>
      <c r="AV96">
        <v>66454</v>
      </c>
    </row>
    <row r="97" spans="1:48" ht="30" customHeight="1" x14ac:dyDescent="0.3">
      <c r="A97" s="13" t="s">
        <v>222</v>
      </c>
      <c r="B97" s="13" t="s">
        <v>229</v>
      </c>
      <c r="C97" s="13" t="s">
        <v>139</v>
      </c>
      <c r="D97" s="11">
        <v>0.58599999999999997</v>
      </c>
      <c r="E97" s="12"/>
      <c r="F97" s="12"/>
      <c r="G97" s="12"/>
      <c r="H97" s="12"/>
      <c r="I97" s="12"/>
      <c r="J97" s="12"/>
      <c r="K97" s="12">
        <f t="shared" si="4"/>
        <v>0</v>
      </c>
      <c r="L97" s="12">
        <f t="shared" si="5"/>
        <v>0</v>
      </c>
      <c r="M97" s="13" t="s">
        <v>50</v>
      </c>
      <c r="N97" s="1" t="s">
        <v>230</v>
      </c>
      <c r="O97" s="1" t="s">
        <v>50</v>
      </c>
      <c r="P97" s="1" t="s">
        <v>50</v>
      </c>
      <c r="Q97" s="1" t="s">
        <v>170</v>
      </c>
      <c r="R97" s="1" t="s">
        <v>62</v>
      </c>
      <c r="S97" s="1" t="s">
        <v>62</v>
      </c>
      <c r="T97" s="1" t="s">
        <v>61</v>
      </c>
      <c r="AR97" s="1" t="s">
        <v>50</v>
      </c>
      <c r="AS97" s="1" t="s">
        <v>50</v>
      </c>
      <c r="AU97" s="1" t="s">
        <v>231</v>
      </c>
      <c r="AV97">
        <v>66455</v>
      </c>
    </row>
    <row r="98" spans="1:48" ht="30" customHeight="1" x14ac:dyDescent="0.3">
      <c r="A98" s="13" t="s">
        <v>222</v>
      </c>
      <c r="B98" s="13" t="s">
        <v>232</v>
      </c>
      <c r="C98" s="13" t="s">
        <v>139</v>
      </c>
      <c r="D98" s="11">
        <v>0.443</v>
      </c>
      <c r="E98" s="12"/>
      <c r="F98" s="12"/>
      <c r="G98" s="12"/>
      <c r="H98" s="12"/>
      <c r="I98" s="12"/>
      <c r="J98" s="12"/>
      <c r="K98" s="12">
        <f t="shared" si="4"/>
        <v>0</v>
      </c>
      <c r="L98" s="12">
        <f t="shared" si="5"/>
        <v>0</v>
      </c>
      <c r="M98" s="13" t="s">
        <v>50</v>
      </c>
      <c r="N98" s="1" t="s">
        <v>233</v>
      </c>
      <c r="O98" s="1" t="s">
        <v>50</v>
      </c>
      <c r="P98" s="1" t="s">
        <v>50</v>
      </c>
      <c r="Q98" s="1" t="s">
        <v>170</v>
      </c>
      <c r="R98" s="1" t="s">
        <v>62</v>
      </c>
      <c r="S98" s="1" t="s">
        <v>62</v>
      </c>
      <c r="T98" s="1" t="s">
        <v>61</v>
      </c>
      <c r="AR98" s="1" t="s">
        <v>50</v>
      </c>
      <c r="AS98" s="1" t="s">
        <v>50</v>
      </c>
      <c r="AU98" s="1" t="s">
        <v>234</v>
      </c>
      <c r="AV98">
        <v>66456</v>
      </c>
    </row>
    <row r="99" spans="1:48" ht="30" customHeight="1" x14ac:dyDescent="0.3">
      <c r="A99" s="13" t="s">
        <v>235</v>
      </c>
      <c r="B99" s="13" t="s">
        <v>236</v>
      </c>
      <c r="C99" s="13" t="s">
        <v>139</v>
      </c>
      <c r="D99" s="11">
        <v>1.85</v>
      </c>
      <c r="E99" s="12"/>
      <c r="F99" s="12"/>
      <c r="G99" s="12"/>
      <c r="H99" s="12"/>
      <c r="I99" s="12"/>
      <c r="J99" s="12"/>
      <c r="K99" s="12">
        <f t="shared" si="4"/>
        <v>0</v>
      </c>
      <c r="L99" s="12">
        <f t="shared" si="5"/>
        <v>0</v>
      </c>
      <c r="M99" s="13" t="s">
        <v>237</v>
      </c>
      <c r="N99" s="1" t="s">
        <v>238</v>
      </c>
      <c r="O99" s="1" t="s">
        <v>50</v>
      </c>
      <c r="P99" s="1" t="s">
        <v>50</v>
      </c>
      <c r="Q99" s="1" t="s">
        <v>170</v>
      </c>
      <c r="R99" s="1" t="s">
        <v>61</v>
      </c>
      <c r="S99" s="1" t="s">
        <v>62</v>
      </c>
      <c r="T99" s="1" t="s">
        <v>62</v>
      </c>
      <c r="AR99" s="1" t="s">
        <v>50</v>
      </c>
      <c r="AS99" s="1" t="s">
        <v>50</v>
      </c>
      <c r="AU99" s="1" t="s">
        <v>239</v>
      </c>
      <c r="AV99">
        <v>66457</v>
      </c>
    </row>
    <row r="100" spans="1:48" ht="30" customHeight="1" x14ac:dyDescent="0.3">
      <c r="A100" s="13" t="s">
        <v>240</v>
      </c>
      <c r="B100" s="13" t="s">
        <v>50</v>
      </c>
      <c r="C100" s="13" t="s">
        <v>241</v>
      </c>
      <c r="D100" s="11">
        <v>1.85</v>
      </c>
      <c r="E100" s="12"/>
      <c r="F100" s="12"/>
      <c r="G100" s="12"/>
      <c r="H100" s="12"/>
      <c r="I100" s="12"/>
      <c r="J100" s="12"/>
      <c r="K100" s="12">
        <f t="shared" si="4"/>
        <v>0</v>
      </c>
      <c r="L100" s="12">
        <f t="shared" si="5"/>
        <v>0</v>
      </c>
      <c r="M100" s="13" t="s">
        <v>50</v>
      </c>
      <c r="N100" s="1" t="s">
        <v>242</v>
      </c>
      <c r="O100" s="1" t="s">
        <v>50</v>
      </c>
      <c r="P100" s="1" t="s">
        <v>50</v>
      </c>
      <c r="Q100" s="1" t="s">
        <v>170</v>
      </c>
      <c r="R100" s="1" t="s">
        <v>62</v>
      </c>
      <c r="S100" s="1" t="s">
        <v>62</v>
      </c>
      <c r="T100" s="1" t="s">
        <v>61</v>
      </c>
      <c r="AR100" s="1" t="s">
        <v>50</v>
      </c>
      <c r="AS100" s="1" t="s">
        <v>50</v>
      </c>
      <c r="AU100" s="1" t="s">
        <v>243</v>
      </c>
      <c r="AV100">
        <v>66442</v>
      </c>
    </row>
    <row r="101" spans="1:48" ht="30" customHeight="1" x14ac:dyDescent="0.3">
      <c r="A101" s="13" t="s">
        <v>244</v>
      </c>
      <c r="B101" s="13" t="s">
        <v>245</v>
      </c>
      <c r="C101" s="13" t="s">
        <v>139</v>
      </c>
      <c r="D101" s="11">
        <v>-4.9000000000000002E-2</v>
      </c>
      <c r="E101" s="12"/>
      <c r="F101" s="12"/>
      <c r="G101" s="12"/>
      <c r="H101" s="12"/>
      <c r="I101" s="12"/>
      <c r="J101" s="12"/>
      <c r="K101" s="12">
        <f t="shared" si="4"/>
        <v>0</v>
      </c>
      <c r="L101" s="12">
        <f t="shared" si="5"/>
        <v>0</v>
      </c>
      <c r="M101" s="13" t="s">
        <v>246</v>
      </c>
      <c r="N101" s="1" t="s">
        <v>247</v>
      </c>
      <c r="O101" s="1" t="s">
        <v>50</v>
      </c>
      <c r="P101" s="1" t="s">
        <v>50</v>
      </c>
      <c r="Q101" s="1" t="s">
        <v>170</v>
      </c>
      <c r="R101" s="1" t="s">
        <v>62</v>
      </c>
      <c r="S101" s="1" t="s">
        <v>62</v>
      </c>
      <c r="T101" s="1" t="s">
        <v>61</v>
      </c>
      <c r="AR101" s="1" t="s">
        <v>50</v>
      </c>
      <c r="AS101" s="1" t="s">
        <v>50</v>
      </c>
      <c r="AU101" s="1" t="s">
        <v>248</v>
      </c>
      <c r="AV101">
        <v>66443</v>
      </c>
    </row>
    <row r="102" spans="1:48" ht="30" customHeight="1" x14ac:dyDescent="0.3">
      <c r="A102" s="13" t="s">
        <v>249</v>
      </c>
      <c r="B102" s="13" t="s">
        <v>250</v>
      </c>
      <c r="C102" s="13" t="s">
        <v>251</v>
      </c>
      <c r="D102" s="11">
        <v>11</v>
      </c>
      <c r="E102" s="12"/>
      <c r="F102" s="12"/>
      <c r="G102" s="12"/>
      <c r="H102" s="12"/>
      <c r="I102" s="12"/>
      <c r="J102" s="12"/>
      <c r="K102" s="12">
        <f t="shared" si="4"/>
        <v>0</v>
      </c>
      <c r="L102" s="12">
        <f t="shared" si="5"/>
        <v>0</v>
      </c>
      <c r="M102" s="13" t="s">
        <v>252</v>
      </c>
      <c r="N102" s="1" t="s">
        <v>253</v>
      </c>
      <c r="O102" s="1" t="s">
        <v>50</v>
      </c>
      <c r="P102" s="1" t="s">
        <v>50</v>
      </c>
      <c r="Q102" s="1" t="s">
        <v>170</v>
      </c>
      <c r="R102" s="1" t="s">
        <v>61</v>
      </c>
      <c r="S102" s="1" t="s">
        <v>62</v>
      </c>
      <c r="T102" s="1" t="s">
        <v>62</v>
      </c>
      <c r="AR102" s="1" t="s">
        <v>50</v>
      </c>
      <c r="AS102" s="1" t="s">
        <v>50</v>
      </c>
      <c r="AU102" s="1" t="s">
        <v>254</v>
      </c>
      <c r="AV102">
        <v>66444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170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170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170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170</v>
      </c>
    </row>
    <row r="107" spans="1:48" ht="30" customHeight="1" x14ac:dyDescent="0.3">
      <c r="A107" s="13" t="s">
        <v>87</v>
      </c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>
        <f>SUMIF(Q83:Q106,"01010203",L83:L106)</f>
        <v>0</v>
      </c>
      <c r="M107" s="11"/>
      <c r="N107" t="s">
        <v>88</v>
      </c>
    </row>
    <row r="108" spans="1:48" ht="30" customHeight="1" x14ac:dyDescent="0.3">
      <c r="A108" s="13" t="s">
        <v>255</v>
      </c>
      <c r="B108" s="13" t="s">
        <v>50</v>
      </c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256</v>
      </c>
    </row>
    <row r="109" spans="1:48" ht="30" customHeight="1" x14ac:dyDescent="0.3">
      <c r="A109" s="13" t="s">
        <v>257</v>
      </c>
      <c r="B109" s="13" t="s">
        <v>258</v>
      </c>
      <c r="C109" s="13" t="s">
        <v>139</v>
      </c>
      <c r="D109" s="11">
        <v>7.9939999999999998</v>
      </c>
      <c r="E109" s="12"/>
      <c r="F109" s="12"/>
      <c r="G109" s="12"/>
      <c r="H109" s="12"/>
      <c r="I109" s="12"/>
      <c r="J109" s="12"/>
      <c r="K109" s="12">
        <f t="shared" ref="K109:K130" si="6">TRUNC(E109+G109+I109, 0)</f>
        <v>0</v>
      </c>
      <c r="L109" s="12">
        <f t="shared" ref="L109:L130" si="7">TRUNC(F109+H109+J109, 0)</f>
        <v>0</v>
      </c>
      <c r="M109" s="13" t="s">
        <v>259</v>
      </c>
      <c r="N109" s="1" t="s">
        <v>260</v>
      </c>
      <c r="O109" s="1" t="s">
        <v>50</v>
      </c>
      <c r="P109" s="1" t="s">
        <v>50</v>
      </c>
      <c r="Q109" s="1" t="s">
        <v>256</v>
      </c>
      <c r="R109" s="1" t="s">
        <v>62</v>
      </c>
      <c r="S109" s="1" t="s">
        <v>62</v>
      </c>
      <c r="T109" s="1" t="s">
        <v>61</v>
      </c>
      <c r="AR109" s="1" t="s">
        <v>50</v>
      </c>
      <c r="AS109" s="1" t="s">
        <v>50</v>
      </c>
      <c r="AU109" s="1" t="s">
        <v>261</v>
      </c>
      <c r="AV109">
        <v>66511</v>
      </c>
    </row>
    <row r="110" spans="1:48" ht="30" customHeight="1" x14ac:dyDescent="0.3">
      <c r="A110" s="13" t="s">
        <v>262</v>
      </c>
      <c r="B110" s="13" t="s">
        <v>263</v>
      </c>
      <c r="C110" s="13" t="s">
        <v>139</v>
      </c>
      <c r="D110" s="11">
        <v>0.98099999999999998</v>
      </c>
      <c r="E110" s="12"/>
      <c r="F110" s="12"/>
      <c r="G110" s="12"/>
      <c r="H110" s="12"/>
      <c r="I110" s="12"/>
      <c r="J110" s="12"/>
      <c r="K110" s="12">
        <f t="shared" si="6"/>
        <v>0</v>
      </c>
      <c r="L110" s="12">
        <f t="shared" si="7"/>
        <v>0</v>
      </c>
      <c r="M110" s="13" t="s">
        <v>264</v>
      </c>
      <c r="N110" s="1" t="s">
        <v>265</v>
      </c>
      <c r="O110" s="1" t="s">
        <v>50</v>
      </c>
      <c r="P110" s="1" t="s">
        <v>50</v>
      </c>
      <c r="Q110" s="1" t="s">
        <v>256</v>
      </c>
      <c r="R110" s="1" t="s">
        <v>61</v>
      </c>
      <c r="S110" s="1" t="s">
        <v>62</v>
      </c>
      <c r="T110" s="1" t="s">
        <v>62</v>
      </c>
      <c r="AR110" s="1" t="s">
        <v>50</v>
      </c>
      <c r="AS110" s="1" t="s">
        <v>50</v>
      </c>
      <c r="AU110" s="1" t="s">
        <v>266</v>
      </c>
      <c r="AV110">
        <v>66512</v>
      </c>
    </row>
    <row r="111" spans="1:48" ht="30" customHeight="1" x14ac:dyDescent="0.3">
      <c r="A111" s="13" t="s">
        <v>262</v>
      </c>
      <c r="B111" s="13" t="s">
        <v>267</v>
      </c>
      <c r="C111" s="13" t="s">
        <v>139</v>
      </c>
      <c r="D111" s="11">
        <v>0.92400000000000004</v>
      </c>
      <c r="E111" s="12"/>
      <c r="F111" s="12"/>
      <c r="G111" s="12"/>
      <c r="H111" s="12"/>
      <c r="I111" s="12"/>
      <c r="J111" s="12"/>
      <c r="K111" s="12">
        <f t="shared" si="6"/>
        <v>0</v>
      </c>
      <c r="L111" s="12">
        <f t="shared" si="7"/>
        <v>0</v>
      </c>
      <c r="M111" s="13" t="s">
        <v>268</v>
      </c>
      <c r="N111" s="1" t="s">
        <v>269</v>
      </c>
      <c r="O111" s="1" t="s">
        <v>50</v>
      </c>
      <c r="P111" s="1" t="s">
        <v>50</v>
      </c>
      <c r="Q111" s="1" t="s">
        <v>256</v>
      </c>
      <c r="R111" s="1" t="s">
        <v>61</v>
      </c>
      <c r="S111" s="1" t="s">
        <v>62</v>
      </c>
      <c r="T111" s="1" t="s">
        <v>62</v>
      </c>
      <c r="AR111" s="1" t="s">
        <v>50</v>
      </c>
      <c r="AS111" s="1" t="s">
        <v>50</v>
      </c>
      <c r="AU111" s="1" t="s">
        <v>270</v>
      </c>
      <c r="AV111">
        <v>66514</v>
      </c>
    </row>
    <row r="112" spans="1:48" ht="30" customHeight="1" x14ac:dyDescent="0.3">
      <c r="A112" s="13" t="s">
        <v>262</v>
      </c>
      <c r="B112" s="13" t="s">
        <v>271</v>
      </c>
      <c r="C112" s="13" t="s">
        <v>139</v>
      </c>
      <c r="D112" s="11">
        <v>6.8000000000000005E-2</v>
      </c>
      <c r="E112" s="12"/>
      <c r="F112" s="12"/>
      <c r="G112" s="12"/>
      <c r="H112" s="12"/>
      <c r="I112" s="12"/>
      <c r="J112" s="12"/>
      <c r="K112" s="12">
        <f t="shared" si="6"/>
        <v>0</v>
      </c>
      <c r="L112" s="12">
        <f t="shared" si="7"/>
        <v>0</v>
      </c>
      <c r="M112" s="13" t="s">
        <v>272</v>
      </c>
      <c r="N112" s="1" t="s">
        <v>273</v>
      </c>
      <c r="O112" s="1" t="s">
        <v>50</v>
      </c>
      <c r="P112" s="1" t="s">
        <v>50</v>
      </c>
      <c r="Q112" s="1" t="s">
        <v>256</v>
      </c>
      <c r="R112" s="1" t="s">
        <v>61</v>
      </c>
      <c r="S112" s="1" t="s">
        <v>62</v>
      </c>
      <c r="T112" s="1" t="s">
        <v>62</v>
      </c>
      <c r="AR112" s="1" t="s">
        <v>50</v>
      </c>
      <c r="AS112" s="1" t="s">
        <v>50</v>
      </c>
      <c r="AU112" s="1" t="s">
        <v>274</v>
      </c>
      <c r="AV112">
        <v>66513</v>
      </c>
    </row>
    <row r="113" spans="1:48" ht="30" customHeight="1" x14ac:dyDescent="0.3">
      <c r="A113" s="13" t="s">
        <v>275</v>
      </c>
      <c r="B113" s="13" t="s">
        <v>276</v>
      </c>
      <c r="C113" s="13" t="s">
        <v>251</v>
      </c>
      <c r="D113" s="11">
        <v>31</v>
      </c>
      <c r="E113" s="12"/>
      <c r="F113" s="12"/>
      <c r="G113" s="12"/>
      <c r="H113" s="12"/>
      <c r="I113" s="12"/>
      <c r="J113" s="12"/>
      <c r="K113" s="12">
        <f t="shared" si="6"/>
        <v>0</v>
      </c>
      <c r="L113" s="12">
        <f t="shared" si="7"/>
        <v>0</v>
      </c>
      <c r="M113" s="13" t="s">
        <v>277</v>
      </c>
      <c r="N113" s="1" t="s">
        <v>278</v>
      </c>
      <c r="O113" s="1" t="s">
        <v>50</v>
      </c>
      <c r="P113" s="1" t="s">
        <v>50</v>
      </c>
      <c r="Q113" s="1" t="s">
        <v>256</v>
      </c>
      <c r="R113" s="1" t="s">
        <v>61</v>
      </c>
      <c r="S113" s="1" t="s">
        <v>62</v>
      </c>
      <c r="T113" s="1" t="s">
        <v>62</v>
      </c>
      <c r="AR113" s="1" t="s">
        <v>50</v>
      </c>
      <c r="AS113" s="1" t="s">
        <v>50</v>
      </c>
      <c r="AU113" s="1" t="s">
        <v>279</v>
      </c>
      <c r="AV113">
        <v>67218</v>
      </c>
    </row>
    <row r="114" spans="1:48" ht="30" customHeight="1" x14ac:dyDescent="0.3">
      <c r="A114" s="13" t="s">
        <v>280</v>
      </c>
      <c r="B114" s="13" t="s">
        <v>281</v>
      </c>
      <c r="C114" s="13" t="s">
        <v>139</v>
      </c>
      <c r="D114" s="11">
        <v>9.2639999999999993</v>
      </c>
      <c r="E114" s="12"/>
      <c r="F114" s="12"/>
      <c r="G114" s="12"/>
      <c r="H114" s="12"/>
      <c r="I114" s="12"/>
      <c r="J114" s="12"/>
      <c r="K114" s="12">
        <f t="shared" si="6"/>
        <v>0</v>
      </c>
      <c r="L114" s="12">
        <f t="shared" si="7"/>
        <v>0</v>
      </c>
      <c r="M114" s="13" t="s">
        <v>282</v>
      </c>
      <c r="N114" s="1" t="s">
        <v>283</v>
      </c>
      <c r="O114" s="1" t="s">
        <v>50</v>
      </c>
      <c r="P114" s="1" t="s">
        <v>50</v>
      </c>
      <c r="Q114" s="1" t="s">
        <v>256</v>
      </c>
      <c r="R114" s="1" t="s">
        <v>61</v>
      </c>
      <c r="S114" s="1" t="s">
        <v>62</v>
      </c>
      <c r="T114" s="1" t="s">
        <v>62</v>
      </c>
      <c r="AR114" s="1" t="s">
        <v>50</v>
      </c>
      <c r="AS114" s="1" t="s">
        <v>50</v>
      </c>
      <c r="AU114" s="1" t="s">
        <v>284</v>
      </c>
      <c r="AV114">
        <v>66486</v>
      </c>
    </row>
    <row r="115" spans="1:48" ht="30" customHeight="1" x14ac:dyDescent="0.3">
      <c r="A115" s="13" t="s">
        <v>285</v>
      </c>
      <c r="B115" s="13" t="s">
        <v>286</v>
      </c>
      <c r="C115" s="13" t="s">
        <v>139</v>
      </c>
      <c r="D115" s="11">
        <v>9.2639999999999993</v>
      </c>
      <c r="E115" s="12"/>
      <c r="F115" s="12"/>
      <c r="G115" s="12"/>
      <c r="H115" s="12"/>
      <c r="I115" s="12"/>
      <c r="J115" s="12"/>
      <c r="K115" s="12">
        <f t="shared" si="6"/>
        <v>0</v>
      </c>
      <c r="L115" s="12">
        <f t="shared" si="7"/>
        <v>0</v>
      </c>
      <c r="M115" s="13" t="s">
        <v>287</v>
      </c>
      <c r="N115" s="1" t="s">
        <v>288</v>
      </c>
      <c r="O115" s="1" t="s">
        <v>50</v>
      </c>
      <c r="P115" s="1" t="s">
        <v>50</v>
      </c>
      <c r="Q115" s="1" t="s">
        <v>256</v>
      </c>
      <c r="R115" s="1" t="s">
        <v>61</v>
      </c>
      <c r="S115" s="1" t="s">
        <v>62</v>
      </c>
      <c r="T115" s="1" t="s">
        <v>62</v>
      </c>
      <c r="AR115" s="1" t="s">
        <v>50</v>
      </c>
      <c r="AS115" s="1" t="s">
        <v>50</v>
      </c>
      <c r="AU115" s="1" t="s">
        <v>289</v>
      </c>
      <c r="AV115">
        <v>66487</v>
      </c>
    </row>
    <row r="116" spans="1:48" ht="30" customHeight="1" x14ac:dyDescent="0.3">
      <c r="A116" s="13" t="s">
        <v>290</v>
      </c>
      <c r="B116" s="13" t="s">
        <v>291</v>
      </c>
      <c r="C116" s="13" t="s">
        <v>139</v>
      </c>
      <c r="D116" s="11">
        <v>9.2639999999999993</v>
      </c>
      <c r="E116" s="12"/>
      <c r="F116" s="12"/>
      <c r="G116" s="12"/>
      <c r="H116" s="12"/>
      <c r="I116" s="12"/>
      <c r="J116" s="12"/>
      <c r="K116" s="12">
        <f t="shared" si="6"/>
        <v>0</v>
      </c>
      <c r="L116" s="12">
        <f t="shared" si="7"/>
        <v>0</v>
      </c>
      <c r="M116" s="13" t="s">
        <v>292</v>
      </c>
      <c r="N116" s="1" t="s">
        <v>293</v>
      </c>
      <c r="O116" s="1" t="s">
        <v>50</v>
      </c>
      <c r="P116" s="1" t="s">
        <v>50</v>
      </c>
      <c r="Q116" s="1" t="s">
        <v>256</v>
      </c>
      <c r="R116" s="1" t="s">
        <v>61</v>
      </c>
      <c r="S116" s="1" t="s">
        <v>62</v>
      </c>
      <c r="T116" s="1" t="s">
        <v>62</v>
      </c>
      <c r="AR116" s="1" t="s">
        <v>50</v>
      </c>
      <c r="AS116" s="1" t="s">
        <v>50</v>
      </c>
      <c r="AU116" s="1" t="s">
        <v>294</v>
      </c>
      <c r="AV116">
        <v>66488</v>
      </c>
    </row>
    <row r="117" spans="1:48" ht="30" customHeight="1" x14ac:dyDescent="0.3">
      <c r="A117" s="13" t="s">
        <v>295</v>
      </c>
      <c r="B117" s="13" t="s">
        <v>296</v>
      </c>
      <c r="C117" s="13" t="s">
        <v>139</v>
      </c>
      <c r="D117" s="11">
        <v>9.2639999999999993</v>
      </c>
      <c r="E117" s="12"/>
      <c r="F117" s="12"/>
      <c r="G117" s="12"/>
      <c r="H117" s="12"/>
      <c r="I117" s="12"/>
      <c r="J117" s="12"/>
      <c r="K117" s="12">
        <f t="shared" si="6"/>
        <v>0</v>
      </c>
      <c r="L117" s="12">
        <f t="shared" si="7"/>
        <v>0</v>
      </c>
      <c r="M117" s="13" t="s">
        <v>297</v>
      </c>
      <c r="N117" s="1" t="s">
        <v>298</v>
      </c>
      <c r="O117" s="1" t="s">
        <v>50</v>
      </c>
      <c r="P117" s="1" t="s">
        <v>50</v>
      </c>
      <c r="Q117" s="1" t="s">
        <v>256</v>
      </c>
      <c r="R117" s="1" t="s">
        <v>61</v>
      </c>
      <c r="S117" s="1" t="s">
        <v>62</v>
      </c>
      <c r="T117" s="1" t="s">
        <v>62</v>
      </c>
      <c r="AR117" s="1" t="s">
        <v>50</v>
      </c>
      <c r="AS117" s="1" t="s">
        <v>50</v>
      </c>
      <c r="AU117" s="1" t="s">
        <v>299</v>
      </c>
      <c r="AV117">
        <v>66489</v>
      </c>
    </row>
    <row r="118" spans="1:48" ht="30" customHeight="1" x14ac:dyDescent="0.3">
      <c r="A118" s="13" t="s">
        <v>300</v>
      </c>
      <c r="B118" s="13" t="s">
        <v>50</v>
      </c>
      <c r="C118" s="13" t="s">
        <v>139</v>
      </c>
      <c r="D118" s="11">
        <v>0.67400000000000004</v>
      </c>
      <c r="E118" s="12"/>
      <c r="F118" s="12"/>
      <c r="G118" s="12"/>
      <c r="H118" s="12"/>
      <c r="I118" s="12"/>
      <c r="J118" s="12"/>
      <c r="K118" s="12">
        <f t="shared" si="6"/>
        <v>0</v>
      </c>
      <c r="L118" s="12">
        <f t="shared" si="7"/>
        <v>0</v>
      </c>
      <c r="M118" s="13" t="s">
        <v>301</v>
      </c>
      <c r="N118" s="1" t="s">
        <v>302</v>
      </c>
      <c r="O118" s="1" t="s">
        <v>50</v>
      </c>
      <c r="P118" s="1" t="s">
        <v>50</v>
      </c>
      <c r="Q118" s="1" t="s">
        <v>256</v>
      </c>
      <c r="R118" s="1" t="s">
        <v>61</v>
      </c>
      <c r="S118" s="1" t="s">
        <v>62</v>
      </c>
      <c r="T118" s="1" t="s">
        <v>62</v>
      </c>
      <c r="AR118" s="1" t="s">
        <v>50</v>
      </c>
      <c r="AS118" s="1" t="s">
        <v>50</v>
      </c>
      <c r="AU118" s="1" t="s">
        <v>303</v>
      </c>
      <c r="AV118">
        <v>67219</v>
      </c>
    </row>
    <row r="119" spans="1:48" ht="30" customHeight="1" x14ac:dyDescent="0.3">
      <c r="A119" s="13" t="s">
        <v>304</v>
      </c>
      <c r="B119" s="13" t="s">
        <v>50</v>
      </c>
      <c r="C119" s="13" t="s">
        <v>139</v>
      </c>
      <c r="D119" s="11">
        <v>9.9380000000000006</v>
      </c>
      <c r="E119" s="12"/>
      <c r="F119" s="12"/>
      <c r="G119" s="12"/>
      <c r="H119" s="12"/>
      <c r="I119" s="12"/>
      <c r="J119" s="12"/>
      <c r="K119" s="12">
        <f t="shared" si="6"/>
        <v>0</v>
      </c>
      <c r="L119" s="12">
        <f t="shared" si="7"/>
        <v>0</v>
      </c>
      <c r="M119" s="13" t="s">
        <v>305</v>
      </c>
      <c r="N119" s="1" t="s">
        <v>306</v>
      </c>
      <c r="O119" s="1" t="s">
        <v>50</v>
      </c>
      <c r="P119" s="1" t="s">
        <v>50</v>
      </c>
      <c r="Q119" s="1" t="s">
        <v>256</v>
      </c>
      <c r="R119" s="1" t="s">
        <v>61</v>
      </c>
      <c r="S119" s="1" t="s">
        <v>62</v>
      </c>
      <c r="T119" s="1" t="s">
        <v>62</v>
      </c>
      <c r="AR119" s="1" t="s">
        <v>50</v>
      </c>
      <c r="AS119" s="1" t="s">
        <v>50</v>
      </c>
      <c r="AU119" s="1" t="s">
        <v>307</v>
      </c>
      <c r="AV119">
        <v>67389</v>
      </c>
    </row>
    <row r="120" spans="1:48" ht="30" customHeight="1" x14ac:dyDescent="0.3">
      <c r="A120" s="13" t="s">
        <v>308</v>
      </c>
      <c r="B120" s="13" t="s">
        <v>309</v>
      </c>
      <c r="C120" s="13" t="s">
        <v>310</v>
      </c>
      <c r="D120" s="11">
        <v>321</v>
      </c>
      <c r="E120" s="12"/>
      <c r="F120" s="12"/>
      <c r="G120" s="12"/>
      <c r="H120" s="12"/>
      <c r="I120" s="12"/>
      <c r="J120" s="12"/>
      <c r="K120" s="12">
        <f t="shared" si="6"/>
        <v>0</v>
      </c>
      <c r="L120" s="12">
        <f t="shared" si="7"/>
        <v>0</v>
      </c>
      <c r="M120" s="13" t="s">
        <v>50</v>
      </c>
      <c r="N120" s="1" t="s">
        <v>311</v>
      </c>
      <c r="O120" s="1" t="s">
        <v>50</v>
      </c>
      <c r="P120" s="1" t="s">
        <v>50</v>
      </c>
      <c r="Q120" s="1" t="s">
        <v>256</v>
      </c>
      <c r="R120" s="1" t="s">
        <v>62</v>
      </c>
      <c r="S120" s="1" t="s">
        <v>62</v>
      </c>
      <c r="T120" s="1" t="s">
        <v>61</v>
      </c>
      <c r="AR120" s="1" t="s">
        <v>50</v>
      </c>
      <c r="AS120" s="1" t="s">
        <v>50</v>
      </c>
      <c r="AU120" s="1" t="s">
        <v>312</v>
      </c>
      <c r="AV120">
        <v>66494</v>
      </c>
    </row>
    <row r="121" spans="1:48" ht="30" customHeight="1" x14ac:dyDescent="0.3">
      <c r="A121" s="13" t="s">
        <v>308</v>
      </c>
      <c r="B121" s="13" t="s">
        <v>313</v>
      </c>
      <c r="C121" s="13" t="s">
        <v>310</v>
      </c>
      <c r="D121" s="11">
        <v>284</v>
      </c>
      <c r="E121" s="12"/>
      <c r="F121" s="12"/>
      <c r="G121" s="12"/>
      <c r="H121" s="12"/>
      <c r="I121" s="12"/>
      <c r="J121" s="12"/>
      <c r="K121" s="12">
        <f t="shared" si="6"/>
        <v>0</v>
      </c>
      <c r="L121" s="12">
        <f t="shared" si="7"/>
        <v>0</v>
      </c>
      <c r="M121" s="13" t="s">
        <v>50</v>
      </c>
      <c r="N121" s="1" t="s">
        <v>314</v>
      </c>
      <c r="O121" s="1" t="s">
        <v>50</v>
      </c>
      <c r="P121" s="1" t="s">
        <v>50</v>
      </c>
      <c r="Q121" s="1" t="s">
        <v>256</v>
      </c>
      <c r="R121" s="1" t="s">
        <v>62</v>
      </c>
      <c r="S121" s="1" t="s">
        <v>62</v>
      </c>
      <c r="T121" s="1" t="s">
        <v>61</v>
      </c>
      <c r="AR121" s="1" t="s">
        <v>50</v>
      </c>
      <c r="AS121" s="1" t="s">
        <v>50</v>
      </c>
      <c r="AU121" s="1" t="s">
        <v>315</v>
      </c>
      <c r="AV121">
        <v>66517</v>
      </c>
    </row>
    <row r="122" spans="1:48" ht="30" customHeight="1" x14ac:dyDescent="0.3">
      <c r="A122" s="13" t="s">
        <v>316</v>
      </c>
      <c r="B122" s="13" t="s">
        <v>317</v>
      </c>
      <c r="C122" s="13" t="s">
        <v>139</v>
      </c>
      <c r="D122" s="11">
        <v>9.9380000000000006</v>
      </c>
      <c r="E122" s="12"/>
      <c r="F122" s="12"/>
      <c r="G122" s="12"/>
      <c r="H122" s="12"/>
      <c r="I122" s="12"/>
      <c r="J122" s="12"/>
      <c r="K122" s="12">
        <f t="shared" si="6"/>
        <v>0</v>
      </c>
      <c r="L122" s="12">
        <f t="shared" si="7"/>
        <v>0</v>
      </c>
      <c r="M122" s="13" t="s">
        <v>318</v>
      </c>
      <c r="N122" s="1" t="s">
        <v>319</v>
      </c>
      <c r="O122" s="1" t="s">
        <v>50</v>
      </c>
      <c r="P122" s="1" t="s">
        <v>50</v>
      </c>
      <c r="Q122" s="1" t="s">
        <v>256</v>
      </c>
      <c r="R122" s="1" t="s">
        <v>61</v>
      </c>
      <c r="S122" s="1" t="s">
        <v>62</v>
      </c>
      <c r="T122" s="1" t="s">
        <v>62</v>
      </c>
      <c r="AR122" s="1" t="s">
        <v>50</v>
      </c>
      <c r="AS122" s="1" t="s">
        <v>50</v>
      </c>
      <c r="AU122" s="1" t="s">
        <v>320</v>
      </c>
      <c r="AV122">
        <v>66499</v>
      </c>
    </row>
    <row r="123" spans="1:48" ht="30" customHeight="1" x14ac:dyDescent="0.3">
      <c r="A123" s="13" t="s">
        <v>321</v>
      </c>
      <c r="B123" s="13" t="s">
        <v>322</v>
      </c>
      <c r="C123" s="13" t="s">
        <v>323</v>
      </c>
      <c r="D123" s="11">
        <v>17</v>
      </c>
      <c r="E123" s="12"/>
      <c r="F123" s="12"/>
      <c r="G123" s="12"/>
      <c r="H123" s="12"/>
      <c r="I123" s="12"/>
      <c r="J123" s="12"/>
      <c r="K123" s="12">
        <f t="shared" si="6"/>
        <v>0</v>
      </c>
      <c r="L123" s="12">
        <f t="shared" si="7"/>
        <v>0</v>
      </c>
      <c r="M123" s="13" t="s">
        <v>50</v>
      </c>
      <c r="N123" s="1" t="s">
        <v>324</v>
      </c>
      <c r="O123" s="1" t="s">
        <v>50</v>
      </c>
      <c r="P123" s="1" t="s">
        <v>50</v>
      </c>
      <c r="Q123" s="1" t="s">
        <v>256</v>
      </c>
      <c r="R123" s="1" t="s">
        <v>62</v>
      </c>
      <c r="S123" s="1" t="s">
        <v>62</v>
      </c>
      <c r="T123" s="1" t="s">
        <v>61</v>
      </c>
      <c r="AR123" s="1" t="s">
        <v>50</v>
      </c>
      <c r="AS123" s="1" t="s">
        <v>50</v>
      </c>
      <c r="AU123" s="1" t="s">
        <v>325</v>
      </c>
      <c r="AV123">
        <v>66515</v>
      </c>
    </row>
    <row r="124" spans="1:48" ht="30" customHeight="1" x14ac:dyDescent="0.3">
      <c r="A124" s="13" t="s">
        <v>326</v>
      </c>
      <c r="B124" s="13" t="s">
        <v>327</v>
      </c>
      <c r="C124" s="13" t="s">
        <v>323</v>
      </c>
      <c r="D124" s="11">
        <v>16</v>
      </c>
      <c r="E124" s="12"/>
      <c r="F124" s="12"/>
      <c r="G124" s="12"/>
      <c r="H124" s="12"/>
      <c r="I124" s="12"/>
      <c r="J124" s="12"/>
      <c r="K124" s="12">
        <f t="shared" si="6"/>
        <v>0</v>
      </c>
      <c r="L124" s="12">
        <f t="shared" si="7"/>
        <v>0</v>
      </c>
      <c r="M124" s="13" t="s">
        <v>328</v>
      </c>
      <c r="N124" s="1" t="s">
        <v>329</v>
      </c>
      <c r="O124" s="1" t="s">
        <v>50</v>
      </c>
      <c r="P124" s="1" t="s">
        <v>50</v>
      </c>
      <c r="Q124" s="1" t="s">
        <v>256</v>
      </c>
      <c r="R124" s="1" t="s">
        <v>61</v>
      </c>
      <c r="S124" s="1" t="s">
        <v>62</v>
      </c>
      <c r="T124" s="1" t="s">
        <v>62</v>
      </c>
      <c r="AR124" s="1" t="s">
        <v>50</v>
      </c>
      <c r="AS124" s="1" t="s">
        <v>50</v>
      </c>
      <c r="AU124" s="1" t="s">
        <v>330</v>
      </c>
      <c r="AV124">
        <v>66516</v>
      </c>
    </row>
    <row r="125" spans="1:48" ht="30" customHeight="1" x14ac:dyDescent="0.3">
      <c r="A125" s="13" t="s">
        <v>331</v>
      </c>
      <c r="B125" s="13" t="s">
        <v>332</v>
      </c>
      <c r="C125" s="13" t="s">
        <v>58</v>
      </c>
      <c r="D125" s="11">
        <v>87</v>
      </c>
      <c r="E125" s="12"/>
      <c r="F125" s="12"/>
      <c r="G125" s="12"/>
      <c r="H125" s="12"/>
      <c r="I125" s="12"/>
      <c r="J125" s="12"/>
      <c r="K125" s="12">
        <f t="shared" si="6"/>
        <v>0</v>
      </c>
      <c r="L125" s="12">
        <f t="shared" si="7"/>
        <v>0</v>
      </c>
      <c r="M125" s="13" t="s">
        <v>333</v>
      </c>
      <c r="N125" s="1" t="s">
        <v>334</v>
      </c>
      <c r="O125" s="1" t="s">
        <v>50</v>
      </c>
      <c r="P125" s="1" t="s">
        <v>50</v>
      </c>
      <c r="Q125" s="1" t="s">
        <v>256</v>
      </c>
      <c r="R125" s="1" t="s">
        <v>61</v>
      </c>
      <c r="S125" s="1" t="s">
        <v>62</v>
      </c>
      <c r="T125" s="1" t="s">
        <v>62</v>
      </c>
      <c r="AR125" s="1" t="s">
        <v>50</v>
      </c>
      <c r="AS125" s="1" t="s">
        <v>50</v>
      </c>
      <c r="AU125" s="1" t="s">
        <v>335</v>
      </c>
      <c r="AV125">
        <v>67259</v>
      </c>
    </row>
    <row r="126" spans="1:48" ht="30" customHeight="1" x14ac:dyDescent="0.3">
      <c r="A126" s="13" t="s">
        <v>336</v>
      </c>
      <c r="B126" s="13" t="s">
        <v>337</v>
      </c>
      <c r="C126" s="13" t="s">
        <v>58</v>
      </c>
      <c r="D126" s="11">
        <v>4</v>
      </c>
      <c r="E126" s="12"/>
      <c r="F126" s="12"/>
      <c r="G126" s="12"/>
      <c r="H126" s="12"/>
      <c r="I126" s="12"/>
      <c r="J126" s="12"/>
      <c r="K126" s="12">
        <f t="shared" si="6"/>
        <v>0</v>
      </c>
      <c r="L126" s="12">
        <f t="shared" si="7"/>
        <v>0</v>
      </c>
      <c r="M126" s="13" t="s">
        <v>338</v>
      </c>
      <c r="N126" s="1" t="s">
        <v>339</v>
      </c>
      <c r="O126" s="1" t="s">
        <v>50</v>
      </c>
      <c r="P126" s="1" t="s">
        <v>50</v>
      </c>
      <c r="Q126" s="1" t="s">
        <v>256</v>
      </c>
      <c r="R126" s="1" t="s">
        <v>61</v>
      </c>
      <c r="S126" s="1" t="s">
        <v>62</v>
      </c>
      <c r="T126" s="1" t="s">
        <v>62</v>
      </c>
      <c r="AR126" s="1" t="s">
        <v>50</v>
      </c>
      <c r="AS126" s="1" t="s">
        <v>50</v>
      </c>
      <c r="AU126" s="1" t="s">
        <v>340</v>
      </c>
      <c r="AV126">
        <v>66519</v>
      </c>
    </row>
    <row r="127" spans="1:48" ht="30" customHeight="1" x14ac:dyDescent="0.3">
      <c r="A127" s="13" t="s">
        <v>341</v>
      </c>
      <c r="B127" s="13" t="s">
        <v>342</v>
      </c>
      <c r="C127" s="13" t="s">
        <v>99</v>
      </c>
      <c r="D127" s="11">
        <v>195</v>
      </c>
      <c r="E127" s="12"/>
      <c r="F127" s="12"/>
      <c r="G127" s="12"/>
      <c r="H127" s="12"/>
      <c r="I127" s="12"/>
      <c r="J127" s="12"/>
      <c r="K127" s="12">
        <f t="shared" si="6"/>
        <v>0</v>
      </c>
      <c r="L127" s="12">
        <f t="shared" si="7"/>
        <v>0</v>
      </c>
      <c r="M127" s="13" t="s">
        <v>343</v>
      </c>
      <c r="N127" s="1" t="s">
        <v>344</v>
      </c>
      <c r="O127" s="1" t="s">
        <v>50</v>
      </c>
      <c r="P127" s="1" t="s">
        <v>50</v>
      </c>
      <c r="Q127" s="1" t="s">
        <v>256</v>
      </c>
      <c r="R127" s="1" t="s">
        <v>61</v>
      </c>
      <c r="S127" s="1" t="s">
        <v>62</v>
      </c>
      <c r="T127" s="1" t="s">
        <v>62</v>
      </c>
      <c r="AR127" s="1" t="s">
        <v>50</v>
      </c>
      <c r="AS127" s="1" t="s">
        <v>50</v>
      </c>
      <c r="AU127" s="1" t="s">
        <v>345</v>
      </c>
      <c r="AV127">
        <v>66506</v>
      </c>
    </row>
    <row r="128" spans="1:48" ht="30" customHeight="1" x14ac:dyDescent="0.3">
      <c r="A128" s="13" t="s">
        <v>346</v>
      </c>
      <c r="B128" s="13" t="s">
        <v>347</v>
      </c>
      <c r="C128" s="13" t="s">
        <v>83</v>
      </c>
      <c r="D128" s="11">
        <v>91</v>
      </c>
      <c r="E128" s="12"/>
      <c r="F128" s="12"/>
      <c r="G128" s="12"/>
      <c r="H128" s="12"/>
      <c r="I128" s="12"/>
      <c r="J128" s="12"/>
      <c r="K128" s="12">
        <f t="shared" si="6"/>
        <v>0</v>
      </c>
      <c r="L128" s="12">
        <f t="shared" si="7"/>
        <v>0</v>
      </c>
      <c r="M128" s="13" t="s">
        <v>50</v>
      </c>
      <c r="N128" s="1" t="s">
        <v>348</v>
      </c>
      <c r="O128" s="1" t="s">
        <v>50</v>
      </c>
      <c r="P128" s="1" t="s">
        <v>50</v>
      </c>
      <c r="Q128" s="1" t="s">
        <v>256</v>
      </c>
      <c r="R128" s="1" t="s">
        <v>62</v>
      </c>
      <c r="S128" s="1" t="s">
        <v>62</v>
      </c>
      <c r="T128" s="1" t="s">
        <v>61</v>
      </c>
      <c r="AR128" s="1" t="s">
        <v>50</v>
      </c>
      <c r="AS128" s="1" t="s">
        <v>50</v>
      </c>
      <c r="AU128" s="1" t="s">
        <v>349</v>
      </c>
      <c r="AV128">
        <v>66508</v>
      </c>
    </row>
    <row r="129" spans="1:48" ht="30" customHeight="1" x14ac:dyDescent="0.3">
      <c r="A129" s="13" t="s">
        <v>346</v>
      </c>
      <c r="B129" s="13" t="s">
        <v>350</v>
      </c>
      <c r="C129" s="13" t="s">
        <v>83</v>
      </c>
      <c r="D129" s="11">
        <v>75</v>
      </c>
      <c r="E129" s="12"/>
      <c r="F129" s="12"/>
      <c r="G129" s="12"/>
      <c r="H129" s="12"/>
      <c r="I129" s="12"/>
      <c r="J129" s="12"/>
      <c r="K129" s="12">
        <f t="shared" si="6"/>
        <v>0</v>
      </c>
      <c r="L129" s="12">
        <f t="shared" si="7"/>
        <v>0</v>
      </c>
      <c r="M129" s="13" t="s">
        <v>50</v>
      </c>
      <c r="N129" s="1" t="s">
        <v>351</v>
      </c>
      <c r="O129" s="1" t="s">
        <v>50</v>
      </c>
      <c r="P129" s="1" t="s">
        <v>50</v>
      </c>
      <c r="Q129" s="1" t="s">
        <v>256</v>
      </c>
      <c r="R129" s="1" t="s">
        <v>62</v>
      </c>
      <c r="S129" s="1" t="s">
        <v>62</v>
      </c>
      <c r="T129" s="1" t="s">
        <v>61</v>
      </c>
      <c r="AR129" s="1" t="s">
        <v>50</v>
      </c>
      <c r="AS129" s="1" t="s">
        <v>50</v>
      </c>
      <c r="AU129" s="1" t="s">
        <v>352</v>
      </c>
      <c r="AV129">
        <v>66509</v>
      </c>
    </row>
    <row r="130" spans="1:48" ht="30" customHeight="1" x14ac:dyDescent="0.3">
      <c r="A130" s="13" t="s">
        <v>244</v>
      </c>
      <c r="B130" s="13" t="s">
        <v>245</v>
      </c>
      <c r="C130" s="13" t="s">
        <v>139</v>
      </c>
      <c r="D130" s="11">
        <v>-0.51500000000000001</v>
      </c>
      <c r="E130" s="12"/>
      <c r="F130" s="12"/>
      <c r="G130" s="12"/>
      <c r="H130" s="12"/>
      <c r="I130" s="12"/>
      <c r="J130" s="12"/>
      <c r="K130" s="12">
        <f t="shared" si="6"/>
        <v>0</v>
      </c>
      <c r="L130" s="12">
        <f t="shared" si="7"/>
        <v>0</v>
      </c>
      <c r="M130" s="13" t="s">
        <v>246</v>
      </c>
      <c r="N130" s="1" t="s">
        <v>247</v>
      </c>
      <c r="O130" s="1" t="s">
        <v>50</v>
      </c>
      <c r="P130" s="1" t="s">
        <v>50</v>
      </c>
      <c r="Q130" s="1" t="s">
        <v>256</v>
      </c>
      <c r="R130" s="1" t="s">
        <v>62</v>
      </c>
      <c r="S130" s="1" t="s">
        <v>62</v>
      </c>
      <c r="T130" s="1" t="s">
        <v>61</v>
      </c>
      <c r="AR130" s="1" t="s">
        <v>50</v>
      </c>
      <c r="AS130" s="1" t="s">
        <v>50</v>
      </c>
      <c r="AU130" s="1" t="s">
        <v>353</v>
      </c>
      <c r="AV130">
        <v>66510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256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256</v>
      </c>
    </row>
    <row r="133" spans="1:48" ht="30" customHeight="1" x14ac:dyDescent="0.3">
      <c r="A133" s="13" t="s">
        <v>87</v>
      </c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>
        <f>SUMIF(Q109:Q132,"01010204",L109:L132)</f>
        <v>0</v>
      </c>
      <c r="M133" s="11"/>
      <c r="N133" t="s">
        <v>88</v>
      </c>
    </row>
    <row r="134" spans="1:48" ht="30" customHeight="1" x14ac:dyDescent="0.3">
      <c r="A134" s="13" t="s">
        <v>354</v>
      </c>
      <c r="B134" s="13" t="s">
        <v>50</v>
      </c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355</v>
      </c>
    </row>
    <row r="135" spans="1:48" ht="30" customHeight="1" x14ac:dyDescent="0.3">
      <c r="A135" s="13" t="s">
        <v>356</v>
      </c>
      <c r="B135" s="13" t="s">
        <v>357</v>
      </c>
      <c r="C135" s="13" t="s">
        <v>358</v>
      </c>
      <c r="D135" s="11">
        <v>10774</v>
      </c>
      <c r="E135" s="12"/>
      <c r="F135" s="12"/>
      <c r="G135" s="12"/>
      <c r="H135" s="12"/>
      <c r="I135" s="12"/>
      <c r="J135" s="12"/>
      <c r="K135" s="12">
        <f t="shared" ref="K135:K143" si="8">TRUNC(E135+G135+I135, 0)</f>
        <v>0</v>
      </c>
      <c r="L135" s="12">
        <f t="shared" ref="L135:L143" si="9">TRUNC(F135+H135+J135, 0)</f>
        <v>0</v>
      </c>
      <c r="M135" s="13" t="s">
        <v>50</v>
      </c>
      <c r="N135" s="1" t="s">
        <v>359</v>
      </c>
      <c r="O135" s="1" t="s">
        <v>50</v>
      </c>
      <c r="P135" s="1" t="s">
        <v>50</v>
      </c>
      <c r="Q135" s="1" t="s">
        <v>355</v>
      </c>
      <c r="R135" s="1" t="s">
        <v>62</v>
      </c>
      <c r="S135" s="1" t="s">
        <v>62</v>
      </c>
      <c r="T135" s="1" t="s">
        <v>61</v>
      </c>
      <c r="AR135" s="1" t="s">
        <v>50</v>
      </c>
      <c r="AS135" s="1" t="s">
        <v>50</v>
      </c>
      <c r="AU135" s="1" t="s">
        <v>360</v>
      </c>
      <c r="AV135">
        <v>66530</v>
      </c>
    </row>
    <row r="136" spans="1:48" ht="30" customHeight="1" x14ac:dyDescent="0.3">
      <c r="A136" s="13" t="s">
        <v>361</v>
      </c>
      <c r="B136" s="13" t="s">
        <v>362</v>
      </c>
      <c r="C136" s="13" t="s">
        <v>99</v>
      </c>
      <c r="D136" s="11">
        <v>42</v>
      </c>
      <c r="E136" s="12"/>
      <c r="F136" s="12"/>
      <c r="G136" s="12"/>
      <c r="H136" s="12"/>
      <c r="I136" s="12"/>
      <c r="J136" s="12"/>
      <c r="K136" s="12">
        <f t="shared" si="8"/>
        <v>0</v>
      </c>
      <c r="L136" s="12">
        <f t="shared" si="9"/>
        <v>0</v>
      </c>
      <c r="M136" s="13" t="s">
        <v>363</v>
      </c>
      <c r="N136" s="1" t="s">
        <v>364</v>
      </c>
      <c r="O136" s="1" t="s">
        <v>50</v>
      </c>
      <c r="P136" s="1" t="s">
        <v>50</v>
      </c>
      <c r="Q136" s="1" t="s">
        <v>355</v>
      </c>
      <c r="R136" s="1" t="s">
        <v>61</v>
      </c>
      <c r="S136" s="1" t="s">
        <v>62</v>
      </c>
      <c r="T136" s="1" t="s">
        <v>62</v>
      </c>
      <c r="AR136" s="1" t="s">
        <v>50</v>
      </c>
      <c r="AS136" s="1" t="s">
        <v>50</v>
      </c>
      <c r="AU136" s="1" t="s">
        <v>365</v>
      </c>
      <c r="AV136">
        <v>66531</v>
      </c>
    </row>
    <row r="137" spans="1:48" ht="30" customHeight="1" x14ac:dyDescent="0.3">
      <c r="A137" s="13" t="s">
        <v>361</v>
      </c>
      <c r="B137" s="13" t="s">
        <v>366</v>
      </c>
      <c r="C137" s="13" t="s">
        <v>99</v>
      </c>
      <c r="D137" s="11">
        <v>49</v>
      </c>
      <c r="E137" s="12"/>
      <c r="F137" s="12"/>
      <c r="G137" s="12"/>
      <c r="H137" s="12"/>
      <c r="I137" s="12"/>
      <c r="J137" s="12"/>
      <c r="K137" s="12">
        <f t="shared" si="8"/>
        <v>0</v>
      </c>
      <c r="L137" s="12">
        <f t="shared" si="9"/>
        <v>0</v>
      </c>
      <c r="M137" s="13" t="s">
        <v>367</v>
      </c>
      <c r="N137" s="1" t="s">
        <v>368</v>
      </c>
      <c r="O137" s="1" t="s">
        <v>50</v>
      </c>
      <c r="P137" s="1" t="s">
        <v>50</v>
      </c>
      <c r="Q137" s="1" t="s">
        <v>355</v>
      </c>
      <c r="R137" s="1" t="s">
        <v>61</v>
      </c>
      <c r="S137" s="1" t="s">
        <v>62</v>
      </c>
      <c r="T137" s="1" t="s">
        <v>62</v>
      </c>
      <c r="AR137" s="1" t="s">
        <v>50</v>
      </c>
      <c r="AS137" s="1" t="s">
        <v>50</v>
      </c>
      <c r="AU137" s="1" t="s">
        <v>369</v>
      </c>
      <c r="AV137">
        <v>66532</v>
      </c>
    </row>
    <row r="138" spans="1:48" ht="30" customHeight="1" x14ac:dyDescent="0.3">
      <c r="A138" s="13" t="s">
        <v>370</v>
      </c>
      <c r="B138" s="13" t="s">
        <v>371</v>
      </c>
      <c r="C138" s="13" t="s">
        <v>99</v>
      </c>
      <c r="D138" s="11">
        <v>91</v>
      </c>
      <c r="E138" s="12"/>
      <c r="F138" s="12"/>
      <c r="G138" s="12"/>
      <c r="H138" s="12"/>
      <c r="I138" s="12"/>
      <c r="J138" s="12"/>
      <c r="K138" s="12">
        <f t="shared" si="8"/>
        <v>0</v>
      </c>
      <c r="L138" s="12">
        <f t="shared" si="9"/>
        <v>0</v>
      </c>
      <c r="M138" s="13" t="s">
        <v>372</v>
      </c>
      <c r="N138" s="1" t="s">
        <v>373</v>
      </c>
      <c r="O138" s="1" t="s">
        <v>50</v>
      </c>
      <c r="P138" s="1" t="s">
        <v>50</v>
      </c>
      <c r="Q138" s="1" t="s">
        <v>355</v>
      </c>
      <c r="R138" s="1" t="s">
        <v>61</v>
      </c>
      <c r="S138" s="1" t="s">
        <v>62</v>
      </c>
      <c r="T138" s="1" t="s">
        <v>62</v>
      </c>
      <c r="AR138" s="1" t="s">
        <v>50</v>
      </c>
      <c r="AS138" s="1" t="s">
        <v>50</v>
      </c>
      <c r="AU138" s="1" t="s">
        <v>374</v>
      </c>
      <c r="AV138">
        <v>66533</v>
      </c>
    </row>
    <row r="139" spans="1:48" ht="30" customHeight="1" x14ac:dyDescent="0.3">
      <c r="A139" s="13" t="s">
        <v>375</v>
      </c>
      <c r="B139" s="13" t="s">
        <v>376</v>
      </c>
      <c r="C139" s="13" t="s">
        <v>377</v>
      </c>
      <c r="D139" s="11">
        <v>10.773999999999999</v>
      </c>
      <c r="E139" s="12"/>
      <c r="F139" s="12"/>
      <c r="G139" s="12"/>
      <c r="H139" s="12"/>
      <c r="I139" s="12"/>
      <c r="J139" s="12"/>
      <c r="K139" s="12">
        <f t="shared" si="8"/>
        <v>0</v>
      </c>
      <c r="L139" s="12">
        <f t="shared" si="9"/>
        <v>0</v>
      </c>
      <c r="M139" s="13" t="s">
        <v>50</v>
      </c>
      <c r="N139" s="1" t="s">
        <v>378</v>
      </c>
      <c r="O139" s="1" t="s">
        <v>50</v>
      </c>
      <c r="P139" s="1" t="s">
        <v>50</v>
      </c>
      <c r="Q139" s="1" t="s">
        <v>355</v>
      </c>
      <c r="R139" s="1" t="s">
        <v>62</v>
      </c>
      <c r="S139" s="1" t="s">
        <v>62</v>
      </c>
      <c r="T139" s="1" t="s">
        <v>61</v>
      </c>
      <c r="AR139" s="1" t="s">
        <v>50</v>
      </c>
      <c r="AS139" s="1" t="s">
        <v>50</v>
      </c>
      <c r="AU139" s="1" t="s">
        <v>379</v>
      </c>
      <c r="AV139">
        <v>66526</v>
      </c>
    </row>
    <row r="140" spans="1:48" ht="30" customHeight="1" x14ac:dyDescent="0.3">
      <c r="A140" s="13" t="s">
        <v>380</v>
      </c>
      <c r="B140" s="13" t="s">
        <v>381</v>
      </c>
      <c r="C140" s="13" t="s">
        <v>251</v>
      </c>
      <c r="D140" s="11">
        <v>12</v>
      </c>
      <c r="E140" s="12"/>
      <c r="F140" s="12"/>
      <c r="G140" s="12"/>
      <c r="H140" s="12"/>
      <c r="I140" s="12"/>
      <c r="J140" s="12"/>
      <c r="K140" s="12">
        <f t="shared" si="8"/>
        <v>0</v>
      </c>
      <c r="L140" s="12">
        <f t="shared" si="9"/>
        <v>0</v>
      </c>
      <c r="M140" s="13" t="s">
        <v>382</v>
      </c>
      <c r="N140" s="1" t="s">
        <v>383</v>
      </c>
      <c r="O140" s="1" t="s">
        <v>50</v>
      </c>
      <c r="P140" s="1" t="s">
        <v>50</v>
      </c>
      <c r="Q140" s="1" t="s">
        <v>355</v>
      </c>
      <c r="R140" s="1" t="s">
        <v>61</v>
      </c>
      <c r="S140" s="1" t="s">
        <v>62</v>
      </c>
      <c r="T140" s="1" t="s">
        <v>62</v>
      </c>
      <c r="AR140" s="1" t="s">
        <v>50</v>
      </c>
      <c r="AS140" s="1" t="s">
        <v>50</v>
      </c>
      <c r="AU140" s="1" t="s">
        <v>384</v>
      </c>
      <c r="AV140">
        <v>67236</v>
      </c>
    </row>
    <row r="141" spans="1:48" ht="30" customHeight="1" x14ac:dyDescent="0.3">
      <c r="A141" s="13" t="s">
        <v>385</v>
      </c>
      <c r="B141" s="13" t="s">
        <v>386</v>
      </c>
      <c r="C141" s="13" t="s">
        <v>251</v>
      </c>
      <c r="D141" s="11">
        <v>2</v>
      </c>
      <c r="E141" s="12"/>
      <c r="F141" s="12"/>
      <c r="G141" s="12"/>
      <c r="H141" s="12"/>
      <c r="I141" s="12"/>
      <c r="J141" s="12"/>
      <c r="K141" s="12">
        <f t="shared" si="8"/>
        <v>0</v>
      </c>
      <c r="L141" s="12">
        <f t="shared" si="9"/>
        <v>0</v>
      </c>
      <c r="M141" s="13" t="s">
        <v>387</v>
      </c>
      <c r="N141" s="1" t="s">
        <v>388</v>
      </c>
      <c r="O141" s="1" t="s">
        <v>50</v>
      </c>
      <c r="P141" s="1" t="s">
        <v>50</v>
      </c>
      <c r="Q141" s="1" t="s">
        <v>355</v>
      </c>
      <c r="R141" s="1" t="s">
        <v>61</v>
      </c>
      <c r="S141" s="1" t="s">
        <v>62</v>
      </c>
      <c r="T141" s="1" t="s">
        <v>62</v>
      </c>
      <c r="AR141" s="1" t="s">
        <v>50</v>
      </c>
      <c r="AS141" s="1" t="s">
        <v>50</v>
      </c>
      <c r="AU141" s="1" t="s">
        <v>389</v>
      </c>
      <c r="AV141">
        <v>67229</v>
      </c>
    </row>
    <row r="142" spans="1:48" ht="30" customHeight="1" x14ac:dyDescent="0.3">
      <c r="A142" s="13" t="s">
        <v>390</v>
      </c>
      <c r="B142" s="13" t="s">
        <v>391</v>
      </c>
      <c r="C142" s="13" t="s">
        <v>251</v>
      </c>
      <c r="D142" s="11">
        <v>1</v>
      </c>
      <c r="E142" s="12"/>
      <c r="F142" s="12"/>
      <c r="G142" s="12"/>
      <c r="H142" s="12"/>
      <c r="I142" s="12"/>
      <c r="J142" s="12"/>
      <c r="K142" s="12">
        <f t="shared" si="8"/>
        <v>0</v>
      </c>
      <c r="L142" s="12">
        <f t="shared" si="9"/>
        <v>0</v>
      </c>
      <c r="M142" s="13" t="s">
        <v>392</v>
      </c>
      <c r="N142" s="1" t="s">
        <v>393</v>
      </c>
      <c r="O142" s="1" t="s">
        <v>50</v>
      </c>
      <c r="P142" s="1" t="s">
        <v>50</v>
      </c>
      <c r="Q142" s="1" t="s">
        <v>355</v>
      </c>
      <c r="R142" s="1" t="s">
        <v>61</v>
      </c>
      <c r="S142" s="1" t="s">
        <v>62</v>
      </c>
      <c r="T142" s="1" t="s">
        <v>62</v>
      </c>
      <c r="AR142" s="1" t="s">
        <v>50</v>
      </c>
      <c r="AS142" s="1" t="s">
        <v>50</v>
      </c>
      <c r="AU142" s="1" t="s">
        <v>394</v>
      </c>
      <c r="AV142">
        <v>67413</v>
      </c>
    </row>
    <row r="143" spans="1:48" ht="30" customHeight="1" x14ac:dyDescent="0.3">
      <c r="A143" s="13" t="s">
        <v>395</v>
      </c>
      <c r="B143" s="13" t="s">
        <v>396</v>
      </c>
      <c r="C143" s="13" t="s">
        <v>251</v>
      </c>
      <c r="D143" s="11">
        <v>2</v>
      </c>
      <c r="E143" s="12"/>
      <c r="F143" s="12"/>
      <c r="G143" s="12"/>
      <c r="H143" s="12"/>
      <c r="I143" s="12"/>
      <c r="J143" s="12"/>
      <c r="K143" s="12">
        <f t="shared" si="8"/>
        <v>0</v>
      </c>
      <c r="L143" s="12">
        <f t="shared" si="9"/>
        <v>0</v>
      </c>
      <c r="M143" s="13" t="s">
        <v>397</v>
      </c>
      <c r="N143" s="1" t="s">
        <v>398</v>
      </c>
      <c r="O143" s="1" t="s">
        <v>50</v>
      </c>
      <c r="P143" s="1" t="s">
        <v>50</v>
      </c>
      <c r="Q143" s="1" t="s">
        <v>355</v>
      </c>
      <c r="R143" s="1" t="s">
        <v>61</v>
      </c>
      <c r="S143" s="1" t="s">
        <v>62</v>
      </c>
      <c r="T143" s="1" t="s">
        <v>62</v>
      </c>
      <c r="AR143" s="1" t="s">
        <v>50</v>
      </c>
      <c r="AS143" s="1" t="s">
        <v>50</v>
      </c>
      <c r="AU143" s="1" t="s">
        <v>399</v>
      </c>
      <c r="AV143">
        <v>67230</v>
      </c>
    </row>
    <row r="144" spans="1:48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355</v>
      </c>
    </row>
    <row r="145" spans="1:17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355</v>
      </c>
    </row>
    <row r="146" spans="1:17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355</v>
      </c>
    </row>
    <row r="147" spans="1:17" ht="30" customHeight="1" x14ac:dyDescent="0.3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355</v>
      </c>
    </row>
    <row r="148" spans="1:17" ht="30" customHeight="1" x14ac:dyDescent="0.3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355</v>
      </c>
    </row>
    <row r="149" spans="1:17" ht="30" customHeight="1" x14ac:dyDescent="0.3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355</v>
      </c>
    </row>
    <row r="150" spans="1:17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355</v>
      </c>
    </row>
    <row r="151" spans="1:17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355</v>
      </c>
    </row>
    <row r="152" spans="1:17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355</v>
      </c>
    </row>
    <row r="153" spans="1:17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355</v>
      </c>
    </row>
    <row r="154" spans="1:17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355</v>
      </c>
    </row>
    <row r="155" spans="1:17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355</v>
      </c>
    </row>
    <row r="156" spans="1:17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355</v>
      </c>
    </row>
    <row r="157" spans="1:17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355</v>
      </c>
    </row>
    <row r="158" spans="1:17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355</v>
      </c>
    </row>
    <row r="159" spans="1:17" ht="30" customHeight="1" x14ac:dyDescent="0.3">
      <c r="A159" s="13" t="s">
        <v>87</v>
      </c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>
        <f>SUMIF(Q135:Q158,"01010205",L135:L158)</f>
        <v>0</v>
      </c>
      <c r="M159" s="11"/>
      <c r="N159" t="s">
        <v>88</v>
      </c>
    </row>
    <row r="160" spans="1:17" ht="30" customHeight="1" x14ac:dyDescent="0.3">
      <c r="A160" s="13" t="s">
        <v>400</v>
      </c>
      <c r="B160" s="13" t="s">
        <v>50</v>
      </c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401</v>
      </c>
    </row>
    <row r="161" spans="1:48" ht="30" customHeight="1" x14ac:dyDescent="0.3">
      <c r="A161" s="13" t="s">
        <v>402</v>
      </c>
      <c r="B161" s="13" t="s">
        <v>403</v>
      </c>
      <c r="C161" s="13" t="s">
        <v>99</v>
      </c>
      <c r="D161" s="11">
        <v>4</v>
      </c>
      <c r="E161" s="12"/>
      <c r="F161" s="12"/>
      <c r="G161" s="12"/>
      <c r="H161" s="12"/>
      <c r="I161" s="12"/>
      <c r="J161" s="12"/>
      <c r="K161" s="12">
        <f t="shared" ref="K161:L163" si="10">TRUNC(E161+G161+I161, 0)</f>
        <v>0</v>
      </c>
      <c r="L161" s="12">
        <f t="shared" si="10"/>
        <v>0</v>
      </c>
      <c r="M161" s="13" t="s">
        <v>404</v>
      </c>
      <c r="N161" s="1" t="s">
        <v>405</v>
      </c>
      <c r="O161" s="1" t="s">
        <v>50</v>
      </c>
      <c r="P161" s="1" t="s">
        <v>50</v>
      </c>
      <c r="Q161" s="1" t="s">
        <v>401</v>
      </c>
      <c r="R161" s="1" t="s">
        <v>61</v>
      </c>
      <c r="S161" s="1" t="s">
        <v>62</v>
      </c>
      <c r="T161" s="1" t="s">
        <v>62</v>
      </c>
      <c r="AR161" s="1" t="s">
        <v>50</v>
      </c>
      <c r="AS161" s="1" t="s">
        <v>50</v>
      </c>
      <c r="AU161" s="1" t="s">
        <v>406</v>
      </c>
      <c r="AV161">
        <v>66535</v>
      </c>
    </row>
    <row r="162" spans="1:48" ht="30" customHeight="1" x14ac:dyDescent="0.3">
      <c r="A162" s="13" t="s">
        <v>407</v>
      </c>
      <c r="B162" s="13" t="s">
        <v>408</v>
      </c>
      <c r="C162" s="13" t="s">
        <v>99</v>
      </c>
      <c r="D162" s="11">
        <v>2</v>
      </c>
      <c r="E162" s="12"/>
      <c r="F162" s="12"/>
      <c r="G162" s="12"/>
      <c r="H162" s="12"/>
      <c r="I162" s="12"/>
      <c r="J162" s="12"/>
      <c r="K162" s="12">
        <f t="shared" si="10"/>
        <v>0</v>
      </c>
      <c r="L162" s="12">
        <f t="shared" si="10"/>
        <v>0</v>
      </c>
      <c r="M162" s="13" t="s">
        <v>409</v>
      </c>
      <c r="N162" s="1" t="s">
        <v>410</v>
      </c>
      <c r="O162" s="1" t="s">
        <v>50</v>
      </c>
      <c r="P162" s="1" t="s">
        <v>50</v>
      </c>
      <c r="Q162" s="1" t="s">
        <v>401</v>
      </c>
      <c r="R162" s="1" t="s">
        <v>61</v>
      </c>
      <c r="S162" s="1" t="s">
        <v>62</v>
      </c>
      <c r="T162" s="1" t="s">
        <v>62</v>
      </c>
      <c r="AR162" s="1" t="s">
        <v>50</v>
      </c>
      <c r="AS162" s="1" t="s">
        <v>50</v>
      </c>
      <c r="AU162" s="1" t="s">
        <v>411</v>
      </c>
      <c r="AV162">
        <v>66537</v>
      </c>
    </row>
    <row r="163" spans="1:48" ht="30" customHeight="1" x14ac:dyDescent="0.3">
      <c r="A163" s="13" t="s">
        <v>412</v>
      </c>
      <c r="B163" s="13" t="s">
        <v>413</v>
      </c>
      <c r="C163" s="13" t="s">
        <v>414</v>
      </c>
      <c r="D163" s="11">
        <v>28</v>
      </c>
      <c r="E163" s="12"/>
      <c r="F163" s="12"/>
      <c r="G163" s="12"/>
      <c r="H163" s="12"/>
      <c r="I163" s="12"/>
      <c r="J163" s="12"/>
      <c r="K163" s="12">
        <f t="shared" si="10"/>
        <v>0</v>
      </c>
      <c r="L163" s="12">
        <f t="shared" si="10"/>
        <v>0</v>
      </c>
      <c r="M163" s="13" t="s">
        <v>415</v>
      </c>
      <c r="N163" s="1" t="s">
        <v>416</v>
      </c>
      <c r="O163" s="1" t="s">
        <v>50</v>
      </c>
      <c r="P163" s="1" t="s">
        <v>50</v>
      </c>
      <c r="Q163" s="1" t="s">
        <v>401</v>
      </c>
      <c r="R163" s="1" t="s">
        <v>61</v>
      </c>
      <c r="S163" s="1" t="s">
        <v>62</v>
      </c>
      <c r="T163" s="1" t="s">
        <v>62</v>
      </c>
      <c r="AR163" s="1" t="s">
        <v>50</v>
      </c>
      <c r="AS163" s="1" t="s">
        <v>50</v>
      </c>
      <c r="AU163" s="1" t="s">
        <v>417</v>
      </c>
      <c r="AV163">
        <v>67231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401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401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401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401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401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401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401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401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401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401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401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401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401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401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401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401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401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401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401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401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401</v>
      </c>
    </row>
    <row r="185" spans="1:48" ht="30" customHeight="1" x14ac:dyDescent="0.3">
      <c r="A185" s="13" t="s">
        <v>87</v>
      </c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>
        <f>SUMIF(Q161:Q184,"01010206",L161:L184)</f>
        <v>0</v>
      </c>
      <c r="M185" s="11"/>
      <c r="N185" t="s">
        <v>88</v>
      </c>
    </row>
    <row r="186" spans="1:48" ht="30" customHeight="1" x14ac:dyDescent="0.3">
      <c r="A186" s="13" t="s">
        <v>418</v>
      </c>
      <c r="B186" s="13" t="s">
        <v>50</v>
      </c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419</v>
      </c>
    </row>
    <row r="187" spans="1:48" ht="30" customHeight="1" x14ac:dyDescent="0.3">
      <c r="A187" s="13" t="s">
        <v>420</v>
      </c>
      <c r="B187" s="13" t="s">
        <v>421</v>
      </c>
      <c r="C187" s="13" t="s">
        <v>99</v>
      </c>
      <c r="D187" s="11">
        <v>4</v>
      </c>
      <c r="E187" s="12"/>
      <c r="F187" s="12"/>
      <c r="G187" s="12"/>
      <c r="H187" s="12"/>
      <c r="I187" s="12"/>
      <c r="J187" s="12"/>
      <c r="K187" s="12">
        <f t="shared" ref="K187:L193" si="11">TRUNC(E187+G187+I187, 0)</f>
        <v>0</v>
      </c>
      <c r="L187" s="12">
        <f t="shared" si="11"/>
        <v>0</v>
      </c>
      <c r="M187" s="13" t="s">
        <v>422</v>
      </c>
      <c r="N187" s="1" t="s">
        <v>423</v>
      </c>
      <c r="O187" s="1" t="s">
        <v>50</v>
      </c>
      <c r="P187" s="1" t="s">
        <v>50</v>
      </c>
      <c r="Q187" s="1" t="s">
        <v>419</v>
      </c>
      <c r="R187" s="1" t="s">
        <v>61</v>
      </c>
      <c r="S187" s="1" t="s">
        <v>62</v>
      </c>
      <c r="T187" s="1" t="s">
        <v>62</v>
      </c>
      <c r="AR187" s="1" t="s">
        <v>50</v>
      </c>
      <c r="AS187" s="1" t="s">
        <v>50</v>
      </c>
      <c r="AU187" s="1" t="s">
        <v>424</v>
      </c>
      <c r="AV187">
        <v>66542</v>
      </c>
    </row>
    <row r="188" spans="1:48" ht="30" customHeight="1" x14ac:dyDescent="0.3">
      <c r="A188" s="13" t="s">
        <v>425</v>
      </c>
      <c r="B188" s="13" t="s">
        <v>426</v>
      </c>
      <c r="C188" s="13" t="s">
        <v>99</v>
      </c>
      <c r="D188" s="11">
        <v>4</v>
      </c>
      <c r="E188" s="12"/>
      <c r="F188" s="12"/>
      <c r="G188" s="12"/>
      <c r="H188" s="12"/>
      <c r="I188" s="12"/>
      <c r="J188" s="12"/>
      <c r="K188" s="12">
        <f t="shared" si="11"/>
        <v>0</v>
      </c>
      <c r="L188" s="12">
        <f t="shared" si="11"/>
        <v>0</v>
      </c>
      <c r="M188" s="13" t="s">
        <v>427</v>
      </c>
      <c r="N188" s="1" t="s">
        <v>428</v>
      </c>
      <c r="O188" s="1" t="s">
        <v>50</v>
      </c>
      <c r="P188" s="1" t="s">
        <v>50</v>
      </c>
      <c r="Q188" s="1" t="s">
        <v>419</v>
      </c>
      <c r="R188" s="1" t="s">
        <v>61</v>
      </c>
      <c r="S188" s="1" t="s">
        <v>62</v>
      </c>
      <c r="T188" s="1" t="s">
        <v>62</v>
      </c>
      <c r="AR188" s="1" t="s">
        <v>50</v>
      </c>
      <c r="AS188" s="1" t="s">
        <v>50</v>
      </c>
      <c r="AU188" s="1" t="s">
        <v>429</v>
      </c>
      <c r="AV188">
        <v>67235</v>
      </c>
    </row>
    <row r="189" spans="1:48" ht="30" customHeight="1" x14ac:dyDescent="0.3">
      <c r="A189" s="13" t="s">
        <v>430</v>
      </c>
      <c r="B189" s="13" t="s">
        <v>431</v>
      </c>
      <c r="C189" s="13" t="s">
        <v>99</v>
      </c>
      <c r="D189" s="11">
        <v>14</v>
      </c>
      <c r="E189" s="12"/>
      <c r="F189" s="12"/>
      <c r="G189" s="12"/>
      <c r="H189" s="12"/>
      <c r="I189" s="12"/>
      <c r="J189" s="12"/>
      <c r="K189" s="12">
        <f t="shared" si="11"/>
        <v>0</v>
      </c>
      <c r="L189" s="12">
        <f t="shared" si="11"/>
        <v>0</v>
      </c>
      <c r="M189" s="13" t="s">
        <v>432</v>
      </c>
      <c r="N189" s="1" t="s">
        <v>433</v>
      </c>
      <c r="O189" s="1" t="s">
        <v>50</v>
      </c>
      <c r="P189" s="1" t="s">
        <v>50</v>
      </c>
      <c r="Q189" s="1" t="s">
        <v>419</v>
      </c>
      <c r="R189" s="1" t="s">
        <v>61</v>
      </c>
      <c r="S189" s="1" t="s">
        <v>62</v>
      </c>
      <c r="T189" s="1" t="s">
        <v>62</v>
      </c>
      <c r="AR189" s="1" t="s">
        <v>50</v>
      </c>
      <c r="AS189" s="1" t="s">
        <v>50</v>
      </c>
      <c r="AU189" s="1" t="s">
        <v>434</v>
      </c>
      <c r="AV189">
        <v>66541</v>
      </c>
    </row>
    <row r="190" spans="1:48" ht="30" customHeight="1" x14ac:dyDescent="0.3">
      <c r="A190" s="13" t="s">
        <v>435</v>
      </c>
      <c r="B190" s="13" t="s">
        <v>436</v>
      </c>
      <c r="C190" s="13" t="s">
        <v>99</v>
      </c>
      <c r="D190" s="11">
        <v>2</v>
      </c>
      <c r="E190" s="12"/>
      <c r="F190" s="12"/>
      <c r="G190" s="12"/>
      <c r="H190" s="12"/>
      <c r="I190" s="12"/>
      <c r="J190" s="12"/>
      <c r="K190" s="12">
        <f t="shared" si="11"/>
        <v>0</v>
      </c>
      <c r="L190" s="12">
        <f t="shared" si="11"/>
        <v>0</v>
      </c>
      <c r="M190" s="13" t="s">
        <v>437</v>
      </c>
      <c r="N190" s="1" t="s">
        <v>438</v>
      </c>
      <c r="O190" s="1" t="s">
        <v>50</v>
      </c>
      <c r="P190" s="1" t="s">
        <v>50</v>
      </c>
      <c r="Q190" s="1" t="s">
        <v>419</v>
      </c>
      <c r="R190" s="1" t="s">
        <v>62</v>
      </c>
      <c r="S190" s="1" t="s">
        <v>62</v>
      </c>
      <c r="T190" s="1" t="s">
        <v>61</v>
      </c>
      <c r="AR190" s="1" t="s">
        <v>50</v>
      </c>
      <c r="AS190" s="1" t="s">
        <v>50</v>
      </c>
      <c r="AU190" s="1" t="s">
        <v>439</v>
      </c>
      <c r="AV190">
        <v>66539</v>
      </c>
    </row>
    <row r="191" spans="1:48" ht="30" customHeight="1" x14ac:dyDescent="0.3">
      <c r="A191" s="13" t="s">
        <v>440</v>
      </c>
      <c r="B191" s="13" t="s">
        <v>441</v>
      </c>
      <c r="C191" s="13" t="s">
        <v>99</v>
      </c>
      <c r="D191" s="11">
        <v>20</v>
      </c>
      <c r="E191" s="12"/>
      <c r="F191" s="12"/>
      <c r="G191" s="12"/>
      <c r="H191" s="12"/>
      <c r="I191" s="12"/>
      <c r="J191" s="12"/>
      <c r="K191" s="12">
        <f t="shared" si="11"/>
        <v>0</v>
      </c>
      <c r="L191" s="12">
        <f t="shared" si="11"/>
        <v>0</v>
      </c>
      <c r="M191" s="13" t="s">
        <v>442</v>
      </c>
      <c r="N191" s="1" t="s">
        <v>443</v>
      </c>
      <c r="O191" s="1" t="s">
        <v>50</v>
      </c>
      <c r="P191" s="1" t="s">
        <v>50</v>
      </c>
      <c r="Q191" s="1" t="s">
        <v>419</v>
      </c>
      <c r="R191" s="1" t="s">
        <v>61</v>
      </c>
      <c r="S191" s="1" t="s">
        <v>62</v>
      </c>
      <c r="T191" s="1" t="s">
        <v>62</v>
      </c>
      <c r="AR191" s="1" t="s">
        <v>50</v>
      </c>
      <c r="AS191" s="1" t="s">
        <v>50</v>
      </c>
      <c r="AU191" s="1" t="s">
        <v>444</v>
      </c>
      <c r="AV191">
        <v>66540</v>
      </c>
    </row>
    <row r="192" spans="1:48" ht="30" customHeight="1" x14ac:dyDescent="0.3">
      <c r="A192" s="13" t="s">
        <v>445</v>
      </c>
      <c r="B192" s="13" t="s">
        <v>446</v>
      </c>
      <c r="C192" s="13" t="s">
        <v>99</v>
      </c>
      <c r="D192" s="11">
        <v>1</v>
      </c>
      <c r="E192" s="12"/>
      <c r="F192" s="12"/>
      <c r="G192" s="12"/>
      <c r="H192" s="12"/>
      <c r="I192" s="12"/>
      <c r="J192" s="12"/>
      <c r="K192" s="12">
        <f t="shared" si="11"/>
        <v>0</v>
      </c>
      <c r="L192" s="12">
        <f t="shared" si="11"/>
        <v>0</v>
      </c>
      <c r="M192" s="13" t="s">
        <v>447</v>
      </c>
      <c r="N192" s="1" t="s">
        <v>448</v>
      </c>
      <c r="O192" s="1" t="s">
        <v>50</v>
      </c>
      <c r="P192" s="1" t="s">
        <v>50</v>
      </c>
      <c r="Q192" s="1" t="s">
        <v>419</v>
      </c>
      <c r="R192" s="1" t="s">
        <v>61</v>
      </c>
      <c r="S192" s="1" t="s">
        <v>62</v>
      </c>
      <c r="T192" s="1" t="s">
        <v>62</v>
      </c>
      <c r="AR192" s="1" t="s">
        <v>50</v>
      </c>
      <c r="AS192" s="1" t="s">
        <v>50</v>
      </c>
      <c r="AU192" s="1" t="s">
        <v>449</v>
      </c>
      <c r="AV192">
        <v>67233</v>
      </c>
    </row>
    <row r="193" spans="1:48" ht="30" customHeight="1" x14ac:dyDescent="0.3">
      <c r="A193" s="13" t="s">
        <v>450</v>
      </c>
      <c r="B193" s="13" t="s">
        <v>451</v>
      </c>
      <c r="C193" s="13" t="s">
        <v>99</v>
      </c>
      <c r="D193" s="11">
        <v>2</v>
      </c>
      <c r="E193" s="12"/>
      <c r="F193" s="12"/>
      <c r="G193" s="12"/>
      <c r="H193" s="12"/>
      <c r="I193" s="12"/>
      <c r="J193" s="12"/>
      <c r="K193" s="12">
        <f t="shared" si="11"/>
        <v>0</v>
      </c>
      <c r="L193" s="12">
        <f t="shared" si="11"/>
        <v>0</v>
      </c>
      <c r="M193" s="13" t="s">
        <v>452</v>
      </c>
      <c r="N193" s="1" t="s">
        <v>453</v>
      </c>
      <c r="O193" s="1" t="s">
        <v>50</v>
      </c>
      <c r="P193" s="1" t="s">
        <v>50</v>
      </c>
      <c r="Q193" s="1" t="s">
        <v>419</v>
      </c>
      <c r="R193" s="1" t="s">
        <v>61</v>
      </c>
      <c r="S193" s="1" t="s">
        <v>62</v>
      </c>
      <c r="T193" s="1" t="s">
        <v>62</v>
      </c>
      <c r="AR193" s="1" t="s">
        <v>50</v>
      </c>
      <c r="AS193" s="1" t="s">
        <v>50</v>
      </c>
      <c r="AU193" s="1" t="s">
        <v>454</v>
      </c>
      <c r="AV193">
        <v>67234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419</v>
      </c>
    </row>
    <row r="195" spans="1:48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419</v>
      </c>
    </row>
    <row r="196" spans="1:48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419</v>
      </c>
    </row>
    <row r="197" spans="1:48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419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419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419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419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419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419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419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419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419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419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419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419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419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419</v>
      </c>
    </row>
    <row r="211" spans="1:48" ht="30" customHeight="1" x14ac:dyDescent="0.3">
      <c r="A211" s="13" t="s">
        <v>87</v>
      </c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>
        <f>SUMIF(Q187:Q210,"01010207",L187:L210)</f>
        <v>0</v>
      </c>
      <c r="M211" s="11"/>
      <c r="N211" t="s">
        <v>88</v>
      </c>
    </row>
    <row r="212" spans="1:48" ht="30" customHeight="1" x14ac:dyDescent="0.3">
      <c r="A212" s="13" t="s">
        <v>455</v>
      </c>
      <c r="B212" s="13" t="s">
        <v>50</v>
      </c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456</v>
      </c>
    </row>
    <row r="213" spans="1:48" ht="30" customHeight="1" x14ac:dyDescent="0.3">
      <c r="A213" s="13" t="s">
        <v>457</v>
      </c>
      <c r="B213" s="13" t="s">
        <v>458</v>
      </c>
      <c r="C213" s="13" t="s">
        <v>99</v>
      </c>
      <c r="D213" s="11">
        <v>6</v>
      </c>
      <c r="E213" s="12"/>
      <c r="F213" s="12"/>
      <c r="G213" s="12"/>
      <c r="H213" s="12"/>
      <c r="I213" s="12"/>
      <c r="J213" s="12"/>
      <c r="K213" s="12">
        <f t="shared" ref="K213:L218" si="12">TRUNC(E213+G213+I213, 0)</f>
        <v>0</v>
      </c>
      <c r="L213" s="12">
        <f t="shared" si="12"/>
        <v>0</v>
      </c>
      <c r="M213" s="13" t="s">
        <v>459</v>
      </c>
      <c r="N213" s="1" t="s">
        <v>460</v>
      </c>
      <c r="O213" s="1" t="s">
        <v>50</v>
      </c>
      <c r="P213" s="1" t="s">
        <v>50</v>
      </c>
      <c r="Q213" s="1" t="s">
        <v>456</v>
      </c>
      <c r="R213" s="1" t="s">
        <v>61</v>
      </c>
      <c r="S213" s="1" t="s">
        <v>62</v>
      </c>
      <c r="T213" s="1" t="s">
        <v>62</v>
      </c>
      <c r="AR213" s="1" t="s">
        <v>50</v>
      </c>
      <c r="AS213" s="1" t="s">
        <v>50</v>
      </c>
      <c r="AU213" s="1" t="s">
        <v>461</v>
      </c>
      <c r="AV213">
        <v>66546</v>
      </c>
    </row>
    <row r="214" spans="1:48" ht="30" customHeight="1" x14ac:dyDescent="0.3">
      <c r="A214" s="13" t="s">
        <v>457</v>
      </c>
      <c r="B214" s="13" t="s">
        <v>462</v>
      </c>
      <c r="C214" s="13" t="s">
        <v>99</v>
      </c>
      <c r="D214" s="11">
        <v>12</v>
      </c>
      <c r="E214" s="12"/>
      <c r="F214" s="12"/>
      <c r="G214" s="12"/>
      <c r="H214" s="12"/>
      <c r="I214" s="12"/>
      <c r="J214" s="12"/>
      <c r="K214" s="12">
        <f t="shared" si="12"/>
        <v>0</v>
      </c>
      <c r="L214" s="12">
        <f t="shared" si="12"/>
        <v>0</v>
      </c>
      <c r="M214" s="13" t="s">
        <v>463</v>
      </c>
      <c r="N214" s="1" t="s">
        <v>464</v>
      </c>
      <c r="O214" s="1" t="s">
        <v>50</v>
      </c>
      <c r="P214" s="1" t="s">
        <v>50</v>
      </c>
      <c r="Q214" s="1" t="s">
        <v>456</v>
      </c>
      <c r="R214" s="1" t="s">
        <v>61</v>
      </c>
      <c r="S214" s="1" t="s">
        <v>62</v>
      </c>
      <c r="T214" s="1" t="s">
        <v>62</v>
      </c>
      <c r="AR214" s="1" t="s">
        <v>50</v>
      </c>
      <c r="AS214" s="1" t="s">
        <v>50</v>
      </c>
      <c r="AU214" s="1" t="s">
        <v>465</v>
      </c>
      <c r="AV214">
        <v>66547</v>
      </c>
    </row>
    <row r="215" spans="1:48" ht="30" customHeight="1" x14ac:dyDescent="0.3">
      <c r="A215" s="13" t="s">
        <v>466</v>
      </c>
      <c r="B215" s="13" t="s">
        <v>467</v>
      </c>
      <c r="C215" s="13" t="s">
        <v>99</v>
      </c>
      <c r="D215" s="11">
        <v>2</v>
      </c>
      <c r="E215" s="12"/>
      <c r="F215" s="12"/>
      <c r="G215" s="12"/>
      <c r="H215" s="12"/>
      <c r="I215" s="12"/>
      <c r="J215" s="12"/>
      <c r="K215" s="12">
        <f t="shared" si="12"/>
        <v>0</v>
      </c>
      <c r="L215" s="12">
        <f t="shared" si="12"/>
        <v>0</v>
      </c>
      <c r="M215" s="13" t="s">
        <v>468</v>
      </c>
      <c r="N215" s="1" t="s">
        <v>469</v>
      </c>
      <c r="O215" s="1" t="s">
        <v>50</v>
      </c>
      <c r="P215" s="1" t="s">
        <v>50</v>
      </c>
      <c r="Q215" s="1" t="s">
        <v>456</v>
      </c>
      <c r="R215" s="1" t="s">
        <v>61</v>
      </c>
      <c r="S215" s="1" t="s">
        <v>62</v>
      </c>
      <c r="T215" s="1" t="s">
        <v>62</v>
      </c>
      <c r="AR215" s="1" t="s">
        <v>50</v>
      </c>
      <c r="AS215" s="1" t="s">
        <v>50</v>
      </c>
      <c r="AU215" s="1" t="s">
        <v>470</v>
      </c>
      <c r="AV215">
        <v>66548</v>
      </c>
    </row>
    <row r="216" spans="1:48" ht="30" customHeight="1" x14ac:dyDescent="0.3">
      <c r="A216" s="13" t="s">
        <v>471</v>
      </c>
      <c r="B216" s="13" t="s">
        <v>472</v>
      </c>
      <c r="C216" s="13" t="s">
        <v>99</v>
      </c>
      <c r="D216" s="11">
        <v>3</v>
      </c>
      <c r="E216" s="12"/>
      <c r="F216" s="12"/>
      <c r="G216" s="12"/>
      <c r="H216" s="12"/>
      <c r="I216" s="12"/>
      <c r="J216" s="12"/>
      <c r="K216" s="12">
        <f t="shared" si="12"/>
        <v>0</v>
      </c>
      <c r="L216" s="12">
        <f t="shared" si="12"/>
        <v>0</v>
      </c>
      <c r="M216" s="13" t="s">
        <v>473</v>
      </c>
      <c r="N216" s="1" t="s">
        <v>474</v>
      </c>
      <c r="O216" s="1" t="s">
        <v>50</v>
      </c>
      <c r="P216" s="1" t="s">
        <v>50</v>
      </c>
      <c r="Q216" s="1" t="s">
        <v>456</v>
      </c>
      <c r="R216" s="1" t="s">
        <v>61</v>
      </c>
      <c r="S216" s="1" t="s">
        <v>62</v>
      </c>
      <c r="T216" s="1" t="s">
        <v>62</v>
      </c>
      <c r="AR216" s="1" t="s">
        <v>50</v>
      </c>
      <c r="AS216" s="1" t="s">
        <v>50</v>
      </c>
      <c r="AU216" s="1" t="s">
        <v>475</v>
      </c>
      <c r="AV216">
        <v>67237</v>
      </c>
    </row>
    <row r="217" spans="1:48" ht="30" customHeight="1" x14ac:dyDescent="0.3">
      <c r="A217" s="13" t="s">
        <v>476</v>
      </c>
      <c r="B217" s="13" t="s">
        <v>477</v>
      </c>
      <c r="C217" s="13" t="s">
        <v>251</v>
      </c>
      <c r="D217" s="11">
        <v>104</v>
      </c>
      <c r="E217" s="12"/>
      <c r="F217" s="12"/>
      <c r="G217" s="12"/>
      <c r="H217" s="12"/>
      <c r="I217" s="12"/>
      <c r="J217" s="12"/>
      <c r="K217" s="12">
        <f t="shared" si="12"/>
        <v>0</v>
      </c>
      <c r="L217" s="12">
        <f t="shared" si="12"/>
        <v>0</v>
      </c>
      <c r="M217" s="13" t="s">
        <v>478</v>
      </c>
      <c r="N217" s="1" t="s">
        <v>479</v>
      </c>
      <c r="O217" s="1" t="s">
        <v>50</v>
      </c>
      <c r="P217" s="1" t="s">
        <v>50</v>
      </c>
      <c r="Q217" s="1" t="s">
        <v>456</v>
      </c>
      <c r="R217" s="1" t="s">
        <v>61</v>
      </c>
      <c r="S217" s="1" t="s">
        <v>62</v>
      </c>
      <c r="T217" s="1" t="s">
        <v>62</v>
      </c>
      <c r="AR217" s="1" t="s">
        <v>50</v>
      </c>
      <c r="AS217" s="1" t="s">
        <v>50</v>
      </c>
      <c r="AU217" s="1" t="s">
        <v>480</v>
      </c>
      <c r="AV217">
        <v>66549</v>
      </c>
    </row>
    <row r="218" spans="1:48" ht="30" customHeight="1" x14ac:dyDescent="0.3">
      <c r="A218" s="13" t="s">
        <v>476</v>
      </c>
      <c r="B218" s="13" t="s">
        <v>481</v>
      </c>
      <c r="C218" s="13" t="s">
        <v>251</v>
      </c>
      <c r="D218" s="11">
        <v>21</v>
      </c>
      <c r="E218" s="12"/>
      <c r="F218" s="12"/>
      <c r="G218" s="12"/>
      <c r="H218" s="12"/>
      <c r="I218" s="12"/>
      <c r="J218" s="12"/>
      <c r="K218" s="12">
        <f t="shared" si="12"/>
        <v>0</v>
      </c>
      <c r="L218" s="12">
        <f t="shared" si="12"/>
        <v>0</v>
      </c>
      <c r="M218" s="13" t="s">
        <v>482</v>
      </c>
      <c r="N218" s="1" t="s">
        <v>483</v>
      </c>
      <c r="O218" s="1" t="s">
        <v>50</v>
      </c>
      <c r="P218" s="1" t="s">
        <v>50</v>
      </c>
      <c r="Q218" s="1" t="s">
        <v>456</v>
      </c>
      <c r="R218" s="1" t="s">
        <v>61</v>
      </c>
      <c r="S218" s="1" t="s">
        <v>62</v>
      </c>
      <c r="T218" s="1" t="s">
        <v>62</v>
      </c>
      <c r="AR218" s="1" t="s">
        <v>50</v>
      </c>
      <c r="AS218" s="1" t="s">
        <v>50</v>
      </c>
      <c r="AU218" s="1" t="s">
        <v>484</v>
      </c>
      <c r="AV218">
        <v>66550</v>
      </c>
    </row>
    <row r="219" spans="1:48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456</v>
      </c>
    </row>
    <row r="220" spans="1:48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456</v>
      </c>
    </row>
    <row r="221" spans="1:48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456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456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456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456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456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456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456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456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456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456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456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456</v>
      </c>
    </row>
    <row r="233" spans="1:48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456</v>
      </c>
    </row>
    <row r="234" spans="1:48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456</v>
      </c>
    </row>
    <row r="235" spans="1:48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456</v>
      </c>
    </row>
    <row r="236" spans="1:48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456</v>
      </c>
    </row>
    <row r="237" spans="1:48" ht="30" customHeight="1" x14ac:dyDescent="0.3">
      <c r="A237" s="13" t="s">
        <v>87</v>
      </c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>
        <f>SUMIF(Q213:Q236,"01010208",L213:L236)</f>
        <v>0</v>
      </c>
      <c r="M237" s="11"/>
      <c r="N237" t="s">
        <v>88</v>
      </c>
    </row>
    <row r="238" spans="1:48" ht="30" customHeight="1" x14ac:dyDescent="0.3">
      <c r="A238" s="13" t="s">
        <v>485</v>
      </c>
      <c r="B238" s="13" t="s">
        <v>50</v>
      </c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486</v>
      </c>
    </row>
    <row r="239" spans="1:48" ht="30" customHeight="1" x14ac:dyDescent="0.3">
      <c r="A239" s="13" t="s">
        <v>487</v>
      </c>
      <c r="B239" s="13" t="s">
        <v>488</v>
      </c>
      <c r="C239" s="13" t="s">
        <v>99</v>
      </c>
      <c r="D239" s="11">
        <v>14</v>
      </c>
      <c r="E239" s="12"/>
      <c r="F239" s="12"/>
      <c r="G239" s="12"/>
      <c r="H239" s="12"/>
      <c r="I239" s="12"/>
      <c r="J239" s="12"/>
      <c r="K239" s="12">
        <f t="shared" ref="K239:K248" si="13">TRUNC(E239+G239+I239, 0)</f>
        <v>0</v>
      </c>
      <c r="L239" s="12">
        <f t="shared" ref="L239:L248" si="14">TRUNC(F239+H239+J239, 0)</f>
        <v>0</v>
      </c>
      <c r="M239" s="13" t="s">
        <v>50</v>
      </c>
      <c r="N239" s="1" t="s">
        <v>489</v>
      </c>
      <c r="O239" s="1" t="s">
        <v>50</v>
      </c>
      <c r="P239" s="1" t="s">
        <v>50</v>
      </c>
      <c r="Q239" s="1" t="s">
        <v>486</v>
      </c>
      <c r="R239" s="1" t="s">
        <v>62</v>
      </c>
      <c r="S239" s="1" t="s">
        <v>62</v>
      </c>
      <c r="T239" s="1" t="s">
        <v>61</v>
      </c>
      <c r="AR239" s="1" t="s">
        <v>50</v>
      </c>
      <c r="AS239" s="1" t="s">
        <v>50</v>
      </c>
      <c r="AU239" s="1" t="s">
        <v>490</v>
      </c>
      <c r="AV239">
        <v>66557</v>
      </c>
    </row>
    <row r="240" spans="1:48" ht="30" customHeight="1" x14ac:dyDescent="0.3">
      <c r="A240" s="13" t="s">
        <v>491</v>
      </c>
      <c r="B240" s="13" t="s">
        <v>492</v>
      </c>
      <c r="C240" s="13" t="s">
        <v>251</v>
      </c>
      <c r="D240" s="11">
        <v>50</v>
      </c>
      <c r="E240" s="12"/>
      <c r="F240" s="12"/>
      <c r="G240" s="12"/>
      <c r="H240" s="12"/>
      <c r="I240" s="12"/>
      <c r="J240" s="12"/>
      <c r="K240" s="12">
        <f t="shared" si="13"/>
        <v>0</v>
      </c>
      <c r="L240" s="12">
        <f t="shared" si="14"/>
        <v>0</v>
      </c>
      <c r="M240" s="13" t="s">
        <v>50</v>
      </c>
      <c r="N240" s="1" t="s">
        <v>493</v>
      </c>
      <c r="O240" s="1" t="s">
        <v>50</v>
      </c>
      <c r="P240" s="1" t="s">
        <v>50</v>
      </c>
      <c r="Q240" s="1" t="s">
        <v>486</v>
      </c>
      <c r="R240" s="1" t="s">
        <v>62</v>
      </c>
      <c r="S240" s="1" t="s">
        <v>62</v>
      </c>
      <c r="T240" s="1" t="s">
        <v>61</v>
      </c>
      <c r="AR240" s="1" t="s">
        <v>50</v>
      </c>
      <c r="AS240" s="1" t="s">
        <v>50</v>
      </c>
      <c r="AU240" s="1" t="s">
        <v>494</v>
      </c>
      <c r="AV240">
        <v>66556</v>
      </c>
    </row>
    <row r="241" spans="1:48" ht="30" customHeight="1" x14ac:dyDescent="0.3">
      <c r="A241" s="13" t="s">
        <v>495</v>
      </c>
      <c r="B241" s="13" t="s">
        <v>496</v>
      </c>
      <c r="C241" s="13" t="s">
        <v>99</v>
      </c>
      <c r="D241" s="11">
        <v>4</v>
      </c>
      <c r="E241" s="12"/>
      <c r="F241" s="12"/>
      <c r="G241" s="12"/>
      <c r="H241" s="12"/>
      <c r="I241" s="12"/>
      <c r="J241" s="12"/>
      <c r="K241" s="12">
        <f t="shared" si="13"/>
        <v>0</v>
      </c>
      <c r="L241" s="12">
        <f t="shared" si="14"/>
        <v>0</v>
      </c>
      <c r="M241" s="13" t="s">
        <v>497</v>
      </c>
      <c r="N241" s="1" t="s">
        <v>498</v>
      </c>
      <c r="O241" s="1" t="s">
        <v>50</v>
      </c>
      <c r="P241" s="1" t="s">
        <v>50</v>
      </c>
      <c r="Q241" s="1" t="s">
        <v>486</v>
      </c>
      <c r="R241" s="1" t="s">
        <v>61</v>
      </c>
      <c r="S241" s="1" t="s">
        <v>62</v>
      </c>
      <c r="T241" s="1" t="s">
        <v>62</v>
      </c>
      <c r="AR241" s="1" t="s">
        <v>50</v>
      </c>
      <c r="AS241" s="1" t="s">
        <v>50</v>
      </c>
      <c r="AU241" s="1" t="s">
        <v>499</v>
      </c>
      <c r="AV241">
        <v>66561</v>
      </c>
    </row>
    <row r="242" spans="1:48" ht="30" customHeight="1" x14ac:dyDescent="0.3">
      <c r="A242" s="13" t="s">
        <v>500</v>
      </c>
      <c r="B242" s="13" t="s">
        <v>501</v>
      </c>
      <c r="C242" s="13" t="s">
        <v>99</v>
      </c>
      <c r="D242" s="11">
        <v>3</v>
      </c>
      <c r="E242" s="12"/>
      <c r="F242" s="12"/>
      <c r="G242" s="12"/>
      <c r="H242" s="12"/>
      <c r="I242" s="12"/>
      <c r="J242" s="12"/>
      <c r="K242" s="12">
        <f t="shared" si="13"/>
        <v>0</v>
      </c>
      <c r="L242" s="12">
        <f t="shared" si="14"/>
        <v>0</v>
      </c>
      <c r="M242" s="13" t="s">
        <v>502</v>
      </c>
      <c r="N242" s="1" t="s">
        <v>503</v>
      </c>
      <c r="O242" s="1" t="s">
        <v>50</v>
      </c>
      <c r="P242" s="1" t="s">
        <v>50</v>
      </c>
      <c r="Q242" s="1" t="s">
        <v>486</v>
      </c>
      <c r="R242" s="1" t="s">
        <v>61</v>
      </c>
      <c r="S242" s="1" t="s">
        <v>62</v>
      </c>
      <c r="T242" s="1" t="s">
        <v>62</v>
      </c>
      <c r="AR242" s="1" t="s">
        <v>50</v>
      </c>
      <c r="AS242" s="1" t="s">
        <v>50</v>
      </c>
      <c r="AU242" s="1" t="s">
        <v>504</v>
      </c>
      <c r="AV242">
        <v>67401</v>
      </c>
    </row>
    <row r="243" spans="1:48" ht="30" customHeight="1" x14ac:dyDescent="0.3">
      <c r="A243" s="13" t="s">
        <v>505</v>
      </c>
      <c r="B243" s="13" t="s">
        <v>506</v>
      </c>
      <c r="C243" s="13" t="s">
        <v>99</v>
      </c>
      <c r="D243" s="11">
        <v>8</v>
      </c>
      <c r="E243" s="12"/>
      <c r="F243" s="12"/>
      <c r="G243" s="12"/>
      <c r="H243" s="12"/>
      <c r="I243" s="12"/>
      <c r="J243" s="12"/>
      <c r="K243" s="12">
        <f t="shared" si="13"/>
        <v>0</v>
      </c>
      <c r="L243" s="12">
        <f t="shared" si="14"/>
        <v>0</v>
      </c>
      <c r="M243" s="13" t="s">
        <v>507</v>
      </c>
      <c r="N243" s="1" t="s">
        <v>508</v>
      </c>
      <c r="O243" s="1" t="s">
        <v>50</v>
      </c>
      <c r="P243" s="1" t="s">
        <v>50</v>
      </c>
      <c r="Q243" s="1" t="s">
        <v>486</v>
      </c>
      <c r="R243" s="1" t="s">
        <v>61</v>
      </c>
      <c r="S243" s="1" t="s">
        <v>62</v>
      </c>
      <c r="T243" s="1" t="s">
        <v>62</v>
      </c>
      <c r="AR243" s="1" t="s">
        <v>50</v>
      </c>
      <c r="AS243" s="1" t="s">
        <v>50</v>
      </c>
      <c r="AU243" s="1" t="s">
        <v>509</v>
      </c>
      <c r="AV243">
        <v>66621</v>
      </c>
    </row>
    <row r="244" spans="1:48" ht="30" customHeight="1" x14ac:dyDescent="0.3">
      <c r="A244" s="13" t="s">
        <v>510</v>
      </c>
      <c r="B244" s="13" t="s">
        <v>511</v>
      </c>
      <c r="C244" s="13" t="s">
        <v>251</v>
      </c>
      <c r="D244" s="11">
        <v>4</v>
      </c>
      <c r="E244" s="12"/>
      <c r="F244" s="12"/>
      <c r="G244" s="12"/>
      <c r="H244" s="12"/>
      <c r="I244" s="12"/>
      <c r="J244" s="12"/>
      <c r="K244" s="12">
        <f t="shared" si="13"/>
        <v>0</v>
      </c>
      <c r="L244" s="12">
        <f t="shared" si="14"/>
        <v>0</v>
      </c>
      <c r="M244" s="13" t="s">
        <v>512</v>
      </c>
      <c r="N244" s="1" t="s">
        <v>513</v>
      </c>
      <c r="O244" s="1" t="s">
        <v>50</v>
      </c>
      <c r="P244" s="1" t="s">
        <v>50</v>
      </c>
      <c r="Q244" s="1" t="s">
        <v>486</v>
      </c>
      <c r="R244" s="1" t="s">
        <v>61</v>
      </c>
      <c r="S244" s="1" t="s">
        <v>62</v>
      </c>
      <c r="T244" s="1" t="s">
        <v>62</v>
      </c>
      <c r="AR244" s="1" t="s">
        <v>50</v>
      </c>
      <c r="AS244" s="1" t="s">
        <v>50</v>
      </c>
      <c r="AU244" s="1" t="s">
        <v>514</v>
      </c>
      <c r="AV244">
        <v>67402</v>
      </c>
    </row>
    <row r="245" spans="1:48" ht="30" customHeight="1" x14ac:dyDescent="0.3">
      <c r="A245" s="13" t="s">
        <v>515</v>
      </c>
      <c r="B245" s="13" t="s">
        <v>516</v>
      </c>
      <c r="C245" s="13" t="s">
        <v>414</v>
      </c>
      <c r="D245" s="11">
        <v>1</v>
      </c>
      <c r="E245" s="12"/>
      <c r="F245" s="12"/>
      <c r="G245" s="12"/>
      <c r="H245" s="12"/>
      <c r="I245" s="12"/>
      <c r="J245" s="12"/>
      <c r="K245" s="12">
        <f t="shared" si="13"/>
        <v>0</v>
      </c>
      <c r="L245" s="12">
        <f t="shared" si="14"/>
        <v>0</v>
      </c>
      <c r="M245" s="13" t="s">
        <v>517</v>
      </c>
      <c r="N245" s="1" t="s">
        <v>518</v>
      </c>
      <c r="O245" s="1" t="s">
        <v>50</v>
      </c>
      <c r="P245" s="1" t="s">
        <v>50</v>
      </c>
      <c r="Q245" s="1" t="s">
        <v>486</v>
      </c>
      <c r="R245" s="1" t="s">
        <v>61</v>
      </c>
      <c r="S245" s="1" t="s">
        <v>62</v>
      </c>
      <c r="T245" s="1" t="s">
        <v>62</v>
      </c>
      <c r="AR245" s="1" t="s">
        <v>50</v>
      </c>
      <c r="AS245" s="1" t="s">
        <v>50</v>
      </c>
      <c r="AU245" s="1" t="s">
        <v>519</v>
      </c>
      <c r="AV245">
        <v>66564</v>
      </c>
    </row>
    <row r="246" spans="1:48" ht="30" customHeight="1" x14ac:dyDescent="0.3">
      <c r="A246" s="13" t="s">
        <v>520</v>
      </c>
      <c r="B246" s="13" t="s">
        <v>521</v>
      </c>
      <c r="C246" s="13" t="s">
        <v>251</v>
      </c>
      <c r="D246" s="11">
        <v>5</v>
      </c>
      <c r="E246" s="12"/>
      <c r="F246" s="12"/>
      <c r="G246" s="12"/>
      <c r="H246" s="12"/>
      <c r="I246" s="12"/>
      <c r="J246" s="12"/>
      <c r="K246" s="12">
        <f t="shared" si="13"/>
        <v>0</v>
      </c>
      <c r="L246" s="12">
        <f t="shared" si="14"/>
        <v>0</v>
      </c>
      <c r="M246" s="13" t="s">
        <v>522</v>
      </c>
      <c r="N246" s="1" t="s">
        <v>523</v>
      </c>
      <c r="O246" s="1" t="s">
        <v>50</v>
      </c>
      <c r="P246" s="1" t="s">
        <v>50</v>
      </c>
      <c r="Q246" s="1" t="s">
        <v>486</v>
      </c>
      <c r="R246" s="1" t="s">
        <v>61</v>
      </c>
      <c r="S246" s="1" t="s">
        <v>62</v>
      </c>
      <c r="T246" s="1" t="s">
        <v>62</v>
      </c>
      <c r="AR246" s="1" t="s">
        <v>50</v>
      </c>
      <c r="AS246" s="1" t="s">
        <v>50</v>
      </c>
      <c r="AU246" s="1" t="s">
        <v>524</v>
      </c>
      <c r="AV246">
        <v>67239</v>
      </c>
    </row>
    <row r="247" spans="1:48" ht="30" customHeight="1" x14ac:dyDescent="0.3">
      <c r="A247" s="13" t="s">
        <v>525</v>
      </c>
      <c r="B247" s="13" t="s">
        <v>526</v>
      </c>
      <c r="C247" s="13" t="s">
        <v>251</v>
      </c>
      <c r="D247" s="11">
        <v>2</v>
      </c>
      <c r="E247" s="12"/>
      <c r="F247" s="12"/>
      <c r="G247" s="12"/>
      <c r="H247" s="12"/>
      <c r="I247" s="12"/>
      <c r="J247" s="12"/>
      <c r="K247" s="12">
        <f t="shared" si="13"/>
        <v>0</v>
      </c>
      <c r="L247" s="12">
        <f t="shared" si="14"/>
        <v>0</v>
      </c>
      <c r="M247" s="13" t="s">
        <v>527</v>
      </c>
      <c r="N247" s="1" t="s">
        <v>528</v>
      </c>
      <c r="O247" s="1" t="s">
        <v>50</v>
      </c>
      <c r="P247" s="1" t="s">
        <v>50</v>
      </c>
      <c r="Q247" s="1" t="s">
        <v>486</v>
      </c>
      <c r="R247" s="1" t="s">
        <v>61</v>
      </c>
      <c r="S247" s="1" t="s">
        <v>62</v>
      </c>
      <c r="T247" s="1" t="s">
        <v>62</v>
      </c>
      <c r="AR247" s="1" t="s">
        <v>50</v>
      </c>
      <c r="AS247" s="1" t="s">
        <v>50</v>
      </c>
      <c r="AU247" s="1" t="s">
        <v>529</v>
      </c>
      <c r="AV247">
        <v>67400</v>
      </c>
    </row>
    <row r="248" spans="1:48" ht="30" customHeight="1" x14ac:dyDescent="0.3">
      <c r="A248" s="13" t="s">
        <v>530</v>
      </c>
      <c r="B248" s="13" t="s">
        <v>531</v>
      </c>
      <c r="C248" s="13" t="s">
        <v>414</v>
      </c>
      <c r="D248" s="11">
        <v>1</v>
      </c>
      <c r="E248" s="12"/>
      <c r="F248" s="12"/>
      <c r="G248" s="12"/>
      <c r="H248" s="12"/>
      <c r="I248" s="12"/>
      <c r="J248" s="12"/>
      <c r="K248" s="12">
        <f t="shared" si="13"/>
        <v>0</v>
      </c>
      <c r="L248" s="12">
        <f t="shared" si="14"/>
        <v>0</v>
      </c>
      <c r="M248" s="13" t="s">
        <v>532</v>
      </c>
      <c r="N248" s="1" t="s">
        <v>533</v>
      </c>
      <c r="O248" s="1" t="s">
        <v>50</v>
      </c>
      <c r="P248" s="1" t="s">
        <v>50</v>
      </c>
      <c r="Q248" s="1" t="s">
        <v>486</v>
      </c>
      <c r="R248" s="1" t="s">
        <v>61</v>
      </c>
      <c r="S248" s="1" t="s">
        <v>62</v>
      </c>
      <c r="T248" s="1" t="s">
        <v>62</v>
      </c>
      <c r="AR248" s="1" t="s">
        <v>50</v>
      </c>
      <c r="AS248" s="1" t="s">
        <v>50</v>
      </c>
      <c r="AU248" s="1" t="s">
        <v>534</v>
      </c>
      <c r="AV248">
        <v>66567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486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486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486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486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486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486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486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486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486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486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486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486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486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486</v>
      </c>
    </row>
    <row r="263" spans="1:48" ht="30" customHeight="1" x14ac:dyDescent="0.3">
      <c r="A263" s="13" t="s">
        <v>87</v>
      </c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>
        <f>SUMIF(Q239:Q262,"01010209",L239:L262)</f>
        <v>0</v>
      </c>
      <c r="M263" s="11"/>
      <c r="N263" t="s">
        <v>88</v>
      </c>
    </row>
    <row r="264" spans="1:48" ht="30" customHeight="1" x14ac:dyDescent="0.3">
      <c r="A264" s="13" t="s">
        <v>535</v>
      </c>
      <c r="B264" s="13" t="s">
        <v>50</v>
      </c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536</v>
      </c>
    </row>
    <row r="265" spans="1:48" ht="30" customHeight="1" x14ac:dyDescent="0.3">
      <c r="A265" s="13" t="s">
        <v>537</v>
      </c>
      <c r="B265" s="13" t="s">
        <v>538</v>
      </c>
      <c r="C265" s="13" t="s">
        <v>99</v>
      </c>
      <c r="D265" s="11">
        <v>49</v>
      </c>
      <c r="E265" s="12"/>
      <c r="F265" s="12"/>
      <c r="G265" s="12"/>
      <c r="H265" s="12"/>
      <c r="I265" s="12"/>
      <c r="J265" s="12"/>
      <c r="K265" s="12">
        <f t="shared" ref="K265:L272" si="15">TRUNC(E265+G265+I265, 0)</f>
        <v>0</v>
      </c>
      <c r="L265" s="12">
        <f t="shared" si="15"/>
        <v>0</v>
      </c>
      <c r="M265" s="13" t="s">
        <v>539</v>
      </c>
      <c r="N265" s="1" t="s">
        <v>540</v>
      </c>
      <c r="O265" s="1" t="s">
        <v>50</v>
      </c>
      <c r="P265" s="1" t="s">
        <v>50</v>
      </c>
      <c r="Q265" s="1" t="s">
        <v>536</v>
      </c>
      <c r="R265" s="1" t="s">
        <v>61</v>
      </c>
      <c r="S265" s="1" t="s">
        <v>62</v>
      </c>
      <c r="T265" s="1" t="s">
        <v>62</v>
      </c>
      <c r="AR265" s="1" t="s">
        <v>50</v>
      </c>
      <c r="AS265" s="1" t="s">
        <v>50</v>
      </c>
      <c r="AU265" s="1" t="s">
        <v>541</v>
      </c>
      <c r="AV265">
        <v>67240</v>
      </c>
    </row>
    <row r="266" spans="1:48" ht="30" customHeight="1" x14ac:dyDescent="0.3">
      <c r="A266" s="13" t="s">
        <v>537</v>
      </c>
      <c r="B266" s="13" t="s">
        <v>542</v>
      </c>
      <c r="C266" s="13" t="s">
        <v>99</v>
      </c>
      <c r="D266" s="11">
        <v>1</v>
      </c>
      <c r="E266" s="12"/>
      <c r="F266" s="12"/>
      <c r="G266" s="12"/>
      <c r="H266" s="12"/>
      <c r="I266" s="12"/>
      <c r="J266" s="12"/>
      <c r="K266" s="12">
        <f t="shared" si="15"/>
        <v>0</v>
      </c>
      <c r="L266" s="12">
        <f t="shared" si="15"/>
        <v>0</v>
      </c>
      <c r="M266" s="13" t="s">
        <v>543</v>
      </c>
      <c r="N266" s="1" t="s">
        <v>544</v>
      </c>
      <c r="O266" s="1" t="s">
        <v>50</v>
      </c>
      <c r="P266" s="1" t="s">
        <v>50</v>
      </c>
      <c r="Q266" s="1" t="s">
        <v>536</v>
      </c>
      <c r="R266" s="1" t="s">
        <v>61</v>
      </c>
      <c r="S266" s="1" t="s">
        <v>62</v>
      </c>
      <c r="T266" s="1" t="s">
        <v>62</v>
      </c>
      <c r="AR266" s="1" t="s">
        <v>50</v>
      </c>
      <c r="AS266" s="1" t="s">
        <v>50</v>
      </c>
      <c r="AU266" s="1" t="s">
        <v>545</v>
      </c>
      <c r="AV266">
        <v>66572</v>
      </c>
    </row>
    <row r="267" spans="1:48" ht="30" customHeight="1" x14ac:dyDescent="0.3">
      <c r="A267" s="13" t="s">
        <v>537</v>
      </c>
      <c r="B267" s="13" t="s">
        <v>546</v>
      </c>
      <c r="C267" s="13" t="s">
        <v>99</v>
      </c>
      <c r="D267" s="11">
        <v>20</v>
      </c>
      <c r="E267" s="12"/>
      <c r="F267" s="12"/>
      <c r="G267" s="12"/>
      <c r="H267" s="12"/>
      <c r="I267" s="12"/>
      <c r="J267" s="12"/>
      <c r="K267" s="12">
        <f t="shared" si="15"/>
        <v>0</v>
      </c>
      <c r="L267" s="12">
        <f t="shared" si="15"/>
        <v>0</v>
      </c>
      <c r="M267" s="13" t="s">
        <v>547</v>
      </c>
      <c r="N267" s="1" t="s">
        <v>548</v>
      </c>
      <c r="O267" s="1" t="s">
        <v>50</v>
      </c>
      <c r="P267" s="1" t="s">
        <v>50</v>
      </c>
      <c r="Q267" s="1" t="s">
        <v>536</v>
      </c>
      <c r="R267" s="1" t="s">
        <v>61</v>
      </c>
      <c r="S267" s="1" t="s">
        <v>62</v>
      </c>
      <c r="T267" s="1" t="s">
        <v>62</v>
      </c>
      <c r="AR267" s="1" t="s">
        <v>50</v>
      </c>
      <c r="AS267" s="1" t="s">
        <v>50</v>
      </c>
      <c r="AU267" s="1" t="s">
        <v>549</v>
      </c>
      <c r="AV267">
        <v>66573</v>
      </c>
    </row>
    <row r="268" spans="1:48" ht="30" customHeight="1" x14ac:dyDescent="0.3">
      <c r="A268" s="13" t="s">
        <v>550</v>
      </c>
      <c r="B268" s="13" t="s">
        <v>551</v>
      </c>
      <c r="C268" s="13" t="s">
        <v>99</v>
      </c>
      <c r="D268" s="11">
        <v>13</v>
      </c>
      <c r="E268" s="12"/>
      <c r="F268" s="12"/>
      <c r="G268" s="12"/>
      <c r="H268" s="12"/>
      <c r="I268" s="12"/>
      <c r="J268" s="12"/>
      <c r="K268" s="12">
        <f t="shared" si="15"/>
        <v>0</v>
      </c>
      <c r="L268" s="12">
        <f t="shared" si="15"/>
        <v>0</v>
      </c>
      <c r="M268" s="13" t="s">
        <v>552</v>
      </c>
      <c r="N268" s="1" t="s">
        <v>553</v>
      </c>
      <c r="O268" s="1" t="s">
        <v>50</v>
      </c>
      <c r="P268" s="1" t="s">
        <v>50</v>
      </c>
      <c r="Q268" s="1" t="s">
        <v>536</v>
      </c>
      <c r="R268" s="1" t="s">
        <v>61</v>
      </c>
      <c r="S268" s="1" t="s">
        <v>62</v>
      </c>
      <c r="T268" s="1" t="s">
        <v>62</v>
      </c>
      <c r="AR268" s="1" t="s">
        <v>50</v>
      </c>
      <c r="AS268" s="1" t="s">
        <v>50</v>
      </c>
      <c r="AU268" s="1" t="s">
        <v>554</v>
      </c>
      <c r="AV268">
        <v>66574</v>
      </c>
    </row>
    <row r="269" spans="1:48" ht="30" customHeight="1" x14ac:dyDescent="0.3">
      <c r="A269" s="13" t="s">
        <v>555</v>
      </c>
      <c r="B269" s="13" t="s">
        <v>556</v>
      </c>
      <c r="C269" s="13" t="s">
        <v>99</v>
      </c>
      <c r="D269" s="11">
        <v>6</v>
      </c>
      <c r="E269" s="12"/>
      <c r="F269" s="12"/>
      <c r="G269" s="12"/>
      <c r="H269" s="12"/>
      <c r="I269" s="12"/>
      <c r="J269" s="12"/>
      <c r="K269" s="12">
        <f t="shared" si="15"/>
        <v>0</v>
      </c>
      <c r="L269" s="12">
        <f t="shared" si="15"/>
        <v>0</v>
      </c>
      <c r="M269" s="13" t="s">
        <v>557</v>
      </c>
      <c r="N269" s="1" t="s">
        <v>558</v>
      </c>
      <c r="O269" s="1" t="s">
        <v>50</v>
      </c>
      <c r="P269" s="1" t="s">
        <v>50</v>
      </c>
      <c r="Q269" s="1" t="s">
        <v>536</v>
      </c>
      <c r="R269" s="1" t="s">
        <v>61</v>
      </c>
      <c r="S269" s="1" t="s">
        <v>62</v>
      </c>
      <c r="T269" s="1" t="s">
        <v>62</v>
      </c>
      <c r="AR269" s="1" t="s">
        <v>50</v>
      </c>
      <c r="AS269" s="1" t="s">
        <v>50</v>
      </c>
      <c r="AU269" s="1" t="s">
        <v>559</v>
      </c>
      <c r="AV269">
        <v>66580</v>
      </c>
    </row>
    <row r="270" spans="1:48" ht="30" customHeight="1" x14ac:dyDescent="0.3">
      <c r="A270" s="13" t="s">
        <v>560</v>
      </c>
      <c r="B270" s="13" t="s">
        <v>556</v>
      </c>
      <c r="C270" s="13" t="s">
        <v>99</v>
      </c>
      <c r="D270" s="11">
        <v>2</v>
      </c>
      <c r="E270" s="12"/>
      <c r="F270" s="12"/>
      <c r="G270" s="12"/>
      <c r="H270" s="12"/>
      <c r="I270" s="12"/>
      <c r="J270" s="12"/>
      <c r="K270" s="12">
        <f t="shared" si="15"/>
        <v>0</v>
      </c>
      <c r="L270" s="12">
        <f t="shared" si="15"/>
        <v>0</v>
      </c>
      <c r="M270" s="13" t="s">
        <v>561</v>
      </c>
      <c r="N270" s="1" t="s">
        <v>562</v>
      </c>
      <c r="O270" s="1" t="s">
        <v>50</v>
      </c>
      <c r="P270" s="1" t="s">
        <v>50</v>
      </c>
      <c r="Q270" s="1" t="s">
        <v>536</v>
      </c>
      <c r="R270" s="1" t="s">
        <v>61</v>
      </c>
      <c r="S270" s="1" t="s">
        <v>62</v>
      </c>
      <c r="T270" s="1" t="s">
        <v>62</v>
      </c>
      <c r="AR270" s="1" t="s">
        <v>50</v>
      </c>
      <c r="AS270" s="1" t="s">
        <v>50</v>
      </c>
      <c r="AU270" s="1" t="s">
        <v>563</v>
      </c>
      <c r="AV270">
        <v>66581</v>
      </c>
    </row>
    <row r="271" spans="1:48" ht="30" customHeight="1" x14ac:dyDescent="0.3">
      <c r="A271" s="13" t="s">
        <v>564</v>
      </c>
      <c r="B271" s="13" t="s">
        <v>50</v>
      </c>
      <c r="C271" s="13" t="s">
        <v>251</v>
      </c>
      <c r="D271" s="11">
        <v>12</v>
      </c>
      <c r="E271" s="12"/>
      <c r="F271" s="12"/>
      <c r="G271" s="12"/>
      <c r="H271" s="12"/>
      <c r="I271" s="12"/>
      <c r="J271" s="12"/>
      <c r="K271" s="12">
        <f t="shared" si="15"/>
        <v>0</v>
      </c>
      <c r="L271" s="12">
        <f t="shared" si="15"/>
        <v>0</v>
      </c>
      <c r="M271" s="13" t="s">
        <v>565</v>
      </c>
      <c r="N271" s="1" t="s">
        <v>566</v>
      </c>
      <c r="O271" s="1" t="s">
        <v>50</v>
      </c>
      <c r="P271" s="1" t="s">
        <v>50</v>
      </c>
      <c r="Q271" s="1" t="s">
        <v>536</v>
      </c>
      <c r="R271" s="1" t="s">
        <v>61</v>
      </c>
      <c r="S271" s="1" t="s">
        <v>62</v>
      </c>
      <c r="T271" s="1" t="s">
        <v>62</v>
      </c>
      <c r="AR271" s="1" t="s">
        <v>50</v>
      </c>
      <c r="AS271" s="1" t="s">
        <v>50</v>
      </c>
      <c r="AU271" s="1" t="s">
        <v>567</v>
      </c>
      <c r="AV271">
        <v>66582</v>
      </c>
    </row>
    <row r="272" spans="1:48" ht="30" customHeight="1" x14ac:dyDescent="0.3">
      <c r="A272" s="13" t="s">
        <v>568</v>
      </c>
      <c r="B272" s="13" t="s">
        <v>50</v>
      </c>
      <c r="C272" s="13" t="s">
        <v>251</v>
      </c>
      <c r="D272" s="11">
        <v>42</v>
      </c>
      <c r="E272" s="12"/>
      <c r="F272" s="12"/>
      <c r="G272" s="12"/>
      <c r="H272" s="12"/>
      <c r="I272" s="12"/>
      <c r="J272" s="12"/>
      <c r="K272" s="12">
        <f t="shared" si="15"/>
        <v>0</v>
      </c>
      <c r="L272" s="12">
        <f t="shared" si="15"/>
        <v>0</v>
      </c>
      <c r="M272" s="13" t="s">
        <v>569</v>
      </c>
      <c r="N272" s="1" t="s">
        <v>570</v>
      </c>
      <c r="O272" s="1" t="s">
        <v>50</v>
      </c>
      <c r="P272" s="1" t="s">
        <v>50</v>
      </c>
      <c r="Q272" s="1" t="s">
        <v>536</v>
      </c>
      <c r="R272" s="1" t="s">
        <v>61</v>
      </c>
      <c r="S272" s="1" t="s">
        <v>62</v>
      </c>
      <c r="T272" s="1" t="s">
        <v>62</v>
      </c>
      <c r="AR272" s="1" t="s">
        <v>50</v>
      </c>
      <c r="AS272" s="1" t="s">
        <v>50</v>
      </c>
      <c r="AU272" s="1" t="s">
        <v>571</v>
      </c>
      <c r="AV272">
        <v>66584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536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536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536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536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536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536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536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536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536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536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536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536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536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536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536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536</v>
      </c>
    </row>
    <row r="289" spans="1:48" ht="30" customHeight="1" x14ac:dyDescent="0.3">
      <c r="A289" s="13" t="s">
        <v>87</v>
      </c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>
        <f>SUMIF(Q265:Q288,"01010210",L265:L288)</f>
        <v>0</v>
      </c>
      <c r="M289" s="11"/>
      <c r="N289" t="s">
        <v>88</v>
      </c>
    </row>
    <row r="290" spans="1:48" ht="30" customHeight="1" x14ac:dyDescent="0.3">
      <c r="A290" s="13" t="s">
        <v>572</v>
      </c>
      <c r="B290" s="13" t="s">
        <v>50</v>
      </c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573</v>
      </c>
    </row>
    <row r="291" spans="1:48" ht="30" customHeight="1" x14ac:dyDescent="0.3">
      <c r="A291" s="13" t="s">
        <v>574</v>
      </c>
      <c r="B291" s="13" t="s">
        <v>575</v>
      </c>
      <c r="C291" s="13" t="s">
        <v>414</v>
      </c>
      <c r="D291" s="11">
        <v>2</v>
      </c>
      <c r="E291" s="12"/>
      <c r="F291" s="12"/>
      <c r="G291" s="12"/>
      <c r="H291" s="12"/>
      <c r="I291" s="12"/>
      <c r="J291" s="12"/>
      <c r="K291" s="12">
        <f t="shared" ref="K291:K305" si="16">TRUNC(E291+G291+I291, 0)</f>
        <v>0</v>
      </c>
      <c r="L291" s="12">
        <f t="shared" ref="L291:L305" si="17">TRUNC(F291+H291+J291, 0)</f>
        <v>0</v>
      </c>
      <c r="M291" s="13" t="s">
        <v>576</v>
      </c>
      <c r="N291" s="1" t="s">
        <v>577</v>
      </c>
      <c r="O291" s="1" t="s">
        <v>50</v>
      </c>
      <c r="P291" s="1" t="s">
        <v>50</v>
      </c>
      <c r="Q291" s="1" t="s">
        <v>573</v>
      </c>
      <c r="R291" s="1" t="s">
        <v>62</v>
      </c>
      <c r="S291" s="1" t="s">
        <v>62</v>
      </c>
      <c r="T291" s="1" t="s">
        <v>61</v>
      </c>
      <c r="AR291" s="1" t="s">
        <v>50</v>
      </c>
      <c r="AS291" s="1" t="s">
        <v>50</v>
      </c>
      <c r="AU291" s="1" t="s">
        <v>578</v>
      </c>
      <c r="AV291">
        <v>66589</v>
      </c>
    </row>
    <row r="292" spans="1:48" ht="30" customHeight="1" x14ac:dyDescent="0.3">
      <c r="A292" s="13" t="s">
        <v>579</v>
      </c>
      <c r="B292" s="13" t="s">
        <v>580</v>
      </c>
      <c r="C292" s="13" t="s">
        <v>414</v>
      </c>
      <c r="D292" s="11">
        <v>1</v>
      </c>
      <c r="E292" s="12"/>
      <c r="F292" s="12"/>
      <c r="G292" s="12"/>
      <c r="H292" s="12"/>
      <c r="I292" s="12"/>
      <c r="J292" s="12"/>
      <c r="K292" s="12">
        <f t="shared" si="16"/>
        <v>0</v>
      </c>
      <c r="L292" s="12">
        <f t="shared" si="17"/>
        <v>0</v>
      </c>
      <c r="M292" s="13" t="s">
        <v>576</v>
      </c>
      <c r="N292" s="1" t="s">
        <v>581</v>
      </c>
      <c r="O292" s="1" t="s">
        <v>50</v>
      </c>
      <c r="P292" s="1" t="s">
        <v>50</v>
      </c>
      <c r="Q292" s="1" t="s">
        <v>573</v>
      </c>
      <c r="R292" s="1" t="s">
        <v>62</v>
      </c>
      <c r="S292" s="1" t="s">
        <v>62</v>
      </c>
      <c r="T292" s="1" t="s">
        <v>61</v>
      </c>
      <c r="AR292" s="1" t="s">
        <v>50</v>
      </c>
      <c r="AS292" s="1" t="s">
        <v>50</v>
      </c>
      <c r="AU292" s="1" t="s">
        <v>582</v>
      </c>
      <c r="AV292">
        <v>66590</v>
      </c>
    </row>
    <row r="293" spans="1:48" ht="30" customHeight="1" x14ac:dyDescent="0.3">
      <c r="A293" s="13" t="s">
        <v>583</v>
      </c>
      <c r="B293" s="13" t="s">
        <v>584</v>
      </c>
      <c r="C293" s="13" t="s">
        <v>414</v>
      </c>
      <c r="D293" s="11">
        <v>3</v>
      </c>
      <c r="E293" s="12"/>
      <c r="F293" s="12"/>
      <c r="G293" s="12"/>
      <c r="H293" s="12"/>
      <c r="I293" s="12"/>
      <c r="J293" s="12"/>
      <c r="K293" s="12">
        <f t="shared" si="16"/>
        <v>0</v>
      </c>
      <c r="L293" s="12">
        <f t="shared" si="17"/>
        <v>0</v>
      </c>
      <c r="M293" s="13" t="s">
        <v>576</v>
      </c>
      <c r="N293" s="1" t="s">
        <v>585</v>
      </c>
      <c r="O293" s="1" t="s">
        <v>50</v>
      </c>
      <c r="P293" s="1" t="s">
        <v>50</v>
      </c>
      <c r="Q293" s="1" t="s">
        <v>573</v>
      </c>
      <c r="R293" s="1" t="s">
        <v>62</v>
      </c>
      <c r="S293" s="1" t="s">
        <v>62</v>
      </c>
      <c r="T293" s="1" t="s">
        <v>61</v>
      </c>
      <c r="AR293" s="1" t="s">
        <v>50</v>
      </c>
      <c r="AS293" s="1" t="s">
        <v>50</v>
      </c>
      <c r="AU293" s="1" t="s">
        <v>586</v>
      </c>
      <c r="AV293">
        <v>67181</v>
      </c>
    </row>
    <row r="294" spans="1:48" ht="30" customHeight="1" x14ac:dyDescent="0.3">
      <c r="A294" s="13" t="s">
        <v>587</v>
      </c>
      <c r="B294" s="13" t="s">
        <v>588</v>
      </c>
      <c r="C294" s="13" t="s">
        <v>414</v>
      </c>
      <c r="D294" s="11">
        <v>1</v>
      </c>
      <c r="E294" s="12"/>
      <c r="F294" s="12"/>
      <c r="G294" s="12"/>
      <c r="H294" s="12"/>
      <c r="I294" s="12"/>
      <c r="J294" s="12"/>
      <c r="K294" s="12">
        <f t="shared" si="16"/>
        <v>0</v>
      </c>
      <c r="L294" s="12">
        <f t="shared" si="17"/>
        <v>0</v>
      </c>
      <c r="M294" s="13" t="s">
        <v>589</v>
      </c>
      <c r="N294" s="1" t="s">
        <v>590</v>
      </c>
      <c r="O294" s="1" t="s">
        <v>50</v>
      </c>
      <c r="P294" s="1" t="s">
        <v>50</v>
      </c>
      <c r="Q294" s="1" t="s">
        <v>573</v>
      </c>
      <c r="R294" s="1" t="s">
        <v>61</v>
      </c>
      <c r="S294" s="1" t="s">
        <v>62</v>
      </c>
      <c r="T294" s="1" t="s">
        <v>62</v>
      </c>
      <c r="AR294" s="1" t="s">
        <v>50</v>
      </c>
      <c r="AS294" s="1" t="s">
        <v>50</v>
      </c>
      <c r="AU294" s="1" t="s">
        <v>591</v>
      </c>
      <c r="AV294">
        <v>66587</v>
      </c>
    </row>
    <row r="295" spans="1:48" ht="30" customHeight="1" x14ac:dyDescent="0.3">
      <c r="A295" s="13" t="s">
        <v>592</v>
      </c>
      <c r="B295" s="13" t="s">
        <v>593</v>
      </c>
      <c r="C295" s="13" t="s">
        <v>414</v>
      </c>
      <c r="D295" s="11">
        <v>1</v>
      </c>
      <c r="E295" s="12"/>
      <c r="F295" s="12"/>
      <c r="G295" s="12"/>
      <c r="H295" s="12"/>
      <c r="I295" s="12"/>
      <c r="J295" s="12"/>
      <c r="K295" s="12">
        <f t="shared" si="16"/>
        <v>0</v>
      </c>
      <c r="L295" s="12">
        <f t="shared" si="17"/>
        <v>0</v>
      </c>
      <c r="M295" s="13" t="s">
        <v>594</v>
      </c>
      <c r="N295" s="1" t="s">
        <v>595</v>
      </c>
      <c r="O295" s="1" t="s">
        <v>50</v>
      </c>
      <c r="P295" s="1" t="s">
        <v>50</v>
      </c>
      <c r="Q295" s="1" t="s">
        <v>573</v>
      </c>
      <c r="R295" s="1" t="s">
        <v>61</v>
      </c>
      <c r="S295" s="1" t="s">
        <v>62</v>
      </c>
      <c r="T295" s="1" t="s">
        <v>62</v>
      </c>
      <c r="AR295" s="1" t="s">
        <v>50</v>
      </c>
      <c r="AS295" s="1" t="s">
        <v>50</v>
      </c>
      <c r="AU295" s="1" t="s">
        <v>596</v>
      </c>
      <c r="AV295">
        <v>67182</v>
      </c>
    </row>
    <row r="296" spans="1:48" ht="30" customHeight="1" x14ac:dyDescent="0.3">
      <c r="A296" s="13" t="s">
        <v>597</v>
      </c>
      <c r="B296" s="13" t="s">
        <v>598</v>
      </c>
      <c r="C296" s="13" t="s">
        <v>310</v>
      </c>
      <c r="D296" s="11">
        <v>1</v>
      </c>
      <c r="E296" s="12"/>
      <c r="F296" s="12"/>
      <c r="G296" s="12"/>
      <c r="H296" s="12"/>
      <c r="I296" s="12"/>
      <c r="J296" s="12"/>
      <c r="K296" s="12">
        <f t="shared" si="16"/>
        <v>0</v>
      </c>
      <c r="L296" s="12">
        <f t="shared" si="17"/>
        <v>0</v>
      </c>
      <c r="M296" s="13" t="s">
        <v>50</v>
      </c>
      <c r="N296" s="1" t="s">
        <v>599</v>
      </c>
      <c r="O296" s="1" t="s">
        <v>50</v>
      </c>
      <c r="P296" s="1" t="s">
        <v>50</v>
      </c>
      <c r="Q296" s="1" t="s">
        <v>573</v>
      </c>
      <c r="R296" s="1" t="s">
        <v>62</v>
      </c>
      <c r="S296" s="1" t="s">
        <v>62</v>
      </c>
      <c r="T296" s="1" t="s">
        <v>61</v>
      </c>
      <c r="AR296" s="1" t="s">
        <v>50</v>
      </c>
      <c r="AS296" s="1" t="s">
        <v>50</v>
      </c>
      <c r="AU296" s="1" t="s">
        <v>600</v>
      </c>
      <c r="AV296">
        <v>67241</v>
      </c>
    </row>
    <row r="297" spans="1:48" ht="30" customHeight="1" x14ac:dyDescent="0.3">
      <c r="A297" s="13" t="s">
        <v>597</v>
      </c>
      <c r="B297" s="13" t="s">
        <v>601</v>
      </c>
      <c r="C297" s="13" t="s">
        <v>310</v>
      </c>
      <c r="D297" s="11">
        <v>1</v>
      </c>
      <c r="E297" s="12"/>
      <c r="F297" s="12"/>
      <c r="G297" s="12"/>
      <c r="H297" s="12"/>
      <c r="I297" s="12"/>
      <c r="J297" s="12"/>
      <c r="K297" s="12">
        <f t="shared" si="16"/>
        <v>0</v>
      </c>
      <c r="L297" s="12">
        <f t="shared" si="17"/>
        <v>0</v>
      </c>
      <c r="M297" s="13" t="s">
        <v>50</v>
      </c>
      <c r="N297" s="1" t="s">
        <v>602</v>
      </c>
      <c r="O297" s="1" t="s">
        <v>50</v>
      </c>
      <c r="P297" s="1" t="s">
        <v>50</v>
      </c>
      <c r="Q297" s="1" t="s">
        <v>573</v>
      </c>
      <c r="R297" s="1" t="s">
        <v>62</v>
      </c>
      <c r="S297" s="1" t="s">
        <v>62</v>
      </c>
      <c r="T297" s="1" t="s">
        <v>61</v>
      </c>
      <c r="AR297" s="1" t="s">
        <v>50</v>
      </c>
      <c r="AS297" s="1" t="s">
        <v>50</v>
      </c>
      <c r="AU297" s="1" t="s">
        <v>603</v>
      </c>
      <c r="AV297">
        <v>66599</v>
      </c>
    </row>
    <row r="298" spans="1:48" ht="30" customHeight="1" x14ac:dyDescent="0.3">
      <c r="A298" s="13" t="s">
        <v>604</v>
      </c>
      <c r="B298" s="13" t="s">
        <v>605</v>
      </c>
      <c r="C298" s="13" t="s">
        <v>310</v>
      </c>
      <c r="D298" s="11">
        <v>4</v>
      </c>
      <c r="E298" s="12"/>
      <c r="F298" s="12"/>
      <c r="G298" s="12"/>
      <c r="H298" s="12"/>
      <c r="I298" s="12"/>
      <c r="J298" s="12"/>
      <c r="K298" s="12">
        <f t="shared" si="16"/>
        <v>0</v>
      </c>
      <c r="L298" s="12">
        <f t="shared" si="17"/>
        <v>0</v>
      </c>
      <c r="M298" s="13" t="s">
        <v>50</v>
      </c>
      <c r="N298" s="1" t="s">
        <v>606</v>
      </c>
      <c r="O298" s="1" t="s">
        <v>50</v>
      </c>
      <c r="P298" s="1" t="s">
        <v>50</v>
      </c>
      <c r="Q298" s="1" t="s">
        <v>573</v>
      </c>
      <c r="R298" s="1" t="s">
        <v>62</v>
      </c>
      <c r="S298" s="1" t="s">
        <v>62</v>
      </c>
      <c r="T298" s="1" t="s">
        <v>61</v>
      </c>
      <c r="AR298" s="1" t="s">
        <v>50</v>
      </c>
      <c r="AS298" s="1" t="s">
        <v>50</v>
      </c>
      <c r="AU298" s="1" t="s">
        <v>607</v>
      </c>
      <c r="AV298">
        <v>66592</v>
      </c>
    </row>
    <row r="299" spans="1:48" ht="30" customHeight="1" x14ac:dyDescent="0.3">
      <c r="A299" s="13" t="s">
        <v>608</v>
      </c>
      <c r="B299" s="13" t="s">
        <v>609</v>
      </c>
      <c r="C299" s="13" t="s">
        <v>310</v>
      </c>
      <c r="D299" s="11">
        <v>1</v>
      </c>
      <c r="E299" s="12"/>
      <c r="F299" s="12"/>
      <c r="G299" s="12"/>
      <c r="H299" s="12"/>
      <c r="I299" s="12"/>
      <c r="J299" s="12"/>
      <c r="K299" s="12">
        <f t="shared" si="16"/>
        <v>0</v>
      </c>
      <c r="L299" s="12">
        <f t="shared" si="17"/>
        <v>0</v>
      </c>
      <c r="M299" s="13" t="s">
        <v>50</v>
      </c>
      <c r="N299" s="1" t="s">
        <v>610</v>
      </c>
      <c r="O299" s="1" t="s">
        <v>50</v>
      </c>
      <c r="P299" s="1" t="s">
        <v>50</v>
      </c>
      <c r="Q299" s="1" t="s">
        <v>573</v>
      </c>
      <c r="R299" s="1" t="s">
        <v>62</v>
      </c>
      <c r="S299" s="1" t="s">
        <v>62</v>
      </c>
      <c r="T299" s="1" t="s">
        <v>61</v>
      </c>
      <c r="AR299" s="1" t="s">
        <v>50</v>
      </c>
      <c r="AS299" s="1" t="s">
        <v>50</v>
      </c>
      <c r="AU299" s="1" t="s">
        <v>611</v>
      </c>
      <c r="AV299">
        <v>66600</v>
      </c>
    </row>
    <row r="300" spans="1:48" ht="30" customHeight="1" x14ac:dyDescent="0.3">
      <c r="A300" s="13" t="s">
        <v>608</v>
      </c>
      <c r="B300" s="13" t="s">
        <v>612</v>
      </c>
      <c r="C300" s="13" t="s">
        <v>310</v>
      </c>
      <c r="D300" s="11">
        <v>1</v>
      </c>
      <c r="E300" s="12"/>
      <c r="F300" s="12"/>
      <c r="G300" s="12"/>
      <c r="H300" s="12"/>
      <c r="I300" s="12"/>
      <c r="J300" s="12"/>
      <c r="K300" s="12">
        <f t="shared" si="16"/>
        <v>0</v>
      </c>
      <c r="L300" s="12">
        <f t="shared" si="17"/>
        <v>0</v>
      </c>
      <c r="M300" s="13" t="s">
        <v>50</v>
      </c>
      <c r="N300" s="1" t="s">
        <v>613</v>
      </c>
      <c r="O300" s="1" t="s">
        <v>50</v>
      </c>
      <c r="P300" s="1" t="s">
        <v>50</v>
      </c>
      <c r="Q300" s="1" t="s">
        <v>573</v>
      </c>
      <c r="R300" s="1" t="s">
        <v>62</v>
      </c>
      <c r="S300" s="1" t="s">
        <v>62</v>
      </c>
      <c r="T300" s="1" t="s">
        <v>61</v>
      </c>
      <c r="AR300" s="1" t="s">
        <v>50</v>
      </c>
      <c r="AS300" s="1" t="s">
        <v>50</v>
      </c>
      <c r="AU300" s="1" t="s">
        <v>614</v>
      </c>
      <c r="AV300">
        <v>67242</v>
      </c>
    </row>
    <row r="301" spans="1:48" ht="30" customHeight="1" x14ac:dyDescent="0.3">
      <c r="A301" s="13" t="s">
        <v>615</v>
      </c>
      <c r="B301" s="13" t="s">
        <v>616</v>
      </c>
      <c r="C301" s="13" t="s">
        <v>310</v>
      </c>
      <c r="D301" s="11">
        <v>2</v>
      </c>
      <c r="E301" s="12"/>
      <c r="F301" s="12"/>
      <c r="G301" s="12"/>
      <c r="H301" s="12"/>
      <c r="I301" s="12"/>
      <c r="J301" s="12"/>
      <c r="K301" s="12">
        <f t="shared" si="16"/>
        <v>0</v>
      </c>
      <c r="L301" s="12">
        <f t="shared" si="17"/>
        <v>0</v>
      </c>
      <c r="M301" s="13" t="s">
        <v>50</v>
      </c>
      <c r="N301" s="1" t="s">
        <v>617</v>
      </c>
      <c r="O301" s="1" t="s">
        <v>50</v>
      </c>
      <c r="P301" s="1" t="s">
        <v>50</v>
      </c>
      <c r="Q301" s="1" t="s">
        <v>573</v>
      </c>
      <c r="R301" s="1" t="s">
        <v>62</v>
      </c>
      <c r="S301" s="1" t="s">
        <v>62</v>
      </c>
      <c r="T301" s="1" t="s">
        <v>61</v>
      </c>
      <c r="AR301" s="1" t="s">
        <v>50</v>
      </c>
      <c r="AS301" s="1" t="s">
        <v>50</v>
      </c>
      <c r="AU301" s="1" t="s">
        <v>618</v>
      </c>
      <c r="AV301">
        <v>66594</v>
      </c>
    </row>
    <row r="302" spans="1:48" ht="30" customHeight="1" x14ac:dyDescent="0.3">
      <c r="A302" s="13" t="s">
        <v>619</v>
      </c>
      <c r="B302" s="13" t="s">
        <v>620</v>
      </c>
      <c r="C302" s="13" t="s">
        <v>310</v>
      </c>
      <c r="D302" s="11">
        <v>4</v>
      </c>
      <c r="E302" s="12"/>
      <c r="F302" s="12"/>
      <c r="G302" s="12"/>
      <c r="H302" s="12"/>
      <c r="I302" s="12"/>
      <c r="J302" s="12"/>
      <c r="K302" s="12">
        <f t="shared" si="16"/>
        <v>0</v>
      </c>
      <c r="L302" s="12">
        <f t="shared" si="17"/>
        <v>0</v>
      </c>
      <c r="M302" s="13" t="s">
        <v>50</v>
      </c>
      <c r="N302" s="1" t="s">
        <v>621</v>
      </c>
      <c r="O302" s="1" t="s">
        <v>50</v>
      </c>
      <c r="P302" s="1" t="s">
        <v>50</v>
      </c>
      <c r="Q302" s="1" t="s">
        <v>573</v>
      </c>
      <c r="R302" s="1" t="s">
        <v>62</v>
      </c>
      <c r="S302" s="1" t="s">
        <v>62</v>
      </c>
      <c r="T302" s="1" t="s">
        <v>61</v>
      </c>
      <c r="AR302" s="1" t="s">
        <v>50</v>
      </c>
      <c r="AS302" s="1" t="s">
        <v>50</v>
      </c>
      <c r="AU302" s="1" t="s">
        <v>622</v>
      </c>
      <c r="AV302">
        <v>66595</v>
      </c>
    </row>
    <row r="303" spans="1:48" ht="30" customHeight="1" x14ac:dyDescent="0.3">
      <c r="A303" s="13" t="s">
        <v>623</v>
      </c>
      <c r="B303" s="13" t="s">
        <v>624</v>
      </c>
      <c r="C303" s="13" t="s">
        <v>58</v>
      </c>
      <c r="D303" s="11">
        <v>2</v>
      </c>
      <c r="E303" s="12"/>
      <c r="F303" s="12"/>
      <c r="G303" s="12"/>
      <c r="H303" s="12"/>
      <c r="I303" s="12"/>
      <c r="J303" s="12"/>
      <c r="K303" s="12">
        <f t="shared" si="16"/>
        <v>0</v>
      </c>
      <c r="L303" s="12">
        <f t="shared" si="17"/>
        <v>0</v>
      </c>
      <c r="M303" s="13" t="s">
        <v>625</v>
      </c>
      <c r="N303" s="1" t="s">
        <v>626</v>
      </c>
      <c r="O303" s="1" t="s">
        <v>50</v>
      </c>
      <c r="P303" s="1" t="s">
        <v>50</v>
      </c>
      <c r="Q303" s="1" t="s">
        <v>573</v>
      </c>
      <c r="R303" s="1" t="s">
        <v>61</v>
      </c>
      <c r="S303" s="1" t="s">
        <v>62</v>
      </c>
      <c r="T303" s="1" t="s">
        <v>62</v>
      </c>
      <c r="AR303" s="1" t="s">
        <v>50</v>
      </c>
      <c r="AS303" s="1" t="s">
        <v>50</v>
      </c>
      <c r="AU303" s="1" t="s">
        <v>627</v>
      </c>
      <c r="AV303">
        <v>66596</v>
      </c>
    </row>
    <row r="304" spans="1:48" ht="30" customHeight="1" x14ac:dyDescent="0.3">
      <c r="A304" s="13" t="s">
        <v>628</v>
      </c>
      <c r="B304" s="13" t="s">
        <v>624</v>
      </c>
      <c r="C304" s="13" t="s">
        <v>58</v>
      </c>
      <c r="D304" s="11">
        <v>2</v>
      </c>
      <c r="E304" s="12"/>
      <c r="F304" s="12"/>
      <c r="G304" s="12"/>
      <c r="H304" s="12"/>
      <c r="I304" s="12"/>
      <c r="J304" s="12"/>
      <c r="K304" s="12">
        <f t="shared" si="16"/>
        <v>0</v>
      </c>
      <c r="L304" s="12">
        <f t="shared" si="17"/>
        <v>0</v>
      </c>
      <c r="M304" s="13" t="s">
        <v>629</v>
      </c>
      <c r="N304" s="1" t="s">
        <v>630</v>
      </c>
      <c r="O304" s="1" t="s">
        <v>50</v>
      </c>
      <c r="P304" s="1" t="s">
        <v>50</v>
      </c>
      <c r="Q304" s="1" t="s">
        <v>573</v>
      </c>
      <c r="R304" s="1" t="s">
        <v>61</v>
      </c>
      <c r="S304" s="1" t="s">
        <v>62</v>
      </c>
      <c r="T304" s="1" t="s">
        <v>62</v>
      </c>
      <c r="AR304" s="1" t="s">
        <v>50</v>
      </c>
      <c r="AS304" s="1" t="s">
        <v>50</v>
      </c>
      <c r="AU304" s="1" t="s">
        <v>631</v>
      </c>
      <c r="AV304">
        <v>66597</v>
      </c>
    </row>
    <row r="305" spans="1:48" ht="30" customHeight="1" x14ac:dyDescent="0.3">
      <c r="A305" s="13" t="s">
        <v>632</v>
      </c>
      <c r="B305" s="13" t="s">
        <v>624</v>
      </c>
      <c r="C305" s="13" t="s">
        <v>58</v>
      </c>
      <c r="D305" s="11">
        <v>4</v>
      </c>
      <c r="E305" s="12"/>
      <c r="F305" s="12"/>
      <c r="G305" s="12"/>
      <c r="H305" s="12"/>
      <c r="I305" s="12"/>
      <c r="J305" s="12"/>
      <c r="K305" s="12">
        <f t="shared" si="16"/>
        <v>0</v>
      </c>
      <c r="L305" s="12">
        <f t="shared" si="17"/>
        <v>0</v>
      </c>
      <c r="M305" s="13" t="s">
        <v>633</v>
      </c>
      <c r="N305" s="1" t="s">
        <v>634</v>
      </c>
      <c r="O305" s="1" t="s">
        <v>50</v>
      </c>
      <c r="P305" s="1" t="s">
        <v>50</v>
      </c>
      <c r="Q305" s="1" t="s">
        <v>573</v>
      </c>
      <c r="R305" s="1" t="s">
        <v>61</v>
      </c>
      <c r="S305" s="1" t="s">
        <v>62</v>
      </c>
      <c r="T305" s="1" t="s">
        <v>62</v>
      </c>
      <c r="AR305" s="1" t="s">
        <v>50</v>
      </c>
      <c r="AS305" s="1" t="s">
        <v>50</v>
      </c>
      <c r="AU305" s="1" t="s">
        <v>635</v>
      </c>
      <c r="AV305">
        <v>66598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573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573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573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573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573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573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573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573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573</v>
      </c>
    </row>
    <row r="315" spans="1:48" ht="30" customHeight="1" x14ac:dyDescent="0.3">
      <c r="A315" s="13" t="s">
        <v>87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>
        <f>SUMIF(Q291:Q314,"01010211",L291:L314)</f>
        <v>0</v>
      </c>
      <c r="M315" s="11"/>
      <c r="N315" t="s">
        <v>88</v>
      </c>
    </row>
    <row r="316" spans="1:48" ht="30" customHeight="1" x14ac:dyDescent="0.3">
      <c r="A316" s="13" t="s">
        <v>636</v>
      </c>
      <c r="B316" s="13" t="s">
        <v>50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637</v>
      </c>
    </row>
    <row r="317" spans="1:48" ht="30" customHeight="1" x14ac:dyDescent="0.3">
      <c r="A317" s="13" t="s">
        <v>638</v>
      </c>
      <c r="B317" s="13" t="s">
        <v>639</v>
      </c>
      <c r="C317" s="13" t="s">
        <v>323</v>
      </c>
      <c r="D317" s="11">
        <v>4</v>
      </c>
      <c r="E317" s="12"/>
      <c r="F317" s="12"/>
      <c r="G317" s="12"/>
      <c r="H317" s="12"/>
      <c r="I317" s="12"/>
      <c r="J317" s="12"/>
      <c r="K317" s="12">
        <f t="shared" ref="K317:L324" si="18">TRUNC(E317+G317+I317, 0)</f>
        <v>0</v>
      </c>
      <c r="L317" s="12">
        <f t="shared" si="18"/>
        <v>0</v>
      </c>
      <c r="M317" s="13" t="s">
        <v>50</v>
      </c>
      <c r="N317" s="1" t="s">
        <v>640</v>
      </c>
      <c r="O317" s="1" t="s">
        <v>50</v>
      </c>
      <c r="P317" s="1" t="s">
        <v>50</v>
      </c>
      <c r="Q317" s="1" t="s">
        <v>637</v>
      </c>
      <c r="R317" s="1" t="s">
        <v>62</v>
      </c>
      <c r="S317" s="1" t="s">
        <v>62</v>
      </c>
      <c r="T317" s="1" t="s">
        <v>61</v>
      </c>
      <c r="AR317" s="1" t="s">
        <v>50</v>
      </c>
      <c r="AS317" s="1" t="s">
        <v>50</v>
      </c>
      <c r="AU317" s="1" t="s">
        <v>641</v>
      </c>
      <c r="AV317">
        <v>66602</v>
      </c>
    </row>
    <row r="318" spans="1:48" ht="30" customHeight="1" x14ac:dyDescent="0.3">
      <c r="A318" s="13" t="s">
        <v>642</v>
      </c>
      <c r="B318" s="13" t="s">
        <v>643</v>
      </c>
      <c r="C318" s="13" t="s">
        <v>99</v>
      </c>
      <c r="D318" s="11">
        <v>3</v>
      </c>
      <c r="E318" s="12"/>
      <c r="F318" s="12"/>
      <c r="G318" s="12"/>
      <c r="H318" s="12"/>
      <c r="I318" s="12"/>
      <c r="J318" s="12"/>
      <c r="K318" s="12">
        <f t="shared" si="18"/>
        <v>0</v>
      </c>
      <c r="L318" s="12">
        <f t="shared" si="18"/>
        <v>0</v>
      </c>
      <c r="M318" s="13" t="s">
        <v>50</v>
      </c>
      <c r="N318" s="1" t="s">
        <v>644</v>
      </c>
      <c r="O318" s="1" t="s">
        <v>50</v>
      </c>
      <c r="P318" s="1" t="s">
        <v>50</v>
      </c>
      <c r="Q318" s="1" t="s">
        <v>637</v>
      </c>
      <c r="R318" s="1" t="s">
        <v>62</v>
      </c>
      <c r="S318" s="1" t="s">
        <v>62</v>
      </c>
      <c r="T318" s="1" t="s">
        <v>61</v>
      </c>
      <c r="AR318" s="1" t="s">
        <v>50</v>
      </c>
      <c r="AS318" s="1" t="s">
        <v>50</v>
      </c>
      <c r="AU318" s="1" t="s">
        <v>645</v>
      </c>
      <c r="AV318">
        <v>66615</v>
      </c>
    </row>
    <row r="319" spans="1:48" ht="30" customHeight="1" x14ac:dyDescent="0.3">
      <c r="A319" s="13" t="s">
        <v>646</v>
      </c>
      <c r="B319" s="13" t="s">
        <v>647</v>
      </c>
      <c r="C319" s="13" t="s">
        <v>99</v>
      </c>
      <c r="D319" s="11">
        <v>5</v>
      </c>
      <c r="E319" s="12"/>
      <c r="F319" s="12"/>
      <c r="G319" s="12"/>
      <c r="H319" s="12"/>
      <c r="I319" s="12"/>
      <c r="J319" s="12"/>
      <c r="K319" s="12">
        <f t="shared" si="18"/>
        <v>0</v>
      </c>
      <c r="L319" s="12">
        <f t="shared" si="18"/>
        <v>0</v>
      </c>
      <c r="M319" s="13" t="s">
        <v>50</v>
      </c>
      <c r="N319" s="1" t="s">
        <v>648</v>
      </c>
      <c r="O319" s="1" t="s">
        <v>50</v>
      </c>
      <c r="P319" s="1" t="s">
        <v>50</v>
      </c>
      <c r="Q319" s="1" t="s">
        <v>637</v>
      </c>
      <c r="R319" s="1" t="s">
        <v>62</v>
      </c>
      <c r="S319" s="1" t="s">
        <v>62</v>
      </c>
      <c r="T319" s="1" t="s">
        <v>61</v>
      </c>
      <c r="AR319" s="1" t="s">
        <v>50</v>
      </c>
      <c r="AS319" s="1" t="s">
        <v>50</v>
      </c>
      <c r="AU319" s="1" t="s">
        <v>649</v>
      </c>
      <c r="AV319">
        <v>67243</v>
      </c>
    </row>
    <row r="320" spans="1:48" ht="30" customHeight="1" x14ac:dyDescent="0.3">
      <c r="A320" s="13" t="s">
        <v>650</v>
      </c>
      <c r="B320" s="13" t="s">
        <v>651</v>
      </c>
      <c r="C320" s="13" t="s">
        <v>99</v>
      </c>
      <c r="D320" s="11">
        <v>3</v>
      </c>
      <c r="E320" s="12"/>
      <c r="F320" s="12"/>
      <c r="G320" s="12"/>
      <c r="H320" s="12"/>
      <c r="I320" s="12"/>
      <c r="J320" s="12"/>
      <c r="K320" s="12">
        <f t="shared" si="18"/>
        <v>0</v>
      </c>
      <c r="L320" s="12">
        <f t="shared" si="18"/>
        <v>0</v>
      </c>
      <c r="M320" s="13" t="s">
        <v>652</v>
      </c>
      <c r="N320" s="1" t="s">
        <v>653</v>
      </c>
      <c r="O320" s="1" t="s">
        <v>50</v>
      </c>
      <c r="P320" s="1" t="s">
        <v>50</v>
      </c>
      <c r="Q320" s="1" t="s">
        <v>637</v>
      </c>
      <c r="R320" s="1" t="s">
        <v>61</v>
      </c>
      <c r="S320" s="1" t="s">
        <v>62</v>
      </c>
      <c r="T320" s="1" t="s">
        <v>62</v>
      </c>
      <c r="AR320" s="1" t="s">
        <v>50</v>
      </c>
      <c r="AS320" s="1" t="s">
        <v>50</v>
      </c>
      <c r="AU320" s="1" t="s">
        <v>654</v>
      </c>
      <c r="AV320">
        <v>66616</v>
      </c>
    </row>
    <row r="321" spans="1:48" ht="30" customHeight="1" x14ac:dyDescent="0.3">
      <c r="A321" s="13" t="s">
        <v>655</v>
      </c>
      <c r="B321" s="13" t="s">
        <v>656</v>
      </c>
      <c r="C321" s="13" t="s">
        <v>99</v>
      </c>
      <c r="D321" s="11">
        <v>5</v>
      </c>
      <c r="E321" s="12"/>
      <c r="F321" s="12"/>
      <c r="G321" s="12"/>
      <c r="H321" s="12"/>
      <c r="I321" s="12"/>
      <c r="J321" s="12"/>
      <c r="K321" s="12">
        <f t="shared" si="18"/>
        <v>0</v>
      </c>
      <c r="L321" s="12">
        <f t="shared" si="18"/>
        <v>0</v>
      </c>
      <c r="M321" s="13" t="s">
        <v>657</v>
      </c>
      <c r="N321" s="1" t="s">
        <v>658</v>
      </c>
      <c r="O321" s="1" t="s">
        <v>50</v>
      </c>
      <c r="P321" s="1" t="s">
        <v>50</v>
      </c>
      <c r="Q321" s="1" t="s">
        <v>637</v>
      </c>
      <c r="R321" s="1" t="s">
        <v>61</v>
      </c>
      <c r="S321" s="1" t="s">
        <v>62</v>
      </c>
      <c r="T321" s="1" t="s">
        <v>62</v>
      </c>
      <c r="AR321" s="1" t="s">
        <v>50</v>
      </c>
      <c r="AS321" s="1" t="s">
        <v>50</v>
      </c>
      <c r="AU321" s="1" t="s">
        <v>659</v>
      </c>
      <c r="AV321">
        <v>66612</v>
      </c>
    </row>
    <row r="322" spans="1:48" ht="30" customHeight="1" x14ac:dyDescent="0.3">
      <c r="A322" s="13" t="s">
        <v>660</v>
      </c>
      <c r="B322" s="13" t="s">
        <v>661</v>
      </c>
      <c r="C322" s="13" t="s">
        <v>251</v>
      </c>
      <c r="D322" s="11">
        <v>59</v>
      </c>
      <c r="E322" s="12"/>
      <c r="F322" s="12"/>
      <c r="G322" s="12"/>
      <c r="H322" s="12"/>
      <c r="I322" s="12"/>
      <c r="J322" s="12"/>
      <c r="K322" s="12">
        <f t="shared" si="18"/>
        <v>0</v>
      </c>
      <c r="L322" s="12">
        <f t="shared" si="18"/>
        <v>0</v>
      </c>
      <c r="M322" s="13" t="s">
        <v>662</v>
      </c>
      <c r="N322" s="1" t="s">
        <v>663</v>
      </c>
      <c r="O322" s="1" t="s">
        <v>50</v>
      </c>
      <c r="P322" s="1" t="s">
        <v>50</v>
      </c>
      <c r="Q322" s="1" t="s">
        <v>637</v>
      </c>
      <c r="R322" s="1" t="s">
        <v>61</v>
      </c>
      <c r="S322" s="1" t="s">
        <v>62</v>
      </c>
      <c r="T322" s="1" t="s">
        <v>62</v>
      </c>
      <c r="AR322" s="1" t="s">
        <v>50</v>
      </c>
      <c r="AS322" s="1" t="s">
        <v>50</v>
      </c>
      <c r="AU322" s="1" t="s">
        <v>664</v>
      </c>
      <c r="AV322">
        <v>66613</v>
      </c>
    </row>
    <row r="323" spans="1:48" ht="30" customHeight="1" x14ac:dyDescent="0.3">
      <c r="A323" s="13" t="s">
        <v>665</v>
      </c>
      <c r="B323" s="13" t="s">
        <v>661</v>
      </c>
      <c r="C323" s="13" t="s">
        <v>251</v>
      </c>
      <c r="D323" s="11">
        <v>73</v>
      </c>
      <c r="E323" s="12"/>
      <c r="F323" s="12"/>
      <c r="G323" s="12"/>
      <c r="H323" s="12"/>
      <c r="I323" s="12"/>
      <c r="J323" s="12"/>
      <c r="K323" s="12">
        <f t="shared" si="18"/>
        <v>0</v>
      </c>
      <c r="L323" s="12">
        <f t="shared" si="18"/>
        <v>0</v>
      </c>
      <c r="M323" s="13" t="s">
        <v>666</v>
      </c>
      <c r="N323" s="1" t="s">
        <v>667</v>
      </c>
      <c r="O323" s="1" t="s">
        <v>50</v>
      </c>
      <c r="P323" s="1" t="s">
        <v>50</v>
      </c>
      <c r="Q323" s="1" t="s">
        <v>637</v>
      </c>
      <c r="R323" s="1" t="s">
        <v>61</v>
      </c>
      <c r="S323" s="1" t="s">
        <v>62</v>
      </c>
      <c r="T323" s="1" t="s">
        <v>62</v>
      </c>
      <c r="AR323" s="1" t="s">
        <v>50</v>
      </c>
      <c r="AS323" s="1" t="s">
        <v>50</v>
      </c>
      <c r="AU323" s="1" t="s">
        <v>668</v>
      </c>
      <c r="AV323">
        <v>66614</v>
      </c>
    </row>
    <row r="324" spans="1:48" ht="30" customHeight="1" x14ac:dyDescent="0.3">
      <c r="A324" s="13" t="s">
        <v>669</v>
      </c>
      <c r="B324" s="13" t="s">
        <v>670</v>
      </c>
      <c r="C324" s="13" t="s">
        <v>251</v>
      </c>
      <c r="D324" s="11">
        <v>4</v>
      </c>
      <c r="E324" s="12"/>
      <c r="F324" s="12"/>
      <c r="G324" s="12"/>
      <c r="H324" s="12"/>
      <c r="I324" s="12"/>
      <c r="J324" s="12"/>
      <c r="K324" s="12">
        <f t="shared" si="18"/>
        <v>0</v>
      </c>
      <c r="L324" s="12">
        <f t="shared" si="18"/>
        <v>0</v>
      </c>
      <c r="M324" s="13" t="s">
        <v>671</v>
      </c>
      <c r="N324" s="1" t="s">
        <v>672</v>
      </c>
      <c r="O324" s="1" t="s">
        <v>50</v>
      </c>
      <c r="P324" s="1" t="s">
        <v>50</v>
      </c>
      <c r="Q324" s="1" t="s">
        <v>637</v>
      </c>
      <c r="R324" s="1" t="s">
        <v>61</v>
      </c>
      <c r="S324" s="1" t="s">
        <v>62</v>
      </c>
      <c r="T324" s="1" t="s">
        <v>62</v>
      </c>
      <c r="AR324" s="1" t="s">
        <v>50</v>
      </c>
      <c r="AS324" s="1" t="s">
        <v>50</v>
      </c>
      <c r="AU324" s="1" t="s">
        <v>673</v>
      </c>
      <c r="AV324">
        <v>66617</v>
      </c>
    </row>
    <row r="325" spans="1:48" ht="30" customHeight="1" x14ac:dyDescent="0.3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Q325" s="1" t="s">
        <v>637</v>
      </c>
    </row>
    <row r="326" spans="1:48" ht="30" customHeight="1" x14ac:dyDescent="0.3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637</v>
      </c>
    </row>
    <row r="327" spans="1:48" ht="30" customHeight="1" x14ac:dyDescent="0.3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  <c r="Q327" s="1" t="s">
        <v>637</v>
      </c>
    </row>
    <row r="328" spans="1:48" ht="30" customHeight="1" x14ac:dyDescent="0.3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  <c r="Q328" s="1" t="s">
        <v>637</v>
      </c>
    </row>
    <row r="329" spans="1:48" ht="30" customHeight="1" x14ac:dyDescent="0.3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  <c r="Q329" s="1" t="s">
        <v>637</v>
      </c>
    </row>
    <row r="330" spans="1:48" ht="30" customHeight="1" x14ac:dyDescent="0.3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  <c r="Q330" s="1" t="s">
        <v>637</v>
      </c>
    </row>
    <row r="331" spans="1:48" ht="30" customHeight="1" x14ac:dyDescent="0.3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  <c r="Q331" s="1" t="s">
        <v>637</v>
      </c>
    </row>
    <row r="332" spans="1:48" ht="30" customHeight="1" x14ac:dyDescent="0.3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  <c r="Q332" s="1" t="s">
        <v>637</v>
      </c>
    </row>
    <row r="333" spans="1:48" ht="30" customHeight="1" x14ac:dyDescent="0.3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  <c r="Q333" s="1" t="s">
        <v>637</v>
      </c>
    </row>
    <row r="334" spans="1:48" ht="30" customHeight="1" x14ac:dyDescent="0.3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  <c r="Q334" s="1" t="s">
        <v>637</v>
      </c>
    </row>
    <row r="335" spans="1:48" ht="30" customHeight="1" x14ac:dyDescent="0.3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  <c r="Q335" s="1" t="s">
        <v>637</v>
      </c>
    </row>
    <row r="336" spans="1:48" ht="30" customHeight="1" x14ac:dyDescent="0.3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  <c r="Q336" s="1" t="s">
        <v>637</v>
      </c>
    </row>
    <row r="337" spans="1:48" ht="30" customHeight="1" x14ac:dyDescent="0.3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  <c r="Q337" s="1" t="s">
        <v>637</v>
      </c>
    </row>
    <row r="338" spans="1:48" ht="30" customHeight="1" x14ac:dyDescent="0.3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  <c r="Q338" s="1" t="s">
        <v>637</v>
      </c>
    </row>
    <row r="339" spans="1:48" ht="30" customHeight="1" x14ac:dyDescent="0.3">
      <c r="A339" s="11"/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  <c r="Q339" s="1" t="s">
        <v>637</v>
      </c>
    </row>
    <row r="340" spans="1:48" ht="30" customHeight="1" x14ac:dyDescent="0.3">
      <c r="A340" s="11"/>
      <c r="B340" s="11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  <c r="Q340" s="1" t="s">
        <v>637</v>
      </c>
    </row>
    <row r="341" spans="1:48" ht="30" customHeight="1" x14ac:dyDescent="0.3">
      <c r="A341" s="13" t="s">
        <v>87</v>
      </c>
      <c r="B341" s="11"/>
      <c r="C341" s="11"/>
      <c r="D341" s="11"/>
      <c r="E341" s="12"/>
      <c r="F341" s="12"/>
      <c r="G341" s="12"/>
      <c r="H341" s="12"/>
      <c r="I341" s="12"/>
      <c r="J341" s="12"/>
      <c r="K341" s="12"/>
      <c r="L341" s="12">
        <f>SUMIF(Q317:Q340,"01010212",L317:L340)</f>
        <v>0</v>
      </c>
      <c r="M341" s="11"/>
      <c r="N341" t="s">
        <v>88</v>
      </c>
    </row>
    <row r="342" spans="1:48" ht="30" customHeight="1" x14ac:dyDescent="0.3">
      <c r="A342" s="13" t="s">
        <v>674</v>
      </c>
      <c r="B342" s="13" t="s">
        <v>50</v>
      </c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1"/>
      <c r="Q342" s="1" t="s">
        <v>675</v>
      </c>
    </row>
    <row r="343" spans="1:48" ht="30" customHeight="1" x14ac:dyDescent="0.3">
      <c r="A343" s="13" t="s">
        <v>676</v>
      </c>
      <c r="B343" s="13" t="s">
        <v>677</v>
      </c>
      <c r="C343" s="13" t="s">
        <v>99</v>
      </c>
      <c r="D343" s="11">
        <v>3</v>
      </c>
      <c r="E343" s="12"/>
      <c r="F343" s="12"/>
      <c r="G343" s="12"/>
      <c r="H343" s="12"/>
      <c r="I343" s="12"/>
      <c r="J343" s="12"/>
      <c r="K343" s="12">
        <f t="shared" ref="K343:L348" si="19">TRUNC(E343+G343+I343, 0)</f>
        <v>0</v>
      </c>
      <c r="L343" s="12">
        <f t="shared" si="19"/>
        <v>0</v>
      </c>
      <c r="M343" s="13" t="s">
        <v>678</v>
      </c>
      <c r="N343" s="1" t="s">
        <v>679</v>
      </c>
      <c r="O343" s="1" t="s">
        <v>50</v>
      </c>
      <c r="P343" s="1" t="s">
        <v>50</v>
      </c>
      <c r="Q343" s="1" t="s">
        <v>675</v>
      </c>
      <c r="R343" s="1" t="s">
        <v>61</v>
      </c>
      <c r="S343" s="1" t="s">
        <v>62</v>
      </c>
      <c r="T343" s="1" t="s">
        <v>62</v>
      </c>
      <c r="AR343" s="1" t="s">
        <v>50</v>
      </c>
      <c r="AS343" s="1" t="s">
        <v>50</v>
      </c>
      <c r="AU343" s="1" t="s">
        <v>680</v>
      </c>
      <c r="AV343">
        <v>66619</v>
      </c>
    </row>
    <row r="344" spans="1:48" ht="30" customHeight="1" x14ac:dyDescent="0.3">
      <c r="A344" s="13" t="s">
        <v>681</v>
      </c>
      <c r="B344" s="13" t="s">
        <v>682</v>
      </c>
      <c r="C344" s="13" t="s">
        <v>99</v>
      </c>
      <c r="D344" s="11">
        <v>11</v>
      </c>
      <c r="E344" s="12"/>
      <c r="F344" s="12"/>
      <c r="G344" s="12"/>
      <c r="H344" s="12"/>
      <c r="I344" s="12"/>
      <c r="J344" s="12"/>
      <c r="K344" s="12">
        <f t="shared" si="19"/>
        <v>0</v>
      </c>
      <c r="L344" s="12">
        <f t="shared" si="19"/>
        <v>0</v>
      </c>
      <c r="M344" s="13" t="s">
        <v>683</v>
      </c>
      <c r="N344" s="1" t="s">
        <v>684</v>
      </c>
      <c r="O344" s="1" t="s">
        <v>50</v>
      </c>
      <c r="P344" s="1" t="s">
        <v>50</v>
      </c>
      <c r="Q344" s="1" t="s">
        <v>675</v>
      </c>
      <c r="R344" s="1" t="s">
        <v>61</v>
      </c>
      <c r="S344" s="1" t="s">
        <v>62</v>
      </c>
      <c r="T344" s="1" t="s">
        <v>62</v>
      </c>
      <c r="AR344" s="1" t="s">
        <v>50</v>
      </c>
      <c r="AS344" s="1" t="s">
        <v>50</v>
      </c>
      <c r="AU344" s="1" t="s">
        <v>685</v>
      </c>
      <c r="AV344">
        <v>67407</v>
      </c>
    </row>
    <row r="345" spans="1:48" ht="30" customHeight="1" x14ac:dyDescent="0.3">
      <c r="A345" s="13" t="s">
        <v>681</v>
      </c>
      <c r="B345" s="13" t="s">
        <v>686</v>
      </c>
      <c r="C345" s="13" t="s">
        <v>99</v>
      </c>
      <c r="D345" s="11">
        <v>4</v>
      </c>
      <c r="E345" s="12"/>
      <c r="F345" s="12"/>
      <c r="G345" s="12"/>
      <c r="H345" s="12"/>
      <c r="I345" s="12"/>
      <c r="J345" s="12"/>
      <c r="K345" s="12">
        <f t="shared" si="19"/>
        <v>0</v>
      </c>
      <c r="L345" s="12">
        <f t="shared" si="19"/>
        <v>0</v>
      </c>
      <c r="M345" s="13" t="s">
        <v>687</v>
      </c>
      <c r="N345" s="1" t="s">
        <v>688</v>
      </c>
      <c r="O345" s="1" t="s">
        <v>50</v>
      </c>
      <c r="P345" s="1" t="s">
        <v>50</v>
      </c>
      <c r="Q345" s="1" t="s">
        <v>675</v>
      </c>
      <c r="R345" s="1" t="s">
        <v>61</v>
      </c>
      <c r="S345" s="1" t="s">
        <v>62</v>
      </c>
      <c r="T345" s="1" t="s">
        <v>62</v>
      </c>
      <c r="AR345" s="1" t="s">
        <v>50</v>
      </c>
      <c r="AS345" s="1" t="s">
        <v>50</v>
      </c>
      <c r="AU345" s="1" t="s">
        <v>689</v>
      </c>
      <c r="AV345">
        <v>66624</v>
      </c>
    </row>
    <row r="346" spans="1:48" ht="30" customHeight="1" x14ac:dyDescent="0.3">
      <c r="A346" s="13" t="s">
        <v>681</v>
      </c>
      <c r="B346" s="13" t="s">
        <v>690</v>
      </c>
      <c r="C346" s="13" t="s">
        <v>99</v>
      </c>
      <c r="D346" s="11">
        <v>1</v>
      </c>
      <c r="E346" s="12"/>
      <c r="F346" s="12"/>
      <c r="G346" s="12"/>
      <c r="H346" s="12"/>
      <c r="I346" s="12"/>
      <c r="J346" s="12"/>
      <c r="K346" s="12">
        <f t="shared" si="19"/>
        <v>0</v>
      </c>
      <c r="L346" s="12">
        <f t="shared" si="19"/>
        <v>0</v>
      </c>
      <c r="M346" s="13" t="s">
        <v>691</v>
      </c>
      <c r="N346" s="1" t="s">
        <v>692</v>
      </c>
      <c r="O346" s="1" t="s">
        <v>50</v>
      </c>
      <c r="P346" s="1" t="s">
        <v>50</v>
      </c>
      <c r="Q346" s="1" t="s">
        <v>675</v>
      </c>
      <c r="R346" s="1" t="s">
        <v>61</v>
      </c>
      <c r="S346" s="1" t="s">
        <v>62</v>
      </c>
      <c r="T346" s="1" t="s">
        <v>62</v>
      </c>
      <c r="AR346" s="1" t="s">
        <v>50</v>
      </c>
      <c r="AS346" s="1" t="s">
        <v>50</v>
      </c>
      <c r="AU346" s="1" t="s">
        <v>693</v>
      </c>
      <c r="AV346">
        <v>66623</v>
      </c>
    </row>
    <row r="347" spans="1:48" ht="30" customHeight="1" x14ac:dyDescent="0.3">
      <c r="A347" s="13" t="s">
        <v>694</v>
      </c>
      <c r="B347" s="13" t="s">
        <v>695</v>
      </c>
      <c r="C347" s="13" t="s">
        <v>251</v>
      </c>
      <c r="D347" s="11">
        <v>17</v>
      </c>
      <c r="E347" s="12"/>
      <c r="F347" s="12"/>
      <c r="G347" s="12"/>
      <c r="H347" s="12"/>
      <c r="I347" s="12"/>
      <c r="J347" s="12"/>
      <c r="K347" s="12">
        <f t="shared" si="19"/>
        <v>0</v>
      </c>
      <c r="L347" s="12">
        <f t="shared" si="19"/>
        <v>0</v>
      </c>
      <c r="M347" s="13" t="s">
        <v>696</v>
      </c>
      <c r="N347" s="1" t="s">
        <v>697</v>
      </c>
      <c r="O347" s="1" t="s">
        <v>50</v>
      </c>
      <c r="P347" s="1" t="s">
        <v>50</v>
      </c>
      <c r="Q347" s="1" t="s">
        <v>675</v>
      </c>
      <c r="R347" s="1" t="s">
        <v>61</v>
      </c>
      <c r="S347" s="1" t="s">
        <v>62</v>
      </c>
      <c r="T347" s="1" t="s">
        <v>62</v>
      </c>
      <c r="AR347" s="1" t="s">
        <v>50</v>
      </c>
      <c r="AS347" s="1" t="s">
        <v>50</v>
      </c>
      <c r="AU347" s="1" t="s">
        <v>698</v>
      </c>
      <c r="AV347">
        <v>67427</v>
      </c>
    </row>
    <row r="348" spans="1:48" ht="30" customHeight="1" x14ac:dyDescent="0.3">
      <c r="A348" s="13" t="s">
        <v>699</v>
      </c>
      <c r="B348" s="13" t="s">
        <v>458</v>
      </c>
      <c r="C348" s="13" t="s">
        <v>414</v>
      </c>
      <c r="D348" s="11">
        <v>1</v>
      </c>
      <c r="E348" s="12"/>
      <c r="F348" s="12"/>
      <c r="G348" s="12"/>
      <c r="H348" s="12"/>
      <c r="I348" s="12"/>
      <c r="J348" s="12"/>
      <c r="K348" s="12">
        <f t="shared" si="19"/>
        <v>0</v>
      </c>
      <c r="L348" s="12">
        <f t="shared" si="19"/>
        <v>0</v>
      </c>
      <c r="M348" s="13" t="s">
        <v>700</v>
      </c>
      <c r="N348" s="1" t="s">
        <v>701</v>
      </c>
      <c r="O348" s="1" t="s">
        <v>50</v>
      </c>
      <c r="P348" s="1" t="s">
        <v>50</v>
      </c>
      <c r="Q348" s="1" t="s">
        <v>675</v>
      </c>
      <c r="R348" s="1" t="s">
        <v>61</v>
      </c>
      <c r="S348" s="1" t="s">
        <v>62</v>
      </c>
      <c r="T348" s="1" t="s">
        <v>62</v>
      </c>
      <c r="AR348" s="1" t="s">
        <v>50</v>
      </c>
      <c r="AS348" s="1" t="s">
        <v>50</v>
      </c>
      <c r="AU348" s="1" t="s">
        <v>702</v>
      </c>
      <c r="AV348">
        <v>67428</v>
      </c>
    </row>
    <row r="349" spans="1:48" ht="30" customHeight="1" x14ac:dyDescent="0.3">
      <c r="A349" s="11"/>
      <c r="B349" s="11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1"/>
      <c r="Q349" s="1" t="s">
        <v>675</v>
      </c>
    </row>
    <row r="350" spans="1:48" ht="30" customHeight="1" x14ac:dyDescent="0.3">
      <c r="A350" s="11"/>
      <c r="B350" s="11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1"/>
      <c r="Q350" s="1" t="s">
        <v>675</v>
      </c>
    </row>
    <row r="351" spans="1:48" ht="30" customHeight="1" x14ac:dyDescent="0.3">
      <c r="A351" s="11"/>
      <c r="B351" s="11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1"/>
      <c r="Q351" s="1" t="s">
        <v>675</v>
      </c>
    </row>
    <row r="352" spans="1:48" ht="30" customHeight="1" x14ac:dyDescent="0.3">
      <c r="A352" s="11"/>
      <c r="B352" s="11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1"/>
      <c r="Q352" s="1" t="s">
        <v>675</v>
      </c>
    </row>
    <row r="353" spans="1:17" ht="30" customHeight="1" x14ac:dyDescent="0.3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  <c r="Q353" s="1" t="s">
        <v>675</v>
      </c>
    </row>
    <row r="354" spans="1:17" ht="30" customHeight="1" x14ac:dyDescent="0.3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  <c r="Q354" s="1" t="s">
        <v>675</v>
      </c>
    </row>
    <row r="355" spans="1:17" ht="30" customHeight="1" x14ac:dyDescent="0.3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  <c r="Q355" s="1" t="s">
        <v>675</v>
      </c>
    </row>
    <row r="356" spans="1:17" ht="30" customHeight="1" x14ac:dyDescent="0.3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  <c r="Q356" s="1" t="s">
        <v>675</v>
      </c>
    </row>
    <row r="357" spans="1:17" ht="30" customHeight="1" x14ac:dyDescent="0.3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  <c r="Q357" s="1" t="s">
        <v>675</v>
      </c>
    </row>
    <row r="358" spans="1:17" ht="30" customHeight="1" x14ac:dyDescent="0.3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  <c r="Q358" s="1" t="s">
        <v>675</v>
      </c>
    </row>
    <row r="359" spans="1:17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675</v>
      </c>
    </row>
    <row r="360" spans="1:17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675</v>
      </c>
    </row>
    <row r="361" spans="1:17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675</v>
      </c>
    </row>
    <row r="362" spans="1:17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675</v>
      </c>
    </row>
    <row r="363" spans="1:17" ht="30" customHeight="1" x14ac:dyDescent="0.3">
      <c r="A363" s="11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Q363" s="1" t="s">
        <v>675</v>
      </c>
    </row>
    <row r="364" spans="1:17" ht="30" customHeight="1" x14ac:dyDescent="0.3">
      <c r="A364" s="11"/>
      <c r="B364" s="1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675</v>
      </c>
    </row>
    <row r="365" spans="1:17" ht="30" customHeight="1" x14ac:dyDescent="0.3">
      <c r="A365" s="11"/>
      <c r="B365" s="1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1"/>
      <c r="Q365" s="1" t="s">
        <v>675</v>
      </c>
    </row>
    <row r="366" spans="1:17" ht="30" customHeight="1" x14ac:dyDescent="0.3">
      <c r="A366" s="11"/>
      <c r="B366" s="1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1"/>
      <c r="Q366" s="1" t="s">
        <v>675</v>
      </c>
    </row>
    <row r="367" spans="1:17" ht="30" customHeight="1" x14ac:dyDescent="0.3">
      <c r="A367" s="13" t="s">
        <v>87</v>
      </c>
      <c r="B367" s="11"/>
      <c r="C367" s="11"/>
      <c r="D367" s="11"/>
      <c r="E367" s="12"/>
      <c r="F367" s="12"/>
      <c r="G367" s="12"/>
      <c r="H367" s="12"/>
      <c r="I367" s="12"/>
      <c r="J367" s="12"/>
      <c r="K367" s="12"/>
      <c r="L367" s="12">
        <f>SUMIF(Q343:Q366,"01010213",L343:L366)</f>
        <v>0</v>
      </c>
      <c r="M367" s="11"/>
      <c r="N367" t="s">
        <v>88</v>
      </c>
    </row>
    <row r="368" spans="1:17" ht="30" customHeight="1" x14ac:dyDescent="0.3">
      <c r="A368" s="13" t="s">
        <v>703</v>
      </c>
      <c r="B368" s="13" t="s">
        <v>50</v>
      </c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704</v>
      </c>
    </row>
    <row r="369" spans="1:48" ht="30" customHeight="1" x14ac:dyDescent="0.3">
      <c r="A369" s="13" t="s">
        <v>705</v>
      </c>
      <c r="B369" s="13" t="s">
        <v>706</v>
      </c>
      <c r="C369" s="13" t="s">
        <v>414</v>
      </c>
      <c r="D369" s="11">
        <v>2</v>
      </c>
      <c r="E369" s="12"/>
      <c r="F369" s="12"/>
      <c r="G369" s="12"/>
      <c r="H369" s="12"/>
      <c r="I369" s="12"/>
      <c r="J369" s="12"/>
      <c r="K369" s="12">
        <f t="shared" ref="K369:L374" si="20">TRUNC(E369+G369+I369, 0)</f>
        <v>0</v>
      </c>
      <c r="L369" s="12">
        <f t="shared" si="20"/>
        <v>0</v>
      </c>
      <c r="M369" s="13" t="s">
        <v>707</v>
      </c>
      <c r="N369" s="1" t="s">
        <v>708</v>
      </c>
      <c r="O369" s="1" t="s">
        <v>50</v>
      </c>
      <c r="P369" s="1" t="s">
        <v>50</v>
      </c>
      <c r="Q369" s="1" t="s">
        <v>704</v>
      </c>
      <c r="R369" s="1" t="s">
        <v>61</v>
      </c>
      <c r="S369" s="1" t="s">
        <v>62</v>
      </c>
      <c r="T369" s="1" t="s">
        <v>62</v>
      </c>
      <c r="AR369" s="1" t="s">
        <v>50</v>
      </c>
      <c r="AS369" s="1" t="s">
        <v>50</v>
      </c>
      <c r="AU369" s="1" t="s">
        <v>709</v>
      </c>
      <c r="AV369">
        <v>67425</v>
      </c>
    </row>
    <row r="370" spans="1:48" ht="30" customHeight="1" x14ac:dyDescent="0.3">
      <c r="A370" s="13" t="s">
        <v>710</v>
      </c>
      <c r="B370" s="13" t="s">
        <v>711</v>
      </c>
      <c r="C370" s="13" t="s">
        <v>414</v>
      </c>
      <c r="D370" s="11">
        <v>1</v>
      </c>
      <c r="E370" s="12"/>
      <c r="F370" s="12"/>
      <c r="G370" s="12"/>
      <c r="H370" s="12"/>
      <c r="I370" s="12"/>
      <c r="J370" s="12"/>
      <c r="K370" s="12">
        <f t="shared" si="20"/>
        <v>0</v>
      </c>
      <c r="L370" s="12">
        <f t="shared" si="20"/>
        <v>0</v>
      </c>
      <c r="M370" s="13" t="s">
        <v>50</v>
      </c>
      <c r="N370" s="1" t="s">
        <v>712</v>
      </c>
      <c r="O370" s="1" t="s">
        <v>50</v>
      </c>
      <c r="P370" s="1" t="s">
        <v>50</v>
      </c>
      <c r="Q370" s="1" t="s">
        <v>704</v>
      </c>
      <c r="R370" s="1" t="s">
        <v>62</v>
      </c>
      <c r="S370" s="1" t="s">
        <v>62</v>
      </c>
      <c r="T370" s="1" t="s">
        <v>61</v>
      </c>
      <c r="AR370" s="1" t="s">
        <v>50</v>
      </c>
      <c r="AS370" s="1" t="s">
        <v>50</v>
      </c>
      <c r="AU370" s="1" t="s">
        <v>713</v>
      </c>
      <c r="AV370">
        <v>67426</v>
      </c>
    </row>
    <row r="371" spans="1:48" ht="30" customHeight="1" x14ac:dyDescent="0.3">
      <c r="A371" s="13" t="s">
        <v>714</v>
      </c>
      <c r="B371" s="13" t="s">
        <v>715</v>
      </c>
      <c r="C371" s="13" t="s">
        <v>99</v>
      </c>
      <c r="D371" s="11">
        <v>15</v>
      </c>
      <c r="E371" s="12"/>
      <c r="F371" s="12"/>
      <c r="G371" s="12"/>
      <c r="H371" s="12"/>
      <c r="I371" s="12"/>
      <c r="J371" s="12"/>
      <c r="K371" s="12">
        <f t="shared" si="20"/>
        <v>0</v>
      </c>
      <c r="L371" s="12">
        <f t="shared" si="20"/>
        <v>0</v>
      </c>
      <c r="M371" s="13" t="s">
        <v>716</v>
      </c>
      <c r="N371" s="1" t="s">
        <v>717</v>
      </c>
      <c r="O371" s="1" t="s">
        <v>50</v>
      </c>
      <c r="P371" s="1" t="s">
        <v>50</v>
      </c>
      <c r="Q371" s="1" t="s">
        <v>704</v>
      </c>
      <c r="R371" s="1" t="s">
        <v>62</v>
      </c>
      <c r="S371" s="1" t="s">
        <v>62</v>
      </c>
      <c r="T371" s="1" t="s">
        <v>61</v>
      </c>
      <c r="AR371" s="1" t="s">
        <v>50</v>
      </c>
      <c r="AS371" s="1" t="s">
        <v>50</v>
      </c>
      <c r="AU371" s="1" t="s">
        <v>718</v>
      </c>
      <c r="AV371">
        <v>67250</v>
      </c>
    </row>
    <row r="372" spans="1:48" ht="30" customHeight="1" x14ac:dyDescent="0.3">
      <c r="A372" s="13" t="s">
        <v>719</v>
      </c>
      <c r="B372" s="13" t="s">
        <v>720</v>
      </c>
      <c r="C372" s="13" t="s">
        <v>323</v>
      </c>
      <c r="D372" s="11">
        <v>5</v>
      </c>
      <c r="E372" s="12"/>
      <c r="F372" s="12"/>
      <c r="G372" s="12"/>
      <c r="H372" s="12"/>
      <c r="I372" s="12"/>
      <c r="J372" s="12"/>
      <c r="K372" s="12">
        <f t="shared" si="20"/>
        <v>0</v>
      </c>
      <c r="L372" s="12">
        <f t="shared" si="20"/>
        <v>0</v>
      </c>
      <c r="M372" s="13" t="s">
        <v>716</v>
      </c>
      <c r="N372" s="1" t="s">
        <v>721</v>
      </c>
      <c r="O372" s="1" t="s">
        <v>50</v>
      </c>
      <c r="P372" s="1" t="s">
        <v>50</v>
      </c>
      <c r="Q372" s="1" t="s">
        <v>704</v>
      </c>
      <c r="R372" s="1" t="s">
        <v>62</v>
      </c>
      <c r="S372" s="1" t="s">
        <v>62</v>
      </c>
      <c r="T372" s="1" t="s">
        <v>61</v>
      </c>
      <c r="AR372" s="1" t="s">
        <v>50</v>
      </c>
      <c r="AS372" s="1" t="s">
        <v>50</v>
      </c>
      <c r="AU372" s="1" t="s">
        <v>722</v>
      </c>
      <c r="AV372">
        <v>67249</v>
      </c>
    </row>
    <row r="373" spans="1:48" ht="30" customHeight="1" x14ac:dyDescent="0.3">
      <c r="A373" s="13" t="s">
        <v>723</v>
      </c>
      <c r="B373" s="13" t="s">
        <v>724</v>
      </c>
      <c r="C373" s="13" t="s">
        <v>99</v>
      </c>
      <c r="D373" s="11">
        <v>15</v>
      </c>
      <c r="E373" s="12"/>
      <c r="F373" s="12"/>
      <c r="G373" s="12"/>
      <c r="H373" s="12"/>
      <c r="I373" s="12"/>
      <c r="J373" s="12"/>
      <c r="K373" s="12">
        <f t="shared" si="20"/>
        <v>0</v>
      </c>
      <c r="L373" s="12">
        <f t="shared" si="20"/>
        <v>0</v>
      </c>
      <c r="M373" s="13" t="s">
        <v>725</v>
      </c>
      <c r="N373" s="1" t="s">
        <v>726</v>
      </c>
      <c r="O373" s="1" t="s">
        <v>50</v>
      </c>
      <c r="P373" s="1" t="s">
        <v>50</v>
      </c>
      <c r="Q373" s="1" t="s">
        <v>704</v>
      </c>
      <c r="R373" s="1" t="s">
        <v>62</v>
      </c>
      <c r="S373" s="1" t="s">
        <v>61</v>
      </c>
      <c r="T373" s="1" t="s">
        <v>62</v>
      </c>
      <c r="AR373" s="1" t="s">
        <v>50</v>
      </c>
      <c r="AS373" s="1" t="s">
        <v>50</v>
      </c>
      <c r="AU373" s="1" t="s">
        <v>727</v>
      </c>
      <c r="AV373">
        <v>67248</v>
      </c>
    </row>
    <row r="374" spans="1:48" ht="30" customHeight="1" x14ac:dyDescent="0.3">
      <c r="A374" s="13" t="s">
        <v>728</v>
      </c>
      <c r="B374" s="13" t="s">
        <v>729</v>
      </c>
      <c r="C374" s="13" t="s">
        <v>251</v>
      </c>
      <c r="D374" s="11">
        <v>5</v>
      </c>
      <c r="E374" s="12"/>
      <c r="F374" s="12"/>
      <c r="G374" s="12"/>
      <c r="H374" s="12"/>
      <c r="I374" s="12"/>
      <c r="J374" s="12"/>
      <c r="K374" s="12">
        <f t="shared" si="20"/>
        <v>0</v>
      </c>
      <c r="L374" s="12">
        <f t="shared" si="20"/>
        <v>0</v>
      </c>
      <c r="M374" s="13" t="s">
        <v>730</v>
      </c>
      <c r="N374" s="1" t="s">
        <v>731</v>
      </c>
      <c r="O374" s="1" t="s">
        <v>50</v>
      </c>
      <c r="P374" s="1" t="s">
        <v>50</v>
      </c>
      <c r="Q374" s="1" t="s">
        <v>704</v>
      </c>
      <c r="R374" s="1" t="s">
        <v>62</v>
      </c>
      <c r="S374" s="1" t="s">
        <v>61</v>
      </c>
      <c r="T374" s="1" t="s">
        <v>62</v>
      </c>
      <c r="AR374" s="1" t="s">
        <v>50</v>
      </c>
      <c r="AS374" s="1" t="s">
        <v>50</v>
      </c>
      <c r="AU374" s="1" t="s">
        <v>732</v>
      </c>
      <c r="AV374">
        <v>67246</v>
      </c>
    </row>
    <row r="375" spans="1:48" ht="30" customHeight="1" x14ac:dyDescent="0.3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  <c r="Q375" s="1" t="s">
        <v>704</v>
      </c>
    </row>
    <row r="376" spans="1:48" ht="30" customHeight="1" x14ac:dyDescent="0.3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  <c r="Q376" s="1" t="s">
        <v>704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704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704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704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704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704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704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704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704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704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704</v>
      </c>
    </row>
    <row r="387" spans="1:48" ht="30" customHeight="1" x14ac:dyDescent="0.3">
      <c r="A387" s="11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Q387" s="1" t="s">
        <v>704</v>
      </c>
    </row>
    <row r="388" spans="1:48" ht="30" customHeight="1" x14ac:dyDescent="0.3">
      <c r="A388" s="11"/>
      <c r="B388" s="1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704</v>
      </c>
    </row>
    <row r="389" spans="1:48" ht="30" customHeight="1" x14ac:dyDescent="0.3">
      <c r="A389" s="11"/>
      <c r="B389" s="1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1"/>
      <c r="Q389" s="1" t="s">
        <v>704</v>
      </c>
    </row>
    <row r="390" spans="1:48" ht="30" customHeight="1" x14ac:dyDescent="0.3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704</v>
      </c>
    </row>
    <row r="391" spans="1:48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704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704</v>
      </c>
    </row>
    <row r="393" spans="1:48" ht="30" customHeight="1" x14ac:dyDescent="0.3">
      <c r="A393" s="13" t="s">
        <v>87</v>
      </c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>
        <f>SUMIF(Q369:Q392,"01010214",L369:L392)</f>
        <v>0</v>
      </c>
      <c r="M393" s="11"/>
      <c r="N393" t="s">
        <v>88</v>
      </c>
    </row>
    <row r="394" spans="1:48" ht="30" customHeight="1" x14ac:dyDescent="0.3">
      <c r="A394" s="13" t="s">
        <v>733</v>
      </c>
      <c r="B394" s="13" t="s">
        <v>50</v>
      </c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Q394" s="1" t="s">
        <v>734</v>
      </c>
    </row>
    <row r="395" spans="1:48" ht="30" customHeight="1" x14ac:dyDescent="0.3">
      <c r="A395" s="13" t="s">
        <v>735</v>
      </c>
      <c r="B395" s="13" t="s">
        <v>736</v>
      </c>
      <c r="C395" s="13" t="s">
        <v>99</v>
      </c>
      <c r="D395" s="11">
        <v>2</v>
      </c>
      <c r="E395" s="12"/>
      <c r="F395" s="12"/>
      <c r="G395" s="12"/>
      <c r="H395" s="12"/>
      <c r="I395" s="12"/>
      <c r="J395" s="12"/>
      <c r="K395" s="12">
        <f t="shared" ref="K395:L400" si="21">TRUNC(E395+G395+I395, 0)</f>
        <v>0</v>
      </c>
      <c r="L395" s="12">
        <f t="shared" si="21"/>
        <v>0</v>
      </c>
      <c r="M395" s="13" t="s">
        <v>50</v>
      </c>
      <c r="N395" s="1" t="s">
        <v>737</v>
      </c>
      <c r="O395" s="1" t="s">
        <v>50</v>
      </c>
      <c r="P395" s="1" t="s">
        <v>50</v>
      </c>
      <c r="Q395" s="1" t="s">
        <v>734</v>
      </c>
      <c r="R395" s="1" t="s">
        <v>62</v>
      </c>
      <c r="S395" s="1" t="s">
        <v>62</v>
      </c>
      <c r="T395" s="1" t="s">
        <v>61</v>
      </c>
      <c r="X395">
        <v>1</v>
      </c>
      <c r="AR395" s="1" t="s">
        <v>50</v>
      </c>
      <c r="AS395" s="1" t="s">
        <v>50</v>
      </c>
      <c r="AU395" s="1" t="s">
        <v>738</v>
      </c>
      <c r="AV395">
        <v>67251</v>
      </c>
    </row>
    <row r="396" spans="1:48" ht="30" customHeight="1" x14ac:dyDescent="0.3">
      <c r="A396" s="13" t="s">
        <v>739</v>
      </c>
      <c r="B396" s="13" t="s">
        <v>740</v>
      </c>
      <c r="C396" s="13" t="s">
        <v>741</v>
      </c>
      <c r="D396" s="11">
        <v>1</v>
      </c>
      <c r="E396" s="12"/>
      <c r="F396" s="12"/>
      <c r="G396" s="12"/>
      <c r="H396" s="12"/>
      <c r="I396" s="12"/>
      <c r="J396" s="12"/>
      <c r="K396" s="12">
        <f t="shared" si="21"/>
        <v>0</v>
      </c>
      <c r="L396" s="12">
        <f t="shared" si="21"/>
        <v>0</v>
      </c>
      <c r="M396" s="13" t="s">
        <v>50</v>
      </c>
      <c r="N396" s="1" t="s">
        <v>742</v>
      </c>
      <c r="O396" s="1" t="s">
        <v>50</v>
      </c>
      <c r="P396" s="1" t="s">
        <v>50</v>
      </c>
      <c r="Q396" s="1" t="s">
        <v>734</v>
      </c>
      <c r="R396" s="1" t="s">
        <v>62</v>
      </c>
      <c r="S396" s="1" t="s">
        <v>62</v>
      </c>
      <c r="T396" s="1" t="s">
        <v>62</v>
      </c>
      <c r="AR396" s="1" t="s">
        <v>50</v>
      </c>
      <c r="AS396" s="1" t="s">
        <v>50</v>
      </c>
      <c r="AU396" s="1" t="s">
        <v>743</v>
      </c>
      <c r="AV396">
        <v>67253</v>
      </c>
    </row>
    <row r="397" spans="1:48" ht="30" customHeight="1" x14ac:dyDescent="0.3">
      <c r="A397" s="13" t="s">
        <v>744</v>
      </c>
      <c r="B397" s="13" t="s">
        <v>745</v>
      </c>
      <c r="C397" s="13" t="s">
        <v>99</v>
      </c>
      <c r="D397" s="11">
        <v>2</v>
      </c>
      <c r="E397" s="12"/>
      <c r="F397" s="12"/>
      <c r="G397" s="12"/>
      <c r="H397" s="12"/>
      <c r="I397" s="12"/>
      <c r="J397" s="12"/>
      <c r="K397" s="12">
        <f t="shared" si="21"/>
        <v>0</v>
      </c>
      <c r="L397" s="12">
        <f t="shared" si="21"/>
        <v>0</v>
      </c>
      <c r="M397" s="13" t="s">
        <v>746</v>
      </c>
      <c r="N397" s="1" t="s">
        <v>747</v>
      </c>
      <c r="O397" s="1" t="s">
        <v>50</v>
      </c>
      <c r="P397" s="1" t="s">
        <v>50</v>
      </c>
      <c r="Q397" s="1" t="s">
        <v>734</v>
      </c>
      <c r="R397" s="1" t="s">
        <v>61</v>
      </c>
      <c r="S397" s="1" t="s">
        <v>62</v>
      </c>
      <c r="T397" s="1" t="s">
        <v>62</v>
      </c>
      <c r="AR397" s="1" t="s">
        <v>50</v>
      </c>
      <c r="AS397" s="1" t="s">
        <v>50</v>
      </c>
      <c r="AU397" s="1" t="s">
        <v>748</v>
      </c>
      <c r="AV397">
        <v>67252</v>
      </c>
    </row>
    <row r="398" spans="1:48" ht="30" customHeight="1" x14ac:dyDescent="0.3">
      <c r="A398" s="13" t="s">
        <v>749</v>
      </c>
      <c r="B398" s="13" t="s">
        <v>750</v>
      </c>
      <c r="C398" s="13" t="s">
        <v>99</v>
      </c>
      <c r="D398" s="11">
        <v>2</v>
      </c>
      <c r="E398" s="12"/>
      <c r="F398" s="12"/>
      <c r="G398" s="12"/>
      <c r="H398" s="12"/>
      <c r="I398" s="12"/>
      <c r="J398" s="12"/>
      <c r="K398" s="12">
        <f t="shared" si="21"/>
        <v>0</v>
      </c>
      <c r="L398" s="12">
        <f t="shared" si="21"/>
        <v>0</v>
      </c>
      <c r="M398" s="13" t="s">
        <v>751</v>
      </c>
      <c r="N398" s="1" t="s">
        <v>752</v>
      </c>
      <c r="O398" s="1" t="s">
        <v>50</v>
      </c>
      <c r="P398" s="1" t="s">
        <v>50</v>
      </c>
      <c r="Q398" s="1" t="s">
        <v>734</v>
      </c>
      <c r="R398" s="1" t="s">
        <v>61</v>
      </c>
      <c r="S398" s="1" t="s">
        <v>62</v>
      </c>
      <c r="T398" s="1" t="s">
        <v>62</v>
      </c>
      <c r="AR398" s="1" t="s">
        <v>50</v>
      </c>
      <c r="AS398" s="1" t="s">
        <v>50</v>
      </c>
      <c r="AU398" s="1" t="s">
        <v>753</v>
      </c>
      <c r="AV398">
        <v>67254</v>
      </c>
    </row>
    <row r="399" spans="1:48" ht="30" customHeight="1" x14ac:dyDescent="0.3">
      <c r="A399" s="13" t="s">
        <v>754</v>
      </c>
      <c r="B399" s="13" t="s">
        <v>755</v>
      </c>
      <c r="C399" s="13" t="s">
        <v>99</v>
      </c>
      <c r="D399" s="11">
        <v>3</v>
      </c>
      <c r="E399" s="12"/>
      <c r="F399" s="12"/>
      <c r="G399" s="12"/>
      <c r="H399" s="12"/>
      <c r="I399" s="12"/>
      <c r="J399" s="12"/>
      <c r="K399" s="12">
        <f t="shared" si="21"/>
        <v>0</v>
      </c>
      <c r="L399" s="12">
        <f t="shared" si="21"/>
        <v>0</v>
      </c>
      <c r="M399" s="13" t="s">
        <v>756</v>
      </c>
      <c r="N399" s="1" t="s">
        <v>757</v>
      </c>
      <c r="O399" s="1" t="s">
        <v>50</v>
      </c>
      <c r="P399" s="1" t="s">
        <v>50</v>
      </c>
      <c r="Q399" s="1" t="s">
        <v>734</v>
      </c>
      <c r="R399" s="1" t="s">
        <v>61</v>
      </c>
      <c r="S399" s="1" t="s">
        <v>62</v>
      </c>
      <c r="T399" s="1" t="s">
        <v>62</v>
      </c>
      <c r="AR399" s="1" t="s">
        <v>50</v>
      </c>
      <c r="AS399" s="1" t="s">
        <v>50</v>
      </c>
      <c r="AU399" s="1" t="s">
        <v>758</v>
      </c>
      <c r="AV399">
        <v>66566</v>
      </c>
    </row>
    <row r="400" spans="1:48" ht="30" customHeight="1" x14ac:dyDescent="0.3">
      <c r="A400" s="13" t="s">
        <v>754</v>
      </c>
      <c r="B400" s="13" t="s">
        <v>759</v>
      </c>
      <c r="C400" s="13" t="s">
        <v>99</v>
      </c>
      <c r="D400" s="11">
        <v>1</v>
      </c>
      <c r="E400" s="12"/>
      <c r="F400" s="12"/>
      <c r="G400" s="12"/>
      <c r="H400" s="12"/>
      <c r="I400" s="12"/>
      <c r="J400" s="12"/>
      <c r="K400" s="12">
        <f t="shared" si="21"/>
        <v>0</v>
      </c>
      <c r="L400" s="12">
        <f t="shared" si="21"/>
        <v>0</v>
      </c>
      <c r="M400" s="13" t="s">
        <v>760</v>
      </c>
      <c r="N400" s="1" t="s">
        <v>761</v>
      </c>
      <c r="O400" s="1" t="s">
        <v>50</v>
      </c>
      <c r="P400" s="1" t="s">
        <v>50</v>
      </c>
      <c r="Q400" s="1" t="s">
        <v>734</v>
      </c>
      <c r="R400" s="1" t="s">
        <v>61</v>
      </c>
      <c r="S400" s="1" t="s">
        <v>62</v>
      </c>
      <c r="T400" s="1" t="s">
        <v>62</v>
      </c>
      <c r="AR400" s="1" t="s">
        <v>50</v>
      </c>
      <c r="AS400" s="1" t="s">
        <v>50</v>
      </c>
      <c r="AU400" s="1" t="s">
        <v>762</v>
      </c>
      <c r="AV400">
        <v>67255</v>
      </c>
    </row>
    <row r="401" spans="1:17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734</v>
      </c>
    </row>
    <row r="402" spans="1:17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734</v>
      </c>
    </row>
    <row r="403" spans="1:17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734</v>
      </c>
    </row>
    <row r="404" spans="1:17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734</v>
      </c>
    </row>
    <row r="405" spans="1:17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734</v>
      </c>
    </row>
    <row r="406" spans="1:17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734</v>
      </c>
    </row>
    <row r="407" spans="1:17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734</v>
      </c>
    </row>
    <row r="408" spans="1:17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734</v>
      </c>
    </row>
    <row r="409" spans="1:17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734</v>
      </c>
    </row>
    <row r="410" spans="1:17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734</v>
      </c>
    </row>
    <row r="411" spans="1:17" ht="30" customHeight="1" x14ac:dyDescent="0.3">
      <c r="A411" s="11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Q411" s="1" t="s">
        <v>734</v>
      </c>
    </row>
    <row r="412" spans="1:17" ht="30" customHeight="1" x14ac:dyDescent="0.3">
      <c r="A412" s="11"/>
      <c r="B412" s="1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734</v>
      </c>
    </row>
    <row r="413" spans="1:17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734</v>
      </c>
    </row>
    <row r="414" spans="1:17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734</v>
      </c>
    </row>
    <row r="415" spans="1:17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734</v>
      </c>
    </row>
    <row r="416" spans="1:17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734</v>
      </c>
    </row>
    <row r="417" spans="1:48" ht="30" customHeight="1" x14ac:dyDescent="0.3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Q417" s="1" t="s">
        <v>734</v>
      </c>
    </row>
    <row r="418" spans="1:48" ht="30" customHeight="1" x14ac:dyDescent="0.3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734</v>
      </c>
    </row>
    <row r="419" spans="1:48" ht="30" customHeight="1" x14ac:dyDescent="0.3">
      <c r="A419" s="13" t="s">
        <v>87</v>
      </c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>
        <f>SUMIF(Q395:Q418,"01010215",L395:L418)</f>
        <v>0</v>
      </c>
      <c r="M419" s="11"/>
      <c r="N419" t="s">
        <v>88</v>
      </c>
    </row>
    <row r="420" spans="1:48" ht="30" customHeight="1" x14ac:dyDescent="0.3">
      <c r="A420" s="13" t="s">
        <v>763</v>
      </c>
      <c r="B420" s="13" t="s">
        <v>50</v>
      </c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  <c r="Q420" s="1" t="s">
        <v>764</v>
      </c>
    </row>
    <row r="421" spans="1:48" ht="30" customHeight="1" x14ac:dyDescent="0.3">
      <c r="A421" s="13" t="s">
        <v>765</v>
      </c>
      <c r="B421" s="13" t="s">
        <v>766</v>
      </c>
      <c r="C421" s="13" t="s">
        <v>251</v>
      </c>
      <c r="D421" s="11">
        <v>8</v>
      </c>
      <c r="E421" s="12"/>
      <c r="F421" s="12"/>
      <c r="G421" s="12"/>
      <c r="H421" s="12"/>
      <c r="I421" s="12"/>
      <c r="J421" s="12"/>
      <c r="K421" s="12">
        <f t="shared" ref="K421:L428" si="22">TRUNC(E421+G421+I421, 0)</f>
        <v>0</v>
      </c>
      <c r="L421" s="12">
        <f t="shared" si="22"/>
        <v>0</v>
      </c>
      <c r="M421" s="13" t="s">
        <v>576</v>
      </c>
      <c r="N421" s="1" t="s">
        <v>767</v>
      </c>
      <c r="O421" s="1" t="s">
        <v>50</v>
      </c>
      <c r="P421" s="1" t="s">
        <v>50</v>
      </c>
      <c r="Q421" s="1" t="s">
        <v>764</v>
      </c>
      <c r="R421" s="1" t="s">
        <v>62</v>
      </c>
      <c r="S421" s="1" t="s">
        <v>62</v>
      </c>
      <c r="T421" s="1" t="s">
        <v>61</v>
      </c>
      <c r="AR421" s="1" t="s">
        <v>50</v>
      </c>
      <c r="AS421" s="1" t="s">
        <v>50</v>
      </c>
      <c r="AU421" s="1" t="s">
        <v>768</v>
      </c>
      <c r="AV421">
        <v>67188</v>
      </c>
    </row>
    <row r="422" spans="1:48" ht="30" customHeight="1" x14ac:dyDescent="0.3">
      <c r="A422" s="13" t="s">
        <v>769</v>
      </c>
      <c r="B422" s="13" t="s">
        <v>770</v>
      </c>
      <c r="C422" s="13" t="s">
        <v>251</v>
      </c>
      <c r="D422" s="11">
        <v>0.6</v>
      </c>
      <c r="E422" s="12"/>
      <c r="F422" s="12"/>
      <c r="G422" s="12"/>
      <c r="H422" s="12"/>
      <c r="I422" s="12"/>
      <c r="J422" s="12"/>
      <c r="K422" s="12">
        <f t="shared" si="22"/>
        <v>0</v>
      </c>
      <c r="L422" s="12">
        <f t="shared" si="22"/>
        <v>0</v>
      </c>
      <c r="M422" s="13" t="s">
        <v>576</v>
      </c>
      <c r="N422" s="1" t="s">
        <v>771</v>
      </c>
      <c r="O422" s="1" t="s">
        <v>50</v>
      </c>
      <c r="P422" s="1" t="s">
        <v>50</v>
      </c>
      <c r="Q422" s="1" t="s">
        <v>764</v>
      </c>
      <c r="R422" s="1" t="s">
        <v>62</v>
      </c>
      <c r="S422" s="1" t="s">
        <v>62</v>
      </c>
      <c r="T422" s="1" t="s">
        <v>61</v>
      </c>
      <c r="AR422" s="1" t="s">
        <v>50</v>
      </c>
      <c r="AS422" s="1" t="s">
        <v>50</v>
      </c>
      <c r="AU422" s="1" t="s">
        <v>772</v>
      </c>
      <c r="AV422">
        <v>67189</v>
      </c>
    </row>
    <row r="423" spans="1:48" ht="30" customHeight="1" x14ac:dyDescent="0.3">
      <c r="A423" s="13" t="s">
        <v>773</v>
      </c>
      <c r="B423" s="13" t="s">
        <v>774</v>
      </c>
      <c r="C423" s="13" t="s">
        <v>251</v>
      </c>
      <c r="D423" s="11">
        <v>8</v>
      </c>
      <c r="E423" s="12"/>
      <c r="F423" s="12"/>
      <c r="G423" s="12"/>
      <c r="H423" s="12"/>
      <c r="I423" s="12"/>
      <c r="J423" s="12"/>
      <c r="K423" s="12">
        <f t="shared" si="22"/>
        <v>0</v>
      </c>
      <c r="L423" s="12">
        <f t="shared" si="22"/>
        <v>0</v>
      </c>
      <c r="M423" s="13" t="s">
        <v>576</v>
      </c>
      <c r="N423" s="1" t="s">
        <v>775</v>
      </c>
      <c r="O423" s="1" t="s">
        <v>50</v>
      </c>
      <c r="P423" s="1" t="s">
        <v>50</v>
      </c>
      <c r="Q423" s="1" t="s">
        <v>764</v>
      </c>
      <c r="R423" s="1" t="s">
        <v>62</v>
      </c>
      <c r="S423" s="1" t="s">
        <v>62</v>
      </c>
      <c r="T423" s="1" t="s">
        <v>61</v>
      </c>
      <c r="AR423" s="1" t="s">
        <v>50</v>
      </c>
      <c r="AS423" s="1" t="s">
        <v>50</v>
      </c>
      <c r="AU423" s="1" t="s">
        <v>776</v>
      </c>
      <c r="AV423">
        <v>67190</v>
      </c>
    </row>
    <row r="424" spans="1:48" ht="30" customHeight="1" x14ac:dyDescent="0.3">
      <c r="A424" s="13" t="s">
        <v>777</v>
      </c>
      <c r="B424" s="13" t="s">
        <v>778</v>
      </c>
      <c r="C424" s="13" t="s">
        <v>251</v>
      </c>
      <c r="D424" s="11">
        <v>0.6</v>
      </c>
      <c r="E424" s="12"/>
      <c r="F424" s="12"/>
      <c r="G424" s="12"/>
      <c r="H424" s="12"/>
      <c r="I424" s="12"/>
      <c r="J424" s="12"/>
      <c r="K424" s="12">
        <f t="shared" si="22"/>
        <v>0</v>
      </c>
      <c r="L424" s="12">
        <f t="shared" si="22"/>
        <v>0</v>
      </c>
      <c r="M424" s="13" t="s">
        <v>576</v>
      </c>
      <c r="N424" s="1" t="s">
        <v>779</v>
      </c>
      <c r="O424" s="1" t="s">
        <v>50</v>
      </c>
      <c r="P424" s="1" t="s">
        <v>50</v>
      </c>
      <c r="Q424" s="1" t="s">
        <v>764</v>
      </c>
      <c r="R424" s="1" t="s">
        <v>62</v>
      </c>
      <c r="S424" s="1" t="s">
        <v>62</v>
      </c>
      <c r="T424" s="1" t="s">
        <v>61</v>
      </c>
      <c r="AR424" s="1" t="s">
        <v>50</v>
      </c>
      <c r="AS424" s="1" t="s">
        <v>50</v>
      </c>
      <c r="AU424" s="1" t="s">
        <v>780</v>
      </c>
      <c r="AV424">
        <v>67191</v>
      </c>
    </row>
    <row r="425" spans="1:48" ht="30" customHeight="1" x14ac:dyDescent="0.3">
      <c r="A425" s="13" t="s">
        <v>781</v>
      </c>
      <c r="B425" s="13" t="s">
        <v>774</v>
      </c>
      <c r="C425" s="13" t="s">
        <v>251</v>
      </c>
      <c r="D425" s="11">
        <v>9</v>
      </c>
      <c r="E425" s="12"/>
      <c r="F425" s="12"/>
      <c r="G425" s="12"/>
      <c r="H425" s="12"/>
      <c r="I425" s="12"/>
      <c r="J425" s="12"/>
      <c r="K425" s="12">
        <f t="shared" si="22"/>
        <v>0</v>
      </c>
      <c r="L425" s="12">
        <f t="shared" si="22"/>
        <v>0</v>
      </c>
      <c r="M425" s="13" t="s">
        <v>576</v>
      </c>
      <c r="N425" s="1" t="s">
        <v>782</v>
      </c>
      <c r="O425" s="1" t="s">
        <v>50</v>
      </c>
      <c r="P425" s="1" t="s">
        <v>50</v>
      </c>
      <c r="Q425" s="1" t="s">
        <v>764</v>
      </c>
      <c r="R425" s="1" t="s">
        <v>62</v>
      </c>
      <c r="S425" s="1" t="s">
        <v>62</v>
      </c>
      <c r="T425" s="1" t="s">
        <v>61</v>
      </c>
      <c r="AR425" s="1" t="s">
        <v>50</v>
      </c>
      <c r="AS425" s="1" t="s">
        <v>50</v>
      </c>
      <c r="AU425" s="1" t="s">
        <v>783</v>
      </c>
      <c r="AV425">
        <v>67192</v>
      </c>
    </row>
    <row r="426" spans="1:48" ht="30" customHeight="1" x14ac:dyDescent="0.3">
      <c r="A426" s="13" t="s">
        <v>784</v>
      </c>
      <c r="B426" s="13" t="s">
        <v>778</v>
      </c>
      <c r="C426" s="13" t="s">
        <v>251</v>
      </c>
      <c r="D426" s="11">
        <v>9</v>
      </c>
      <c r="E426" s="12"/>
      <c r="F426" s="12"/>
      <c r="G426" s="12"/>
      <c r="H426" s="12"/>
      <c r="I426" s="12"/>
      <c r="J426" s="12"/>
      <c r="K426" s="12">
        <f t="shared" si="22"/>
        <v>0</v>
      </c>
      <c r="L426" s="12">
        <f t="shared" si="22"/>
        <v>0</v>
      </c>
      <c r="M426" s="13" t="s">
        <v>576</v>
      </c>
      <c r="N426" s="1" t="s">
        <v>785</v>
      </c>
      <c r="O426" s="1" t="s">
        <v>50</v>
      </c>
      <c r="P426" s="1" t="s">
        <v>50</v>
      </c>
      <c r="Q426" s="1" t="s">
        <v>764</v>
      </c>
      <c r="R426" s="1" t="s">
        <v>62</v>
      </c>
      <c r="S426" s="1" t="s">
        <v>62</v>
      </c>
      <c r="T426" s="1" t="s">
        <v>61</v>
      </c>
      <c r="AR426" s="1" t="s">
        <v>50</v>
      </c>
      <c r="AS426" s="1" t="s">
        <v>50</v>
      </c>
      <c r="AU426" s="1" t="s">
        <v>786</v>
      </c>
      <c r="AV426">
        <v>67193</v>
      </c>
    </row>
    <row r="427" spans="1:48" ht="30" customHeight="1" x14ac:dyDescent="0.3">
      <c r="A427" s="13" t="s">
        <v>787</v>
      </c>
      <c r="B427" s="13" t="s">
        <v>788</v>
      </c>
      <c r="C427" s="13" t="s">
        <v>251</v>
      </c>
      <c r="D427" s="11">
        <v>30.4</v>
      </c>
      <c r="E427" s="12"/>
      <c r="F427" s="12"/>
      <c r="G427" s="12"/>
      <c r="H427" s="12"/>
      <c r="I427" s="12"/>
      <c r="J427" s="12"/>
      <c r="K427" s="12">
        <f t="shared" si="22"/>
        <v>0</v>
      </c>
      <c r="L427" s="12">
        <f t="shared" si="22"/>
        <v>0</v>
      </c>
      <c r="M427" s="13" t="s">
        <v>576</v>
      </c>
      <c r="N427" s="1" t="s">
        <v>789</v>
      </c>
      <c r="O427" s="1" t="s">
        <v>50</v>
      </c>
      <c r="P427" s="1" t="s">
        <v>50</v>
      </c>
      <c r="Q427" s="1" t="s">
        <v>764</v>
      </c>
      <c r="R427" s="1" t="s">
        <v>62</v>
      </c>
      <c r="S427" s="1" t="s">
        <v>62</v>
      </c>
      <c r="T427" s="1" t="s">
        <v>61</v>
      </c>
      <c r="AR427" s="1" t="s">
        <v>50</v>
      </c>
      <c r="AS427" s="1" t="s">
        <v>50</v>
      </c>
      <c r="AU427" s="1" t="s">
        <v>790</v>
      </c>
      <c r="AV427">
        <v>67194</v>
      </c>
    </row>
    <row r="428" spans="1:48" ht="30" customHeight="1" x14ac:dyDescent="0.3">
      <c r="A428" s="13" t="s">
        <v>791</v>
      </c>
      <c r="B428" s="13" t="s">
        <v>792</v>
      </c>
      <c r="C428" s="13" t="s">
        <v>251</v>
      </c>
      <c r="D428" s="11">
        <v>5.7</v>
      </c>
      <c r="E428" s="12"/>
      <c r="F428" s="12"/>
      <c r="G428" s="12"/>
      <c r="H428" s="12"/>
      <c r="I428" s="12"/>
      <c r="J428" s="12"/>
      <c r="K428" s="12">
        <f t="shared" si="22"/>
        <v>0</v>
      </c>
      <c r="L428" s="12">
        <f t="shared" si="22"/>
        <v>0</v>
      </c>
      <c r="M428" s="13" t="s">
        <v>576</v>
      </c>
      <c r="N428" s="1" t="s">
        <v>793</v>
      </c>
      <c r="O428" s="1" t="s">
        <v>50</v>
      </c>
      <c r="P428" s="1" t="s">
        <v>50</v>
      </c>
      <c r="Q428" s="1" t="s">
        <v>764</v>
      </c>
      <c r="R428" s="1" t="s">
        <v>62</v>
      </c>
      <c r="S428" s="1" t="s">
        <v>62</v>
      </c>
      <c r="T428" s="1" t="s">
        <v>61</v>
      </c>
      <c r="AR428" s="1" t="s">
        <v>50</v>
      </c>
      <c r="AS428" s="1" t="s">
        <v>50</v>
      </c>
      <c r="AU428" s="1" t="s">
        <v>794</v>
      </c>
      <c r="AV428">
        <v>67195</v>
      </c>
    </row>
    <row r="429" spans="1:48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764</v>
      </c>
    </row>
    <row r="430" spans="1:48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764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764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764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764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764</v>
      </c>
    </row>
    <row r="435" spans="1:48" ht="30" customHeight="1" x14ac:dyDescent="0.3">
      <c r="A435" s="11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Q435" s="1" t="s">
        <v>764</v>
      </c>
    </row>
    <row r="436" spans="1:48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764</v>
      </c>
    </row>
    <row r="437" spans="1:48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 t="s">
        <v>764</v>
      </c>
    </row>
    <row r="438" spans="1:48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764</v>
      </c>
    </row>
    <row r="439" spans="1:48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764</v>
      </c>
    </row>
    <row r="440" spans="1:48" ht="30" customHeight="1" x14ac:dyDescent="0.3">
      <c r="A440" s="11"/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Q440" s="1" t="s">
        <v>764</v>
      </c>
    </row>
    <row r="441" spans="1:48" ht="30" customHeight="1" x14ac:dyDescent="0.3">
      <c r="A441" s="11"/>
      <c r="B441" s="11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764</v>
      </c>
    </row>
    <row r="442" spans="1:48" ht="30" customHeight="1" x14ac:dyDescent="0.3">
      <c r="A442" s="11"/>
      <c r="B442" s="11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1"/>
      <c r="Q442" s="1" t="s">
        <v>764</v>
      </c>
    </row>
    <row r="443" spans="1:48" ht="30" customHeight="1" x14ac:dyDescent="0.3">
      <c r="A443" s="11"/>
      <c r="B443" s="11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1"/>
      <c r="Q443" s="1" t="s">
        <v>764</v>
      </c>
    </row>
    <row r="444" spans="1:48" ht="30" customHeight="1" x14ac:dyDescent="0.3">
      <c r="A444" s="11"/>
      <c r="B444" s="11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1"/>
      <c r="Q444" s="1" t="s">
        <v>764</v>
      </c>
    </row>
    <row r="445" spans="1:48" ht="30" customHeight="1" x14ac:dyDescent="0.3">
      <c r="A445" s="13" t="s">
        <v>87</v>
      </c>
      <c r="B445" s="11"/>
      <c r="C445" s="11"/>
      <c r="D445" s="11"/>
      <c r="E445" s="12"/>
      <c r="F445" s="12"/>
      <c r="G445" s="12"/>
      <c r="H445" s="12"/>
      <c r="I445" s="12"/>
      <c r="J445" s="12"/>
      <c r="K445" s="12"/>
      <c r="L445" s="12">
        <f>SUMIF(Q421:Q444,"01010216",L421:L444)</f>
        <v>0</v>
      </c>
      <c r="M445" s="11"/>
      <c r="N445" t="s">
        <v>88</v>
      </c>
    </row>
    <row r="446" spans="1:48" ht="30" customHeight="1" x14ac:dyDescent="0.3">
      <c r="A446" s="13" t="s">
        <v>795</v>
      </c>
      <c r="B446" s="13" t="s">
        <v>50</v>
      </c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1"/>
      <c r="Q446" s="1" t="s">
        <v>796</v>
      </c>
    </row>
    <row r="447" spans="1:48" ht="30" customHeight="1" x14ac:dyDescent="0.3">
      <c r="A447" s="13" t="s">
        <v>797</v>
      </c>
      <c r="B447" s="13" t="s">
        <v>798</v>
      </c>
      <c r="C447" s="13" t="s">
        <v>799</v>
      </c>
      <c r="D447" s="11">
        <v>1</v>
      </c>
      <c r="E447" s="12"/>
      <c r="F447" s="12"/>
      <c r="G447" s="12"/>
      <c r="H447" s="12"/>
      <c r="I447" s="12"/>
      <c r="J447" s="12"/>
      <c r="K447" s="12">
        <f>TRUNC(E447+G447+I447, 0)</f>
        <v>0</v>
      </c>
      <c r="L447" s="12">
        <f>TRUNC(F447+H447+J447, 0)</f>
        <v>0</v>
      </c>
      <c r="M447" s="13" t="s">
        <v>576</v>
      </c>
      <c r="N447" s="1" t="s">
        <v>800</v>
      </c>
      <c r="O447" s="1" t="s">
        <v>50</v>
      </c>
      <c r="P447" s="1" t="s">
        <v>50</v>
      </c>
      <c r="Q447" s="1" t="s">
        <v>796</v>
      </c>
      <c r="R447" s="1" t="s">
        <v>62</v>
      </c>
      <c r="S447" s="1" t="s">
        <v>62</v>
      </c>
      <c r="T447" s="1" t="s">
        <v>61</v>
      </c>
      <c r="AR447" s="1" t="s">
        <v>50</v>
      </c>
      <c r="AS447" s="1" t="s">
        <v>50</v>
      </c>
      <c r="AU447" s="1" t="s">
        <v>801</v>
      </c>
      <c r="AV447">
        <v>66634</v>
      </c>
    </row>
    <row r="448" spans="1:48" ht="30" customHeight="1" x14ac:dyDescent="0.3">
      <c r="A448" s="11"/>
      <c r="B448" s="11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1"/>
      <c r="Q448" s="1" t="s">
        <v>796</v>
      </c>
    </row>
    <row r="449" spans="1:17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796</v>
      </c>
    </row>
    <row r="450" spans="1:17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796</v>
      </c>
    </row>
    <row r="451" spans="1:17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796</v>
      </c>
    </row>
    <row r="452" spans="1:17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796</v>
      </c>
    </row>
    <row r="453" spans="1:17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796</v>
      </c>
    </row>
    <row r="454" spans="1:17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796</v>
      </c>
    </row>
    <row r="455" spans="1:17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796</v>
      </c>
    </row>
    <row r="456" spans="1:17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796</v>
      </c>
    </row>
    <row r="457" spans="1:17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796</v>
      </c>
    </row>
    <row r="458" spans="1:17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796</v>
      </c>
    </row>
    <row r="459" spans="1:17" ht="30" customHeight="1" x14ac:dyDescent="0.3">
      <c r="A459" s="11"/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Q459" s="1" t="s">
        <v>796</v>
      </c>
    </row>
    <row r="460" spans="1:17" ht="30" customHeight="1" x14ac:dyDescent="0.3">
      <c r="A460" s="11"/>
      <c r="B460" s="1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796</v>
      </c>
    </row>
    <row r="461" spans="1:17" ht="30" customHeight="1" x14ac:dyDescent="0.3">
      <c r="A461" s="11"/>
      <c r="B461" s="1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1"/>
      <c r="Q461" s="1" t="s">
        <v>796</v>
      </c>
    </row>
    <row r="462" spans="1:17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796</v>
      </c>
    </row>
    <row r="463" spans="1:17" ht="30" customHeight="1" x14ac:dyDescent="0.3">
      <c r="A463" s="11"/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Q463" s="1" t="s">
        <v>796</v>
      </c>
    </row>
    <row r="464" spans="1:17" ht="30" customHeight="1" x14ac:dyDescent="0.3">
      <c r="A464" s="11"/>
      <c r="B464" s="11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1"/>
      <c r="Q464" s="1" t="s">
        <v>796</v>
      </c>
    </row>
    <row r="465" spans="1:48" ht="30" customHeight="1" x14ac:dyDescent="0.3">
      <c r="A465" s="11"/>
      <c r="B465" s="11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1"/>
      <c r="Q465" s="1" t="s">
        <v>796</v>
      </c>
    </row>
    <row r="466" spans="1:48" ht="30" customHeight="1" x14ac:dyDescent="0.3">
      <c r="A466" s="11"/>
      <c r="B466" s="11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1"/>
      <c r="Q466" s="1" t="s">
        <v>796</v>
      </c>
    </row>
    <row r="467" spans="1:48" ht="30" customHeight="1" x14ac:dyDescent="0.3">
      <c r="A467" s="11"/>
      <c r="B467" s="11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1"/>
      <c r="Q467" s="1" t="s">
        <v>796</v>
      </c>
    </row>
    <row r="468" spans="1:48" ht="30" customHeight="1" x14ac:dyDescent="0.3">
      <c r="A468" s="11"/>
      <c r="B468" s="11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1"/>
      <c r="Q468" s="1" t="s">
        <v>796</v>
      </c>
    </row>
    <row r="469" spans="1:48" ht="30" customHeight="1" x14ac:dyDescent="0.3">
      <c r="A469" s="11"/>
      <c r="B469" s="11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1"/>
      <c r="Q469" s="1" t="s">
        <v>796</v>
      </c>
    </row>
    <row r="470" spans="1:48" ht="30" customHeight="1" x14ac:dyDescent="0.3">
      <c r="A470" s="11"/>
      <c r="B470" s="11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1"/>
      <c r="Q470" s="1" t="s">
        <v>796</v>
      </c>
    </row>
    <row r="471" spans="1:48" ht="30" customHeight="1" x14ac:dyDescent="0.3">
      <c r="A471" s="13" t="s">
        <v>87</v>
      </c>
      <c r="B471" s="11"/>
      <c r="C471" s="11"/>
      <c r="D471" s="11"/>
      <c r="E471" s="12"/>
      <c r="F471" s="12"/>
      <c r="G471" s="12"/>
      <c r="H471" s="12"/>
      <c r="I471" s="12"/>
      <c r="J471" s="12"/>
      <c r="K471" s="12"/>
      <c r="L471" s="12">
        <f>SUMIF(Q447:Q470,"01010217",L447:L470)</f>
        <v>0</v>
      </c>
      <c r="M471" s="11"/>
      <c r="N471" t="s">
        <v>88</v>
      </c>
    </row>
    <row r="472" spans="1:48" ht="30" customHeight="1" x14ac:dyDescent="0.3">
      <c r="A472" s="13" t="s">
        <v>802</v>
      </c>
      <c r="B472" s="13" t="s">
        <v>50</v>
      </c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1"/>
      <c r="Q472" s="1" t="s">
        <v>803</v>
      </c>
    </row>
    <row r="473" spans="1:48" ht="30" customHeight="1" x14ac:dyDescent="0.3">
      <c r="A473" s="13" t="s">
        <v>804</v>
      </c>
      <c r="B473" s="13" t="s">
        <v>50</v>
      </c>
      <c r="C473" s="13" t="s">
        <v>99</v>
      </c>
      <c r="D473" s="11">
        <v>16</v>
      </c>
      <c r="E473" s="12"/>
      <c r="F473" s="12"/>
      <c r="G473" s="12"/>
      <c r="H473" s="12"/>
      <c r="I473" s="12"/>
      <c r="J473" s="12"/>
      <c r="K473" s="12">
        <f t="shared" ref="K473:K497" si="23">TRUNC(E473+G473+I473, 0)</f>
        <v>0</v>
      </c>
      <c r="L473" s="12">
        <f t="shared" ref="L473:L497" si="24">TRUNC(F473+H473+J473, 0)</f>
        <v>0</v>
      </c>
      <c r="M473" s="13" t="s">
        <v>805</v>
      </c>
      <c r="N473" s="1" t="s">
        <v>806</v>
      </c>
      <c r="O473" s="1" t="s">
        <v>50</v>
      </c>
      <c r="P473" s="1" t="s">
        <v>50</v>
      </c>
      <c r="Q473" s="1" t="s">
        <v>803</v>
      </c>
      <c r="R473" s="1" t="s">
        <v>61</v>
      </c>
      <c r="S473" s="1" t="s">
        <v>62</v>
      </c>
      <c r="T473" s="1" t="s">
        <v>62</v>
      </c>
      <c r="AR473" s="1" t="s">
        <v>50</v>
      </c>
      <c r="AS473" s="1" t="s">
        <v>50</v>
      </c>
      <c r="AU473" s="1" t="s">
        <v>807</v>
      </c>
      <c r="AV473">
        <v>67072</v>
      </c>
    </row>
    <row r="474" spans="1:48" ht="30" customHeight="1" x14ac:dyDescent="0.3">
      <c r="A474" s="13" t="s">
        <v>808</v>
      </c>
      <c r="B474" s="13" t="s">
        <v>809</v>
      </c>
      <c r="C474" s="13" t="s">
        <v>99</v>
      </c>
      <c r="D474" s="11">
        <v>16</v>
      </c>
      <c r="E474" s="12"/>
      <c r="F474" s="12"/>
      <c r="G474" s="12"/>
      <c r="H474" s="12"/>
      <c r="I474" s="12"/>
      <c r="J474" s="12"/>
      <c r="K474" s="12">
        <f t="shared" si="23"/>
        <v>0</v>
      </c>
      <c r="L474" s="12">
        <f t="shared" si="24"/>
        <v>0</v>
      </c>
      <c r="M474" s="13" t="s">
        <v>810</v>
      </c>
      <c r="N474" s="1" t="s">
        <v>811</v>
      </c>
      <c r="O474" s="1" t="s">
        <v>50</v>
      </c>
      <c r="P474" s="1" t="s">
        <v>50</v>
      </c>
      <c r="Q474" s="1" t="s">
        <v>803</v>
      </c>
      <c r="R474" s="1" t="s">
        <v>61</v>
      </c>
      <c r="S474" s="1" t="s">
        <v>62</v>
      </c>
      <c r="T474" s="1" t="s">
        <v>62</v>
      </c>
      <c r="AR474" s="1" t="s">
        <v>50</v>
      </c>
      <c r="AS474" s="1" t="s">
        <v>50</v>
      </c>
      <c r="AU474" s="1" t="s">
        <v>812</v>
      </c>
      <c r="AV474">
        <v>67306</v>
      </c>
    </row>
    <row r="475" spans="1:48" ht="30" customHeight="1" x14ac:dyDescent="0.3">
      <c r="A475" s="13" t="s">
        <v>813</v>
      </c>
      <c r="B475" s="13" t="s">
        <v>814</v>
      </c>
      <c r="C475" s="13" t="s">
        <v>99</v>
      </c>
      <c r="D475" s="11">
        <v>16</v>
      </c>
      <c r="E475" s="12"/>
      <c r="F475" s="12"/>
      <c r="G475" s="12"/>
      <c r="H475" s="12"/>
      <c r="I475" s="12"/>
      <c r="J475" s="12"/>
      <c r="K475" s="12">
        <f t="shared" si="23"/>
        <v>0</v>
      </c>
      <c r="L475" s="12">
        <f t="shared" si="24"/>
        <v>0</v>
      </c>
      <c r="M475" s="13" t="s">
        <v>815</v>
      </c>
      <c r="N475" s="1" t="s">
        <v>816</v>
      </c>
      <c r="O475" s="1" t="s">
        <v>50</v>
      </c>
      <c r="P475" s="1" t="s">
        <v>50</v>
      </c>
      <c r="Q475" s="1" t="s">
        <v>803</v>
      </c>
      <c r="R475" s="1" t="s">
        <v>61</v>
      </c>
      <c r="S475" s="1" t="s">
        <v>62</v>
      </c>
      <c r="T475" s="1" t="s">
        <v>62</v>
      </c>
      <c r="AR475" s="1" t="s">
        <v>50</v>
      </c>
      <c r="AS475" s="1" t="s">
        <v>50</v>
      </c>
      <c r="AU475" s="1" t="s">
        <v>817</v>
      </c>
      <c r="AV475">
        <v>67073</v>
      </c>
    </row>
    <row r="476" spans="1:48" ht="30" customHeight="1" x14ac:dyDescent="0.3">
      <c r="A476" s="13" t="s">
        <v>808</v>
      </c>
      <c r="B476" s="13" t="s">
        <v>818</v>
      </c>
      <c r="C476" s="13" t="s">
        <v>99</v>
      </c>
      <c r="D476" s="11">
        <v>9</v>
      </c>
      <c r="E476" s="12"/>
      <c r="F476" s="12"/>
      <c r="G476" s="12"/>
      <c r="H476" s="12"/>
      <c r="I476" s="12"/>
      <c r="J476" s="12"/>
      <c r="K476" s="12">
        <f t="shared" si="23"/>
        <v>0</v>
      </c>
      <c r="L476" s="12">
        <f t="shared" si="24"/>
        <v>0</v>
      </c>
      <c r="M476" s="13" t="s">
        <v>819</v>
      </c>
      <c r="N476" s="1" t="s">
        <v>820</v>
      </c>
      <c r="O476" s="1" t="s">
        <v>50</v>
      </c>
      <c r="P476" s="1" t="s">
        <v>50</v>
      </c>
      <c r="Q476" s="1" t="s">
        <v>803</v>
      </c>
      <c r="R476" s="1" t="s">
        <v>61</v>
      </c>
      <c r="S476" s="1" t="s">
        <v>62</v>
      </c>
      <c r="T476" s="1" t="s">
        <v>62</v>
      </c>
      <c r="AR476" s="1" t="s">
        <v>50</v>
      </c>
      <c r="AS476" s="1" t="s">
        <v>50</v>
      </c>
      <c r="AU476" s="1" t="s">
        <v>821</v>
      </c>
      <c r="AV476">
        <v>67307</v>
      </c>
    </row>
    <row r="477" spans="1:48" ht="30" customHeight="1" x14ac:dyDescent="0.3">
      <c r="A477" s="13" t="s">
        <v>822</v>
      </c>
      <c r="B477" s="13" t="s">
        <v>823</v>
      </c>
      <c r="C477" s="13" t="s">
        <v>99</v>
      </c>
      <c r="D477" s="11">
        <v>37</v>
      </c>
      <c r="E477" s="12"/>
      <c r="F477" s="12"/>
      <c r="G477" s="12"/>
      <c r="H477" s="12"/>
      <c r="I477" s="12"/>
      <c r="J477" s="12"/>
      <c r="K477" s="12">
        <f t="shared" si="23"/>
        <v>0</v>
      </c>
      <c r="L477" s="12">
        <f t="shared" si="24"/>
        <v>0</v>
      </c>
      <c r="M477" s="13" t="s">
        <v>824</v>
      </c>
      <c r="N477" s="1" t="s">
        <v>825</v>
      </c>
      <c r="O477" s="1" t="s">
        <v>50</v>
      </c>
      <c r="P477" s="1" t="s">
        <v>50</v>
      </c>
      <c r="Q477" s="1" t="s">
        <v>803</v>
      </c>
      <c r="R477" s="1" t="s">
        <v>61</v>
      </c>
      <c r="S477" s="1" t="s">
        <v>62</v>
      </c>
      <c r="T477" s="1" t="s">
        <v>62</v>
      </c>
      <c r="AR477" s="1" t="s">
        <v>50</v>
      </c>
      <c r="AS477" s="1" t="s">
        <v>50</v>
      </c>
      <c r="AU477" s="1" t="s">
        <v>826</v>
      </c>
      <c r="AV477">
        <v>67074</v>
      </c>
    </row>
    <row r="478" spans="1:48" ht="30" customHeight="1" x14ac:dyDescent="0.3">
      <c r="A478" s="13" t="s">
        <v>822</v>
      </c>
      <c r="B478" s="13" t="s">
        <v>827</v>
      </c>
      <c r="C478" s="13" t="s">
        <v>99</v>
      </c>
      <c r="D478" s="11">
        <v>16</v>
      </c>
      <c r="E478" s="12"/>
      <c r="F478" s="12"/>
      <c r="G478" s="12"/>
      <c r="H478" s="12"/>
      <c r="I478" s="12"/>
      <c r="J478" s="12"/>
      <c r="K478" s="12">
        <f t="shared" si="23"/>
        <v>0</v>
      </c>
      <c r="L478" s="12">
        <f t="shared" si="24"/>
        <v>0</v>
      </c>
      <c r="M478" s="13" t="s">
        <v>828</v>
      </c>
      <c r="N478" s="1" t="s">
        <v>829</v>
      </c>
      <c r="O478" s="1" t="s">
        <v>50</v>
      </c>
      <c r="P478" s="1" t="s">
        <v>50</v>
      </c>
      <c r="Q478" s="1" t="s">
        <v>803</v>
      </c>
      <c r="R478" s="1" t="s">
        <v>61</v>
      </c>
      <c r="S478" s="1" t="s">
        <v>62</v>
      </c>
      <c r="T478" s="1" t="s">
        <v>62</v>
      </c>
      <c r="AR478" s="1" t="s">
        <v>50</v>
      </c>
      <c r="AS478" s="1" t="s">
        <v>50</v>
      </c>
      <c r="AU478" s="1" t="s">
        <v>830</v>
      </c>
      <c r="AV478">
        <v>67075</v>
      </c>
    </row>
    <row r="479" spans="1:48" ht="30" customHeight="1" x14ac:dyDescent="0.3">
      <c r="A479" s="13" t="s">
        <v>831</v>
      </c>
      <c r="B479" s="13" t="s">
        <v>832</v>
      </c>
      <c r="C479" s="13" t="s">
        <v>99</v>
      </c>
      <c r="D479" s="11">
        <v>4</v>
      </c>
      <c r="E479" s="12"/>
      <c r="F479" s="12"/>
      <c r="G479" s="12"/>
      <c r="H479" s="12"/>
      <c r="I479" s="12"/>
      <c r="J479" s="12"/>
      <c r="K479" s="12">
        <f t="shared" si="23"/>
        <v>0</v>
      </c>
      <c r="L479" s="12">
        <f t="shared" si="24"/>
        <v>0</v>
      </c>
      <c r="M479" s="13" t="s">
        <v>833</v>
      </c>
      <c r="N479" s="1" t="s">
        <v>834</v>
      </c>
      <c r="O479" s="1" t="s">
        <v>50</v>
      </c>
      <c r="P479" s="1" t="s">
        <v>50</v>
      </c>
      <c r="Q479" s="1" t="s">
        <v>803</v>
      </c>
      <c r="R479" s="1" t="s">
        <v>61</v>
      </c>
      <c r="S479" s="1" t="s">
        <v>62</v>
      </c>
      <c r="T479" s="1" t="s">
        <v>62</v>
      </c>
      <c r="AR479" s="1" t="s">
        <v>50</v>
      </c>
      <c r="AS479" s="1" t="s">
        <v>50</v>
      </c>
      <c r="AU479" s="1" t="s">
        <v>835</v>
      </c>
      <c r="AV479">
        <v>67070</v>
      </c>
    </row>
    <row r="480" spans="1:48" ht="30" customHeight="1" x14ac:dyDescent="0.3">
      <c r="A480" s="13" t="s">
        <v>831</v>
      </c>
      <c r="B480" s="13" t="s">
        <v>836</v>
      </c>
      <c r="C480" s="13" t="s">
        <v>99</v>
      </c>
      <c r="D480" s="11">
        <v>3</v>
      </c>
      <c r="E480" s="12"/>
      <c r="F480" s="12"/>
      <c r="G480" s="12"/>
      <c r="H480" s="12"/>
      <c r="I480" s="12"/>
      <c r="J480" s="12"/>
      <c r="K480" s="12">
        <f t="shared" si="23"/>
        <v>0</v>
      </c>
      <c r="L480" s="12">
        <f t="shared" si="24"/>
        <v>0</v>
      </c>
      <c r="M480" s="13" t="s">
        <v>837</v>
      </c>
      <c r="N480" s="1" t="s">
        <v>838</v>
      </c>
      <c r="O480" s="1" t="s">
        <v>50</v>
      </c>
      <c r="P480" s="1" t="s">
        <v>50</v>
      </c>
      <c r="Q480" s="1" t="s">
        <v>803</v>
      </c>
      <c r="R480" s="1" t="s">
        <v>61</v>
      </c>
      <c r="S480" s="1" t="s">
        <v>62</v>
      </c>
      <c r="T480" s="1" t="s">
        <v>62</v>
      </c>
      <c r="AR480" s="1" t="s">
        <v>50</v>
      </c>
      <c r="AS480" s="1" t="s">
        <v>50</v>
      </c>
      <c r="AU480" s="1" t="s">
        <v>839</v>
      </c>
      <c r="AV480">
        <v>67071</v>
      </c>
    </row>
    <row r="481" spans="1:48" ht="30" customHeight="1" x14ac:dyDescent="0.3">
      <c r="A481" s="13" t="s">
        <v>840</v>
      </c>
      <c r="B481" s="13" t="s">
        <v>50</v>
      </c>
      <c r="C481" s="13" t="s">
        <v>99</v>
      </c>
      <c r="D481" s="11">
        <v>19</v>
      </c>
      <c r="E481" s="12"/>
      <c r="F481" s="12"/>
      <c r="G481" s="12"/>
      <c r="H481" s="12"/>
      <c r="I481" s="12"/>
      <c r="J481" s="12"/>
      <c r="K481" s="12">
        <f t="shared" si="23"/>
        <v>0</v>
      </c>
      <c r="L481" s="12">
        <f t="shared" si="24"/>
        <v>0</v>
      </c>
      <c r="M481" s="13" t="s">
        <v>841</v>
      </c>
      <c r="N481" s="1" t="s">
        <v>842</v>
      </c>
      <c r="O481" s="1" t="s">
        <v>50</v>
      </c>
      <c r="P481" s="1" t="s">
        <v>50</v>
      </c>
      <c r="Q481" s="1" t="s">
        <v>803</v>
      </c>
      <c r="R481" s="1" t="s">
        <v>61</v>
      </c>
      <c r="S481" s="1" t="s">
        <v>62</v>
      </c>
      <c r="T481" s="1" t="s">
        <v>62</v>
      </c>
      <c r="AR481" s="1" t="s">
        <v>50</v>
      </c>
      <c r="AS481" s="1" t="s">
        <v>50</v>
      </c>
      <c r="AU481" s="1" t="s">
        <v>843</v>
      </c>
      <c r="AV481">
        <v>67076</v>
      </c>
    </row>
    <row r="482" spans="1:48" ht="30" customHeight="1" x14ac:dyDescent="0.3">
      <c r="A482" s="13" t="s">
        <v>844</v>
      </c>
      <c r="B482" s="13" t="s">
        <v>50</v>
      </c>
      <c r="C482" s="13" t="s">
        <v>99</v>
      </c>
      <c r="D482" s="11">
        <v>3</v>
      </c>
      <c r="E482" s="12"/>
      <c r="F482" s="12"/>
      <c r="G482" s="12"/>
      <c r="H482" s="12"/>
      <c r="I482" s="12"/>
      <c r="J482" s="12"/>
      <c r="K482" s="12">
        <f t="shared" si="23"/>
        <v>0</v>
      </c>
      <c r="L482" s="12">
        <f t="shared" si="24"/>
        <v>0</v>
      </c>
      <c r="M482" s="13" t="s">
        <v>845</v>
      </c>
      <c r="N482" s="1" t="s">
        <v>846</v>
      </c>
      <c r="O482" s="1" t="s">
        <v>50</v>
      </c>
      <c r="P482" s="1" t="s">
        <v>50</v>
      </c>
      <c r="Q482" s="1" t="s">
        <v>803</v>
      </c>
      <c r="R482" s="1" t="s">
        <v>61</v>
      </c>
      <c r="S482" s="1" t="s">
        <v>62</v>
      </c>
      <c r="T482" s="1" t="s">
        <v>62</v>
      </c>
      <c r="AR482" s="1" t="s">
        <v>50</v>
      </c>
      <c r="AS482" s="1" t="s">
        <v>50</v>
      </c>
      <c r="AU482" s="1" t="s">
        <v>847</v>
      </c>
      <c r="AV482">
        <v>67079</v>
      </c>
    </row>
    <row r="483" spans="1:48" ht="30" customHeight="1" x14ac:dyDescent="0.3">
      <c r="A483" s="13" t="s">
        <v>848</v>
      </c>
      <c r="B483" s="13" t="s">
        <v>827</v>
      </c>
      <c r="C483" s="13" t="s">
        <v>99</v>
      </c>
      <c r="D483" s="11">
        <v>16</v>
      </c>
      <c r="E483" s="12"/>
      <c r="F483" s="12"/>
      <c r="G483" s="12"/>
      <c r="H483" s="12"/>
      <c r="I483" s="12"/>
      <c r="J483" s="12"/>
      <c r="K483" s="12">
        <f t="shared" si="23"/>
        <v>0</v>
      </c>
      <c r="L483" s="12">
        <f t="shared" si="24"/>
        <v>0</v>
      </c>
      <c r="M483" s="13" t="s">
        <v>849</v>
      </c>
      <c r="N483" s="1" t="s">
        <v>850</v>
      </c>
      <c r="O483" s="1" t="s">
        <v>50</v>
      </c>
      <c r="P483" s="1" t="s">
        <v>50</v>
      </c>
      <c r="Q483" s="1" t="s">
        <v>803</v>
      </c>
      <c r="R483" s="1" t="s">
        <v>61</v>
      </c>
      <c r="S483" s="1" t="s">
        <v>62</v>
      </c>
      <c r="T483" s="1" t="s">
        <v>62</v>
      </c>
      <c r="AR483" s="1" t="s">
        <v>50</v>
      </c>
      <c r="AS483" s="1" t="s">
        <v>50</v>
      </c>
      <c r="AU483" s="1" t="s">
        <v>851</v>
      </c>
      <c r="AV483">
        <v>67077</v>
      </c>
    </row>
    <row r="484" spans="1:48" ht="30" customHeight="1" x14ac:dyDescent="0.3">
      <c r="A484" s="13" t="s">
        <v>852</v>
      </c>
      <c r="B484" s="13" t="s">
        <v>853</v>
      </c>
      <c r="C484" s="13" t="s">
        <v>99</v>
      </c>
      <c r="D484" s="11">
        <v>13</v>
      </c>
      <c r="E484" s="12"/>
      <c r="F484" s="12"/>
      <c r="G484" s="12"/>
      <c r="H484" s="12"/>
      <c r="I484" s="12"/>
      <c r="J484" s="12"/>
      <c r="K484" s="12">
        <f t="shared" si="23"/>
        <v>0</v>
      </c>
      <c r="L484" s="12">
        <f t="shared" si="24"/>
        <v>0</v>
      </c>
      <c r="M484" s="13" t="s">
        <v>854</v>
      </c>
      <c r="N484" s="1" t="s">
        <v>855</v>
      </c>
      <c r="O484" s="1" t="s">
        <v>50</v>
      </c>
      <c r="P484" s="1" t="s">
        <v>50</v>
      </c>
      <c r="Q484" s="1" t="s">
        <v>803</v>
      </c>
      <c r="R484" s="1" t="s">
        <v>61</v>
      </c>
      <c r="S484" s="1" t="s">
        <v>62</v>
      </c>
      <c r="T484" s="1" t="s">
        <v>62</v>
      </c>
      <c r="AR484" s="1" t="s">
        <v>50</v>
      </c>
      <c r="AS484" s="1" t="s">
        <v>50</v>
      </c>
      <c r="AU484" s="1" t="s">
        <v>856</v>
      </c>
      <c r="AV484">
        <v>67078</v>
      </c>
    </row>
    <row r="485" spans="1:48" ht="30" customHeight="1" x14ac:dyDescent="0.3">
      <c r="A485" s="13" t="s">
        <v>857</v>
      </c>
      <c r="B485" s="13" t="s">
        <v>50</v>
      </c>
      <c r="C485" s="13" t="s">
        <v>99</v>
      </c>
      <c r="D485" s="11">
        <v>12</v>
      </c>
      <c r="E485" s="12"/>
      <c r="F485" s="12"/>
      <c r="G485" s="12"/>
      <c r="H485" s="12"/>
      <c r="I485" s="12"/>
      <c r="J485" s="12"/>
      <c r="K485" s="12">
        <f t="shared" si="23"/>
        <v>0</v>
      </c>
      <c r="L485" s="12">
        <f t="shared" si="24"/>
        <v>0</v>
      </c>
      <c r="M485" s="13" t="s">
        <v>858</v>
      </c>
      <c r="N485" s="1" t="s">
        <v>859</v>
      </c>
      <c r="O485" s="1" t="s">
        <v>50</v>
      </c>
      <c r="P485" s="1" t="s">
        <v>50</v>
      </c>
      <c r="Q485" s="1" t="s">
        <v>803</v>
      </c>
      <c r="R485" s="1" t="s">
        <v>61</v>
      </c>
      <c r="S485" s="1" t="s">
        <v>62</v>
      </c>
      <c r="T485" s="1" t="s">
        <v>62</v>
      </c>
      <c r="AR485" s="1" t="s">
        <v>50</v>
      </c>
      <c r="AS485" s="1" t="s">
        <v>50</v>
      </c>
      <c r="AU485" s="1" t="s">
        <v>860</v>
      </c>
      <c r="AV485">
        <v>67081</v>
      </c>
    </row>
    <row r="486" spans="1:48" ht="30" customHeight="1" x14ac:dyDescent="0.3">
      <c r="A486" s="13" t="s">
        <v>861</v>
      </c>
      <c r="B486" s="13" t="s">
        <v>50</v>
      </c>
      <c r="C486" s="13" t="s">
        <v>99</v>
      </c>
      <c r="D486" s="11">
        <v>11</v>
      </c>
      <c r="E486" s="12"/>
      <c r="F486" s="12"/>
      <c r="G486" s="12"/>
      <c r="H486" s="12"/>
      <c r="I486" s="12"/>
      <c r="J486" s="12"/>
      <c r="K486" s="12">
        <f t="shared" si="23"/>
        <v>0</v>
      </c>
      <c r="L486" s="12">
        <f t="shared" si="24"/>
        <v>0</v>
      </c>
      <c r="M486" s="13" t="s">
        <v>862</v>
      </c>
      <c r="N486" s="1" t="s">
        <v>863</v>
      </c>
      <c r="O486" s="1" t="s">
        <v>50</v>
      </c>
      <c r="P486" s="1" t="s">
        <v>50</v>
      </c>
      <c r="Q486" s="1" t="s">
        <v>803</v>
      </c>
      <c r="R486" s="1" t="s">
        <v>61</v>
      </c>
      <c r="S486" s="1" t="s">
        <v>62</v>
      </c>
      <c r="T486" s="1" t="s">
        <v>62</v>
      </c>
      <c r="AR486" s="1" t="s">
        <v>50</v>
      </c>
      <c r="AS486" s="1" t="s">
        <v>50</v>
      </c>
      <c r="AU486" s="1" t="s">
        <v>864</v>
      </c>
      <c r="AV486">
        <v>67080</v>
      </c>
    </row>
    <row r="487" spans="1:48" ht="30" customHeight="1" x14ac:dyDescent="0.3">
      <c r="A487" s="13" t="s">
        <v>865</v>
      </c>
      <c r="B487" s="13" t="s">
        <v>50</v>
      </c>
      <c r="C487" s="13" t="s">
        <v>99</v>
      </c>
      <c r="D487" s="11">
        <v>2</v>
      </c>
      <c r="E487" s="12"/>
      <c r="F487" s="12"/>
      <c r="G487" s="12"/>
      <c r="H487" s="12"/>
      <c r="I487" s="12"/>
      <c r="J487" s="12"/>
      <c r="K487" s="12">
        <f t="shared" si="23"/>
        <v>0</v>
      </c>
      <c r="L487" s="12">
        <f t="shared" si="24"/>
        <v>0</v>
      </c>
      <c r="M487" s="13" t="s">
        <v>866</v>
      </c>
      <c r="N487" s="1" t="s">
        <v>867</v>
      </c>
      <c r="O487" s="1" t="s">
        <v>50</v>
      </c>
      <c r="P487" s="1" t="s">
        <v>50</v>
      </c>
      <c r="Q487" s="1" t="s">
        <v>803</v>
      </c>
      <c r="R487" s="1" t="s">
        <v>61</v>
      </c>
      <c r="S487" s="1" t="s">
        <v>62</v>
      </c>
      <c r="T487" s="1" t="s">
        <v>62</v>
      </c>
      <c r="AR487" s="1" t="s">
        <v>50</v>
      </c>
      <c r="AS487" s="1" t="s">
        <v>50</v>
      </c>
      <c r="AU487" s="1" t="s">
        <v>868</v>
      </c>
      <c r="AV487">
        <v>67308</v>
      </c>
    </row>
    <row r="488" spans="1:48" ht="30" customHeight="1" x14ac:dyDescent="0.3">
      <c r="A488" s="13" t="s">
        <v>869</v>
      </c>
      <c r="B488" s="13" t="s">
        <v>870</v>
      </c>
      <c r="C488" s="13" t="s">
        <v>414</v>
      </c>
      <c r="D488" s="11">
        <v>1</v>
      </c>
      <c r="E488" s="12"/>
      <c r="F488" s="12"/>
      <c r="G488" s="12"/>
      <c r="H488" s="12"/>
      <c r="I488" s="12"/>
      <c r="J488" s="12"/>
      <c r="K488" s="12">
        <f t="shared" si="23"/>
        <v>0</v>
      </c>
      <c r="L488" s="12">
        <f t="shared" si="24"/>
        <v>0</v>
      </c>
      <c r="M488" s="13" t="s">
        <v>871</v>
      </c>
      <c r="N488" s="1" t="s">
        <v>872</v>
      </c>
      <c r="O488" s="1" t="s">
        <v>50</v>
      </c>
      <c r="P488" s="1" t="s">
        <v>50</v>
      </c>
      <c r="Q488" s="1" t="s">
        <v>803</v>
      </c>
      <c r="R488" s="1" t="s">
        <v>61</v>
      </c>
      <c r="S488" s="1" t="s">
        <v>62</v>
      </c>
      <c r="T488" s="1" t="s">
        <v>62</v>
      </c>
      <c r="AR488" s="1" t="s">
        <v>50</v>
      </c>
      <c r="AS488" s="1" t="s">
        <v>50</v>
      </c>
      <c r="AU488" s="1" t="s">
        <v>873</v>
      </c>
      <c r="AV488">
        <v>67082</v>
      </c>
    </row>
    <row r="489" spans="1:48" ht="30" customHeight="1" x14ac:dyDescent="0.3">
      <c r="A489" s="13" t="s">
        <v>874</v>
      </c>
      <c r="B489" s="13" t="s">
        <v>50</v>
      </c>
      <c r="C489" s="13" t="s">
        <v>414</v>
      </c>
      <c r="D489" s="11">
        <v>1</v>
      </c>
      <c r="E489" s="12"/>
      <c r="F489" s="12"/>
      <c r="G489" s="12"/>
      <c r="H489" s="12"/>
      <c r="I489" s="12"/>
      <c r="J489" s="12"/>
      <c r="K489" s="12">
        <f t="shared" si="23"/>
        <v>0</v>
      </c>
      <c r="L489" s="12">
        <f t="shared" si="24"/>
        <v>0</v>
      </c>
      <c r="M489" s="13" t="s">
        <v>875</v>
      </c>
      <c r="N489" s="1" t="s">
        <v>876</v>
      </c>
      <c r="O489" s="1" t="s">
        <v>50</v>
      </c>
      <c r="P489" s="1" t="s">
        <v>50</v>
      </c>
      <c r="Q489" s="1" t="s">
        <v>803</v>
      </c>
      <c r="R489" s="1" t="s">
        <v>61</v>
      </c>
      <c r="S489" s="1" t="s">
        <v>62</v>
      </c>
      <c r="T489" s="1" t="s">
        <v>62</v>
      </c>
      <c r="AR489" s="1" t="s">
        <v>50</v>
      </c>
      <c r="AS489" s="1" t="s">
        <v>50</v>
      </c>
      <c r="AU489" s="1" t="s">
        <v>877</v>
      </c>
      <c r="AV489">
        <v>67083</v>
      </c>
    </row>
    <row r="490" spans="1:48" ht="30" customHeight="1" x14ac:dyDescent="0.3">
      <c r="A490" s="13" t="s">
        <v>878</v>
      </c>
      <c r="B490" s="13" t="s">
        <v>879</v>
      </c>
      <c r="C490" s="13" t="s">
        <v>150</v>
      </c>
      <c r="D490" s="11">
        <v>9</v>
      </c>
      <c r="E490" s="12"/>
      <c r="F490" s="12"/>
      <c r="G490" s="12"/>
      <c r="H490" s="12"/>
      <c r="I490" s="12"/>
      <c r="J490" s="12"/>
      <c r="K490" s="12">
        <f t="shared" si="23"/>
        <v>0</v>
      </c>
      <c r="L490" s="12">
        <f t="shared" si="24"/>
        <v>0</v>
      </c>
      <c r="M490" s="13" t="s">
        <v>880</v>
      </c>
      <c r="N490" s="1" t="s">
        <v>881</v>
      </c>
      <c r="O490" s="1" t="s">
        <v>50</v>
      </c>
      <c r="P490" s="1" t="s">
        <v>50</v>
      </c>
      <c r="Q490" s="1" t="s">
        <v>803</v>
      </c>
      <c r="R490" s="1" t="s">
        <v>61</v>
      </c>
      <c r="S490" s="1" t="s">
        <v>62</v>
      </c>
      <c r="T490" s="1" t="s">
        <v>62</v>
      </c>
      <c r="AR490" s="1" t="s">
        <v>50</v>
      </c>
      <c r="AS490" s="1" t="s">
        <v>50</v>
      </c>
      <c r="AU490" s="1" t="s">
        <v>882</v>
      </c>
      <c r="AV490">
        <v>67064</v>
      </c>
    </row>
    <row r="491" spans="1:48" ht="30" customHeight="1" x14ac:dyDescent="0.3">
      <c r="A491" s="13" t="s">
        <v>883</v>
      </c>
      <c r="B491" s="13" t="s">
        <v>50</v>
      </c>
      <c r="C491" s="13" t="s">
        <v>251</v>
      </c>
      <c r="D491" s="11">
        <v>27</v>
      </c>
      <c r="E491" s="12"/>
      <c r="F491" s="12"/>
      <c r="G491" s="12"/>
      <c r="H491" s="12"/>
      <c r="I491" s="12"/>
      <c r="J491" s="12"/>
      <c r="K491" s="12">
        <f t="shared" si="23"/>
        <v>0</v>
      </c>
      <c r="L491" s="12">
        <f t="shared" si="24"/>
        <v>0</v>
      </c>
      <c r="M491" s="13" t="s">
        <v>884</v>
      </c>
      <c r="N491" s="1" t="s">
        <v>885</v>
      </c>
      <c r="O491" s="1" t="s">
        <v>50</v>
      </c>
      <c r="P491" s="1" t="s">
        <v>50</v>
      </c>
      <c r="Q491" s="1" t="s">
        <v>803</v>
      </c>
      <c r="R491" s="1" t="s">
        <v>61</v>
      </c>
      <c r="S491" s="1" t="s">
        <v>62</v>
      </c>
      <c r="T491" s="1" t="s">
        <v>62</v>
      </c>
      <c r="AR491" s="1" t="s">
        <v>50</v>
      </c>
      <c r="AS491" s="1" t="s">
        <v>50</v>
      </c>
      <c r="AU491" s="1" t="s">
        <v>886</v>
      </c>
      <c r="AV491">
        <v>67421</v>
      </c>
    </row>
    <row r="492" spans="1:48" ht="30" customHeight="1" x14ac:dyDescent="0.3">
      <c r="A492" s="13" t="s">
        <v>887</v>
      </c>
      <c r="B492" s="13" t="s">
        <v>818</v>
      </c>
      <c r="C492" s="13" t="s">
        <v>99</v>
      </c>
      <c r="D492" s="11">
        <v>33</v>
      </c>
      <c r="E492" s="12"/>
      <c r="F492" s="12"/>
      <c r="G492" s="12"/>
      <c r="H492" s="12"/>
      <c r="I492" s="12"/>
      <c r="J492" s="12"/>
      <c r="K492" s="12">
        <f t="shared" si="23"/>
        <v>0</v>
      </c>
      <c r="L492" s="12">
        <f t="shared" si="24"/>
        <v>0</v>
      </c>
      <c r="M492" s="13" t="s">
        <v>888</v>
      </c>
      <c r="N492" s="1" t="s">
        <v>889</v>
      </c>
      <c r="O492" s="1" t="s">
        <v>50</v>
      </c>
      <c r="P492" s="1" t="s">
        <v>50</v>
      </c>
      <c r="Q492" s="1" t="s">
        <v>803</v>
      </c>
      <c r="R492" s="1" t="s">
        <v>61</v>
      </c>
      <c r="S492" s="1" t="s">
        <v>62</v>
      </c>
      <c r="T492" s="1" t="s">
        <v>62</v>
      </c>
      <c r="AR492" s="1" t="s">
        <v>50</v>
      </c>
      <c r="AS492" s="1" t="s">
        <v>50</v>
      </c>
      <c r="AU492" s="1" t="s">
        <v>890</v>
      </c>
      <c r="AV492">
        <v>67067</v>
      </c>
    </row>
    <row r="493" spans="1:48" ht="30" customHeight="1" x14ac:dyDescent="0.3">
      <c r="A493" s="13" t="s">
        <v>891</v>
      </c>
      <c r="B493" s="13" t="s">
        <v>892</v>
      </c>
      <c r="C493" s="13" t="s">
        <v>99</v>
      </c>
      <c r="D493" s="11">
        <v>13</v>
      </c>
      <c r="E493" s="12"/>
      <c r="F493" s="12"/>
      <c r="G493" s="12"/>
      <c r="H493" s="12"/>
      <c r="I493" s="12"/>
      <c r="J493" s="12"/>
      <c r="K493" s="12">
        <f t="shared" si="23"/>
        <v>0</v>
      </c>
      <c r="L493" s="12">
        <f t="shared" si="24"/>
        <v>0</v>
      </c>
      <c r="M493" s="13" t="s">
        <v>893</v>
      </c>
      <c r="N493" s="1" t="s">
        <v>894</v>
      </c>
      <c r="O493" s="1" t="s">
        <v>50</v>
      </c>
      <c r="P493" s="1" t="s">
        <v>50</v>
      </c>
      <c r="Q493" s="1" t="s">
        <v>803</v>
      </c>
      <c r="R493" s="1" t="s">
        <v>61</v>
      </c>
      <c r="S493" s="1" t="s">
        <v>62</v>
      </c>
      <c r="T493" s="1" t="s">
        <v>62</v>
      </c>
      <c r="AR493" s="1" t="s">
        <v>50</v>
      </c>
      <c r="AS493" s="1" t="s">
        <v>50</v>
      </c>
      <c r="AU493" s="1" t="s">
        <v>895</v>
      </c>
      <c r="AV493">
        <v>67068</v>
      </c>
    </row>
    <row r="494" spans="1:48" ht="30" customHeight="1" x14ac:dyDescent="0.3">
      <c r="A494" s="13" t="s">
        <v>896</v>
      </c>
      <c r="B494" s="13" t="s">
        <v>897</v>
      </c>
      <c r="C494" s="13" t="s">
        <v>99</v>
      </c>
      <c r="D494" s="11">
        <v>2</v>
      </c>
      <c r="E494" s="12"/>
      <c r="F494" s="12"/>
      <c r="G494" s="12"/>
      <c r="H494" s="12"/>
      <c r="I494" s="12"/>
      <c r="J494" s="12"/>
      <c r="K494" s="12">
        <f t="shared" si="23"/>
        <v>0</v>
      </c>
      <c r="L494" s="12">
        <f t="shared" si="24"/>
        <v>0</v>
      </c>
      <c r="M494" s="13" t="s">
        <v>898</v>
      </c>
      <c r="N494" s="1" t="s">
        <v>899</v>
      </c>
      <c r="O494" s="1" t="s">
        <v>50</v>
      </c>
      <c r="P494" s="1" t="s">
        <v>50</v>
      </c>
      <c r="Q494" s="1" t="s">
        <v>803</v>
      </c>
      <c r="R494" s="1" t="s">
        <v>61</v>
      </c>
      <c r="S494" s="1" t="s">
        <v>62</v>
      </c>
      <c r="T494" s="1" t="s">
        <v>62</v>
      </c>
      <c r="AR494" s="1" t="s">
        <v>50</v>
      </c>
      <c r="AS494" s="1" t="s">
        <v>50</v>
      </c>
      <c r="AU494" s="1" t="s">
        <v>900</v>
      </c>
      <c r="AV494">
        <v>67069</v>
      </c>
    </row>
    <row r="495" spans="1:48" ht="30" customHeight="1" x14ac:dyDescent="0.3">
      <c r="A495" s="13" t="s">
        <v>901</v>
      </c>
      <c r="B495" s="13" t="s">
        <v>902</v>
      </c>
      <c r="C495" s="13" t="s">
        <v>99</v>
      </c>
      <c r="D495" s="11">
        <v>1</v>
      </c>
      <c r="E495" s="12"/>
      <c r="F495" s="12"/>
      <c r="G495" s="12"/>
      <c r="H495" s="12"/>
      <c r="I495" s="12"/>
      <c r="J495" s="12"/>
      <c r="K495" s="12">
        <f t="shared" si="23"/>
        <v>0</v>
      </c>
      <c r="L495" s="12">
        <f t="shared" si="24"/>
        <v>0</v>
      </c>
      <c r="M495" s="13" t="s">
        <v>903</v>
      </c>
      <c r="N495" s="1" t="s">
        <v>904</v>
      </c>
      <c r="O495" s="1" t="s">
        <v>50</v>
      </c>
      <c r="P495" s="1" t="s">
        <v>50</v>
      </c>
      <c r="Q495" s="1" t="s">
        <v>803</v>
      </c>
      <c r="R495" s="1" t="s">
        <v>61</v>
      </c>
      <c r="S495" s="1" t="s">
        <v>62</v>
      </c>
      <c r="T495" s="1" t="s">
        <v>62</v>
      </c>
      <c r="AR495" s="1" t="s">
        <v>50</v>
      </c>
      <c r="AS495" s="1" t="s">
        <v>50</v>
      </c>
      <c r="AU495" s="1" t="s">
        <v>905</v>
      </c>
      <c r="AV495">
        <v>67305</v>
      </c>
    </row>
    <row r="496" spans="1:48" ht="30" customHeight="1" x14ac:dyDescent="0.3">
      <c r="A496" s="13" t="s">
        <v>138</v>
      </c>
      <c r="B496" s="13" t="s">
        <v>50</v>
      </c>
      <c r="C496" s="13" t="s">
        <v>139</v>
      </c>
      <c r="D496" s="11">
        <v>23.786000000000001</v>
      </c>
      <c r="E496" s="12"/>
      <c r="F496" s="12"/>
      <c r="G496" s="12"/>
      <c r="H496" s="12"/>
      <c r="I496" s="12"/>
      <c r="J496" s="12"/>
      <c r="K496" s="12">
        <f t="shared" si="23"/>
        <v>0</v>
      </c>
      <c r="L496" s="12">
        <f t="shared" si="24"/>
        <v>0</v>
      </c>
      <c r="M496" s="13" t="s">
        <v>50</v>
      </c>
      <c r="N496" s="1" t="s">
        <v>140</v>
      </c>
      <c r="O496" s="1" t="s">
        <v>50</v>
      </c>
      <c r="P496" s="1" t="s">
        <v>50</v>
      </c>
      <c r="Q496" s="1" t="s">
        <v>803</v>
      </c>
      <c r="R496" s="1" t="s">
        <v>62</v>
      </c>
      <c r="S496" s="1" t="s">
        <v>62</v>
      </c>
      <c r="T496" s="1" t="s">
        <v>61</v>
      </c>
      <c r="AR496" s="1" t="s">
        <v>50</v>
      </c>
      <c r="AS496" s="1" t="s">
        <v>50</v>
      </c>
      <c r="AU496" s="1" t="s">
        <v>906</v>
      </c>
      <c r="AV496">
        <v>67065</v>
      </c>
    </row>
    <row r="497" spans="1:48" ht="30" customHeight="1" x14ac:dyDescent="0.3">
      <c r="A497" s="13" t="s">
        <v>142</v>
      </c>
      <c r="B497" s="13" t="s">
        <v>143</v>
      </c>
      <c r="C497" s="13" t="s">
        <v>139</v>
      </c>
      <c r="D497" s="11">
        <v>0.66300000000000003</v>
      </c>
      <c r="E497" s="12"/>
      <c r="F497" s="12"/>
      <c r="G497" s="12"/>
      <c r="H497" s="12"/>
      <c r="I497" s="12"/>
      <c r="J497" s="12"/>
      <c r="K497" s="12">
        <f t="shared" si="23"/>
        <v>0</v>
      </c>
      <c r="L497" s="12">
        <f t="shared" si="24"/>
        <v>0</v>
      </c>
      <c r="M497" s="13" t="s">
        <v>50</v>
      </c>
      <c r="N497" s="1" t="s">
        <v>144</v>
      </c>
      <c r="O497" s="1" t="s">
        <v>50</v>
      </c>
      <c r="P497" s="1" t="s">
        <v>50</v>
      </c>
      <c r="Q497" s="1" t="s">
        <v>803</v>
      </c>
      <c r="R497" s="1" t="s">
        <v>62</v>
      </c>
      <c r="S497" s="1" t="s">
        <v>62</v>
      </c>
      <c r="T497" s="1" t="s">
        <v>61</v>
      </c>
      <c r="AR497" s="1" t="s">
        <v>50</v>
      </c>
      <c r="AS497" s="1" t="s">
        <v>50</v>
      </c>
      <c r="AU497" s="1" t="s">
        <v>907</v>
      </c>
      <c r="AV497">
        <v>67066</v>
      </c>
    </row>
    <row r="498" spans="1:48" ht="30" customHeight="1" x14ac:dyDescent="0.3">
      <c r="A498" s="11"/>
      <c r="B498" s="11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1"/>
      <c r="Q498" s="1" t="s">
        <v>803</v>
      </c>
    </row>
    <row r="499" spans="1:48" ht="30" customHeight="1" x14ac:dyDescent="0.3">
      <c r="A499" s="11"/>
      <c r="B499" s="11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1"/>
      <c r="Q499" s="1" t="s">
        <v>803</v>
      </c>
    </row>
    <row r="500" spans="1:48" ht="30" customHeight="1" x14ac:dyDescent="0.3">
      <c r="A500" s="11"/>
      <c r="B500" s="11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1"/>
      <c r="Q500" s="1" t="s">
        <v>803</v>
      </c>
    </row>
    <row r="501" spans="1:48" ht="30" customHeight="1" x14ac:dyDescent="0.3">
      <c r="A501" s="11"/>
      <c r="B501" s="11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1"/>
      <c r="Q501" s="1" t="s">
        <v>803</v>
      </c>
    </row>
    <row r="502" spans="1:48" ht="30" customHeight="1" x14ac:dyDescent="0.3">
      <c r="A502" s="11"/>
      <c r="B502" s="11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1"/>
      <c r="Q502" s="1" t="s">
        <v>803</v>
      </c>
    </row>
    <row r="503" spans="1:48" ht="30" customHeight="1" x14ac:dyDescent="0.3">
      <c r="A503" s="11"/>
      <c r="B503" s="11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1"/>
      <c r="Q503" s="1" t="s">
        <v>803</v>
      </c>
    </row>
    <row r="504" spans="1:48" ht="30" customHeight="1" x14ac:dyDescent="0.3">
      <c r="A504" s="11"/>
      <c r="B504" s="11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1"/>
      <c r="Q504" s="1" t="s">
        <v>803</v>
      </c>
    </row>
    <row r="505" spans="1:48" ht="30" customHeight="1" x14ac:dyDescent="0.3">
      <c r="A505" s="11"/>
      <c r="B505" s="11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1"/>
      <c r="Q505" s="1" t="s">
        <v>803</v>
      </c>
    </row>
    <row r="506" spans="1:48" ht="30" customHeight="1" x14ac:dyDescent="0.3">
      <c r="A506" s="11"/>
      <c r="B506" s="11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1"/>
      <c r="Q506" s="1" t="s">
        <v>803</v>
      </c>
    </row>
    <row r="507" spans="1:48" ht="30" customHeight="1" x14ac:dyDescent="0.3">
      <c r="A507" s="11"/>
      <c r="B507" s="11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1"/>
      <c r="Q507" s="1" t="s">
        <v>803</v>
      </c>
    </row>
    <row r="508" spans="1:48" ht="30" customHeight="1" x14ac:dyDescent="0.3">
      <c r="A508" s="11"/>
      <c r="B508" s="11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1"/>
      <c r="Q508" s="1" t="s">
        <v>803</v>
      </c>
    </row>
    <row r="509" spans="1:48" ht="30" customHeight="1" x14ac:dyDescent="0.3">
      <c r="A509" s="11"/>
      <c r="B509" s="11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1"/>
      <c r="Q509" s="1" t="s">
        <v>803</v>
      </c>
    </row>
    <row r="510" spans="1:48" ht="30" customHeight="1" x14ac:dyDescent="0.3">
      <c r="A510" s="11"/>
      <c r="B510" s="11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1"/>
      <c r="Q510" s="1" t="s">
        <v>803</v>
      </c>
    </row>
    <row r="511" spans="1:48" ht="30" customHeight="1" x14ac:dyDescent="0.3">
      <c r="A511" s="11"/>
      <c r="B511" s="11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1"/>
      <c r="Q511" s="1" t="s">
        <v>803</v>
      </c>
    </row>
    <row r="512" spans="1:48" ht="30" customHeight="1" x14ac:dyDescent="0.3">
      <c r="A512" s="11"/>
      <c r="B512" s="11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1"/>
      <c r="Q512" s="1" t="s">
        <v>803</v>
      </c>
    </row>
    <row r="513" spans="1:48" ht="30" customHeight="1" x14ac:dyDescent="0.3">
      <c r="A513" s="11"/>
      <c r="B513" s="11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1"/>
      <c r="Q513" s="1" t="s">
        <v>803</v>
      </c>
    </row>
    <row r="514" spans="1:48" ht="30" customHeight="1" x14ac:dyDescent="0.3">
      <c r="A514" s="11"/>
      <c r="B514" s="11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1"/>
      <c r="Q514" s="1" t="s">
        <v>803</v>
      </c>
    </row>
    <row r="515" spans="1:48" ht="30" customHeight="1" x14ac:dyDescent="0.3">
      <c r="A515" s="11"/>
      <c r="B515" s="11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1"/>
      <c r="Q515" s="1" t="s">
        <v>803</v>
      </c>
    </row>
    <row r="516" spans="1:48" ht="30" customHeight="1" x14ac:dyDescent="0.3">
      <c r="A516" s="11"/>
      <c r="B516" s="11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1"/>
      <c r="Q516" s="1" t="s">
        <v>803</v>
      </c>
    </row>
    <row r="517" spans="1:48" ht="30" customHeight="1" x14ac:dyDescent="0.3">
      <c r="A517" s="11"/>
      <c r="B517" s="11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1"/>
      <c r="Q517" s="1" t="s">
        <v>803</v>
      </c>
    </row>
    <row r="518" spans="1:48" ht="30" customHeight="1" x14ac:dyDescent="0.3">
      <c r="A518" s="11"/>
      <c r="B518" s="11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1"/>
      <c r="Q518" s="1" t="s">
        <v>803</v>
      </c>
    </row>
    <row r="519" spans="1:48" ht="30" customHeight="1" x14ac:dyDescent="0.3">
      <c r="A519" s="11"/>
      <c r="B519" s="11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1"/>
      <c r="Q519" s="1" t="s">
        <v>803</v>
      </c>
    </row>
    <row r="520" spans="1:48" ht="30" customHeight="1" x14ac:dyDescent="0.3">
      <c r="A520" s="11"/>
      <c r="B520" s="11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1"/>
      <c r="Q520" s="1" t="s">
        <v>803</v>
      </c>
    </row>
    <row r="521" spans="1:48" ht="30" customHeight="1" x14ac:dyDescent="0.3">
      <c r="A521" s="11"/>
      <c r="B521" s="11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1"/>
      <c r="Q521" s="1" t="s">
        <v>803</v>
      </c>
    </row>
    <row r="522" spans="1:48" ht="30" customHeight="1" x14ac:dyDescent="0.3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  <c r="Q522" s="1" t="s">
        <v>803</v>
      </c>
    </row>
    <row r="523" spans="1:48" ht="30" customHeight="1" x14ac:dyDescent="0.3">
      <c r="A523" s="13" t="s">
        <v>87</v>
      </c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>
        <f>SUMIF(Q473:Q522,"01010218",L473:L522)</f>
        <v>0</v>
      </c>
      <c r="M523" s="11"/>
      <c r="N523" t="s">
        <v>88</v>
      </c>
    </row>
    <row r="524" spans="1:48" ht="30" customHeight="1" x14ac:dyDescent="0.3">
      <c r="A524" s="13" t="s">
        <v>908</v>
      </c>
      <c r="B524" s="13" t="s">
        <v>50</v>
      </c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  <c r="Q524" s="1" t="s">
        <v>909</v>
      </c>
    </row>
    <row r="525" spans="1:48" ht="30" customHeight="1" x14ac:dyDescent="0.3">
      <c r="A525" s="13" t="s">
        <v>910</v>
      </c>
      <c r="B525" s="13" t="s">
        <v>911</v>
      </c>
      <c r="C525" s="13" t="s">
        <v>912</v>
      </c>
      <c r="D525" s="11">
        <v>66</v>
      </c>
      <c r="E525" s="12"/>
      <c r="F525" s="12"/>
      <c r="G525" s="12"/>
      <c r="H525" s="12"/>
      <c r="I525" s="12"/>
      <c r="J525" s="12"/>
      <c r="K525" s="12">
        <f t="shared" ref="K525:L531" si="25">TRUNC(E525+G525+I525, 0)</f>
        <v>0</v>
      </c>
      <c r="L525" s="12">
        <f t="shared" si="25"/>
        <v>0</v>
      </c>
      <c r="M525" s="13" t="s">
        <v>50</v>
      </c>
      <c r="N525" s="1" t="s">
        <v>913</v>
      </c>
      <c r="O525" s="1" t="s">
        <v>50</v>
      </c>
      <c r="P525" s="1" t="s">
        <v>50</v>
      </c>
      <c r="Q525" s="1" t="s">
        <v>909</v>
      </c>
      <c r="R525" s="1" t="s">
        <v>62</v>
      </c>
      <c r="S525" s="1" t="s">
        <v>62</v>
      </c>
      <c r="T525" s="1" t="s">
        <v>61</v>
      </c>
      <c r="AR525" s="1" t="s">
        <v>50</v>
      </c>
      <c r="AS525" s="1" t="s">
        <v>50</v>
      </c>
      <c r="AU525" s="1" t="s">
        <v>914</v>
      </c>
      <c r="AV525">
        <v>66626</v>
      </c>
    </row>
    <row r="526" spans="1:48" ht="30" customHeight="1" x14ac:dyDescent="0.3">
      <c r="A526" s="13" t="s">
        <v>915</v>
      </c>
      <c r="B526" s="13" t="s">
        <v>916</v>
      </c>
      <c r="C526" s="13" t="s">
        <v>150</v>
      </c>
      <c r="D526" s="11">
        <v>5</v>
      </c>
      <c r="E526" s="12"/>
      <c r="F526" s="12"/>
      <c r="G526" s="12"/>
      <c r="H526" s="12"/>
      <c r="I526" s="12"/>
      <c r="J526" s="12"/>
      <c r="K526" s="12">
        <f t="shared" si="25"/>
        <v>0</v>
      </c>
      <c r="L526" s="12">
        <f t="shared" si="25"/>
        <v>0</v>
      </c>
      <c r="M526" s="13" t="s">
        <v>50</v>
      </c>
      <c r="N526" s="1" t="s">
        <v>917</v>
      </c>
      <c r="O526" s="1" t="s">
        <v>50</v>
      </c>
      <c r="P526" s="1" t="s">
        <v>50</v>
      </c>
      <c r="Q526" s="1" t="s">
        <v>909</v>
      </c>
      <c r="R526" s="1" t="s">
        <v>62</v>
      </c>
      <c r="S526" s="1" t="s">
        <v>62</v>
      </c>
      <c r="T526" s="1" t="s">
        <v>61</v>
      </c>
      <c r="AR526" s="1" t="s">
        <v>50</v>
      </c>
      <c r="AS526" s="1" t="s">
        <v>50</v>
      </c>
      <c r="AU526" s="1" t="s">
        <v>918</v>
      </c>
      <c r="AV526">
        <v>66631</v>
      </c>
    </row>
    <row r="527" spans="1:48" ht="30" customHeight="1" x14ac:dyDescent="0.3">
      <c r="A527" s="13" t="s">
        <v>919</v>
      </c>
      <c r="B527" s="13" t="s">
        <v>920</v>
      </c>
      <c r="C527" s="13" t="s">
        <v>912</v>
      </c>
      <c r="D527" s="11">
        <v>66</v>
      </c>
      <c r="E527" s="12"/>
      <c r="F527" s="12"/>
      <c r="G527" s="12"/>
      <c r="H527" s="12"/>
      <c r="I527" s="12"/>
      <c r="J527" s="12"/>
      <c r="K527" s="12">
        <f t="shared" si="25"/>
        <v>0</v>
      </c>
      <c r="L527" s="12">
        <f t="shared" si="25"/>
        <v>0</v>
      </c>
      <c r="M527" s="13" t="s">
        <v>921</v>
      </c>
      <c r="N527" s="1" t="s">
        <v>922</v>
      </c>
      <c r="O527" s="1" t="s">
        <v>50</v>
      </c>
      <c r="P527" s="1" t="s">
        <v>50</v>
      </c>
      <c r="Q527" s="1" t="s">
        <v>909</v>
      </c>
      <c r="R527" s="1" t="s">
        <v>62</v>
      </c>
      <c r="S527" s="1" t="s">
        <v>61</v>
      </c>
      <c r="T527" s="1" t="s">
        <v>62</v>
      </c>
      <c r="AR527" s="1" t="s">
        <v>50</v>
      </c>
      <c r="AS527" s="1" t="s">
        <v>50</v>
      </c>
      <c r="AU527" s="1" t="s">
        <v>923</v>
      </c>
      <c r="AV527">
        <v>66632</v>
      </c>
    </row>
    <row r="528" spans="1:48" ht="30" customHeight="1" x14ac:dyDescent="0.3">
      <c r="A528" s="13" t="s">
        <v>924</v>
      </c>
      <c r="B528" s="13" t="s">
        <v>925</v>
      </c>
      <c r="C528" s="13" t="s">
        <v>139</v>
      </c>
      <c r="D528" s="11">
        <v>1.905</v>
      </c>
      <c r="E528" s="12"/>
      <c r="F528" s="12"/>
      <c r="G528" s="12"/>
      <c r="H528" s="12"/>
      <c r="I528" s="12"/>
      <c r="J528" s="12"/>
      <c r="K528" s="12">
        <f t="shared" si="25"/>
        <v>0</v>
      </c>
      <c r="L528" s="12">
        <f t="shared" si="25"/>
        <v>0</v>
      </c>
      <c r="M528" s="13" t="s">
        <v>926</v>
      </c>
      <c r="N528" s="1" t="s">
        <v>927</v>
      </c>
      <c r="O528" s="1" t="s">
        <v>50</v>
      </c>
      <c r="P528" s="1" t="s">
        <v>50</v>
      </c>
      <c r="Q528" s="1" t="s">
        <v>909</v>
      </c>
      <c r="R528" s="1" t="s">
        <v>62</v>
      </c>
      <c r="S528" s="1" t="s">
        <v>61</v>
      </c>
      <c r="T528" s="1" t="s">
        <v>62</v>
      </c>
      <c r="AR528" s="1" t="s">
        <v>50</v>
      </c>
      <c r="AS528" s="1" t="s">
        <v>50</v>
      </c>
      <c r="AU528" s="1" t="s">
        <v>928</v>
      </c>
      <c r="AV528">
        <v>67381</v>
      </c>
    </row>
    <row r="529" spans="1:48" ht="30" customHeight="1" x14ac:dyDescent="0.3">
      <c r="A529" s="13" t="s">
        <v>924</v>
      </c>
      <c r="B529" s="13" t="s">
        <v>929</v>
      </c>
      <c r="C529" s="13" t="s">
        <v>139</v>
      </c>
      <c r="D529" s="11">
        <v>1.85</v>
      </c>
      <c r="E529" s="12"/>
      <c r="F529" s="12"/>
      <c r="G529" s="12"/>
      <c r="H529" s="12"/>
      <c r="I529" s="12"/>
      <c r="J529" s="12"/>
      <c r="K529" s="12">
        <f t="shared" si="25"/>
        <v>0</v>
      </c>
      <c r="L529" s="12">
        <f t="shared" si="25"/>
        <v>0</v>
      </c>
      <c r="M529" s="13" t="s">
        <v>930</v>
      </c>
      <c r="N529" s="1" t="s">
        <v>931</v>
      </c>
      <c r="O529" s="1" t="s">
        <v>50</v>
      </c>
      <c r="P529" s="1" t="s">
        <v>50</v>
      </c>
      <c r="Q529" s="1" t="s">
        <v>909</v>
      </c>
      <c r="R529" s="1" t="s">
        <v>62</v>
      </c>
      <c r="S529" s="1" t="s">
        <v>61</v>
      </c>
      <c r="T529" s="1" t="s">
        <v>62</v>
      </c>
      <c r="AR529" s="1" t="s">
        <v>50</v>
      </c>
      <c r="AS529" s="1" t="s">
        <v>50</v>
      </c>
      <c r="AU529" s="1" t="s">
        <v>932</v>
      </c>
      <c r="AV529">
        <v>67382</v>
      </c>
    </row>
    <row r="530" spans="1:48" ht="30" customHeight="1" x14ac:dyDescent="0.3">
      <c r="A530" s="13" t="s">
        <v>924</v>
      </c>
      <c r="B530" s="13" t="s">
        <v>933</v>
      </c>
      <c r="C530" s="13" t="s">
        <v>139</v>
      </c>
      <c r="D530" s="11">
        <v>10.675000000000001</v>
      </c>
      <c r="E530" s="12"/>
      <c r="F530" s="12"/>
      <c r="G530" s="12"/>
      <c r="H530" s="12"/>
      <c r="I530" s="12"/>
      <c r="J530" s="12"/>
      <c r="K530" s="12">
        <f t="shared" si="25"/>
        <v>0</v>
      </c>
      <c r="L530" s="12">
        <f t="shared" si="25"/>
        <v>0</v>
      </c>
      <c r="M530" s="13" t="s">
        <v>934</v>
      </c>
      <c r="N530" s="1" t="s">
        <v>935</v>
      </c>
      <c r="O530" s="1" t="s">
        <v>50</v>
      </c>
      <c r="P530" s="1" t="s">
        <v>50</v>
      </c>
      <c r="Q530" s="1" t="s">
        <v>909</v>
      </c>
      <c r="R530" s="1" t="s">
        <v>62</v>
      </c>
      <c r="S530" s="1" t="s">
        <v>61</v>
      </c>
      <c r="T530" s="1" t="s">
        <v>62</v>
      </c>
      <c r="AR530" s="1" t="s">
        <v>50</v>
      </c>
      <c r="AS530" s="1" t="s">
        <v>50</v>
      </c>
      <c r="AU530" s="1" t="s">
        <v>936</v>
      </c>
      <c r="AV530">
        <v>66629</v>
      </c>
    </row>
    <row r="531" spans="1:48" ht="30" customHeight="1" x14ac:dyDescent="0.3">
      <c r="A531" s="13" t="s">
        <v>924</v>
      </c>
      <c r="B531" s="13" t="s">
        <v>937</v>
      </c>
      <c r="C531" s="13" t="s">
        <v>139</v>
      </c>
      <c r="D531" s="11">
        <v>9.9380000000000006</v>
      </c>
      <c r="E531" s="12"/>
      <c r="F531" s="12"/>
      <c r="G531" s="12"/>
      <c r="H531" s="12"/>
      <c r="I531" s="12"/>
      <c r="J531" s="12"/>
      <c r="K531" s="12">
        <f t="shared" si="25"/>
        <v>0</v>
      </c>
      <c r="L531" s="12">
        <f t="shared" si="25"/>
        <v>0</v>
      </c>
      <c r="M531" s="13" t="s">
        <v>938</v>
      </c>
      <c r="N531" s="1" t="s">
        <v>939</v>
      </c>
      <c r="O531" s="1" t="s">
        <v>50</v>
      </c>
      <c r="P531" s="1" t="s">
        <v>50</v>
      </c>
      <c r="Q531" s="1" t="s">
        <v>909</v>
      </c>
      <c r="R531" s="1" t="s">
        <v>62</v>
      </c>
      <c r="S531" s="1" t="s">
        <v>61</v>
      </c>
      <c r="T531" s="1" t="s">
        <v>62</v>
      </c>
      <c r="AR531" s="1" t="s">
        <v>50</v>
      </c>
      <c r="AS531" s="1" t="s">
        <v>50</v>
      </c>
      <c r="AU531" s="1" t="s">
        <v>940</v>
      </c>
      <c r="AV531">
        <v>66630</v>
      </c>
    </row>
    <row r="532" spans="1:48" ht="30" customHeight="1" x14ac:dyDescent="0.3">
      <c r="A532" s="11"/>
      <c r="B532" s="11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1"/>
      <c r="Q532" s="1" t="s">
        <v>909</v>
      </c>
    </row>
    <row r="533" spans="1:48" ht="30" customHeight="1" x14ac:dyDescent="0.3">
      <c r="A533" s="11"/>
      <c r="B533" s="11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1"/>
      <c r="Q533" s="1" t="s">
        <v>909</v>
      </c>
    </row>
    <row r="534" spans="1:48" ht="30" customHeight="1" x14ac:dyDescent="0.3">
      <c r="A534" s="11"/>
      <c r="B534" s="11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1"/>
      <c r="Q534" s="1" t="s">
        <v>909</v>
      </c>
    </row>
    <row r="535" spans="1:48" ht="30" customHeight="1" x14ac:dyDescent="0.3">
      <c r="A535" s="11"/>
      <c r="B535" s="11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1"/>
      <c r="Q535" s="1" t="s">
        <v>909</v>
      </c>
    </row>
    <row r="536" spans="1:48" ht="30" customHeight="1" x14ac:dyDescent="0.3">
      <c r="A536" s="11"/>
      <c r="B536" s="11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1"/>
      <c r="Q536" s="1" t="s">
        <v>909</v>
      </c>
    </row>
    <row r="537" spans="1:48" ht="30" customHeight="1" x14ac:dyDescent="0.3">
      <c r="A537" s="11"/>
      <c r="B537" s="11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1"/>
      <c r="Q537" s="1" t="s">
        <v>909</v>
      </c>
    </row>
    <row r="538" spans="1:48" ht="30" customHeight="1" x14ac:dyDescent="0.3">
      <c r="A538" s="11"/>
      <c r="B538" s="11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1"/>
      <c r="Q538" s="1" t="s">
        <v>909</v>
      </c>
    </row>
    <row r="539" spans="1:48" ht="30" customHeight="1" x14ac:dyDescent="0.3">
      <c r="A539" s="11"/>
      <c r="B539" s="11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1"/>
      <c r="Q539" s="1" t="s">
        <v>909</v>
      </c>
    </row>
    <row r="540" spans="1:48" ht="30" customHeight="1" x14ac:dyDescent="0.3">
      <c r="A540" s="11"/>
      <c r="B540" s="11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1"/>
      <c r="Q540" s="1" t="s">
        <v>909</v>
      </c>
    </row>
    <row r="541" spans="1:48" ht="30" customHeight="1" x14ac:dyDescent="0.3">
      <c r="A541" s="11"/>
      <c r="B541" s="11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1"/>
      <c r="Q541" s="1" t="s">
        <v>909</v>
      </c>
    </row>
    <row r="542" spans="1:48" ht="30" customHeight="1" x14ac:dyDescent="0.3">
      <c r="A542" s="11"/>
      <c r="B542" s="11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1"/>
      <c r="Q542" s="1" t="s">
        <v>909</v>
      </c>
    </row>
    <row r="543" spans="1:48" ht="30" customHeight="1" x14ac:dyDescent="0.3">
      <c r="A543" s="11"/>
      <c r="B543" s="11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1"/>
      <c r="Q543" s="1" t="s">
        <v>909</v>
      </c>
    </row>
    <row r="544" spans="1:48" ht="30" customHeight="1" x14ac:dyDescent="0.3">
      <c r="A544" s="11"/>
      <c r="B544" s="11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1"/>
      <c r="Q544" s="1" t="s">
        <v>909</v>
      </c>
    </row>
    <row r="545" spans="1:48" ht="30" customHeight="1" x14ac:dyDescent="0.3">
      <c r="A545" s="11"/>
      <c r="B545" s="11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1"/>
      <c r="Q545" s="1" t="s">
        <v>909</v>
      </c>
    </row>
    <row r="546" spans="1:48" ht="30" customHeight="1" x14ac:dyDescent="0.3">
      <c r="A546" s="11"/>
      <c r="B546" s="11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1"/>
      <c r="Q546" s="1" t="s">
        <v>909</v>
      </c>
    </row>
    <row r="547" spans="1:48" ht="30" customHeight="1" x14ac:dyDescent="0.3">
      <c r="A547" s="11"/>
      <c r="B547" s="11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1"/>
      <c r="Q547" s="1" t="s">
        <v>909</v>
      </c>
    </row>
    <row r="548" spans="1:48" ht="30" customHeight="1" x14ac:dyDescent="0.3">
      <c r="A548" s="11"/>
      <c r="B548" s="11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1"/>
      <c r="Q548" s="1" t="s">
        <v>909</v>
      </c>
    </row>
    <row r="549" spans="1:48" ht="30" customHeight="1" x14ac:dyDescent="0.3">
      <c r="A549" s="13" t="s">
        <v>87</v>
      </c>
      <c r="B549" s="11"/>
      <c r="C549" s="11"/>
      <c r="D549" s="11"/>
      <c r="E549" s="12"/>
      <c r="F549" s="12"/>
      <c r="G549" s="12"/>
      <c r="H549" s="12"/>
      <c r="I549" s="12"/>
      <c r="J549" s="12"/>
      <c r="K549" s="12"/>
      <c r="L549" s="12">
        <f>SUMIF(Q525:Q548,"01010219",L525:L548)</f>
        <v>0</v>
      </c>
      <c r="M549" s="11"/>
      <c r="N549" t="s">
        <v>88</v>
      </c>
    </row>
    <row r="550" spans="1:48" ht="30" customHeight="1" x14ac:dyDescent="0.3">
      <c r="A550" s="13" t="s">
        <v>91</v>
      </c>
      <c r="B550" s="13" t="s">
        <v>50</v>
      </c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1"/>
      <c r="Q550" s="1" t="s">
        <v>943</v>
      </c>
    </row>
    <row r="551" spans="1:48" ht="30" customHeight="1" x14ac:dyDescent="0.3">
      <c r="A551" s="13" t="s">
        <v>93</v>
      </c>
      <c r="B551" s="13" t="s">
        <v>50</v>
      </c>
      <c r="C551" s="13" t="s">
        <v>58</v>
      </c>
      <c r="D551" s="11">
        <v>4</v>
      </c>
      <c r="E551" s="12"/>
      <c r="F551" s="12"/>
      <c r="G551" s="12"/>
      <c r="H551" s="12"/>
      <c r="I551" s="12"/>
      <c r="J551" s="12"/>
      <c r="K551" s="12">
        <f t="shared" ref="K551:K562" si="26">TRUNC(E551+G551+I551, 0)</f>
        <v>0</v>
      </c>
      <c r="L551" s="12">
        <f t="shared" ref="L551:L562" si="27">TRUNC(F551+H551+J551, 0)</f>
        <v>0</v>
      </c>
      <c r="M551" s="13" t="s">
        <v>94</v>
      </c>
      <c r="N551" s="1" t="s">
        <v>95</v>
      </c>
      <c r="O551" s="1" t="s">
        <v>50</v>
      </c>
      <c r="P551" s="1" t="s">
        <v>50</v>
      </c>
      <c r="Q551" s="1" t="s">
        <v>943</v>
      </c>
      <c r="R551" s="1" t="s">
        <v>61</v>
      </c>
      <c r="S551" s="1" t="s">
        <v>62</v>
      </c>
      <c r="T551" s="1" t="s">
        <v>62</v>
      </c>
      <c r="AR551" s="1" t="s">
        <v>50</v>
      </c>
      <c r="AS551" s="1" t="s">
        <v>50</v>
      </c>
      <c r="AU551" s="1" t="s">
        <v>944</v>
      </c>
      <c r="AV551">
        <v>66637</v>
      </c>
    </row>
    <row r="552" spans="1:48" ht="30" customHeight="1" x14ac:dyDescent="0.3">
      <c r="A552" s="13" t="s">
        <v>97</v>
      </c>
      <c r="B552" s="13" t="s">
        <v>98</v>
      </c>
      <c r="C552" s="13" t="s">
        <v>99</v>
      </c>
      <c r="D552" s="11">
        <v>22</v>
      </c>
      <c r="E552" s="12"/>
      <c r="F552" s="12"/>
      <c r="G552" s="12"/>
      <c r="H552" s="12"/>
      <c r="I552" s="12"/>
      <c r="J552" s="12"/>
      <c r="K552" s="12">
        <f t="shared" si="26"/>
        <v>0</v>
      </c>
      <c r="L552" s="12">
        <f t="shared" si="27"/>
        <v>0</v>
      </c>
      <c r="M552" s="13" t="s">
        <v>100</v>
      </c>
      <c r="N552" s="1" t="s">
        <v>101</v>
      </c>
      <c r="O552" s="1" t="s">
        <v>50</v>
      </c>
      <c r="P552" s="1" t="s">
        <v>50</v>
      </c>
      <c r="Q552" s="1" t="s">
        <v>943</v>
      </c>
      <c r="R552" s="1" t="s">
        <v>61</v>
      </c>
      <c r="S552" s="1" t="s">
        <v>62</v>
      </c>
      <c r="T552" s="1" t="s">
        <v>62</v>
      </c>
      <c r="AR552" s="1" t="s">
        <v>50</v>
      </c>
      <c r="AS552" s="1" t="s">
        <v>50</v>
      </c>
      <c r="AU552" s="1" t="s">
        <v>945</v>
      </c>
      <c r="AV552">
        <v>66638</v>
      </c>
    </row>
    <row r="553" spans="1:48" ht="30" customHeight="1" x14ac:dyDescent="0.3">
      <c r="A553" s="13" t="s">
        <v>97</v>
      </c>
      <c r="B553" s="13" t="s">
        <v>103</v>
      </c>
      <c r="C553" s="13" t="s">
        <v>99</v>
      </c>
      <c r="D553" s="11">
        <v>14</v>
      </c>
      <c r="E553" s="12"/>
      <c r="F553" s="12"/>
      <c r="G553" s="12"/>
      <c r="H553" s="12"/>
      <c r="I553" s="12"/>
      <c r="J553" s="12"/>
      <c r="K553" s="12">
        <f t="shared" si="26"/>
        <v>0</v>
      </c>
      <c r="L553" s="12">
        <f t="shared" si="27"/>
        <v>0</v>
      </c>
      <c r="M553" s="13" t="s">
        <v>104</v>
      </c>
      <c r="N553" s="1" t="s">
        <v>105</v>
      </c>
      <c r="O553" s="1" t="s">
        <v>50</v>
      </c>
      <c r="P553" s="1" t="s">
        <v>50</v>
      </c>
      <c r="Q553" s="1" t="s">
        <v>943</v>
      </c>
      <c r="R553" s="1" t="s">
        <v>61</v>
      </c>
      <c r="S553" s="1" t="s">
        <v>62</v>
      </c>
      <c r="T553" s="1" t="s">
        <v>62</v>
      </c>
      <c r="AR553" s="1" t="s">
        <v>50</v>
      </c>
      <c r="AS553" s="1" t="s">
        <v>50</v>
      </c>
      <c r="AU553" s="1" t="s">
        <v>946</v>
      </c>
      <c r="AV553">
        <v>66639</v>
      </c>
    </row>
    <row r="554" spans="1:48" ht="30" customHeight="1" x14ac:dyDescent="0.3">
      <c r="A554" s="13" t="s">
        <v>107</v>
      </c>
      <c r="B554" s="13" t="s">
        <v>108</v>
      </c>
      <c r="C554" s="13" t="s">
        <v>99</v>
      </c>
      <c r="D554" s="11">
        <v>202</v>
      </c>
      <c r="E554" s="12"/>
      <c r="F554" s="12"/>
      <c r="G554" s="12"/>
      <c r="H554" s="12"/>
      <c r="I554" s="12"/>
      <c r="J554" s="12"/>
      <c r="K554" s="12">
        <f t="shared" si="26"/>
        <v>0</v>
      </c>
      <c r="L554" s="12">
        <f t="shared" si="27"/>
        <v>0</v>
      </c>
      <c r="M554" s="13" t="s">
        <v>109</v>
      </c>
      <c r="N554" s="1" t="s">
        <v>110</v>
      </c>
      <c r="O554" s="1" t="s">
        <v>50</v>
      </c>
      <c r="P554" s="1" t="s">
        <v>50</v>
      </c>
      <c r="Q554" s="1" t="s">
        <v>943</v>
      </c>
      <c r="R554" s="1" t="s">
        <v>61</v>
      </c>
      <c r="S554" s="1" t="s">
        <v>62</v>
      </c>
      <c r="T554" s="1" t="s">
        <v>62</v>
      </c>
      <c r="AR554" s="1" t="s">
        <v>50</v>
      </c>
      <c r="AS554" s="1" t="s">
        <v>50</v>
      </c>
      <c r="AU554" s="1" t="s">
        <v>947</v>
      </c>
      <c r="AV554">
        <v>66640</v>
      </c>
    </row>
    <row r="555" spans="1:48" ht="30" customHeight="1" x14ac:dyDescent="0.3">
      <c r="A555" s="13" t="s">
        <v>107</v>
      </c>
      <c r="B555" s="13" t="s">
        <v>103</v>
      </c>
      <c r="C555" s="13" t="s">
        <v>99</v>
      </c>
      <c r="D555" s="11">
        <v>142</v>
      </c>
      <c r="E555" s="12"/>
      <c r="F555" s="12"/>
      <c r="G555" s="12"/>
      <c r="H555" s="12"/>
      <c r="I555" s="12"/>
      <c r="J555" s="12"/>
      <c r="K555" s="12">
        <f t="shared" si="26"/>
        <v>0</v>
      </c>
      <c r="L555" s="12">
        <f t="shared" si="27"/>
        <v>0</v>
      </c>
      <c r="M555" s="13" t="s">
        <v>112</v>
      </c>
      <c r="N555" s="1" t="s">
        <v>113</v>
      </c>
      <c r="O555" s="1" t="s">
        <v>50</v>
      </c>
      <c r="P555" s="1" t="s">
        <v>50</v>
      </c>
      <c r="Q555" s="1" t="s">
        <v>943</v>
      </c>
      <c r="R555" s="1" t="s">
        <v>61</v>
      </c>
      <c r="S555" s="1" t="s">
        <v>62</v>
      </c>
      <c r="T555" s="1" t="s">
        <v>62</v>
      </c>
      <c r="AR555" s="1" t="s">
        <v>50</v>
      </c>
      <c r="AS555" s="1" t="s">
        <v>50</v>
      </c>
      <c r="AU555" s="1" t="s">
        <v>948</v>
      </c>
      <c r="AV555">
        <v>66641</v>
      </c>
    </row>
    <row r="556" spans="1:48" ht="30" customHeight="1" x14ac:dyDescent="0.3">
      <c r="A556" s="13" t="s">
        <v>115</v>
      </c>
      <c r="B556" s="13" t="s">
        <v>116</v>
      </c>
      <c r="C556" s="13" t="s">
        <v>99</v>
      </c>
      <c r="D556" s="11">
        <v>18</v>
      </c>
      <c r="E556" s="12"/>
      <c r="F556" s="12"/>
      <c r="G556" s="12"/>
      <c r="H556" s="12"/>
      <c r="I556" s="12"/>
      <c r="J556" s="12"/>
      <c r="K556" s="12">
        <f t="shared" si="26"/>
        <v>0</v>
      </c>
      <c r="L556" s="12">
        <f t="shared" si="27"/>
        <v>0</v>
      </c>
      <c r="M556" s="13" t="s">
        <v>117</v>
      </c>
      <c r="N556" s="1" t="s">
        <v>118</v>
      </c>
      <c r="O556" s="1" t="s">
        <v>50</v>
      </c>
      <c r="P556" s="1" t="s">
        <v>50</v>
      </c>
      <c r="Q556" s="1" t="s">
        <v>943</v>
      </c>
      <c r="R556" s="1" t="s">
        <v>61</v>
      </c>
      <c r="S556" s="1" t="s">
        <v>62</v>
      </c>
      <c r="T556" s="1" t="s">
        <v>62</v>
      </c>
      <c r="AR556" s="1" t="s">
        <v>50</v>
      </c>
      <c r="AS556" s="1" t="s">
        <v>50</v>
      </c>
      <c r="AU556" s="1" t="s">
        <v>949</v>
      </c>
      <c r="AV556">
        <v>66642</v>
      </c>
    </row>
    <row r="557" spans="1:48" ht="30" customHeight="1" x14ac:dyDescent="0.3">
      <c r="A557" s="13" t="s">
        <v>120</v>
      </c>
      <c r="B557" s="13" t="s">
        <v>121</v>
      </c>
      <c r="C557" s="13" t="s">
        <v>99</v>
      </c>
      <c r="D557" s="11">
        <v>14</v>
      </c>
      <c r="E557" s="12"/>
      <c r="F557" s="12"/>
      <c r="G557" s="12"/>
      <c r="H557" s="12"/>
      <c r="I557" s="12"/>
      <c r="J557" s="12"/>
      <c r="K557" s="12">
        <f t="shared" si="26"/>
        <v>0</v>
      </c>
      <c r="L557" s="12">
        <f t="shared" si="27"/>
        <v>0</v>
      </c>
      <c r="M557" s="13" t="s">
        <v>122</v>
      </c>
      <c r="N557" s="1" t="s">
        <v>123</v>
      </c>
      <c r="O557" s="1" t="s">
        <v>50</v>
      </c>
      <c r="P557" s="1" t="s">
        <v>50</v>
      </c>
      <c r="Q557" s="1" t="s">
        <v>943</v>
      </c>
      <c r="R557" s="1" t="s">
        <v>61</v>
      </c>
      <c r="S557" s="1" t="s">
        <v>62</v>
      </c>
      <c r="T557" s="1" t="s">
        <v>62</v>
      </c>
      <c r="AR557" s="1" t="s">
        <v>50</v>
      </c>
      <c r="AS557" s="1" t="s">
        <v>50</v>
      </c>
      <c r="AU557" s="1" t="s">
        <v>950</v>
      </c>
      <c r="AV557">
        <v>67367</v>
      </c>
    </row>
    <row r="558" spans="1:48" ht="30" customHeight="1" x14ac:dyDescent="0.3">
      <c r="A558" s="13" t="s">
        <v>125</v>
      </c>
      <c r="B558" s="13" t="s">
        <v>121</v>
      </c>
      <c r="C558" s="13" t="s">
        <v>99</v>
      </c>
      <c r="D558" s="11">
        <v>14</v>
      </c>
      <c r="E558" s="12"/>
      <c r="F558" s="12"/>
      <c r="G558" s="12"/>
      <c r="H558" s="12"/>
      <c r="I558" s="12"/>
      <c r="J558" s="12"/>
      <c r="K558" s="12">
        <f t="shared" si="26"/>
        <v>0</v>
      </c>
      <c r="L558" s="12">
        <f t="shared" si="27"/>
        <v>0</v>
      </c>
      <c r="M558" s="13" t="s">
        <v>126</v>
      </c>
      <c r="N558" s="1" t="s">
        <v>127</v>
      </c>
      <c r="O558" s="1" t="s">
        <v>50</v>
      </c>
      <c r="P558" s="1" t="s">
        <v>50</v>
      </c>
      <c r="Q558" s="1" t="s">
        <v>943</v>
      </c>
      <c r="R558" s="1" t="s">
        <v>61</v>
      </c>
      <c r="S558" s="1" t="s">
        <v>62</v>
      </c>
      <c r="T558" s="1" t="s">
        <v>62</v>
      </c>
      <c r="AR558" s="1" t="s">
        <v>50</v>
      </c>
      <c r="AS558" s="1" t="s">
        <v>50</v>
      </c>
      <c r="AU558" s="1" t="s">
        <v>951</v>
      </c>
      <c r="AV558">
        <v>67368</v>
      </c>
    </row>
    <row r="559" spans="1:48" ht="30" customHeight="1" x14ac:dyDescent="0.3">
      <c r="A559" s="13" t="s">
        <v>129</v>
      </c>
      <c r="B559" s="13" t="s">
        <v>130</v>
      </c>
      <c r="C559" s="13" t="s">
        <v>99</v>
      </c>
      <c r="D559" s="11">
        <v>14</v>
      </c>
      <c r="E559" s="12"/>
      <c r="F559" s="12"/>
      <c r="G559" s="12"/>
      <c r="H559" s="12"/>
      <c r="I559" s="12"/>
      <c r="J559" s="12"/>
      <c r="K559" s="12">
        <f t="shared" si="26"/>
        <v>0</v>
      </c>
      <c r="L559" s="12">
        <f t="shared" si="27"/>
        <v>0</v>
      </c>
      <c r="M559" s="13" t="s">
        <v>131</v>
      </c>
      <c r="N559" s="1" t="s">
        <v>132</v>
      </c>
      <c r="O559" s="1" t="s">
        <v>50</v>
      </c>
      <c r="P559" s="1" t="s">
        <v>50</v>
      </c>
      <c r="Q559" s="1" t="s">
        <v>943</v>
      </c>
      <c r="R559" s="1" t="s">
        <v>61</v>
      </c>
      <c r="S559" s="1" t="s">
        <v>62</v>
      </c>
      <c r="T559" s="1" t="s">
        <v>62</v>
      </c>
      <c r="AR559" s="1" t="s">
        <v>50</v>
      </c>
      <c r="AS559" s="1" t="s">
        <v>50</v>
      </c>
      <c r="AU559" s="1" t="s">
        <v>952</v>
      </c>
      <c r="AV559">
        <v>67369</v>
      </c>
    </row>
    <row r="560" spans="1:48" ht="30" customHeight="1" x14ac:dyDescent="0.3">
      <c r="A560" s="13" t="s">
        <v>134</v>
      </c>
      <c r="B560" s="13" t="s">
        <v>50</v>
      </c>
      <c r="C560" s="13" t="s">
        <v>99</v>
      </c>
      <c r="D560" s="11">
        <v>14</v>
      </c>
      <c r="E560" s="12"/>
      <c r="F560" s="12"/>
      <c r="G560" s="12"/>
      <c r="H560" s="12"/>
      <c r="I560" s="12"/>
      <c r="J560" s="12"/>
      <c r="K560" s="12">
        <f t="shared" si="26"/>
        <v>0</v>
      </c>
      <c r="L560" s="12">
        <f t="shared" si="27"/>
        <v>0</v>
      </c>
      <c r="M560" s="13" t="s">
        <v>135</v>
      </c>
      <c r="N560" s="1" t="s">
        <v>136</v>
      </c>
      <c r="O560" s="1" t="s">
        <v>50</v>
      </c>
      <c r="P560" s="1" t="s">
        <v>50</v>
      </c>
      <c r="Q560" s="1" t="s">
        <v>943</v>
      </c>
      <c r="R560" s="1" t="s">
        <v>61</v>
      </c>
      <c r="S560" s="1" t="s">
        <v>62</v>
      </c>
      <c r="T560" s="1" t="s">
        <v>62</v>
      </c>
      <c r="AR560" s="1" t="s">
        <v>50</v>
      </c>
      <c r="AS560" s="1" t="s">
        <v>50</v>
      </c>
      <c r="AU560" s="1" t="s">
        <v>953</v>
      </c>
      <c r="AV560">
        <v>67370</v>
      </c>
    </row>
    <row r="561" spans="1:48" ht="30" customHeight="1" x14ac:dyDescent="0.3">
      <c r="A561" s="13" t="s">
        <v>138</v>
      </c>
      <c r="B561" s="13" t="s">
        <v>50</v>
      </c>
      <c r="C561" s="13" t="s">
        <v>139</v>
      </c>
      <c r="D561" s="11">
        <v>0.39500000000000002</v>
      </c>
      <c r="E561" s="12"/>
      <c r="F561" s="12"/>
      <c r="G561" s="12"/>
      <c r="H561" s="12"/>
      <c r="I561" s="12"/>
      <c r="J561" s="12"/>
      <c r="K561" s="12">
        <f t="shared" si="26"/>
        <v>0</v>
      </c>
      <c r="L561" s="12">
        <f t="shared" si="27"/>
        <v>0</v>
      </c>
      <c r="M561" s="13" t="s">
        <v>50</v>
      </c>
      <c r="N561" s="1" t="s">
        <v>140</v>
      </c>
      <c r="O561" s="1" t="s">
        <v>50</v>
      </c>
      <c r="P561" s="1" t="s">
        <v>50</v>
      </c>
      <c r="Q561" s="1" t="s">
        <v>943</v>
      </c>
      <c r="R561" s="1" t="s">
        <v>62</v>
      </c>
      <c r="S561" s="1" t="s">
        <v>62</v>
      </c>
      <c r="T561" s="1" t="s">
        <v>61</v>
      </c>
      <c r="AR561" s="1" t="s">
        <v>50</v>
      </c>
      <c r="AS561" s="1" t="s">
        <v>50</v>
      </c>
      <c r="AU561" s="1" t="s">
        <v>954</v>
      </c>
      <c r="AV561">
        <v>67444</v>
      </c>
    </row>
    <row r="562" spans="1:48" ht="30" customHeight="1" x14ac:dyDescent="0.3">
      <c r="A562" s="13" t="s">
        <v>142</v>
      </c>
      <c r="B562" s="13" t="s">
        <v>143</v>
      </c>
      <c r="C562" s="13" t="s">
        <v>139</v>
      </c>
      <c r="D562" s="11">
        <v>9.7000000000000003E-2</v>
      </c>
      <c r="E562" s="12"/>
      <c r="F562" s="12"/>
      <c r="G562" s="12"/>
      <c r="H562" s="12"/>
      <c r="I562" s="12"/>
      <c r="J562" s="12"/>
      <c r="K562" s="12">
        <f t="shared" si="26"/>
        <v>0</v>
      </c>
      <c r="L562" s="12">
        <f t="shared" si="27"/>
        <v>0</v>
      </c>
      <c r="M562" s="13" t="s">
        <v>50</v>
      </c>
      <c r="N562" s="1" t="s">
        <v>144</v>
      </c>
      <c r="O562" s="1" t="s">
        <v>50</v>
      </c>
      <c r="P562" s="1" t="s">
        <v>50</v>
      </c>
      <c r="Q562" s="1" t="s">
        <v>943</v>
      </c>
      <c r="R562" s="1" t="s">
        <v>62</v>
      </c>
      <c r="S562" s="1" t="s">
        <v>62</v>
      </c>
      <c r="T562" s="1" t="s">
        <v>61</v>
      </c>
      <c r="AR562" s="1" t="s">
        <v>50</v>
      </c>
      <c r="AS562" s="1" t="s">
        <v>50</v>
      </c>
      <c r="AU562" s="1" t="s">
        <v>955</v>
      </c>
      <c r="AV562">
        <v>67445</v>
      </c>
    </row>
    <row r="563" spans="1:48" ht="30" customHeight="1" x14ac:dyDescent="0.3">
      <c r="A563" s="11"/>
      <c r="B563" s="11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1"/>
      <c r="Q563" s="1" t="s">
        <v>943</v>
      </c>
    </row>
    <row r="564" spans="1:48" ht="30" customHeight="1" x14ac:dyDescent="0.3">
      <c r="A564" s="11"/>
      <c r="B564" s="11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1"/>
      <c r="Q564" s="1" t="s">
        <v>943</v>
      </c>
    </row>
    <row r="565" spans="1:48" ht="30" customHeight="1" x14ac:dyDescent="0.3">
      <c r="A565" s="11"/>
      <c r="B565" s="11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1"/>
      <c r="Q565" s="1" t="s">
        <v>943</v>
      </c>
    </row>
    <row r="566" spans="1:48" ht="30" customHeight="1" x14ac:dyDescent="0.3">
      <c r="A566" s="11"/>
      <c r="B566" s="11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1"/>
      <c r="Q566" s="1" t="s">
        <v>943</v>
      </c>
    </row>
    <row r="567" spans="1:48" ht="30" customHeight="1" x14ac:dyDescent="0.3">
      <c r="A567" s="11"/>
      <c r="B567" s="11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1"/>
      <c r="Q567" s="1" t="s">
        <v>943</v>
      </c>
    </row>
    <row r="568" spans="1:48" ht="30" customHeight="1" x14ac:dyDescent="0.3">
      <c r="A568" s="11"/>
      <c r="B568" s="11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1"/>
      <c r="Q568" s="1" t="s">
        <v>943</v>
      </c>
    </row>
    <row r="569" spans="1:48" ht="30" customHeight="1" x14ac:dyDescent="0.3">
      <c r="A569" s="11"/>
      <c r="B569" s="11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1"/>
      <c r="Q569" s="1" t="s">
        <v>943</v>
      </c>
    </row>
    <row r="570" spans="1:48" ht="30" customHeight="1" x14ac:dyDescent="0.3">
      <c r="A570" s="11"/>
      <c r="B570" s="11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1"/>
      <c r="Q570" s="1" t="s">
        <v>943</v>
      </c>
    </row>
    <row r="571" spans="1:48" ht="30" customHeight="1" x14ac:dyDescent="0.3">
      <c r="A571" s="11"/>
      <c r="B571" s="11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1"/>
      <c r="Q571" s="1" t="s">
        <v>943</v>
      </c>
    </row>
    <row r="572" spans="1:48" ht="30" customHeight="1" x14ac:dyDescent="0.3">
      <c r="A572" s="11"/>
      <c r="B572" s="11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1"/>
      <c r="Q572" s="1" t="s">
        <v>943</v>
      </c>
    </row>
    <row r="573" spans="1:48" ht="30" customHeight="1" x14ac:dyDescent="0.3">
      <c r="A573" s="11"/>
      <c r="B573" s="11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1"/>
      <c r="Q573" s="1" t="s">
        <v>943</v>
      </c>
    </row>
    <row r="574" spans="1:48" ht="30" customHeight="1" x14ac:dyDescent="0.3">
      <c r="A574" s="11"/>
      <c r="B574" s="11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1"/>
      <c r="Q574" s="1" t="s">
        <v>943</v>
      </c>
    </row>
    <row r="575" spans="1:48" ht="30" customHeight="1" x14ac:dyDescent="0.3">
      <c r="A575" s="13" t="s">
        <v>87</v>
      </c>
      <c r="B575" s="11"/>
      <c r="C575" s="11"/>
      <c r="D575" s="11"/>
      <c r="E575" s="12"/>
      <c r="F575" s="12"/>
      <c r="G575" s="12"/>
      <c r="H575" s="12"/>
      <c r="I575" s="12"/>
      <c r="J575" s="12"/>
      <c r="K575" s="12"/>
      <c r="L575" s="12">
        <f>SUMIF(Q551:Q574,"01010301",L551:L574)</f>
        <v>0</v>
      </c>
      <c r="M575" s="11"/>
      <c r="N575" t="s">
        <v>88</v>
      </c>
    </row>
    <row r="576" spans="1:48" ht="30" customHeight="1" x14ac:dyDescent="0.3">
      <c r="A576" s="13" t="s">
        <v>146</v>
      </c>
      <c r="B576" s="13" t="s">
        <v>50</v>
      </c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1"/>
      <c r="Q576" s="1" t="s">
        <v>956</v>
      </c>
    </row>
    <row r="577" spans="1:48" ht="30" customHeight="1" x14ac:dyDescent="0.3">
      <c r="A577" s="13" t="s">
        <v>148</v>
      </c>
      <c r="B577" s="13" t="s">
        <v>149</v>
      </c>
      <c r="C577" s="13" t="s">
        <v>150</v>
      </c>
      <c r="D577" s="11">
        <v>50</v>
      </c>
      <c r="E577" s="12"/>
      <c r="F577" s="12"/>
      <c r="G577" s="12"/>
      <c r="H577" s="12"/>
      <c r="I577" s="12"/>
      <c r="J577" s="12"/>
      <c r="K577" s="12">
        <f t="shared" ref="K577:L580" si="28">TRUNC(E577+G577+I577, 0)</f>
        <v>0</v>
      </c>
      <c r="L577" s="12">
        <f t="shared" si="28"/>
        <v>0</v>
      </c>
      <c r="M577" s="13" t="s">
        <v>151</v>
      </c>
      <c r="N577" s="1" t="s">
        <v>152</v>
      </c>
      <c r="O577" s="1" t="s">
        <v>50</v>
      </c>
      <c r="P577" s="1" t="s">
        <v>50</v>
      </c>
      <c r="Q577" s="1" t="s">
        <v>956</v>
      </c>
      <c r="R577" s="1" t="s">
        <v>61</v>
      </c>
      <c r="S577" s="1" t="s">
        <v>62</v>
      </c>
      <c r="T577" s="1" t="s">
        <v>62</v>
      </c>
      <c r="AR577" s="1" t="s">
        <v>50</v>
      </c>
      <c r="AS577" s="1" t="s">
        <v>50</v>
      </c>
      <c r="AU577" s="1" t="s">
        <v>957</v>
      </c>
      <c r="AV577">
        <v>66644</v>
      </c>
    </row>
    <row r="578" spans="1:48" ht="30" customHeight="1" x14ac:dyDescent="0.3">
      <c r="A578" s="13" t="s">
        <v>154</v>
      </c>
      <c r="B578" s="13" t="s">
        <v>155</v>
      </c>
      <c r="C578" s="13" t="s">
        <v>150</v>
      </c>
      <c r="D578" s="11">
        <v>29</v>
      </c>
      <c r="E578" s="12"/>
      <c r="F578" s="12"/>
      <c r="G578" s="12"/>
      <c r="H578" s="12"/>
      <c r="I578" s="12"/>
      <c r="J578" s="12"/>
      <c r="K578" s="12">
        <f t="shared" si="28"/>
        <v>0</v>
      </c>
      <c r="L578" s="12">
        <f t="shared" si="28"/>
        <v>0</v>
      </c>
      <c r="M578" s="13" t="s">
        <v>156</v>
      </c>
      <c r="N578" s="1" t="s">
        <v>157</v>
      </c>
      <c r="O578" s="1" t="s">
        <v>50</v>
      </c>
      <c r="P578" s="1" t="s">
        <v>50</v>
      </c>
      <c r="Q578" s="1" t="s">
        <v>956</v>
      </c>
      <c r="R578" s="1" t="s">
        <v>61</v>
      </c>
      <c r="S578" s="1" t="s">
        <v>62</v>
      </c>
      <c r="T578" s="1" t="s">
        <v>62</v>
      </c>
      <c r="AR578" s="1" t="s">
        <v>50</v>
      </c>
      <c r="AS578" s="1" t="s">
        <v>50</v>
      </c>
      <c r="AU578" s="1" t="s">
        <v>958</v>
      </c>
      <c r="AV578">
        <v>66645</v>
      </c>
    </row>
    <row r="579" spans="1:48" ht="30" customHeight="1" x14ac:dyDescent="0.3">
      <c r="A579" s="13" t="s">
        <v>159</v>
      </c>
      <c r="B579" s="13" t="s">
        <v>160</v>
      </c>
      <c r="C579" s="13" t="s">
        <v>150</v>
      </c>
      <c r="D579" s="11">
        <v>21</v>
      </c>
      <c r="E579" s="12"/>
      <c r="F579" s="12"/>
      <c r="G579" s="12"/>
      <c r="H579" s="12"/>
      <c r="I579" s="12"/>
      <c r="J579" s="12"/>
      <c r="K579" s="12">
        <f t="shared" si="28"/>
        <v>0</v>
      </c>
      <c r="L579" s="12">
        <f t="shared" si="28"/>
        <v>0</v>
      </c>
      <c r="M579" s="13" t="s">
        <v>161</v>
      </c>
      <c r="N579" s="1" t="s">
        <v>162</v>
      </c>
      <c r="O579" s="1" t="s">
        <v>50</v>
      </c>
      <c r="P579" s="1" t="s">
        <v>50</v>
      </c>
      <c r="Q579" s="1" t="s">
        <v>956</v>
      </c>
      <c r="R579" s="1" t="s">
        <v>62</v>
      </c>
      <c r="S579" s="1" t="s">
        <v>61</v>
      </c>
      <c r="T579" s="1" t="s">
        <v>62</v>
      </c>
      <c r="AR579" s="1" t="s">
        <v>50</v>
      </c>
      <c r="AS579" s="1" t="s">
        <v>50</v>
      </c>
      <c r="AU579" s="1" t="s">
        <v>959</v>
      </c>
      <c r="AV579">
        <v>66646</v>
      </c>
    </row>
    <row r="580" spans="1:48" ht="30" customHeight="1" x14ac:dyDescent="0.3">
      <c r="A580" s="13" t="s">
        <v>164</v>
      </c>
      <c r="B580" s="13" t="s">
        <v>165</v>
      </c>
      <c r="C580" s="13" t="s">
        <v>99</v>
      </c>
      <c r="D580" s="11">
        <v>16</v>
      </c>
      <c r="E580" s="12"/>
      <c r="F580" s="12"/>
      <c r="G580" s="12"/>
      <c r="H580" s="12"/>
      <c r="I580" s="12"/>
      <c r="J580" s="12"/>
      <c r="K580" s="12">
        <f t="shared" si="28"/>
        <v>0</v>
      </c>
      <c r="L580" s="12">
        <f t="shared" si="28"/>
        <v>0</v>
      </c>
      <c r="M580" s="13" t="s">
        <v>166</v>
      </c>
      <c r="N580" s="1" t="s">
        <v>167</v>
      </c>
      <c r="O580" s="1" t="s">
        <v>50</v>
      </c>
      <c r="P580" s="1" t="s">
        <v>50</v>
      </c>
      <c r="Q580" s="1" t="s">
        <v>956</v>
      </c>
      <c r="R580" s="1" t="s">
        <v>61</v>
      </c>
      <c r="S580" s="1" t="s">
        <v>62</v>
      </c>
      <c r="T580" s="1" t="s">
        <v>62</v>
      </c>
      <c r="AR580" s="1" t="s">
        <v>50</v>
      </c>
      <c r="AS580" s="1" t="s">
        <v>50</v>
      </c>
      <c r="AU580" s="1" t="s">
        <v>960</v>
      </c>
      <c r="AV580">
        <v>67256</v>
      </c>
    </row>
    <row r="581" spans="1:48" ht="30" customHeight="1" x14ac:dyDescent="0.3">
      <c r="A581" s="11"/>
      <c r="B581" s="11"/>
      <c r="C581" s="11"/>
      <c r="D581" s="11"/>
      <c r="E581" s="12"/>
      <c r="F581" s="12"/>
      <c r="G581" s="12"/>
      <c r="H581" s="12"/>
      <c r="I581" s="12"/>
      <c r="J581" s="12"/>
      <c r="K581" s="12"/>
      <c r="L581" s="12"/>
      <c r="M581" s="11"/>
      <c r="Q581" s="1" t="s">
        <v>956</v>
      </c>
    </row>
    <row r="582" spans="1:48" ht="30" customHeight="1" x14ac:dyDescent="0.3">
      <c r="A582" s="11"/>
      <c r="B582" s="11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1"/>
      <c r="Q582" s="1" t="s">
        <v>956</v>
      </c>
    </row>
    <row r="583" spans="1:48" ht="30" customHeight="1" x14ac:dyDescent="0.3">
      <c r="A583" s="11"/>
      <c r="B583" s="11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1"/>
      <c r="Q583" s="1" t="s">
        <v>956</v>
      </c>
    </row>
    <row r="584" spans="1:48" ht="30" customHeight="1" x14ac:dyDescent="0.3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  <c r="Q584" s="1" t="s">
        <v>956</v>
      </c>
    </row>
    <row r="585" spans="1:48" ht="30" customHeight="1" x14ac:dyDescent="0.3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  <c r="Q585" s="1" t="s">
        <v>956</v>
      </c>
    </row>
    <row r="586" spans="1:48" ht="30" customHeight="1" x14ac:dyDescent="0.3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  <c r="Q586" s="1" t="s">
        <v>956</v>
      </c>
    </row>
    <row r="587" spans="1:48" ht="30" customHeight="1" x14ac:dyDescent="0.3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  <c r="Q587" s="1" t="s">
        <v>956</v>
      </c>
    </row>
    <row r="588" spans="1:48" ht="30" customHeight="1" x14ac:dyDescent="0.3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  <c r="Q588" s="1" t="s">
        <v>956</v>
      </c>
    </row>
    <row r="589" spans="1:48" ht="30" customHeight="1" x14ac:dyDescent="0.3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  <c r="Q589" s="1" t="s">
        <v>956</v>
      </c>
    </row>
    <row r="590" spans="1:48" ht="30" customHeight="1" x14ac:dyDescent="0.3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  <c r="Q590" s="1" t="s">
        <v>956</v>
      </c>
    </row>
    <row r="591" spans="1:48" ht="30" customHeight="1" x14ac:dyDescent="0.3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  <c r="Q591" s="1" t="s">
        <v>956</v>
      </c>
    </row>
    <row r="592" spans="1:48" ht="30" customHeight="1" x14ac:dyDescent="0.3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  <c r="Q592" s="1" t="s">
        <v>956</v>
      </c>
    </row>
    <row r="593" spans="1:48" ht="30" customHeight="1" x14ac:dyDescent="0.3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  <c r="Q593" s="1" t="s">
        <v>956</v>
      </c>
    </row>
    <row r="594" spans="1:48" ht="30" customHeight="1" x14ac:dyDescent="0.3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  <c r="Q594" s="1" t="s">
        <v>956</v>
      </c>
    </row>
    <row r="595" spans="1:48" ht="30" customHeight="1" x14ac:dyDescent="0.3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  <c r="Q595" s="1" t="s">
        <v>956</v>
      </c>
    </row>
    <row r="596" spans="1:48" ht="30" customHeight="1" x14ac:dyDescent="0.3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  <c r="Q596" s="1" t="s">
        <v>956</v>
      </c>
    </row>
    <row r="597" spans="1:48" ht="30" customHeight="1" x14ac:dyDescent="0.3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  <c r="Q597" s="1" t="s">
        <v>956</v>
      </c>
    </row>
    <row r="598" spans="1:48" ht="30" customHeight="1" x14ac:dyDescent="0.3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  <c r="Q598" s="1" t="s">
        <v>956</v>
      </c>
    </row>
    <row r="599" spans="1:48" ht="30" customHeight="1" x14ac:dyDescent="0.3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  <c r="Q599" s="1" t="s">
        <v>956</v>
      </c>
    </row>
    <row r="600" spans="1:48" ht="30" customHeight="1" x14ac:dyDescent="0.3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  <c r="Q600" s="1" t="s">
        <v>956</v>
      </c>
    </row>
    <row r="601" spans="1:48" ht="30" customHeight="1" x14ac:dyDescent="0.3">
      <c r="A601" s="13" t="s">
        <v>87</v>
      </c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>
        <f>SUMIF(Q577:Q600,"01010302",L577:L600)</f>
        <v>0</v>
      </c>
      <c r="M601" s="11"/>
      <c r="N601" t="s">
        <v>88</v>
      </c>
    </row>
    <row r="602" spans="1:48" ht="30" customHeight="1" x14ac:dyDescent="0.3">
      <c r="A602" s="13" t="s">
        <v>169</v>
      </c>
      <c r="B602" s="13" t="s">
        <v>50</v>
      </c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  <c r="Q602" s="1" t="s">
        <v>961</v>
      </c>
    </row>
    <row r="603" spans="1:48" ht="30" customHeight="1" x14ac:dyDescent="0.3">
      <c r="A603" s="13" t="s">
        <v>171</v>
      </c>
      <c r="B603" s="13" t="s">
        <v>172</v>
      </c>
      <c r="C603" s="13" t="s">
        <v>150</v>
      </c>
      <c r="D603" s="11">
        <v>14</v>
      </c>
      <c r="E603" s="12"/>
      <c r="F603" s="12"/>
      <c r="G603" s="12"/>
      <c r="H603" s="12"/>
      <c r="I603" s="12"/>
      <c r="J603" s="12"/>
      <c r="K603" s="12">
        <f t="shared" ref="K603:K622" si="29">TRUNC(E603+G603+I603, 0)</f>
        <v>0</v>
      </c>
      <c r="L603" s="12">
        <f t="shared" ref="L603:L622" si="30">TRUNC(F603+H603+J603, 0)</f>
        <v>0</v>
      </c>
      <c r="M603" s="13" t="s">
        <v>50</v>
      </c>
      <c r="N603" s="1" t="s">
        <v>173</v>
      </c>
      <c r="O603" s="1" t="s">
        <v>50</v>
      </c>
      <c r="P603" s="1" t="s">
        <v>50</v>
      </c>
      <c r="Q603" s="1" t="s">
        <v>961</v>
      </c>
      <c r="R603" s="1" t="s">
        <v>62</v>
      </c>
      <c r="S603" s="1" t="s">
        <v>62</v>
      </c>
      <c r="T603" s="1" t="s">
        <v>61</v>
      </c>
      <c r="AR603" s="1" t="s">
        <v>50</v>
      </c>
      <c r="AS603" s="1" t="s">
        <v>50</v>
      </c>
      <c r="AU603" s="1" t="s">
        <v>962</v>
      </c>
      <c r="AV603">
        <v>66648</v>
      </c>
    </row>
    <row r="604" spans="1:48" ht="30" customHeight="1" x14ac:dyDescent="0.3">
      <c r="A604" s="13" t="s">
        <v>171</v>
      </c>
      <c r="B604" s="13" t="s">
        <v>175</v>
      </c>
      <c r="C604" s="13" t="s">
        <v>150</v>
      </c>
      <c r="D604" s="11">
        <v>1</v>
      </c>
      <c r="E604" s="12"/>
      <c r="F604" s="12"/>
      <c r="G604" s="12"/>
      <c r="H604" s="12"/>
      <c r="I604" s="12"/>
      <c r="J604" s="12"/>
      <c r="K604" s="12">
        <f t="shared" si="29"/>
        <v>0</v>
      </c>
      <c r="L604" s="12">
        <f t="shared" si="30"/>
        <v>0</v>
      </c>
      <c r="M604" s="13" t="s">
        <v>50</v>
      </c>
      <c r="N604" s="1" t="s">
        <v>176</v>
      </c>
      <c r="O604" s="1" t="s">
        <v>50</v>
      </c>
      <c r="P604" s="1" t="s">
        <v>50</v>
      </c>
      <c r="Q604" s="1" t="s">
        <v>961</v>
      </c>
      <c r="R604" s="1" t="s">
        <v>62</v>
      </c>
      <c r="S604" s="1" t="s">
        <v>62</v>
      </c>
      <c r="T604" s="1" t="s">
        <v>61</v>
      </c>
      <c r="AR604" s="1" t="s">
        <v>50</v>
      </c>
      <c r="AS604" s="1" t="s">
        <v>50</v>
      </c>
      <c r="AU604" s="1" t="s">
        <v>963</v>
      </c>
      <c r="AV604">
        <v>66649</v>
      </c>
    </row>
    <row r="605" spans="1:48" ht="30" customHeight="1" x14ac:dyDescent="0.3">
      <c r="A605" s="13" t="s">
        <v>171</v>
      </c>
      <c r="B605" s="13" t="s">
        <v>178</v>
      </c>
      <c r="C605" s="13" t="s">
        <v>150</v>
      </c>
      <c r="D605" s="11">
        <v>1</v>
      </c>
      <c r="E605" s="12"/>
      <c r="F605" s="12"/>
      <c r="G605" s="12"/>
      <c r="H605" s="12"/>
      <c r="I605" s="12"/>
      <c r="J605" s="12"/>
      <c r="K605" s="12">
        <f t="shared" si="29"/>
        <v>0</v>
      </c>
      <c r="L605" s="12">
        <f t="shared" si="30"/>
        <v>0</v>
      </c>
      <c r="M605" s="13" t="s">
        <v>50</v>
      </c>
      <c r="N605" s="1" t="s">
        <v>179</v>
      </c>
      <c r="O605" s="1" t="s">
        <v>50</v>
      </c>
      <c r="P605" s="1" t="s">
        <v>50</v>
      </c>
      <c r="Q605" s="1" t="s">
        <v>961</v>
      </c>
      <c r="R605" s="1" t="s">
        <v>62</v>
      </c>
      <c r="S605" s="1" t="s">
        <v>62</v>
      </c>
      <c r="T605" s="1" t="s">
        <v>61</v>
      </c>
      <c r="AR605" s="1" t="s">
        <v>50</v>
      </c>
      <c r="AS605" s="1" t="s">
        <v>50</v>
      </c>
      <c r="AU605" s="1" t="s">
        <v>964</v>
      </c>
      <c r="AV605">
        <v>66650</v>
      </c>
    </row>
    <row r="606" spans="1:48" ht="30" customHeight="1" x14ac:dyDescent="0.3">
      <c r="A606" s="13" t="s">
        <v>181</v>
      </c>
      <c r="B606" s="13" t="s">
        <v>182</v>
      </c>
      <c r="C606" s="13" t="s">
        <v>150</v>
      </c>
      <c r="D606" s="11">
        <v>8</v>
      </c>
      <c r="E606" s="12"/>
      <c r="F606" s="12"/>
      <c r="G606" s="12"/>
      <c r="H606" s="12"/>
      <c r="I606" s="12"/>
      <c r="J606" s="12"/>
      <c r="K606" s="12">
        <f t="shared" si="29"/>
        <v>0</v>
      </c>
      <c r="L606" s="12">
        <f t="shared" si="30"/>
        <v>0</v>
      </c>
      <c r="M606" s="13" t="s">
        <v>183</v>
      </c>
      <c r="N606" s="1" t="s">
        <v>184</v>
      </c>
      <c r="O606" s="1" t="s">
        <v>50</v>
      </c>
      <c r="P606" s="1" t="s">
        <v>50</v>
      </c>
      <c r="Q606" s="1" t="s">
        <v>961</v>
      </c>
      <c r="R606" s="1" t="s">
        <v>61</v>
      </c>
      <c r="S606" s="1" t="s">
        <v>62</v>
      </c>
      <c r="T606" s="1" t="s">
        <v>62</v>
      </c>
      <c r="AR606" s="1" t="s">
        <v>50</v>
      </c>
      <c r="AS606" s="1" t="s">
        <v>50</v>
      </c>
      <c r="AU606" s="1" t="s">
        <v>965</v>
      </c>
      <c r="AV606">
        <v>66651</v>
      </c>
    </row>
    <row r="607" spans="1:48" ht="30" customHeight="1" x14ac:dyDescent="0.3">
      <c r="A607" s="13" t="s">
        <v>181</v>
      </c>
      <c r="B607" s="13" t="s">
        <v>186</v>
      </c>
      <c r="C607" s="13" t="s">
        <v>150</v>
      </c>
      <c r="D607" s="11">
        <v>6</v>
      </c>
      <c r="E607" s="12"/>
      <c r="F607" s="12"/>
      <c r="G607" s="12"/>
      <c r="H607" s="12"/>
      <c r="I607" s="12"/>
      <c r="J607" s="12"/>
      <c r="K607" s="12">
        <f t="shared" si="29"/>
        <v>0</v>
      </c>
      <c r="L607" s="12">
        <f t="shared" si="30"/>
        <v>0</v>
      </c>
      <c r="M607" s="13" t="s">
        <v>187</v>
      </c>
      <c r="N607" s="1" t="s">
        <v>188</v>
      </c>
      <c r="O607" s="1" t="s">
        <v>50</v>
      </c>
      <c r="P607" s="1" t="s">
        <v>50</v>
      </c>
      <c r="Q607" s="1" t="s">
        <v>961</v>
      </c>
      <c r="R607" s="1" t="s">
        <v>61</v>
      </c>
      <c r="S607" s="1" t="s">
        <v>62</v>
      </c>
      <c r="T607" s="1" t="s">
        <v>62</v>
      </c>
      <c r="AR607" s="1" t="s">
        <v>50</v>
      </c>
      <c r="AS607" s="1" t="s">
        <v>50</v>
      </c>
      <c r="AU607" s="1" t="s">
        <v>966</v>
      </c>
      <c r="AV607">
        <v>66652</v>
      </c>
    </row>
    <row r="608" spans="1:48" ht="30" customHeight="1" x14ac:dyDescent="0.3">
      <c r="A608" s="13" t="s">
        <v>190</v>
      </c>
      <c r="B608" s="13" t="s">
        <v>191</v>
      </c>
      <c r="C608" s="13" t="s">
        <v>150</v>
      </c>
      <c r="D608" s="11">
        <v>1</v>
      </c>
      <c r="E608" s="12"/>
      <c r="F608" s="12"/>
      <c r="G608" s="12"/>
      <c r="H608" s="12"/>
      <c r="I608" s="12"/>
      <c r="J608" s="12"/>
      <c r="K608" s="12">
        <f t="shared" si="29"/>
        <v>0</v>
      </c>
      <c r="L608" s="12">
        <f t="shared" si="30"/>
        <v>0</v>
      </c>
      <c r="M608" s="13" t="s">
        <v>192</v>
      </c>
      <c r="N608" s="1" t="s">
        <v>193</v>
      </c>
      <c r="O608" s="1" t="s">
        <v>50</v>
      </c>
      <c r="P608" s="1" t="s">
        <v>50</v>
      </c>
      <c r="Q608" s="1" t="s">
        <v>961</v>
      </c>
      <c r="R608" s="1" t="s">
        <v>61</v>
      </c>
      <c r="S608" s="1" t="s">
        <v>62</v>
      </c>
      <c r="T608" s="1" t="s">
        <v>62</v>
      </c>
      <c r="AR608" s="1" t="s">
        <v>50</v>
      </c>
      <c r="AS608" s="1" t="s">
        <v>50</v>
      </c>
      <c r="AU608" s="1" t="s">
        <v>967</v>
      </c>
      <c r="AV608">
        <v>66653</v>
      </c>
    </row>
    <row r="609" spans="1:48" ht="30" customHeight="1" x14ac:dyDescent="0.3">
      <c r="A609" s="13" t="s">
        <v>195</v>
      </c>
      <c r="B609" s="13" t="s">
        <v>196</v>
      </c>
      <c r="C609" s="13" t="s">
        <v>150</v>
      </c>
      <c r="D609" s="11">
        <v>1</v>
      </c>
      <c r="E609" s="12"/>
      <c r="F609" s="12"/>
      <c r="G609" s="12"/>
      <c r="H609" s="12"/>
      <c r="I609" s="12"/>
      <c r="J609" s="12"/>
      <c r="K609" s="12">
        <f t="shared" si="29"/>
        <v>0</v>
      </c>
      <c r="L609" s="12">
        <f t="shared" si="30"/>
        <v>0</v>
      </c>
      <c r="M609" s="13" t="s">
        <v>197</v>
      </c>
      <c r="N609" s="1" t="s">
        <v>198</v>
      </c>
      <c r="O609" s="1" t="s">
        <v>50</v>
      </c>
      <c r="P609" s="1" t="s">
        <v>50</v>
      </c>
      <c r="Q609" s="1" t="s">
        <v>961</v>
      </c>
      <c r="R609" s="1" t="s">
        <v>61</v>
      </c>
      <c r="S609" s="1" t="s">
        <v>62</v>
      </c>
      <c r="T609" s="1" t="s">
        <v>62</v>
      </c>
      <c r="AR609" s="1" t="s">
        <v>50</v>
      </c>
      <c r="AS609" s="1" t="s">
        <v>50</v>
      </c>
      <c r="AU609" s="1" t="s">
        <v>968</v>
      </c>
      <c r="AV609">
        <v>66654</v>
      </c>
    </row>
    <row r="610" spans="1:48" ht="30" customHeight="1" x14ac:dyDescent="0.3">
      <c r="A610" s="13" t="s">
        <v>200</v>
      </c>
      <c r="B610" s="13" t="s">
        <v>201</v>
      </c>
      <c r="C610" s="13" t="s">
        <v>99</v>
      </c>
      <c r="D610" s="11">
        <v>11</v>
      </c>
      <c r="E610" s="12"/>
      <c r="F610" s="12"/>
      <c r="G610" s="12"/>
      <c r="H610" s="12"/>
      <c r="I610" s="12"/>
      <c r="J610" s="12"/>
      <c r="K610" s="12">
        <f t="shared" si="29"/>
        <v>0</v>
      </c>
      <c r="L610" s="12">
        <f t="shared" si="30"/>
        <v>0</v>
      </c>
      <c r="M610" s="13" t="s">
        <v>202</v>
      </c>
      <c r="N610" s="1" t="s">
        <v>203</v>
      </c>
      <c r="O610" s="1" t="s">
        <v>50</v>
      </c>
      <c r="P610" s="1" t="s">
        <v>50</v>
      </c>
      <c r="Q610" s="1" t="s">
        <v>961</v>
      </c>
      <c r="R610" s="1" t="s">
        <v>61</v>
      </c>
      <c r="S610" s="1" t="s">
        <v>62</v>
      </c>
      <c r="T610" s="1" t="s">
        <v>62</v>
      </c>
      <c r="AR610" s="1" t="s">
        <v>50</v>
      </c>
      <c r="AS610" s="1" t="s">
        <v>50</v>
      </c>
      <c r="AU610" s="1" t="s">
        <v>969</v>
      </c>
      <c r="AV610">
        <v>66655</v>
      </c>
    </row>
    <row r="611" spans="1:48" ht="30" customHeight="1" x14ac:dyDescent="0.3">
      <c r="A611" s="13" t="s">
        <v>200</v>
      </c>
      <c r="B611" s="13" t="s">
        <v>205</v>
      </c>
      <c r="C611" s="13" t="s">
        <v>99</v>
      </c>
      <c r="D611" s="11">
        <v>29</v>
      </c>
      <c r="E611" s="12"/>
      <c r="F611" s="12"/>
      <c r="G611" s="12"/>
      <c r="H611" s="12"/>
      <c r="I611" s="12"/>
      <c r="J611" s="12"/>
      <c r="K611" s="12">
        <f t="shared" si="29"/>
        <v>0</v>
      </c>
      <c r="L611" s="12">
        <f t="shared" si="30"/>
        <v>0</v>
      </c>
      <c r="M611" s="13" t="s">
        <v>206</v>
      </c>
      <c r="N611" s="1" t="s">
        <v>207</v>
      </c>
      <c r="O611" s="1" t="s">
        <v>50</v>
      </c>
      <c r="P611" s="1" t="s">
        <v>50</v>
      </c>
      <c r="Q611" s="1" t="s">
        <v>961</v>
      </c>
      <c r="R611" s="1" t="s">
        <v>61</v>
      </c>
      <c r="S611" s="1" t="s">
        <v>62</v>
      </c>
      <c r="T611" s="1" t="s">
        <v>62</v>
      </c>
      <c r="AR611" s="1" t="s">
        <v>50</v>
      </c>
      <c r="AS611" s="1" t="s">
        <v>50</v>
      </c>
      <c r="AU611" s="1" t="s">
        <v>970</v>
      </c>
      <c r="AV611">
        <v>66656</v>
      </c>
    </row>
    <row r="612" spans="1:48" ht="30" customHeight="1" x14ac:dyDescent="0.3">
      <c r="A612" s="13" t="s">
        <v>200</v>
      </c>
      <c r="B612" s="13" t="s">
        <v>209</v>
      </c>
      <c r="C612" s="13" t="s">
        <v>99</v>
      </c>
      <c r="D612" s="11">
        <v>9</v>
      </c>
      <c r="E612" s="12"/>
      <c r="F612" s="12"/>
      <c r="G612" s="12"/>
      <c r="H612" s="12"/>
      <c r="I612" s="12"/>
      <c r="J612" s="12"/>
      <c r="K612" s="12">
        <f t="shared" si="29"/>
        <v>0</v>
      </c>
      <c r="L612" s="12">
        <f t="shared" si="30"/>
        <v>0</v>
      </c>
      <c r="M612" s="13" t="s">
        <v>210</v>
      </c>
      <c r="N612" s="1" t="s">
        <v>211</v>
      </c>
      <c r="O612" s="1" t="s">
        <v>50</v>
      </c>
      <c r="P612" s="1" t="s">
        <v>50</v>
      </c>
      <c r="Q612" s="1" t="s">
        <v>961</v>
      </c>
      <c r="R612" s="1" t="s">
        <v>61</v>
      </c>
      <c r="S612" s="1" t="s">
        <v>62</v>
      </c>
      <c r="T612" s="1" t="s">
        <v>62</v>
      </c>
      <c r="AR612" s="1" t="s">
        <v>50</v>
      </c>
      <c r="AS612" s="1" t="s">
        <v>50</v>
      </c>
      <c r="AU612" s="1" t="s">
        <v>971</v>
      </c>
      <c r="AV612">
        <v>66657</v>
      </c>
    </row>
    <row r="613" spans="1:48" ht="30" customHeight="1" x14ac:dyDescent="0.3">
      <c r="A613" s="13" t="s">
        <v>213</v>
      </c>
      <c r="B613" s="13" t="s">
        <v>214</v>
      </c>
      <c r="C613" s="13" t="s">
        <v>99</v>
      </c>
      <c r="D613" s="11">
        <v>4</v>
      </c>
      <c r="E613" s="12"/>
      <c r="F613" s="12"/>
      <c r="G613" s="12"/>
      <c r="H613" s="12"/>
      <c r="I613" s="12"/>
      <c r="J613" s="12"/>
      <c r="K613" s="12">
        <f t="shared" si="29"/>
        <v>0</v>
      </c>
      <c r="L613" s="12">
        <f t="shared" si="30"/>
        <v>0</v>
      </c>
      <c r="M613" s="13" t="s">
        <v>50</v>
      </c>
      <c r="N613" s="1" t="s">
        <v>215</v>
      </c>
      <c r="O613" s="1" t="s">
        <v>50</v>
      </c>
      <c r="P613" s="1" t="s">
        <v>50</v>
      </c>
      <c r="Q613" s="1" t="s">
        <v>961</v>
      </c>
      <c r="R613" s="1" t="s">
        <v>62</v>
      </c>
      <c r="S613" s="1" t="s">
        <v>62</v>
      </c>
      <c r="T613" s="1" t="s">
        <v>61</v>
      </c>
      <c r="AR613" s="1" t="s">
        <v>50</v>
      </c>
      <c r="AS613" s="1" t="s">
        <v>50</v>
      </c>
      <c r="AU613" s="1" t="s">
        <v>972</v>
      </c>
      <c r="AV613">
        <v>66658</v>
      </c>
    </row>
    <row r="614" spans="1:48" ht="30" customHeight="1" x14ac:dyDescent="0.3">
      <c r="A614" s="13" t="s">
        <v>217</v>
      </c>
      <c r="B614" s="13" t="s">
        <v>218</v>
      </c>
      <c r="C614" s="13" t="s">
        <v>99</v>
      </c>
      <c r="D614" s="11">
        <v>4</v>
      </c>
      <c r="E614" s="12"/>
      <c r="F614" s="12"/>
      <c r="G614" s="12"/>
      <c r="H614" s="12"/>
      <c r="I614" s="12"/>
      <c r="J614" s="12"/>
      <c r="K614" s="12">
        <f t="shared" si="29"/>
        <v>0</v>
      </c>
      <c r="L614" s="12">
        <f t="shared" si="30"/>
        <v>0</v>
      </c>
      <c r="M614" s="13" t="s">
        <v>219</v>
      </c>
      <c r="N614" s="1" t="s">
        <v>220</v>
      </c>
      <c r="O614" s="1" t="s">
        <v>50</v>
      </c>
      <c r="P614" s="1" t="s">
        <v>50</v>
      </c>
      <c r="Q614" s="1" t="s">
        <v>961</v>
      </c>
      <c r="R614" s="1" t="s">
        <v>61</v>
      </c>
      <c r="S614" s="1" t="s">
        <v>62</v>
      </c>
      <c r="T614" s="1" t="s">
        <v>62</v>
      </c>
      <c r="AR614" s="1" t="s">
        <v>50</v>
      </c>
      <c r="AS614" s="1" t="s">
        <v>50</v>
      </c>
      <c r="AU614" s="1" t="s">
        <v>973</v>
      </c>
      <c r="AV614">
        <v>66659</v>
      </c>
    </row>
    <row r="615" spans="1:48" ht="30" customHeight="1" x14ac:dyDescent="0.3">
      <c r="A615" s="13" t="s">
        <v>222</v>
      </c>
      <c r="B615" s="13" t="s">
        <v>223</v>
      </c>
      <c r="C615" s="13" t="s">
        <v>139</v>
      </c>
      <c r="D615" s="11">
        <v>0.13100000000000001</v>
      </c>
      <c r="E615" s="12"/>
      <c r="F615" s="12"/>
      <c r="G615" s="12"/>
      <c r="H615" s="12"/>
      <c r="I615" s="12"/>
      <c r="J615" s="12"/>
      <c r="K615" s="12">
        <f t="shared" si="29"/>
        <v>0</v>
      </c>
      <c r="L615" s="12">
        <f t="shared" si="30"/>
        <v>0</v>
      </c>
      <c r="M615" s="13" t="s">
        <v>50</v>
      </c>
      <c r="N615" s="1" t="s">
        <v>224</v>
      </c>
      <c r="O615" s="1" t="s">
        <v>50</v>
      </c>
      <c r="P615" s="1" t="s">
        <v>50</v>
      </c>
      <c r="Q615" s="1" t="s">
        <v>961</v>
      </c>
      <c r="R615" s="1" t="s">
        <v>62</v>
      </c>
      <c r="S615" s="1" t="s">
        <v>62</v>
      </c>
      <c r="T615" s="1" t="s">
        <v>61</v>
      </c>
      <c r="AR615" s="1" t="s">
        <v>50</v>
      </c>
      <c r="AS615" s="1" t="s">
        <v>50</v>
      </c>
      <c r="AU615" s="1" t="s">
        <v>974</v>
      </c>
      <c r="AV615">
        <v>66660</v>
      </c>
    </row>
    <row r="616" spans="1:48" ht="30" customHeight="1" x14ac:dyDescent="0.3">
      <c r="A616" s="13" t="s">
        <v>222</v>
      </c>
      <c r="B616" s="13" t="s">
        <v>226</v>
      </c>
      <c r="C616" s="13" t="s">
        <v>139</v>
      </c>
      <c r="D616" s="11">
        <v>0.73</v>
      </c>
      <c r="E616" s="12"/>
      <c r="F616" s="12"/>
      <c r="G616" s="12"/>
      <c r="H616" s="12"/>
      <c r="I616" s="12"/>
      <c r="J616" s="12"/>
      <c r="K616" s="12">
        <f t="shared" si="29"/>
        <v>0</v>
      </c>
      <c r="L616" s="12">
        <f t="shared" si="30"/>
        <v>0</v>
      </c>
      <c r="M616" s="13" t="s">
        <v>50</v>
      </c>
      <c r="N616" s="1" t="s">
        <v>227</v>
      </c>
      <c r="O616" s="1" t="s">
        <v>50</v>
      </c>
      <c r="P616" s="1" t="s">
        <v>50</v>
      </c>
      <c r="Q616" s="1" t="s">
        <v>961</v>
      </c>
      <c r="R616" s="1" t="s">
        <v>62</v>
      </c>
      <c r="S616" s="1" t="s">
        <v>62</v>
      </c>
      <c r="T616" s="1" t="s">
        <v>61</v>
      </c>
      <c r="AR616" s="1" t="s">
        <v>50</v>
      </c>
      <c r="AS616" s="1" t="s">
        <v>50</v>
      </c>
      <c r="AU616" s="1" t="s">
        <v>975</v>
      </c>
      <c r="AV616">
        <v>66661</v>
      </c>
    </row>
    <row r="617" spans="1:48" ht="30" customHeight="1" x14ac:dyDescent="0.3">
      <c r="A617" s="13" t="s">
        <v>222</v>
      </c>
      <c r="B617" s="13" t="s">
        <v>229</v>
      </c>
      <c r="C617" s="13" t="s">
        <v>139</v>
      </c>
      <c r="D617" s="11">
        <v>0.625</v>
      </c>
      <c r="E617" s="12"/>
      <c r="F617" s="12"/>
      <c r="G617" s="12"/>
      <c r="H617" s="12"/>
      <c r="I617" s="12"/>
      <c r="J617" s="12"/>
      <c r="K617" s="12">
        <f t="shared" si="29"/>
        <v>0</v>
      </c>
      <c r="L617" s="12">
        <f t="shared" si="30"/>
        <v>0</v>
      </c>
      <c r="M617" s="13" t="s">
        <v>50</v>
      </c>
      <c r="N617" s="1" t="s">
        <v>230</v>
      </c>
      <c r="O617" s="1" t="s">
        <v>50</v>
      </c>
      <c r="P617" s="1" t="s">
        <v>50</v>
      </c>
      <c r="Q617" s="1" t="s">
        <v>961</v>
      </c>
      <c r="R617" s="1" t="s">
        <v>62</v>
      </c>
      <c r="S617" s="1" t="s">
        <v>62</v>
      </c>
      <c r="T617" s="1" t="s">
        <v>61</v>
      </c>
      <c r="AR617" s="1" t="s">
        <v>50</v>
      </c>
      <c r="AS617" s="1" t="s">
        <v>50</v>
      </c>
      <c r="AU617" s="1" t="s">
        <v>976</v>
      </c>
      <c r="AV617">
        <v>66662</v>
      </c>
    </row>
    <row r="618" spans="1:48" ht="30" customHeight="1" x14ac:dyDescent="0.3">
      <c r="A618" s="13" t="s">
        <v>222</v>
      </c>
      <c r="B618" s="13" t="s">
        <v>232</v>
      </c>
      <c r="C618" s="13" t="s">
        <v>139</v>
      </c>
      <c r="D618" s="11">
        <v>0.443</v>
      </c>
      <c r="E618" s="12"/>
      <c r="F618" s="12"/>
      <c r="G618" s="12"/>
      <c r="H618" s="12"/>
      <c r="I618" s="12"/>
      <c r="J618" s="12"/>
      <c r="K618" s="12">
        <f t="shared" si="29"/>
        <v>0</v>
      </c>
      <c r="L618" s="12">
        <f t="shared" si="30"/>
        <v>0</v>
      </c>
      <c r="M618" s="13" t="s">
        <v>50</v>
      </c>
      <c r="N618" s="1" t="s">
        <v>233</v>
      </c>
      <c r="O618" s="1" t="s">
        <v>50</v>
      </c>
      <c r="P618" s="1" t="s">
        <v>50</v>
      </c>
      <c r="Q618" s="1" t="s">
        <v>961</v>
      </c>
      <c r="R618" s="1" t="s">
        <v>62</v>
      </c>
      <c r="S618" s="1" t="s">
        <v>62</v>
      </c>
      <c r="T618" s="1" t="s">
        <v>61</v>
      </c>
      <c r="AR618" s="1" t="s">
        <v>50</v>
      </c>
      <c r="AS618" s="1" t="s">
        <v>50</v>
      </c>
      <c r="AU618" s="1" t="s">
        <v>977</v>
      </c>
      <c r="AV618">
        <v>66663</v>
      </c>
    </row>
    <row r="619" spans="1:48" ht="30" customHeight="1" x14ac:dyDescent="0.3">
      <c r="A619" s="13" t="s">
        <v>235</v>
      </c>
      <c r="B619" s="13" t="s">
        <v>236</v>
      </c>
      <c r="C619" s="13" t="s">
        <v>139</v>
      </c>
      <c r="D619" s="11">
        <v>1.873</v>
      </c>
      <c r="E619" s="12"/>
      <c r="F619" s="12"/>
      <c r="G619" s="12"/>
      <c r="H619" s="12"/>
      <c r="I619" s="12"/>
      <c r="J619" s="12"/>
      <c r="K619" s="12">
        <f t="shared" si="29"/>
        <v>0</v>
      </c>
      <c r="L619" s="12">
        <f t="shared" si="30"/>
        <v>0</v>
      </c>
      <c r="M619" s="13" t="s">
        <v>237</v>
      </c>
      <c r="N619" s="1" t="s">
        <v>238</v>
      </c>
      <c r="O619" s="1" t="s">
        <v>50</v>
      </c>
      <c r="P619" s="1" t="s">
        <v>50</v>
      </c>
      <c r="Q619" s="1" t="s">
        <v>961</v>
      </c>
      <c r="R619" s="1" t="s">
        <v>61</v>
      </c>
      <c r="S619" s="1" t="s">
        <v>62</v>
      </c>
      <c r="T619" s="1" t="s">
        <v>62</v>
      </c>
      <c r="AR619" s="1" t="s">
        <v>50</v>
      </c>
      <c r="AS619" s="1" t="s">
        <v>50</v>
      </c>
      <c r="AU619" s="1" t="s">
        <v>978</v>
      </c>
      <c r="AV619">
        <v>66664</v>
      </c>
    </row>
    <row r="620" spans="1:48" ht="30" customHeight="1" x14ac:dyDescent="0.3">
      <c r="A620" s="13" t="s">
        <v>240</v>
      </c>
      <c r="B620" s="13" t="s">
        <v>50</v>
      </c>
      <c r="C620" s="13" t="s">
        <v>241</v>
      </c>
      <c r="D620" s="11">
        <v>1.873</v>
      </c>
      <c r="E620" s="12"/>
      <c r="F620" s="12"/>
      <c r="G620" s="12"/>
      <c r="H620" s="12"/>
      <c r="I620" s="12"/>
      <c r="J620" s="12"/>
      <c r="K620" s="12">
        <f t="shared" si="29"/>
        <v>0</v>
      </c>
      <c r="L620" s="12">
        <f t="shared" si="30"/>
        <v>0</v>
      </c>
      <c r="M620" s="13" t="s">
        <v>50</v>
      </c>
      <c r="N620" s="1" t="s">
        <v>242</v>
      </c>
      <c r="O620" s="1" t="s">
        <v>50</v>
      </c>
      <c r="P620" s="1" t="s">
        <v>50</v>
      </c>
      <c r="Q620" s="1" t="s">
        <v>961</v>
      </c>
      <c r="R620" s="1" t="s">
        <v>62</v>
      </c>
      <c r="S620" s="1" t="s">
        <v>62</v>
      </c>
      <c r="T620" s="1" t="s">
        <v>61</v>
      </c>
      <c r="AR620" s="1" t="s">
        <v>50</v>
      </c>
      <c r="AS620" s="1" t="s">
        <v>50</v>
      </c>
      <c r="AU620" s="1" t="s">
        <v>979</v>
      </c>
      <c r="AV620">
        <v>66665</v>
      </c>
    </row>
    <row r="621" spans="1:48" ht="30" customHeight="1" x14ac:dyDescent="0.3">
      <c r="A621" s="13" t="s">
        <v>244</v>
      </c>
      <c r="B621" s="13" t="s">
        <v>245</v>
      </c>
      <c r="C621" s="13" t="s">
        <v>139</v>
      </c>
      <c r="D621" s="11">
        <v>-0.05</v>
      </c>
      <c r="E621" s="12"/>
      <c r="F621" s="12"/>
      <c r="G621" s="12"/>
      <c r="H621" s="12"/>
      <c r="I621" s="12"/>
      <c r="J621" s="12"/>
      <c r="K621" s="12">
        <f t="shared" si="29"/>
        <v>0</v>
      </c>
      <c r="L621" s="12">
        <f t="shared" si="30"/>
        <v>0</v>
      </c>
      <c r="M621" s="13" t="s">
        <v>246</v>
      </c>
      <c r="N621" s="1" t="s">
        <v>247</v>
      </c>
      <c r="O621" s="1" t="s">
        <v>50</v>
      </c>
      <c r="P621" s="1" t="s">
        <v>50</v>
      </c>
      <c r="Q621" s="1" t="s">
        <v>961</v>
      </c>
      <c r="R621" s="1" t="s">
        <v>62</v>
      </c>
      <c r="S621" s="1" t="s">
        <v>62</v>
      </c>
      <c r="T621" s="1" t="s">
        <v>61</v>
      </c>
      <c r="AR621" s="1" t="s">
        <v>50</v>
      </c>
      <c r="AS621" s="1" t="s">
        <v>50</v>
      </c>
      <c r="AU621" s="1" t="s">
        <v>980</v>
      </c>
      <c r="AV621">
        <v>66666</v>
      </c>
    </row>
    <row r="622" spans="1:48" ht="30" customHeight="1" x14ac:dyDescent="0.3">
      <c r="A622" s="13" t="s">
        <v>249</v>
      </c>
      <c r="B622" s="13" t="s">
        <v>250</v>
      </c>
      <c r="C622" s="13" t="s">
        <v>251</v>
      </c>
      <c r="D622" s="11">
        <v>11</v>
      </c>
      <c r="E622" s="12"/>
      <c r="F622" s="12"/>
      <c r="G622" s="12"/>
      <c r="H622" s="12"/>
      <c r="I622" s="12"/>
      <c r="J622" s="12"/>
      <c r="K622" s="12">
        <f t="shared" si="29"/>
        <v>0</v>
      </c>
      <c r="L622" s="12">
        <f t="shared" si="30"/>
        <v>0</v>
      </c>
      <c r="M622" s="13" t="s">
        <v>252</v>
      </c>
      <c r="N622" s="1" t="s">
        <v>253</v>
      </c>
      <c r="O622" s="1" t="s">
        <v>50</v>
      </c>
      <c r="P622" s="1" t="s">
        <v>50</v>
      </c>
      <c r="Q622" s="1" t="s">
        <v>961</v>
      </c>
      <c r="R622" s="1" t="s">
        <v>61</v>
      </c>
      <c r="S622" s="1" t="s">
        <v>62</v>
      </c>
      <c r="T622" s="1" t="s">
        <v>62</v>
      </c>
      <c r="AR622" s="1" t="s">
        <v>50</v>
      </c>
      <c r="AS622" s="1" t="s">
        <v>50</v>
      </c>
      <c r="AU622" s="1" t="s">
        <v>981</v>
      </c>
      <c r="AV622">
        <v>66667</v>
      </c>
    </row>
    <row r="623" spans="1:48" ht="30" customHeight="1" x14ac:dyDescent="0.3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  <c r="Q623" s="1" t="s">
        <v>961</v>
      </c>
    </row>
    <row r="624" spans="1:48" ht="30" customHeight="1" x14ac:dyDescent="0.3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  <c r="Q624" s="1" t="s">
        <v>961</v>
      </c>
    </row>
    <row r="625" spans="1:48" ht="30" customHeight="1" x14ac:dyDescent="0.3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  <c r="Q625" s="1" t="s">
        <v>961</v>
      </c>
    </row>
    <row r="626" spans="1:48" ht="30" customHeight="1" x14ac:dyDescent="0.3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  <c r="Q626" s="1" t="s">
        <v>961</v>
      </c>
    </row>
    <row r="627" spans="1:48" ht="30" customHeight="1" x14ac:dyDescent="0.3">
      <c r="A627" s="13" t="s">
        <v>87</v>
      </c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>
        <f>SUMIF(Q603:Q626,"01010303",L603:L626)</f>
        <v>0</v>
      </c>
      <c r="M627" s="11"/>
      <c r="N627" t="s">
        <v>88</v>
      </c>
    </row>
    <row r="628" spans="1:48" ht="30" customHeight="1" x14ac:dyDescent="0.3">
      <c r="A628" s="13" t="s">
        <v>255</v>
      </c>
      <c r="B628" s="13" t="s">
        <v>50</v>
      </c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1"/>
      <c r="Q628" s="1" t="s">
        <v>982</v>
      </c>
    </row>
    <row r="629" spans="1:48" ht="30" customHeight="1" x14ac:dyDescent="0.3">
      <c r="A629" s="13" t="s">
        <v>257</v>
      </c>
      <c r="B629" s="13" t="s">
        <v>258</v>
      </c>
      <c r="C629" s="13" t="s">
        <v>139</v>
      </c>
      <c r="D629" s="11">
        <v>7.42</v>
      </c>
      <c r="E629" s="12"/>
      <c r="F629" s="12"/>
      <c r="G629" s="12"/>
      <c r="H629" s="12"/>
      <c r="I629" s="12"/>
      <c r="J629" s="12"/>
      <c r="K629" s="12">
        <f t="shared" ref="K629:K650" si="31">TRUNC(E629+G629+I629, 0)</f>
        <v>0</v>
      </c>
      <c r="L629" s="12">
        <f t="shared" ref="L629:L650" si="32">TRUNC(F629+H629+J629, 0)</f>
        <v>0</v>
      </c>
      <c r="M629" s="13" t="s">
        <v>259</v>
      </c>
      <c r="N629" s="1" t="s">
        <v>260</v>
      </c>
      <c r="O629" s="1" t="s">
        <v>50</v>
      </c>
      <c r="P629" s="1" t="s">
        <v>50</v>
      </c>
      <c r="Q629" s="1" t="s">
        <v>982</v>
      </c>
      <c r="R629" s="1" t="s">
        <v>62</v>
      </c>
      <c r="S629" s="1" t="s">
        <v>62</v>
      </c>
      <c r="T629" s="1" t="s">
        <v>61</v>
      </c>
      <c r="AR629" s="1" t="s">
        <v>50</v>
      </c>
      <c r="AS629" s="1" t="s">
        <v>50</v>
      </c>
      <c r="AU629" s="1" t="s">
        <v>983</v>
      </c>
      <c r="AV629">
        <v>66669</v>
      </c>
    </row>
    <row r="630" spans="1:48" ht="30" customHeight="1" x14ac:dyDescent="0.3">
      <c r="A630" s="13" t="s">
        <v>262</v>
      </c>
      <c r="B630" s="13" t="s">
        <v>263</v>
      </c>
      <c r="C630" s="13" t="s">
        <v>139</v>
      </c>
      <c r="D630" s="11">
        <v>0.96099999999999997</v>
      </c>
      <c r="E630" s="12"/>
      <c r="F630" s="12"/>
      <c r="G630" s="12"/>
      <c r="H630" s="12"/>
      <c r="I630" s="12"/>
      <c r="J630" s="12"/>
      <c r="K630" s="12">
        <f t="shared" si="31"/>
        <v>0</v>
      </c>
      <c r="L630" s="12">
        <f t="shared" si="32"/>
        <v>0</v>
      </c>
      <c r="M630" s="13" t="s">
        <v>264</v>
      </c>
      <c r="N630" s="1" t="s">
        <v>265</v>
      </c>
      <c r="O630" s="1" t="s">
        <v>50</v>
      </c>
      <c r="P630" s="1" t="s">
        <v>50</v>
      </c>
      <c r="Q630" s="1" t="s">
        <v>982</v>
      </c>
      <c r="R630" s="1" t="s">
        <v>61</v>
      </c>
      <c r="S630" s="1" t="s">
        <v>62</v>
      </c>
      <c r="T630" s="1" t="s">
        <v>62</v>
      </c>
      <c r="AR630" s="1" t="s">
        <v>50</v>
      </c>
      <c r="AS630" s="1" t="s">
        <v>50</v>
      </c>
      <c r="AU630" s="1" t="s">
        <v>984</v>
      </c>
      <c r="AV630">
        <v>66670</v>
      </c>
    </row>
    <row r="631" spans="1:48" ht="30" customHeight="1" x14ac:dyDescent="0.3">
      <c r="A631" s="13" t="s">
        <v>262</v>
      </c>
      <c r="B631" s="13" t="s">
        <v>267</v>
      </c>
      <c r="C631" s="13" t="s">
        <v>139</v>
      </c>
      <c r="D631" s="11">
        <v>0.89900000000000002</v>
      </c>
      <c r="E631" s="12"/>
      <c r="F631" s="12"/>
      <c r="G631" s="12"/>
      <c r="H631" s="12"/>
      <c r="I631" s="12"/>
      <c r="J631" s="12"/>
      <c r="K631" s="12">
        <f t="shared" si="31"/>
        <v>0</v>
      </c>
      <c r="L631" s="12">
        <f t="shared" si="32"/>
        <v>0</v>
      </c>
      <c r="M631" s="13" t="s">
        <v>268</v>
      </c>
      <c r="N631" s="1" t="s">
        <v>269</v>
      </c>
      <c r="O631" s="1" t="s">
        <v>50</v>
      </c>
      <c r="P631" s="1" t="s">
        <v>50</v>
      </c>
      <c r="Q631" s="1" t="s">
        <v>982</v>
      </c>
      <c r="R631" s="1" t="s">
        <v>61</v>
      </c>
      <c r="S631" s="1" t="s">
        <v>62</v>
      </c>
      <c r="T631" s="1" t="s">
        <v>62</v>
      </c>
      <c r="AR631" s="1" t="s">
        <v>50</v>
      </c>
      <c r="AS631" s="1" t="s">
        <v>50</v>
      </c>
      <c r="AU631" s="1" t="s">
        <v>985</v>
      </c>
      <c r="AV631">
        <v>66671</v>
      </c>
    </row>
    <row r="632" spans="1:48" ht="30" customHeight="1" x14ac:dyDescent="0.3">
      <c r="A632" s="13" t="s">
        <v>262</v>
      </c>
      <c r="B632" s="13" t="s">
        <v>271</v>
      </c>
      <c r="C632" s="13" t="s">
        <v>139</v>
      </c>
      <c r="D632" s="11">
        <v>6.8000000000000005E-2</v>
      </c>
      <c r="E632" s="12"/>
      <c r="F632" s="12"/>
      <c r="G632" s="12"/>
      <c r="H632" s="12"/>
      <c r="I632" s="12"/>
      <c r="J632" s="12"/>
      <c r="K632" s="12">
        <f t="shared" si="31"/>
        <v>0</v>
      </c>
      <c r="L632" s="12">
        <f t="shared" si="32"/>
        <v>0</v>
      </c>
      <c r="M632" s="13" t="s">
        <v>272</v>
      </c>
      <c r="N632" s="1" t="s">
        <v>273</v>
      </c>
      <c r="O632" s="1" t="s">
        <v>50</v>
      </c>
      <c r="P632" s="1" t="s">
        <v>50</v>
      </c>
      <c r="Q632" s="1" t="s">
        <v>982</v>
      </c>
      <c r="R632" s="1" t="s">
        <v>61</v>
      </c>
      <c r="S632" s="1" t="s">
        <v>62</v>
      </c>
      <c r="T632" s="1" t="s">
        <v>62</v>
      </c>
      <c r="AR632" s="1" t="s">
        <v>50</v>
      </c>
      <c r="AS632" s="1" t="s">
        <v>50</v>
      </c>
      <c r="AU632" s="1" t="s">
        <v>986</v>
      </c>
      <c r="AV632">
        <v>66672</v>
      </c>
    </row>
    <row r="633" spans="1:48" ht="30" customHeight="1" x14ac:dyDescent="0.3">
      <c r="A633" s="13" t="s">
        <v>275</v>
      </c>
      <c r="B633" s="13" t="s">
        <v>276</v>
      </c>
      <c r="C633" s="13" t="s">
        <v>251</v>
      </c>
      <c r="D633" s="11">
        <v>31</v>
      </c>
      <c r="E633" s="12"/>
      <c r="F633" s="12"/>
      <c r="G633" s="12"/>
      <c r="H633" s="12"/>
      <c r="I633" s="12"/>
      <c r="J633" s="12"/>
      <c r="K633" s="12">
        <f t="shared" si="31"/>
        <v>0</v>
      </c>
      <c r="L633" s="12">
        <f t="shared" si="32"/>
        <v>0</v>
      </c>
      <c r="M633" s="13" t="s">
        <v>277</v>
      </c>
      <c r="N633" s="1" t="s">
        <v>278</v>
      </c>
      <c r="O633" s="1" t="s">
        <v>50</v>
      </c>
      <c r="P633" s="1" t="s">
        <v>50</v>
      </c>
      <c r="Q633" s="1" t="s">
        <v>982</v>
      </c>
      <c r="R633" s="1" t="s">
        <v>61</v>
      </c>
      <c r="S633" s="1" t="s">
        <v>62</v>
      </c>
      <c r="T633" s="1" t="s">
        <v>62</v>
      </c>
      <c r="AR633" s="1" t="s">
        <v>50</v>
      </c>
      <c r="AS633" s="1" t="s">
        <v>50</v>
      </c>
      <c r="AU633" s="1" t="s">
        <v>987</v>
      </c>
      <c r="AV633">
        <v>67257</v>
      </c>
    </row>
    <row r="634" spans="1:48" ht="30" customHeight="1" x14ac:dyDescent="0.3">
      <c r="A634" s="13" t="s">
        <v>280</v>
      </c>
      <c r="B634" s="13" t="s">
        <v>281</v>
      </c>
      <c r="C634" s="13" t="s">
        <v>139</v>
      </c>
      <c r="D634" s="11">
        <v>8.6880000000000006</v>
      </c>
      <c r="E634" s="12"/>
      <c r="F634" s="12"/>
      <c r="G634" s="12"/>
      <c r="H634" s="12"/>
      <c r="I634" s="12"/>
      <c r="J634" s="12"/>
      <c r="K634" s="12">
        <f t="shared" si="31"/>
        <v>0</v>
      </c>
      <c r="L634" s="12">
        <f t="shared" si="32"/>
        <v>0</v>
      </c>
      <c r="M634" s="13" t="s">
        <v>282</v>
      </c>
      <c r="N634" s="1" t="s">
        <v>283</v>
      </c>
      <c r="O634" s="1" t="s">
        <v>50</v>
      </c>
      <c r="P634" s="1" t="s">
        <v>50</v>
      </c>
      <c r="Q634" s="1" t="s">
        <v>982</v>
      </c>
      <c r="R634" s="1" t="s">
        <v>61</v>
      </c>
      <c r="S634" s="1" t="s">
        <v>62</v>
      </c>
      <c r="T634" s="1" t="s">
        <v>62</v>
      </c>
      <c r="AR634" s="1" t="s">
        <v>50</v>
      </c>
      <c r="AS634" s="1" t="s">
        <v>50</v>
      </c>
      <c r="AU634" s="1" t="s">
        <v>988</v>
      </c>
      <c r="AV634">
        <v>66673</v>
      </c>
    </row>
    <row r="635" spans="1:48" ht="30" customHeight="1" x14ac:dyDescent="0.3">
      <c r="A635" s="13" t="s">
        <v>285</v>
      </c>
      <c r="B635" s="13" t="s">
        <v>286</v>
      </c>
      <c r="C635" s="13" t="s">
        <v>139</v>
      </c>
      <c r="D635" s="11">
        <v>8.6880000000000006</v>
      </c>
      <c r="E635" s="12"/>
      <c r="F635" s="12"/>
      <c r="G635" s="12"/>
      <c r="H635" s="12"/>
      <c r="I635" s="12"/>
      <c r="J635" s="12"/>
      <c r="K635" s="12">
        <f t="shared" si="31"/>
        <v>0</v>
      </c>
      <c r="L635" s="12">
        <f t="shared" si="32"/>
        <v>0</v>
      </c>
      <c r="M635" s="13" t="s">
        <v>287</v>
      </c>
      <c r="N635" s="1" t="s">
        <v>288</v>
      </c>
      <c r="O635" s="1" t="s">
        <v>50</v>
      </c>
      <c r="P635" s="1" t="s">
        <v>50</v>
      </c>
      <c r="Q635" s="1" t="s">
        <v>982</v>
      </c>
      <c r="R635" s="1" t="s">
        <v>61</v>
      </c>
      <c r="S635" s="1" t="s">
        <v>62</v>
      </c>
      <c r="T635" s="1" t="s">
        <v>62</v>
      </c>
      <c r="AR635" s="1" t="s">
        <v>50</v>
      </c>
      <c r="AS635" s="1" t="s">
        <v>50</v>
      </c>
      <c r="AU635" s="1" t="s">
        <v>989</v>
      </c>
      <c r="AV635">
        <v>66674</v>
      </c>
    </row>
    <row r="636" spans="1:48" ht="30" customHeight="1" x14ac:dyDescent="0.3">
      <c r="A636" s="13" t="s">
        <v>290</v>
      </c>
      <c r="B636" s="13" t="s">
        <v>291</v>
      </c>
      <c r="C636" s="13" t="s">
        <v>139</v>
      </c>
      <c r="D636" s="11">
        <v>8.6880000000000006</v>
      </c>
      <c r="E636" s="12"/>
      <c r="F636" s="12"/>
      <c r="G636" s="12"/>
      <c r="H636" s="12"/>
      <c r="I636" s="12"/>
      <c r="J636" s="12"/>
      <c r="K636" s="12">
        <f t="shared" si="31"/>
        <v>0</v>
      </c>
      <c r="L636" s="12">
        <f t="shared" si="32"/>
        <v>0</v>
      </c>
      <c r="M636" s="13" t="s">
        <v>292</v>
      </c>
      <c r="N636" s="1" t="s">
        <v>293</v>
      </c>
      <c r="O636" s="1" t="s">
        <v>50</v>
      </c>
      <c r="P636" s="1" t="s">
        <v>50</v>
      </c>
      <c r="Q636" s="1" t="s">
        <v>982</v>
      </c>
      <c r="R636" s="1" t="s">
        <v>61</v>
      </c>
      <c r="S636" s="1" t="s">
        <v>62</v>
      </c>
      <c r="T636" s="1" t="s">
        <v>62</v>
      </c>
      <c r="AR636" s="1" t="s">
        <v>50</v>
      </c>
      <c r="AS636" s="1" t="s">
        <v>50</v>
      </c>
      <c r="AU636" s="1" t="s">
        <v>990</v>
      </c>
      <c r="AV636">
        <v>66675</v>
      </c>
    </row>
    <row r="637" spans="1:48" ht="30" customHeight="1" x14ac:dyDescent="0.3">
      <c r="A637" s="13" t="s">
        <v>295</v>
      </c>
      <c r="B637" s="13" t="s">
        <v>296</v>
      </c>
      <c r="C637" s="13" t="s">
        <v>139</v>
      </c>
      <c r="D637" s="11">
        <v>8.6880000000000006</v>
      </c>
      <c r="E637" s="12"/>
      <c r="F637" s="12"/>
      <c r="G637" s="12"/>
      <c r="H637" s="12"/>
      <c r="I637" s="12"/>
      <c r="J637" s="12"/>
      <c r="K637" s="12">
        <f t="shared" si="31"/>
        <v>0</v>
      </c>
      <c r="L637" s="12">
        <f t="shared" si="32"/>
        <v>0</v>
      </c>
      <c r="M637" s="13" t="s">
        <v>297</v>
      </c>
      <c r="N637" s="1" t="s">
        <v>298</v>
      </c>
      <c r="O637" s="1" t="s">
        <v>50</v>
      </c>
      <c r="P637" s="1" t="s">
        <v>50</v>
      </c>
      <c r="Q637" s="1" t="s">
        <v>982</v>
      </c>
      <c r="R637" s="1" t="s">
        <v>61</v>
      </c>
      <c r="S637" s="1" t="s">
        <v>62</v>
      </c>
      <c r="T637" s="1" t="s">
        <v>62</v>
      </c>
      <c r="AR637" s="1" t="s">
        <v>50</v>
      </c>
      <c r="AS637" s="1" t="s">
        <v>50</v>
      </c>
      <c r="AU637" s="1" t="s">
        <v>991</v>
      </c>
      <c r="AV637">
        <v>66676</v>
      </c>
    </row>
    <row r="638" spans="1:48" ht="30" customHeight="1" x14ac:dyDescent="0.3">
      <c r="A638" s="13" t="s">
        <v>300</v>
      </c>
      <c r="B638" s="13" t="s">
        <v>50</v>
      </c>
      <c r="C638" s="13" t="s">
        <v>139</v>
      </c>
      <c r="D638" s="11">
        <v>0.67700000000000005</v>
      </c>
      <c r="E638" s="12"/>
      <c r="F638" s="12"/>
      <c r="G638" s="12"/>
      <c r="H638" s="12"/>
      <c r="I638" s="12"/>
      <c r="J638" s="12"/>
      <c r="K638" s="12">
        <f t="shared" si="31"/>
        <v>0</v>
      </c>
      <c r="L638" s="12">
        <f t="shared" si="32"/>
        <v>0</v>
      </c>
      <c r="M638" s="13" t="s">
        <v>301</v>
      </c>
      <c r="N638" s="1" t="s">
        <v>302</v>
      </c>
      <c r="O638" s="1" t="s">
        <v>50</v>
      </c>
      <c r="P638" s="1" t="s">
        <v>50</v>
      </c>
      <c r="Q638" s="1" t="s">
        <v>982</v>
      </c>
      <c r="R638" s="1" t="s">
        <v>61</v>
      </c>
      <c r="S638" s="1" t="s">
        <v>62</v>
      </c>
      <c r="T638" s="1" t="s">
        <v>62</v>
      </c>
      <c r="AR638" s="1" t="s">
        <v>50</v>
      </c>
      <c r="AS638" s="1" t="s">
        <v>50</v>
      </c>
      <c r="AU638" s="1" t="s">
        <v>992</v>
      </c>
      <c r="AV638">
        <v>67261</v>
      </c>
    </row>
    <row r="639" spans="1:48" ht="30" customHeight="1" x14ac:dyDescent="0.3">
      <c r="A639" s="13" t="s">
        <v>304</v>
      </c>
      <c r="B639" s="13" t="s">
        <v>50</v>
      </c>
      <c r="C639" s="13" t="s">
        <v>139</v>
      </c>
      <c r="D639" s="11">
        <v>9.3650000000000002</v>
      </c>
      <c r="E639" s="12"/>
      <c r="F639" s="12"/>
      <c r="G639" s="12"/>
      <c r="H639" s="12"/>
      <c r="I639" s="12"/>
      <c r="J639" s="12"/>
      <c r="K639" s="12">
        <f t="shared" si="31"/>
        <v>0</v>
      </c>
      <c r="L639" s="12">
        <f t="shared" si="32"/>
        <v>0</v>
      </c>
      <c r="M639" s="13" t="s">
        <v>305</v>
      </c>
      <c r="N639" s="1" t="s">
        <v>306</v>
      </c>
      <c r="O639" s="1" t="s">
        <v>50</v>
      </c>
      <c r="P639" s="1" t="s">
        <v>50</v>
      </c>
      <c r="Q639" s="1" t="s">
        <v>982</v>
      </c>
      <c r="R639" s="1" t="s">
        <v>61</v>
      </c>
      <c r="S639" s="1" t="s">
        <v>62</v>
      </c>
      <c r="T639" s="1" t="s">
        <v>62</v>
      </c>
      <c r="AR639" s="1" t="s">
        <v>50</v>
      </c>
      <c r="AS639" s="1" t="s">
        <v>50</v>
      </c>
      <c r="AU639" s="1" t="s">
        <v>993</v>
      </c>
      <c r="AV639">
        <v>67390</v>
      </c>
    </row>
    <row r="640" spans="1:48" ht="30" customHeight="1" x14ac:dyDescent="0.3">
      <c r="A640" s="13" t="s">
        <v>308</v>
      </c>
      <c r="B640" s="13" t="s">
        <v>309</v>
      </c>
      <c r="C640" s="13" t="s">
        <v>310</v>
      </c>
      <c r="D640" s="11">
        <v>297</v>
      </c>
      <c r="E640" s="12"/>
      <c r="F640" s="12"/>
      <c r="G640" s="12"/>
      <c r="H640" s="12"/>
      <c r="I640" s="12"/>
      <c r="J640" s="12"/>
      <c r="K640" s="12">
        <f t="shared" si="31"/>
        <v>0</v>
      </c>
      <c r="L640" s="12">
        <f t="shared" si="32"/>
        <v>0</v>
      </c>
      <c r="M640" s="13" t="s">
        <v>50</v>
      </c>
      <c r="N640" s="1" t="s">
        <v>311</v>
      </c>
      <c r="O640" s="1" t="s">
        <v>50</v>
      </c>
      <c r="P640" s="1" t="s">
        <v>50</v>
      </c>
      <c r="Q640" s="1" t="s">
        <v>982</v>
      </c>
      <c r="R640" s="1" t="s">
        <v>62</v>
      </c>
      <c r="S640" s="1" t="s">
        <v>62</v>
      </c>
      <c r="T640" s="1" t="s">
        <v>61</v>
      </c>
      <c r="AR640" s="1" t="s">
        <v>50</v>
      </c>
      <c r="AS640" s="1" t="s">
        <v>50</v>
      </c>
      <c r="AU640" s="1" t="s">
        <v>994</v>
      </c>
      <c r="AV640">
        <v>66677</v>
      </c>
    </row>
    <row r="641" spans="1:48" ht="30" customHeight="1" x14ac:dyDescent="0.3">
      <c r="A641" s="13" t="s">
        <v>308</v>
      </c>
      <c r="B641" s="13" t="s">
        <v>313</v>
      </c>
      <c r="C641" s="13" t="s">
        <v>310</v>
      </c>
      <c r="D641" s="11">
        <v>284</v>
      </c>
      <c r="E641" s="12"/>
      <c r="F641" s="12"/>
      <c r="G641" s="12"/>
      <c r="H641" s="12"/>
      <c r="I641" s="12"/>
      <c r="J641" s="12"/>
      <c r="K641" s="12">
        <f t="shared" si="31"/>
        <v>0</v>
      </c>
      <c r="L641" s="12">
        <f t="shared" si="32"/>
        <v>0</v>
      </c>
      <c r="M641" s="13" t="s">
        <v>50</v>
      </c>
      <c r="N641" s="1" t="s">
        <v>314</v>
      </c>
      <c r="O641" s="1" t="s">
        <v>50</v>
      </c>
      <c r="P641" s="1" t="s">
        <v>50</v>
      </c>
      <c r="Q641" s="1" t="s">
        <v>982</v>
      </c>
      <c r="R641" s="1" t="s">
        <v>62</v>
      </c>
      <c r="S641" s="1" t="s">
        <v>62</v>
      </c>
      <c r="T641" s="1" t="s">
        <v>61</v>
      </c>
      <c r="AR641" s="1" t="s">
        <v>50</v>
      </c>
      <c r="AS641" s="1" t="s">
        <v>50</v>
      </c>
      <c r="AU641" s="1" t="s">
        <v>995</v>
      </c>
      <c r="AV641">
        <v>66678</v>
      </c>
    </row>
    <row r="642" spans="1:48" ht="30" customHeight="1" x14ac:dyDescent="0.3">
      <c r="A642" s="13" t="s">
        <v>316</v>
      </c>
      <c r="B642" s="13" t="s">
        <v>317</v>
      </c>
      <c r="C642" s="13" t="s">
        <v>139</v>
      </c>
      <c r="D642" s="11">
        <v>9.3650000000000002</v>
      </c>
      <c r="E642" s="12"/>
      <c r="F642" s="12"/>
      <c r="G642" s="12"/>
      <c r="H642" s="12"/>
      <c r="I642" s="12"/>
      <c r="J642" s="12"/>
      <c r="K642" s="12">
        <f t="shared" si="31"/>
        <v>0</v>
      </c>
      <c r="L642" s="12">
        <f t="shared" si="32"/>
        <v>0</v>
      </c>
      <c r="M642" s="13" t="s">
        <v>318</v>
      </c>
      <c r="N642" s="1" t="s">
        <v>319</v>
      </c>
      <c r="O642" s="1" t="s">
        <v>50</v>
      </c>
      <c r="P642" s="1" t="s">
        <v>50</v>
      </c>
      <c r="Q642" s="1" t="s">
        <v>982</v>
      </c>
      <c r="R642" s="1" t="s">
        <v>61</v>
      </c>
      <c r="S642" s="1" t="s">
        <v>62</v>
      </c>
      <c r="T642" s="1" t="s">
        <v>62</v>
      </c>
      <c r="AR642" s="1" t="s">
        <v>50</v>
      </c>
      <c r="AS642" s="1" t="s">
        <v>50</v>
      </c>
      <c r="AU642" s="1" t="s">
        <v>996</v>
      </c>
      <c r="AV642">
        <v>66679</v>
      </c>
    </row>
    <row r="643" spans="1:48" ht="30" customHeight="1" x14ac:dyDescent="0.3">
      <c r="A643" s="13" t="s">
        <v>321</v>
      </c>
      <c r="B643" s="13" t="s">
        <v>322</v>
      </c>
      <c r="C643" s="13" t="s">
        <v>323</v>
      </c>
      <c r="D643" s="11">
        <v>17</v>
      </c>
      <c r="E643" s="12"/>
      <c r="F643" s="12"/>
      <c r="G643" s="12"/>
      <c r="H643" s="12"/>
      <c r="I643" s="12"/>
      <c r="J643" s="12"/>
      <c r="K643" s="12">
        <f t="shared" si="31"/>
        <v>0</v>
      </c>
      <c r="L643" s="12">
        <f t="shared" si="32"/>
        <v>0</v>
      </c>
      <c r="M643" s="13" t="s">
        <v>50</v>
      </c>
      <c r="N643" s="1" t="s">
        <v>324</v>
      </c>
      <c r="O643" s="1" t="s">
        <v>50</v>
      </c>
      <c r="P643" s="1" t="s">
        <v>50</v>
      </c>
      <c r="Q643" s="1" t="s">
        <v>982</v>
      </c>
      <c r="R643" s="1" t="s">
        <v>62</v>
      </c>
      <c r="S643" s="1" t="s">
        <v>62</v>
      </c>
      <c r="T643" s="1" t="s">
        <v>61</v>
      </c>
      <c r="AR643" s="1" t="s">
        <v>50</v>
      </c>
      <c r="AS643" s="1" t="s">
        <v>50</v>
      </c>
      <c r="AU643" s="1" t="s">
        <v>997</v>
      </c>
      <c r="AV643">
        <v>66680</v>
      </c>
    </row>
    <row r="644" spans="1:48" ht="30" customHeight="1" x14ac:dyDescent="0.3">
      <c r="A644" s="13" t="s">
        <v>326</v>
      </c>
      <c r="B644" s="13" t="s">
        <v>327</v>
      </c>
      <c r="C644" s="13" t="s">
        <v>323</v>
      </c>
      <c r="D644" s="11">
        <v>16</v>
      </c>
      <c r="E644" s="12"/>
      <c r="F644" s="12"/>
      <c r="G644" s="12"/>
      <c r="H644" s="12"/>
      <c r="I644" s="12"/>
      <c r="J644" s="12"/>
      <c r="K644" s="12">
        <f t="shared" si="31"/>
        <v>0</v>
      </c>
      <c r="L644" s="12">
        <f t="shared" si="32"/>
        <v>0</v>
      </c>
      <c r="M644" s="13" t="s">
        <v>328</v>
      </c>
      <c r="N644" s="1" t="s">
        <v>329</v>
      </c>
      <c r="O644" s="1" t="s">
        <v>50</v>
      </c>
      <c r="P644" s="1" t="s">
        <v>50</v>
      </c>
      <c r="Q644" s="1" t="s">
        <v>982</v>
      </c>
      <c r="R644" s="1" t="s">
        <v>61</v>
      </c>
      <c r="S644" s="1" t="s">
        <v>62</v>
      </c>
      <c r="T644" s="1" t="s">
        <v>62</v>
      </c>
      <c r="AR644" s="1" t="s">
        <v>50</v>
      </c>
      <c r="AS644" s="1" t="s">
        <v>50</v>
      </c>
      <c r="AU644" s="1" t="s">
        <v>998</v>
      </c>
      <c r="AV644">
        <v>66681</v>
      </c>
    </row>
    <row r="645" spans="1:48" ht="30" customHeight="1" x14ac:dyDescent="0.3">
      <c r="A645" s="13" t="s">
        <v>331</v>
      </c>
      <c r="B645" s="13" t="s">
        <v>332</v>
      </c>
      <c r="C645" s="13" t="s">
        <v>58</v>
      </c>
      <c r="D645" s="11">
        <v>26</v>
      </c>
      <c r="E645" s="12"/>
      <c r="F645" s="12"/>
      <c r="G645" s="12"/>
      <c r="H645" s="12"/>
      <c r="I645" s="12"/>
      <c r="J645" s="12"/>
      <c r="K645" s="12">
        <f t="shared" si="31"/>
        <v>0</v>
      </c>
      <c r="L645" s="12">
        <f t="shared" si="32"/>
        <v>0</v>
      </c>
      <c r="M645" s="13" t="s">
        <v>333</v>
      </c>
      <c r="N645" s="1" t="s">
        <v>334</v>
      </c>
      <c r="O645" s="1" t="s">
        <v>50</v>
      </c>
      <c r="P645" s="1" t="s">
        <v>50</v>
      </c>
      <c r="Q645" s="1" t="s">
        <v>982</v>
      </c>
      <c r="R645" s="1" t="s">
        <v>61</v>
      </c>
      <c r="S645" s="1" t="s">
        <v>62</v>
      </c>
      <c r="T645" s="1" t="s">
        <v>62</v>
      </c>
      <c r="AR645" s="1" t="s">
        <v>50</v>
      </c>
      <c r="AS645" s="1" t="s">
        <v>50</v>
      </c>
      <c r="AU645" s="1" t="s">
        <v>999</v>
      </c>
      <c r="AV645">
        <v>67260</v>
      </c>
    </row>
    <row r="646" spans="1:48" ht="30" customHeight="1" x14ac:dyDescent="0.3">
      <c r="A646" s="13" t="s">
        <v>336</v>
      </c>
      <c r="B646" s="13" t="s">
        <v>337</v>
      </c>
      <c r="C646" s="13" t="s">
        <v>58</v>
      </c>
      <c r="D646" s="11">
        <v>4</v>
      </c>
      <c r="E646" s="12"/>
      <c r="F646" s="12"/>
      <c r="G646" s="12"/>
      <c r="H646" s="12"/>
      <c r="I646" s="12"/>
      <c r="J646" s="12"/>
      <c r="K646" s="12">
        <f t="shared" si="31"/>
        <v>0</v>
      </c>
      <c r="L646" s="12">
        <f t="shared" si="32"/>
        <v>0</v>
      </c>
      <c r="M646" s="13" t="s">
        <v>338</v>
      </c>
      <c r="N646" s="1" t="s">
        <v>339</v>
      </c>
      <c r="O646" s="1" t="s">
        <v>50</v>
      </c>
      <c r="P646" s="1" t="s">
        <v>50</v>
      </c>
      <c r="Q646" s="1" t="s">
        <v>982</v>
      </c>
      <c r="R646" s="1" t="s">
        <v>61</v>
      </c>
      <c r="S646" s="1" t="s">
        <v>62</v>
      </c>
      <c r="T646" s="1" t="s">
        <v>62</v>
      </c>
      <c r="AR646" s="1" t="s">
        <v>50</v>
      </c>
      <c r="AS646" s="1" t="s">
        <v>50</v>
      </c>
      <c r="AU646" s="1" t="s">
        <v>1000</v>
      </c>
      <c r="AV646">
        <v>66683</v>
      </c>
    </row>
    <row r="647" spans="1:48" ht="30" customHeight="1" x14ac:dyDescent="0.3">
      <c r="A647" s="13" t="s">
        <v>341</v>
      </c>
      <c r="B647" s="13" t="s">
        <v>342</v>
      </c>
      <c r="C647" s="13" t="s">
        <v>99</v>
      </c>
      <c r="D647" s="11">
        <v>182</v>
      </c>
      <c r="E647" s="12"/>
      <c r="F647" s="12"/>
      <c r="G647" s="12"/>
      <c r="H647" s="12"/>
      <c r="I647" s="12"/>
      <c r="J647" s="12"/>
      <c r="K647" s="12">
        <f t="shared" si="31"/>
        <v>0</v>
      </c>
      <c r="L647" s="12">
        <f t="shared" si="32"/>
        <v>0</v>
      </c>
      <c r="M647" s="13" t="s">
        <v>343</v>
      </c>
      <c r="N647" s="1" t="s">
        <v>344</v>
      </c>
      <c r="O647" s="1" t="s">
        <v>50</v>
      </c>
      <c r="P647" s="1" t="s">
        <v>50</v>
      </c>
      <c r="Q647" s="1" t="s">
        <v>982</v>
      </c>
      <c r="R647" s="1" t="s">
        <v>61</v>
      </c>
      <c r="S647" s="1" t="s">
        <v>62</v>
      </c>
      <c r="T647" s="1" t="s">
        <v>62</v>
      </c>
      <c r="AR647" s="1" t="s">
        <v>50</v>
      </c>
      <c r="AS647" s="1" t="s">
        <v>50</v>
      </c>
      <c r="AU647" s="1" t="s">
        <v>1001</v>
      </c>
      <c r="AV647">
        <v>66684</v>
      </c>
    </row>
    <row r="648" spans="1:48" ht="30" customHeight="1" x14ac:dyDescent="0.3">
      <c r="A648" s="13" t="s">
        <v>346</v>
      </c>
      <c r="B648" s="13" t="s">
        <v>347</v>
      </c>
      <c r="C648" s="13" t="s">
        <v>83</v>
      </c>
      <c r="D648" s="11">
        <v>91</v>
      </c>
      <c r="E648" s="12"/>
      <c r="F648" s="12"/>
      <c r="G648" s="12"/>
      <c r="H648" s="12"/>
      <c r="I648" s="12"/>
      <c r="J648" s="12"/>
      <c r="K648" s="12">
        <f t="shared" si="31"/>
        <v>0</v>
      </c>
      <c r="L648" s="12">
        <f t="shared" si="32"/>
        <v>0</v>
      </c>
      <c r="M648" s="13" t="s">
        <v>50</v>
      </c>
      <c r="N648" s="1" t="s">
        <v>348</v>
      </c>
      <c r="O648" s="1" t="s">
        <v>50</v>
      </c>
      <c r="P648" s="1" t="s">
        <v>50</v>
      </c>
      <c r="Q648" s="1" t="s">
        <v>982</v>
      </c>
      <c r="R648" s="1" t="s">
        <v>62</v>
      </c>
      <c r="S648" s="1" t="s">
        <v>62</v>
      </c>
      <c r="T648" s="1" t="s">
        <v>61</v>
      </c>
      <c r="AR648" s="1" t="s">
        <v>50</v>
      </c>
      <c r="AS648" s="1" t="s">
        <v>50</v>
      </c>
      <c r="AU648" s="1" t="s">
        <v>1002</v>
      </c>
      <c r="AV648">
        <v>66685</v>
      </c>
    </row>
    <row r="649" spans="1:48" ht="30" customHeight="1" x14ac:dyDescent="0.3">
      <c r="A649" s="13" t="s">
        <v>346</v>
      </c>
      <c r="B649" s="13" t="s">
        <v>350</v>
      </c>
      <c r="C649" s="13" t="s">
        <v>83</v>
      </c>
      <c r="D649" s="11">
        <v>75</v>
      </c>
      <c r="E649" s="12"/>
      <c r="F649" s="12"/>
      <c r="G649" s="12"/>
      <c r="H649" s="12"/>
      <c r="I649" s="12"/>
      <c r="J649" s="12"/>
      <c r="K649" s="12">
        <f t="shared" si="31"/>
        <v>0</v>
      </c>
      <c r="L649" s="12">
        <f t="shared" si="32"/>
        <v>0</v>
      </c>
      <c r="M649" s="13" t="s">
        <v>50</v>
      </c>
      <c r="N649" s="1" t="s">
        <v>351</v>
      </c>
      <c r="O649" s="1" t="s">
        <v>50</v>
      </c>
      <c r="P649" s="1" t="s">
        <v>50</v>
      </c>
      <c r="Q649" s="1" t="s">
        <v>982</v>
      </c>
      <c r="R649" s="1" t="s">
        <v>62</v>
      </c>
      <c r="S649" s="1" t="s">
        <v>62</v>
      </c>
      <c r="T649" s="1" t="s">
        <v>61</v>
      </c>
      <c r="AR649" s="1" t="s">
        <v>50</v>
      </c>
      <c r="AS649" s="1" t="s">
        <v>50</v>
      </c>
      <c r="AU649" s="1" t="s">
        <v>1003</v>
      </c>
      <c r="AV649">
        <v>66686</v>
      </c>
    </row>
    <row r="650" spans="1:48" ht="30" customHeight="1" x14ac:dyDescent="0.3">
      <c r="A650" s="13" t="s">
        <v>244</v>
      </c>
      <c r="B650" s="13" t="s">
        <v>245</v>
      </c>
      <c r="C650" s="13" t="s">
        <v>139</v>
      </c>
      <c r="D650" s="11">
        <v>-0.48499999999999999</v>
      </c>
      <c r="E650" s="12"/>
      <c r="F650" s="12"/>
      <c r="G650" s="12"/>
      <c r="H650" s="12"/>
      <c r="I650" s="12"/>
      <c r="J650" s="12"/>
      <c r="K650" s="12">
        <f t="shared" si="31"/>
        <v>0</v>
      </c>
      <c r="L650" s="12">
        <f t="shared" si="32"/>
        <v>0</v>
      </c>
      <c r="M650" s="13" t="s">
        <v>246</v>
      </c>
      <c r="N650" s="1" t="s">
        <v>247</v>
      </c>
      <c r="O650" s="1" t="s">
        <v>50</v>
      </c>
      <c r="P650" s="1" t="s">
        <v>50</v>
      </c>
      <c r="Q650" s="1" t="s">
        <v>982</v>
      </c>
      <c r="R650" s="1" t="s">
        <v>62</v>
      </c>
      <c r="S650" s="1" t="s">
        <v>62</v>
      </c>
      <c r="T650" s="1" t="s">
        <v>61</v>
      </c>
      <c r="AR650" s="1" t="s">
        <v>50</v>
      </c>
      <c r="AS650" s="1" t="s">
        <v>50</v>
      </c>
      <c r="AU650" s="1" t="s">
        <v>1004</v>
      </c>
      <c r="AV650">
        <v>66687</v>
      </c>
    </row>
    <row r="651" spans="1:48" ht="30" customHeight="1" x14ac:dyDescent="0.3">
      <c r="A651" s="11"/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  <c r="Q651" s="1" t="s">
        <v>982</v>
      </c>
    </row>
    <row r="652" spans="1:48" ht="30" customHeight="1" x14ac:dyDescent="0.3">
      <c r="A652" s="11"/>
      <c r="B652" s="11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  <c r="Q652" s="1" t="s">
        <v>982</v>
      </c>
    </row>
    <row r="653" spans="1:48" ht="30" customHeight="1" x14ac:dyDescent="0.3">
      <c r="A653" s="13" t="s">
        <v>87</v>
      </c>
      <c r="B653" s="11"/>
      <c r="C653" s="11"/>
      <c r="D653" s="11"/>
      <c r="E653" s="12"/>
      <c r="F653" s="12"/>
      <c r="G653" s="12"/>
      <c r="H653" s="12"/>
      <c r="I653" s="12"/>
      <c r="J653" s="12"/>
      <c r="K653" s="12"/>
      <c r="L653" s="12">
        <f>SUMIF(Q629:Q652,"01010304",L629:L652)</f>
        <v>0</v>
      </c>
      <c r="M653" s="11"/>
      <c r="N653" t="s">
        <v>88</v>
      </c>
    </row>
    <row r="654" spans="1:48" ht="30" customHeight="1" x14ac:dyDescent="0.3">
      <c r="A654" s="13" t="s">
        <v>354</v>
      </c>
      <c r="B654" s="13" t="s">
        <v>50</v>
      </c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1"/>
      <c r="Q654" s="1" t="s">
        <v>1005</v>
      </c>
    </row>
    <row r="655" spans="1:48" ht="30" customHeight="1" x14ac:dyDescent="0.3">
      <c r="A655" s="13" t="s">
        <v>356</v>
      </c>
      <c r="B655" s="13" t="s">
        <v>357</v>
      </c>
      <c r="C655" s="13" t="s">
        <v>358</v>
      </c>
      <c r="D655" s="11">
        <v>14755</v>
      </c>
      <c r="E655" s="12"/>
      <c r="F655" s="12"/>
      <c r="G655" s="12"/>
      <c r="H655" s="12"/>
      <c r="I655" s="12"/>
      <c r="J655" s="12"/>
      <c r="K655" s="12">
        <f t="shared" ref="K655:L661" si="33">TRUNC(E655+G655+I655, 0)</f>
        <v>0</v>
      </c>
      <c r="L655" s="12">
        <f t="shared" si="33"/>
        <v>0</v>
      </c>
      <c r="M655" s="13" t="s">
        <v>50</v>
      </c>
      <c r="N655" s="1" t="s">
        <v>359</v>
      </c>
      <c r="O655" s="1" t="s">
        <v>50</v>
      </c>
      <c r="P655" s="1" t="s">
        <v>50</v>
      </c>
      <c r="Q655" s="1" t="s">
        <v>1005</v>
      </c>
      <c r="R655" s="1" t="s">
        <v>62</v>
      </c>
      <c r="S655" s="1" t="s">
        <v>62</v>
      </c>
      <c r="T655" s="1" t="s">
        <v>61</v>
      </c>
      <c r="AR655" s="1" t="s">
        <v>50</v>
      </c>
      <c r="AS655" s="1" t="s">
        <v>50</v>
      </c>
      <c r="AU655" s="1" t="s">
        <v>1006</v>
      </c>
      <c r="AV655">
        <v>66690</v>
      </c>
    </row>
    <row r="656" spans="1:48" ht="30" customHeight="1" x14ac:dyDescent="0.3">
      <c r="A656" s="13" t="s">
        <v>361</v>
      </c>
      <c r="B656" s="13" t="s">
        <v>362</v>
      </c>
      <c r="C656" s="13" t="s">
        <v>99</v>
      </c>
      <c r="D656" s="11">
        <v>9</v>
      </c>
      <c r="E656" s="12"/>
      <c r="F656" s="12"/>
      <c r="G656" s="12"/>
      <c r="H656" s="12"/>
      <c r="I656" s="12"/>
      <c r="J656" s="12"/>
      <c r="K656" s="12">
        <f t="shared" si="33"/>
        <v>0</v>
      </c>
      <c r="L656" s="12">
        <f t="shared" si="33"/>
        <v>0</v>
      </c>
      <c r="M656" s="13" t="s">
        <v>363</v>
      </c>
      <c r="N656" s="1" t="s">
        <v>364</v>
      </c>
      <c r="O656" s="1" t="s">
        <v>50</v>
      </c>
      <c r="P656" s="1" t="s">
        <v>50</v>
      </c>
      <c r="Q656" s="1" t="s">
        <v>1005</v>
      </c>
      <c r="R656" s="1" t="s">
        <v>61</v>
      </c>
      <c r="S656" s="1" t="s">
        <v>62</v>
      </c>
      <c r="T656" s="1" t="s">
        <v>62</v>
      </c>
      <c r="AR656" s="1" t="s">
        <v>50</v>
      </c>
      <c r="AS656" s="1" t="s">
        <v>50</v>
      </c>
      <c r="AU656" s="1" t="s">
        <v>1007</v>
      </c>
      <c r="AV656">
        <v>66692</v>
      </c>
    </row>
    <row r="657" spans="1:48" ht="30" customHeight="1" x14ac:dyDescent="0.3">
      <c r="A657" s="13" t="s">
        <v>361</v>
      </c>
      <c r="B657" s="13" t="s">
        <v>366</v>
      </c>
      <c r="C657" s="13" t="s">
        <v>99</v>
      </c>
      <c r="D657" s="11">
        <v>80</v>
      </c>
      <c r="E657" s="12"/>
      <c r="F657" s="12"/>
      <c r="G657" s="12"/>
      <c r="H657" s="12"/>
      <c r="I657" s="12"/>
      <c r="J657" s="12"/>
      <c r="K657" s="12">
        <f t="shared" si="33"/>
        <v>0</v>
      </c>
      <c r="L657" s="12">
        <f t="shared" si="33"/>
        <v>0</v>
      </c>
      <c r="M657" s="13" t="s">
        <v>367</v>
      </c>
      <c r="N657" s="1" t="s">
        <v>368</v>
      </c>
      <c r="O657" s="1" t="s">
        <v>50</v>
      </c>
      <c r="P657" s="1" t="s">
        <v>50</v>
      </c>
      <c r="Q657" s="1" t="s">
        <v>1005</v>
      </c>
      <c r="R657" s="1" t="s">
        <v>61</v>
      </c>
      <c r="S657" s="1" t="s">
        <v>62</v>
      </c>
      <c r="T657" s="1" t="s">
        <v>62</v>
      </c>
      <c r="AR657" s="1" t="s">
        <v>50</v>
      </c>
      <c r="AS657" s="1" t="s">
        <v>50</v>
      </c>
      <c r="AU657" s="1" t="s">
        <v>1008</v>
      </c>
      <c r="AV657">
        <v>66693</v>
      </c>
    </row>
    <row r="658" spans="1:48" ht="30" customHeight="1" x14ac:dyDescent="0.3">
      <c r="A658" s="13" t="s">
        <v>361</v>
      </c>
      <c r="B658" s="13" t="s">
        <v>1009</v>
      </c>
      <c r="C658" s="13" t="s">
        <v>99</v>
      </c>
      <c r="D658" s="11">
        <v>23</v>
      </c>
      <c r="E658" s="12"/>
      <c r="F658" s="12"/>
      <c r="G658" s="12"/>
      <c r="H658" s="12"/>
      <c r="I658" s="12"/>
      <c r="J658" s="12"/>
      <c r="K658" s="12">
        <f t="shared" si="33"/>
        <v>0</v>
      </c>
      <c r="L658" s="12">
        <f t="shared" si="33"/>
        <v>0</v>
      </c>
      <c r="M658" s="13" t="s">
        <v>1010</v>
      </c>
      <c r="N658" s="1" t="s">
        <v>1011</v>
      </c>
      <c r="O658" s="1" t="s">
        <v>50</v>
      </c>
      <c r="P658" s="1" t="s">
        <v>50</v>
      </c>
      <c r="Q658" s="1" t="s">
        <v>1005</v>
      </c>
      <c r="R658" s="1" t="s">
        <v>61</v>
      </c>
      <c r="S658" s="1" t="s">
        <v>62</v>
      </c>
      <c r="T658" s="1" t="s">
        <v>62</v>
      </c>
      <c r="AR658" s="1" t="s">
        <v>50</v>
      </c>
      <c r="AS658" s="1" t="s">
        <v>50</v>
      </c>
      <c r="AU658" s="1" t="s">
        <v>1012</v>
      </c>
      <c r="AV658">
        <v>66773</v>
      </c>
    </row>
    <row r="659" spans="1:48" ht="30" customHeight="1" x14ac:dyDescent="0.3">
      <c r="A659" s="13" t="s">
        <v>370</v>
      </c>
      <c r="B659" s="13" t="s">
        <v>371</v>
      </c>
      <c r="C659" s="13" t="s">
        <v>99</v>
      </c>
      <c r="D659" s="11">
        <v>112</v>
      </c>
      <c r="E659" s="12"/>
      <c r="F659" s="12"/>
      <c r="G659" s="12"/>
      <c r="H659" s="12"/>
      <c r="I659" s="12"/>
      <c r="J659" s="12"/>
      <c r="K659" s="12">
        <f t="shared" si="33"/>
        <v>0</v>
      </c>
      <c r="L659" s="12">
        <f t="shared" si="33"/>
        <v>0</v>
      </c>
      <c r="M659" s="13" t="s">
        <v>372</v>
      </c>
      <c r="N659" s="1" t="s">
        <v>373</v>
      </c>
      <c r="O659" s="1" t="s">
        <v>50</v>
      </c>
      <c r="P659" s="1" t="s">
        <v>50</v>
      </c>
      <c r="Q659" s="1" t="s">
        <v>1005</v>
      </c>
      <c r="R659" s="1" t="s">
        <v>61</v>
      </c>
      <c r="S659" s="1" t="s">
        <v>62</v>
      </c>
      <c r="T659" s="1" t="s">
        <v>62</v>
      </c>
      <c r="AR659" s="1" t="s">
        <v>50</v>
      </c>
      <c r="AS659" s="1" t="s">
        <v>50</v>
      </c>
      <c r="AU659" s="1" t="s">
        <v>1013</v>
      </c>
      <c r="AV659">
        <v>66694</v>
      </c>
    </row>
    <row r="660" spans="1:48" ht="30" customHeight="1" x14ac:dyDescent="0.3">
      <c r="A660" s="13" t="s">
        <v>375</v>
      </c>
      <c r="B660" s="13" t="s">
        <v>376</v>
      </c>
      <c r="C660" s="13" t="s">
        <v>377</v>
      </c>
      <c r="D660" s="11">
        <v>14.755000000000001</v>
      </c>
      <c r="E660" s="12"/>
      <c r="F660" s="12"/>
      <c r="G660" s="12"/>
      <c r="H660" s="12"/>
      <c r="I660" s="12"/>
      <c r="J660" s="12"/>
      <c r="K660" s="12">
        <f t="shared" si="33"/>
        <v>0</v>
      </c>
      <c r="L660" s="12">
        <f t="shared" si="33"/>
        <v>0</v>
      </c>
      <c r="M660" s="13" t="s">
        <v>50</v>
      </c>
      <c r="N660" s="1" t="s">
        <v>378</v>
      </c>
      <c r="O660" s="1" t="s">
        <v>50</v>
      </c>
      <c r="P660" s="1" t="s">
        <v>50</v>
      </c>
      <c r="Q660" s="1" t="s">
        <v>1005</v>
      </c>
      <c r="R660" s="1" t="s">
        <v>62</v>
      </c>
      <c r="S660" s="1" t="s">
        <v>62</v>
      </c>
      <c r="T660" s="1" t="s">
        <v>61</v>
      </c>
      <c r="AR660" s="1" t="s">
        <v>50</v>
      </c>
      <c r="AS660" s="1" t="s">
        <v>50</v>
      </c>
      <c r="AU660" s="1" t="s">
        <v>1014</v>
      </c>
      <c r="AV660">
        <v>66695</v>
      </c>
    </row>
    <row r="661" spans="1:48" ht="30" customHeight="1" x14ac:dyDescent="0.3">
      <c r="A661" s="13" t="s">
        <v>380</v>
      </c>
      <c r="B661" s="13" t="s">
        <v>381</v>
      </c>
      <c r="C661" s="13" t="s">
        <v>251</v>
      </c>
      <c r="D661" s="11">
        <v>6</v>
      </c>
      <c r="E661" s="12"/>
      <c r="F661" s="12"/>
      <c r="G661" s="12"/>
      <c r="H661" s="12"/>
      <c r="I661" s="12"/>
      <c r="J661" s="12"/>
      <c r="K661" s="12">
        <f t="shared" si="33"/>
        <v>0</v>
      </c>
      <c r="L661" s="12">
        <f t="shared" si="33"/>
        <v>0</v>
      </c>
      <c r="M661" s="13" t="s">
        <v>382</v>
      </c>
      <c r="N661" s="1" t="s">
        <v>383</v>
      </c>
      <c r="O661" s="1" t="s">
        <v>50</v>
      </c>
      <c r="P661" s="1" t="s">
        <v>50</v>
      </c>
      <c r="Q661" s="1" t="s">
        <v>1005</v>
      </c>
      <c r="R661" s="1" t="s">
        <v>61</v>
      </c>
      <c r="S661" s="1" t="s">
        <v>62</v>
      </c>
      <c r="T661" s="1" t="s">
        <v>62</v>
      </c>
      <c r="AR661" s="1" t="s">
        <v>50</v>
      </c>
      <c r="AS661" s="1" t="s">
        <v>50</v>
      </c>
      <c r="AU661" s="1" t="s">
        <v>1015</v>
      </c>
      <c r="AV661">
        <v>67262</v>
      </c>
    </row>
    <row r="662" spans="1:48" ht="30" customHeight="1" x14ac:dyDescent="0.3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  <c r="Q662" s="1" t="s">
        <v>1005</v>
      </c>
    </row>
    <row r="663" spans="1:48" ht="30" customHeight="1" x14ac:dyDescent="0.3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  <c r="Q663" s="1" t="s">
        <v>1005</v>
      </c>
    </row>
    <row r="664" spans="1:48" ht="30" customHeight="1" x14ac:dyDescent="0.3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  <c r="Q664" s="1" t="s">
        <v>1005</v>
      </c>
    </row>
    <row r="665" spans="1:48" ht="30" customHeight="1" x14ac:dyDescent="0.3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  <c r="Q665" s="1" t="s">
        <v>1005</v>
      </c>
    </row>
    <row r="666" spans="1:48" ht="30" customHeight="1" x14ac:dyDescent="0.3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  <c r="Q666" s="1" t="s">
        <v>1005</v>
      </c>
    </row>
    <row r="667" spans="1:48" ht="30" customHeight="1" x14ac:dyDescent="0.3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  <c r="Q667" s="1" t="s">
        <v>1005</v>
      </c>
    </row>
    <row r="668" spans="1:48" ht="30" customHeight="1" x14ac:dyDescent="0.3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  <c r="Q668" s="1" t="s">
        <v>1005</v>
      </c>
    </row>
    <row r="669" spans="1:48" ht="30" customHeight="1" x14ac:dyDescent="0.3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  <c r="Q669" s="1" t="s">
        <v>1005</v>
      </c>
    </row>
    <row r="670" spans="1:48" ht="30" customHeight="1" x14ac:dyDescent="0.3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  <c r="Q670" s="1" t="s">
        <v>1005</v>
      </c>
    </row>
    <row r="671" spans="1:48" ht="30" customHeight="1" x14ac:dyDescent="0.3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  <c r="Q671" s="1" t="s">
        <v>1005</v>
      </c>
    </row>
    <row r="672" spans="1:48" ht="30" customHeight="1" x14ac:dyDescent="0.3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  <c r="Q672" s="1" t="s">
        <v>1005</v>
      </c>
    </row>
    <row r="673" spans="1:48" ht="30" customHeight="1" x14ac:dyDescent="0.3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  <c r="Q673" s="1" t="s">
        <v>1005</v>
      </c>
    </row>
    <row r="674" spans="1:48" ht="30" customHeight="1" x14ac:dyDescent="0.3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  <c r="Q674" s="1" t="s">
        <v>1005</v>
      </c>
    </row>
    <row r="675" spans="1:48" ht="30" customHeight="1" x14ac:dyDescent="0.3">
      <c r="A675" s="11"/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  <c r="Q675" s="1" t="s">
        <v>1005</v>
      </c>
    </row>
    <row r="676" spans="1:48" ht="30" customHeight="1" x14ac:dyDescent="0.3">
      <c r="A676" s="11"/>
      <c r="B676" s="11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  <c r="Q676" s="1" t="s">
        <v>1005</v>
      </c>
    </row>
    <row r="677" spans="1:48" ht="30" customHeight="1" x14ac:dyDescent="0.3">
      <c r="A677" s="11"/>
      <c r="B677" s="11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1"/>
      <c r="Q677" s="1" t="s">
        <v>1005</v>
      </c>
    </row>
    <row r="678" spans="1:48" ht="30" customHeight="1" x14ac:dyDescent="0.3">
      <c r="A678" s="11"/>
      <c r="B678" s="11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1"/>
      <c r="Q678" s="1" t="s">
        <v>1005</v>
      </c>
    </row>
    <row r="679" spans="1:48" ht="30" customHeight="1" x14ac:dyDescent="0.3">
      <c r="A679" s="13" t="s">
        <v>87</v>
      </c>
      <c r="B679" s="11"/>
      <c r="C679" s="11"/>
      <c r="D679" s="11"/>
      <c r="E679" s="12"/>
      <c r="F679" s="12"/>
      <c r="G679" s="12"/>
      <c r="H679" s="12"/>
      <c r="I679" s="12"/>
      <c r="J679" s="12"/>
      <c r="K679" s="12"/>
      <c r="L679" s="12">
        <f>SUMIF(Q655:Q678,"01010305",L655:L678)</f>
        <v>0</v>
      </c>
      <c r="M679" s="11"/>
      <c r="N679" t="s">
        <v>88</v>
      </c>
    </row>
    <row r="680" spans="1:48" ht="30" customHeight="1" x14ac:dyDescent="0.3">
      <c r="A680" s="13" t="s">
        <v>400</v>
      </c>
      <c r="B680" s="13" t="s">
        <v>50</v>
      </c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1"/>
      <c r="Q680" s="1" t="s">
        <v>1016</v>
      </c>
    </row>
    <row r="681" spans="1:48" ht="30" customHeight="1" x14ac:dyDescent="0.3">
      <c r="A681" s="13" t="s">
        <v>402</v>
      </c>
      <c r="B681" s="13" t="s">
        <v>403</v>
      </c>
      <c r="C681" s="13" t="s">
        <v>99</v>
      </c>
      <c r="D681" s="11">
        <v>6</v>
      </c>
      <c r="E681" s="12"/>
      <c r="F681" s="12"/>
      <c r="G681" s="12"/>
      <c r="H681" s="12"/>
      <c r="I681" s="12"/>
      <c r="J681" s="12"/>
      <c r="K681" s="12">
        <f>TRUNC(E681+G681+I681, 0)</f>
        <v>0</v>
      </c>
      <c r="L681" s="12">
        <f>TRUNC(F681+H681+J681, 0)</f>
        <v>0</v>
      </c>
      <c r="M681" s="13" t="s">
        <v>404</v>
      </c>
      <c r="N681" s="1" t="s">
        <v>405</v>
      </c>
      <c r="O681" s="1" t="s">
        <v>50</v>
      </c>
      <c r="P681" s="1" t="s">
        <v>50</v>
      </c>
      <c r="Q681" s="1" t="s">
        <v>1016</v>
      </c>
      <c r="R681" s="1" t="s">
        <v>61</v>
      </c>
      <c r="S681" s="1" t="s">
        <v>62</v>
      </c>
      <c r="T681" s="1" t="s">
        <v>62</v>
      </c>
      <c r="AR681" s="1" t="s">
        <v>50</v>
      </c>
      <c r="AS681" s="1" t="s">
        <v>50</v>
      </c>
      <c r="AU681" s="1" t="s">
        <v>1017</v>
      </c>
      <c r="AV681">
        <v>66698</v>
      </c>
    </row>
    <row r="682" spans="1:48" ht="30" customHeight="1" x14ac:dyDescent="0.3">
      <c r="A682" s="13" t="s">
        <v>412</v>
      </c>
      <c r="B682" s="13" t="s">
        <v>413</v>
      </c>
      <c r="C682" s="13" t="s">
        <v>414</v>
      </c>
      <c r="D682" s="11">
        <v>8</v>
      </c>
      <c r="E682" s="12"/>
      <c r="F682" s="12"/>
      <c r="G682" s="12"/>
      <c r="H682" s="12"/>
      <c r="I682" s="12"/>
      <c r="J682" s="12"/>
      <c r="K682" s="12">
        <f>TRUNC(E682+G682+I682, 0)</f>
        <v>0</v>
      </c>
      <c r="L682" s="12">
        <f>TRUNC(F682+H682+J682, 0)</f>
        <v>0</v>
      </c>
      <c r="M682" s="13" t="s">
        <v>415</v>
      </c>
      <c r="N682" s="1" t="s">
        <v>416</v>
      </c>
      <c r="O682" s="1" t="s">
        <v>50</v>
      </c>
      <c r="P682" s="1" t="s">
        <v>50</v>
      </c>
      <c r="Q682" s="1" t="s">
        <v>1016</v>
      </c>
      <c r="R682" s="1" t="s">
        <v>61</v>
      </c>
      <c r="S682" s="1" t="s">
        <v>62</v>
      </c>
      <c r="T682" s="1" t="s">
        <v>62</v>
      </c>
      <c r="AR682" s="1" t="s">
        <v>50</v>
      </c>
      <c r="AS682" s="1" t="s">
        <v>50</v>
      </c>
      <c r="AU682" s="1" t="s">
        <v>1018</v>
      </c>
      <c r="AV682">
        <v>67394</v>
      </c>
    </row>
    <row r="683" spans="1:48" ht="30" customHeight="1" x14ac:dyDescent="0.3">
      <c r="A683" s="11"/>
      <c r="B683" s="11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1"/>
      <c r="Q683" s="1" t="s">
        <v>1016</v>
      </c>
    </row>
    <row r="684" spans="1:48" ht="30" customHeight="1" x14ac:dyDescent="0.3">
      <c r="A684" s="11"/>
      <c r="B684" s="11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1"/>
      <c r="Q684" s="1" t="s">
        <v>1016</v>
      </c>
    </row>
    <row r="685" spans="1:48" ht="30" customHeight="1" x14ac:dyDescent="0.3">
      <c r="A685" s="11"/>
      <c r="B685" s="11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1"/>
      <c r="Q685" s="1" t="s">
        <v>1016</v>
      </c>
    </row>
    <row r="686" spans="1:48" ht="30" customHeight="1" x14ac:dyDescent="0.3">
      <c r="A686" s="11"/>
      <c r="B686" s="11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1"/>
      <c r="Q686" s="1" t="s">
        <v>1016</v>
      </c>
    </row>
    <row r="687" spans="1:48" ht="30" customHeight="1" x14ac:dyDescent="0.3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  <c r="Q687" s="1" t="s">
        <v>1016</v>
      </c>
    </row>
    <row r="688" spans="1:48" ht="30" customHeight="1" x14ac:dyDescent="0.3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  <c r="Q688" s="1" t="s">
        <v>1016</v>
      </c>
    </row>
    <row r="689" spans="1:17" ht="30" customHeight="1" x14ac:dyDescent="0.3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  <c r="Q689" s="1" t="s">
        <v>1016</v>
      </c>
    </row>
    <row r="690" spans="1:17" ht="30" customHeight="1" x14ac:dyDescent="0.3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  <c r="Q690" s="1" t="s">
        <v>1016</v>
      </c>
    </row>
    <row r="691" spans="1:17" ht="30" customHeight="1" x14ac:dyDescent="0.3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  <c r="Q691" s="1" t="s">
        <v>1016</v>
      </c>
    </row>
    <row r="692" spans="1:17" ht="30" customHeight="1" x14ac:dyDescent="0.3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  <c r="Q692" s="1" t="s">
        <v>1016</v>
      </c>
    </row>
    <row r="693" spans="1:17" ht="30" customHeight="1" x14ac:dyDescent="0.3">
      <c r="A693" s="11"/>
      <c r="B693" s="11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1"/>
      <c r="Q693" s="1" t="s">
        <v>1016</v>
      </c>
    </row>
    <row r="694" spans="1:17" ht="30" customHeight="1" x14ac:dyDescent="0.3">
      <c r="A694" s="11"/>
      <c r="B694" s="1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  <c r="Q694" s="1" t="s">
        <v>1016</v>
      </c>
    </row>
    <row r="695" spans="1:17" ht="30" customHeight="1" x14ac:dyDescent="0.3">
      <c r="A695" s="11"/>
      <c r="B695" s="1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1"/>
      <c r="Q695" s="1" t="s">
        <v>1016</v>
      </c>
    </row>
    <row r="696" spans="1:17" ht="30" customHeight="1" x14ac:dyDescent="0.3">
      <c r="A696" s="11"/>
      <c r="B696" s="1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1"/>
      <c r="Q696" s="1" t="s">
        <v>1016</v>
      </c>
    </row>
    <row r="697" spans="1:17" ht="30" customHeight="1" x14ac:dyDescent="0.3">
      <c r="A697" s="11"/>
      <c r="B697" s="1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1"/>
      <c r="Q697" s="1" t="s">
        <v>1016</v>
      </c>
    </row>
    <row r="698" spans="1:17" ht="30" customHeight="1" x14ac:dyDescent="0.3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  <c r="Q698" s="1" t="s">
        <v>1016</v>
      </c>
    </row>
    <row r="699" spans="1:17" ht="30" customHeight="1" x14ac:dyDescent="0.3">
      <c r="A699" s="11"/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  <c r="Q699" s="1" t="s">
        <v>1016</v>
      </c>
    </row>
    <row r="700" spans="1:17" ht="30" customHeight="1" x14ac:dyDescent="0.3">
      <c r="A700" s="11"/>
      <c r="B700" s="11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  <c r="Q700" s="1" t="s">
        <v>1016</v>
      </c>
    </row>
    <row r="701" spans="1:17" ht="30" customHeight="1" x14ac:dyDescent="0.3">
      <c r="A701" s="11"/>
      <c r="B701" s="11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1"/>
      <c r="Q701" s="1" t="s">
        <v>1016</v>
      </c>
    </row>
    <row r="702" spans="1:17" ht="30" customHeight="1" x14ac:dyDescent="0.3">
      <c r="A702" s="11"/>
      <c r="B702" s="11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1"/>
      <c r="Q702" s="1" t="s">
        <v>1016</v>
      </c>
    </row>
    <row r="703" spans="1:17" ht="30" customHeight="1" x14ac:dyDescent="0.3">
      <c r="A703" s="11"/>
      <c r="B703" s="11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1"/>
      <c r="Q703" s="1" t="s">
        <v>1016</v>
      </c>
    </row>
    <row r="704" spans="1:17" ht="30" customHeight="1" x14ac:dyDescent="0.3">
      <c r="A704" s="11"/>
      <c r="B704" s="11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1"/>
      <c r="Q704" s="1" t="s">
        <v>1016</v>
      </c>
    </row>
    <row r="705" spans="1:48" ht="30" customHeight="1" x14ac:dyDescent="0.3">
      <c r="A705" s="13" t="s">
        <v>87</v>
      </c>
      <c r="B705" s="11"/>
      <c r="C705" s="11"/>
      <c r="D705" s="11"/>
      <c r="E705" s="12"/>
      <c r="F705" s="12"/>
      <c r="G705" s="12"/>
      <c r="H705" s="12"/>
      <c r="I705" s="12"/>
      <c r="J705" s="12"/>
      <c r="K705" s="12"/>
      <c r="L705" s="12">
        <f>SUMIF(Q681:Q704,"01010306",L681:L704)</f>
        <v>0</v>
      </c>
      <c r="M705" s="11"/>
      <c r="N705" t="s">
        <v>88</v>
      </c>
    </row>
    <row r="706" spans="1:48" ht="30" customHeight="1" x14ac:dyDescent="0.3">
      <c r="A706" s="13" t="s">
        <v>418</v>
      </c>
      <c r="B706" s="13" t="s">
        <v>50</v>
      </c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1"/>
      <c r="Q706" s="1" t="s">
        <v>1019</v>
      </c>
    </row>
    <row r="707" spans="1:48" ht="30" customHeight="1" x14ac:dyDescent="0.3">
      <c r="A707" s="13" t="s">
        <v>440</v>
      </c>
      <c r="B707" s="13" t="s">
        <v>441</v>
      </c>
      <c r="C707" s="13" t="s">
        <v>99</v>
      </c>
      <c r="D707" s="11">
        <v>3</v>
      </c>
      <c r="E707" s="12"/>
      <c r="F707" s="12"/>
      <c r="G707" s="12"/>
      <c r="H707" s="12"/>
      <c r="I707" s="12"/>
      <c r="J707" s="12"/>
      <c r="K707" s="12">
        <f t="shared" ref="K707:L710" si="34">TRUNC(E707+G707+I707, 0)</f>
        <v>0</v>
      </c>
      <c r="L707" s="12">
        <f t="shared" si="34"/>
        <v>0</v>
      </c>
      <c r="M707" s="13" t="s">
        <v>442</v>
      </c>
      <c r="N707" s="1" t="s">
        <v>443</v>
      </c>
      <c r="O707" s="1" t="s">
        <v>50</v>
      </c>
      <c r="P707" s="1" t="s">
        <v>50</v>
      </c>
      <c r="Q707" s="1" t="s">
        <v>1019</v>
      </c>
      <c r="R707" s="1" t="s">
        <v>61</v>
      </c>
      <c r="S707" s="1" t="s">
        <v>62</v>
      </c>
      <c r="T707" s="1" t="s">
        <v>62</v>
      </c>
      <c r="AR707" s="1" t="s">
        <v>50</v>
      </c>
      <c r="AS707" s="1" t="s">
        <v>50</v>
      </c>
      <c r="AU707" s="1" t="s">
        <v>1020</v>
      </c>
      <c r="AV707">
        <v>66705</v>
      </c>
    </row>
    <row r="708" spans="1:48" ht="30" customHeight="1" x14ac:dyDescent="0.3">
      <c r="A708" s="13" t="s">
        <v>1021</v>
      </c>
      <c r="B708" s="13" t="s">
        <v>1022</v>
      </c>
      <c r="C708" s="13" t="s">
        <v>251</v>
      </c>
      <c r="D708" s="11">
        <v>3</v>
      </c>
      <c r="E708" s="12"/>
      <c r="F708" s="12"/>
      <c r="G708" s="12"/>
      <c r="H708" s="12"/>
      <c r="I708" s="12"/>
      <c r="J708" s="12"/>
      <c r="K708" s="12">
        <f t="shared" si="34"/>
        <v>0</v>
      </c>
      <c r="L708" s="12">
        <f t="shared" si="34"/>
        <v>0</v>
      </c>
      <c r="M708" s="13" t="s">
        <v>1023</v>
      </c>
      <c r="N708" s="1" t="s">
        <v>1024</v>
      </c>
      <c r="O708" s="1" t="s">
        <v>50</v>
      </c>
      <c r="P708" s="1" t="s">
        <v>50</v>
      </c>
      <c r="Q708" s="1" t="s">
        <v>1019</v>
      </c>
      <c r="R708" s="1" t="s">
        <v>61</v>
      </c>
      <c r="S708" s="1" t="s">
        <v>62</v>
      </c>
      <c r="T708" s="1" t="s">
        <v>62</v>
      </c>
      <c r="AR708" s="1" t="s">
        <v>50</v>
      </c>
      <c r="AS708" s="1" t="s">
        <v>50</v>
      </c>
      <c r="AU708" s="1" t="s">
        <v>1025</v>
      </c>
      <c r="AV708">
        <v>67396</v>
      </c>
    </row>
    <row r="709" spans="1:48" ht="30" customHeight="1" x14ac:dyDescent="0.3">
      <c r="A709" s="13" t="s">
        <v>1021</v>
      </c>
      <c r="B709" s="13" t="s">
        <v>1026</v>
      </c>
      <c r="C709" s="13" t="s">
        <v>251</v>
      </c>
      <c r="D709" s="11">
        <v>4</v>
      </c>
      <c r="E709" s="12"/>
      <c r="F709" s="12"/>
      <c r="G709" s="12"/>
      <c r="H709" s="12"/>
      <c r="I709" s="12"/>
      <c r="J709" s="12"/>
      <c r="K709" s="12">
        <f t="shared" si="34"/>
        <v>0</v>
      </c>
      <c r="L709" s="12">
        <f t="shared" si="34"/>
        <v>0</v>
      </c>
      <c r="M709" s="13" t="s">
        <v>1027</v>
      </c>
      <c r="N709" s="1" t="s">
        <v>1028</v>
      </c>
      <c r="O709" s="1" t="s">
        <v>50</v>
      </c>
      <c r="P709" s="1" t="s">
        <v>50</v>
      </c>
      <c r="Q709" s="1" t="s">
        <v>1019</v>
      </c>
      <c r="R709" s="1" t="s">
        <v>61</v>
      </c>
      <c r="S709" s="1" t="s">
        <v>62</v>
      </c>
      <c r="T709" s="1" t="s">
        <v>62</v>
      </c>
      <c r="AR709" s="1" t="s">
        <v>50</v>
      </c>
      <c r="AS709" s="1" t="s">
        <v>50</v>
      </c>
      <c r="AU709" s="1" t="s">
        <v>1029</v>
      </c>
      <c r="AV709">
        <v>67397</v>
      </c>
    </row>
    <row r="710" spans="1:48" ht="30" customHeight="1" x14ac:dyDescent="0.3">
      <c r="A710" s="13" t="s">
        <v>450</v>
      </c>
      <c r="B710" s="13" t="s">
        <v>451</v>
      </c>
      <c r="C710" s="13" t="s">
        <v>99</v>
      </c>
      <c r="D710" s="11">
        <v>29</v>
      </c>
      <c r="E710" s="12"/>
      <c r="F710" s="12"/>
      <c r="G710" s="12"/>
      <c r="H710" s="12"/>
      <c r="I710" s="12"/>
      <c r="J710" s="12"/>
      <c r="K710" s="12">
        <f t="shared" si="34"/>
        <v>0</v>
      </c>
      <c r="L710" s="12">
        <f t="shared" si="34"/>
        <v>0</v>
      </c>
      <c r="M710" s="13" t="s">
        <v>452</v>
      </c>
      <c r="N710" s="1" t="s">
        <v>453</v>
      </c>
      <c r="O710" s="1" t="s">
        <v>50</v>
      </c>
      <c r="P710" s="1" t="s">
        <v>50</v>
      </c>
      <c r="Q710" s="1" t="s">
        <v>1019</v>
      </c>
      <c r="R710" s="1" t="s">
        <v>61</v>
      </c>
      <c r="S710" s="1" t="s">
        <v>62</v>
      </c>
      <c r="T710" s="1" t="s">
        <v>62</v>
      </c>
      <c r="AR710" s="1" t="s">
        <v>50</v>
      </c>
      <c r="AS710" s="1" t="s">
        <v>50</v>
      </c>
      <c r="AU710" s="1" t="s">
        <v>1030</v>
      </c>
      <c r="AV710">
        <v>67264</v>
      </c>
    </row>
    <row r="711" spans="1:48" ht="30" customHeight="1" x14ac:dyDescent="0.3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  <c r="Q711" s="1" t="s">
        <v>1019</v>
      </c>
    </row>
    <row r="712" spans="1:48" ht="30" customHeight="1" x14ac:dyDescent="0.3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  <c r="Q712" s="1" t="s">
        <v>1019</v>
      </c>
    </row>
    <row r="713" spans="1:48" ht="30" customHeight="1" x14ac:dyDescent="0.3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  <c r="Q713" s="1" t="s">
        <v>1019</v>
      </c>
    </row>
    <row r="714" spans="1:48" ht="30" customHeight="1" x14ac:dyDescent="0.3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  <c r="Q714" s="1" t="s">
        <v>1019</v>
      </c>
    </row>
    <row r="715" spans="1:48" ht="30" customHeight="1" x14ac:dyDescent="0.3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  <c r="Q715" s="1" t="s">
        <v>1019</v>
      </c>
    </row>
    <row r="716" spans="1:48" ht="30" customHeight="1" x14ac:dyDescent="0.3">
      <c r="A716" s="11"/>
      <c r="B716" s="11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1"/>
      <c r="Q716" s="1" t="s">
        <v>1019</v>
      </c>
    </row>
    <row r="717" spans="1:48" ht="30" customHeight="1" x14ac:dyDescent="0.3">
      <c r="A717" s="11"/>
      <c r="B717" s="11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  <c r="Q717" s="1" t="s">
        <v>1019</v>
      </c>
    </row>
    <row r="718" spans="1:48" ht="30" customHeight="1" x14ac:dyDescent="0.3">
      <c r="A718" s="11"/>
      <c r="B718" s="11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1"/>
      <c r="Q718" s="1" t="s">
        <v>1019</v>
      </c>
    </row>
    <row r="719" spans="1:48" ht="30" customHeight="1" x14ac:dyDescent="0.3">
      <c r="A719" s="11"/>
      <c r="B719" s="11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1"/>
      <c r="Q719" s="1" t="s">
        <v>1019</v>
      </c>
    </row>
    <row r="720" spans="1:48" ht="30" customHeight="1" x14ac:dyDescent="0.3">
      <c r="A720" s="11"/>
      <c r="B720" s="1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1"/>
      <c r="Q720" s="1" t="s">
        <v>1019</v>
      </c>
    </row>
    <row r="721" spans="1:48" ht="30" customHeight="1" x14ac:dyDescent="0.3">
      <c r="A721" s="11"/>
      <c r="B721" s="1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1"/>
      <c r="Q721" s="1" t="s">
        <v>1019</v>
      </c>
    </row>
    <row r="722" spans="1:48" ht="30" customHeight="1" x14ac:dyDescent="0.3">
      <c r="A722" s="11"/>
      <c r="B722" s="1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1"/>
      <c r="Q722" s="1" t="s">
        <v>1019</v>
      </c>
    </row>
    <row r="723" spans="1:48" ht="30" customHeight="1" x14ac:dyDescent="0.3">
      <c r="A723" s="11"/>
      <c r="B723" s="1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1"/>
      <c r="Q723" s="1" t="s">
        <v>1019</v>
      </c>
    </row>
    <row r="724" spans="1:48" ht="30" customHeight="1" x14ac:dyDescent="0.3">
      <c r="A724" s="11"/>
      <c r="B724" s="11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  <c r="Q724" s="1" t="s">
        <v>1019</v>
      </c>
    </row>
    <row r="725" spans="1:48" ht="30" customHeight="1" x14ac:dyDescent="0.3">
      <c r="A725" s="11"/>
      <c r="B725" s="11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1"/>
      <c r="Q725" s="1" t="s">
        <v>1019</v>
      </c>
    </row>
    <row r="726" spans="1:48" ht="30" customHeight="1" x14ac:dyDescent="0.3">
      <c r="A726" s="11"/>
      <c r="B726" s="11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1"/>
      <c r="Q726" s="1" t="s">
        <v>1019</v>
      </c>
    </row>
    <row r="727" spans="1:48" ht="30" customHeight="1" x14ac:dyDescent="0.3">
      <c r="A727" s="11"/>
      <c r="B727" s="11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1"/>
      <c r="Q727" s="1" t="s">
        <v>1019</v>
      </c>
    </row>
    <row r="728" spans="1:48" ht="30" customHeight="1" x14ac:dyDescent="0.3">
      <c r="A728" s="11"/>
      <c r="B728" s="11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1"/>
      <c r="Q728" s="1" t="s">
        <v>1019</v>
      </c>
    </row>
    <row r="729" spans="1:48" ht="30" customHeight="1" x14ac:dyDescent="0.3">
      <c r="A729" s="11"/>
      <c r="B729" s="11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1"/>
      <c r="Q729" s="1" t="s">
        <v>1019</v>
      </c>
    </row>
    <row r="730" spans="1:48" ht="30" customHeight="1" x14ac:dyDescent="0.3">
      <c r="A730" s="11"/>
      <c r="B730" s="11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1"/>
      <c r="Q730" s="1" t="s">
        <v>1019</v>
      </c>
    </row>
    <row r="731" spans="1:48" ht="30" customHeight="1" x14ac:dyDescent="0.3">
      <c r="A731" s="13" t="s">
        <v>87</v>
      </c>
      <c r="B731" s="11"/>
      <c r="C731" s="11"/>
      <c r="D731" s="11"/>
      <c r="E731" s="12"/>
      <c r="F731" s="12"/>
      <c r="G731" s="12"/>
      <c r="H731" s="12"/>
      <c r="I731" s="12"/>
      <c r="J731" s="12"/>
      <c r="K731" s="12"/>
      <c r="L731" s="12">
        <f>SUMIF(Q707:Q730,"01010307",L707:L730)</f>
        <v>0</v>
      </c>
      <c r="M731" s="11"/>
      <c r="N731" t="s">
        <v>88</v>
      </c>
    </row>
    <row r="732" spans="1:48" ht="30" customHeight="1" x14ac:dyDescent="0.3">
      <c r="A732" s="13" t="s">
        <v>455</v>
      </c>
      <c r="B732" s="13" t="s">
        <v>50</v>
      </c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1"/>
      <c r="Q732" s="1" t="s">
        <v>1031</v>
      </c>
    </row>
    <row r="733" spans="1:48" ht="30" customHeight="1" x14ac:dyDescent="0.3">
      <c r="A733" s="13" t="s">
        <v>457</v>
      </c>
      <c r="B733" s="13" t="s">
        <v>458</v>
      </c>
      <c r="C733" s="13" t="s">
        <v>99</v>
      </c>
      <c r="D733" s="11">
        <v>6</v>
      </c>
      <c r="E733" s="12"/>
      <c r="F733" s="12"/>
      <c r="G733" s="12"/>
      <c r="H733" s="12"/>
      <c r="I733" s="12"/>
      <c r="J733" s="12"/>
      <c r="K733" s="12">
        <f t="shared" ref="K733:L736" si="35">TRUNC(E733+G733+I733, 0)</f>
        <v>0</v>
      </c>
      <c r="L733" s="12">
        <f t="shared" si="35"/>
        <v>0</v>
      </c>
      <c r="M733" s="13" t="s">
        <v>459</v>
      </c>
      <c r="N733" s="1" t="s">
        <v>460</v>
      </c>
      <c r="O733" s="1" t="s">
        <v>50</v>
      </c>
      <c r="P733" s="1" t="s">
        <v>50</v>
      </c>
      <c r="Q733" s="1" t="s">
        <v>1031</v>
      </c>
      <c r="R733" s="1" t="s">
        <v>61</v>
      </c>
      <c r="S733" s="1" t="s">
        <v>62</v>
      </c>
      <c r="T733" s="1" t="s">
        <v>62</v>
      </c>
      <c r="AR733" s="1" t="s">
        <v>50</v>
      </c>
      <c r="AS733" s="1" t="s">
        <v>50</v>
      </c>
      <c r="AU733" s="1" t="s">
        <v>1032</v>
      </c>
      <c r="AV733">
        <v>66710</v>
      </c>
    </row>
    <row r="734" spans="1:48" ht="30" customHeight="1" x14ac:dyDescent="0.3">
      <c r="A734" s="13" t="s">
        <v>457</v>
      </c>
      <c r="B734" s="13" t="s">
        <v>462</v>
      </c>
      <c r="C734" s="13" t="s">
        <v>99</v>
      </c>
      <c r="D734" s="11">
        <v>12</v>
      </c>
      <c r="E734" s="12"/>
      <c r="F734" s="12"/>
      <c r="G734" s="12"/>
      <c r="H734" s="12"/>
      <c r="I734" s="12"/>
      <c r="J734" s="12"/>
      <c r="K734" s="12">
        <f t="shared" si="35"/>
        <v>0</v>
      </c>
      <c r="L734" s="12">
        <f t="shared" si="35"/>
        <v>0</v>
      </c>
      <c r="M734" s="13" t="s">
        <v>463</v>
      </c>
      <c r="N734" s="1" t="s">
        <v>464</v>
      </c>
      <c r="O734" s="1" t="s">
        <v>50</v>
      </c>
      <c r="P734" s="1" t="s">
        <v>50</v>
      </c>
      <c r="Q734" s="1" t="s">
        <v>1031</v>
      </c>
      <c r="R734" s="1" t="s">
        <v>61</v>
      </c>
      <c r="S734" s="1" t="s">
        <v>62</v>
      </c>
      <c r="T734" s="1" t="s">
        <v>62</v>
      </c>
      <c r="AR734" s="1" t="s">
        <v>50</v>
      </c>
      <c r="AS734" s="1" t="s">
        <v>50</v>
      </c>
      <c r="AU734" s="1" t="s">
        <v>1033</v>
      </c>
      <c r="AV734">
        <v>66711</v>
      </c>
    </row>
    <row r="735" spans="1:48" ht="30" customHeight="1" x14ac:dyDescent="0.3">
      <c r="A735" s="13" t="s">
        <v>476</v>
      </c>
      <c r="B735" s="13" t="s">
        <v>477</v>
      </c>
      <c r="C735" s="13" t="s">
        <v>251</v>
      </c>
      <c r="D735" s="11">
        <v>101</v>
      </c>
      <c r="E735" s="12"/>
      <c r="F735" s="12"/>
      <c r="G735" s="12"/>
      <c r="H735" s="12"/>
      <c r="I735" s="12"/>
      <c r="J735" s="12"/>
      <c r="K735" s="12">
        <f t="shared" si="35"/>
        <v>0</v>
      </c>
      <c r="L735" s="12">
        <f t="shared" si="35"/>
        <v>0</v>
      </c>
      <c r="M735" s="13" t="s">
        <v>478</v>
      </c>
      <c r="N735" s="1" t="s">
        <v>479</v>
      </c>
      <c r="O735" s="1" t="s">
        <v>50</v>
      </c>
      <c r="P735" s="1" t="s">
        <v>50</v>
      </c>
      <c r="Q735" s="1" t="s">
        <v>1031</v>
      </c>
      <c r="R735" s="1" t="s">
        <v>61</v>
      </c>
      <c r="S735" s="1" t="s">
        <v>62</v>
      </c>
      <c r="T735" s="1" t="s">
        <v>62</v>
      </c>
      <c r="AR735" s="1" t="s">
        <v>50</v>
      </c>
      <c r="AS735" s="1" t="s">
        <v>50</v>
      </c>
      <c r="AU735" s="1" t="s">
        <v>1034</v>
      </c>
      <c r="AV735">
        <v>66713</v>
      </c>
    </row>
    <row r="736" spans="1:48" ht="30" customHeight="1" x14ac:dyDescent="0.3">
      <c r="A736" s="13" t="s">
        <v>476</v>
      </c>
      <c r="B736" s="13" t="s">
        <v>481</v>
      </c>
      <c r="C736" s="13" t="s">
        <v>251</v>
      </c>
      <c r="D736" s="11">
        <v>21</v>
      </c>
      <c r="E736" s="12"/>
      <c r="F736" s="12"/>
      <c r="G736" s="12"/>
      <c r="H736" s="12"/>
      <c r="I736" s="12"/>
      <c r="J736" s="12"/>
      <c r="K736" s="12">
        <f t="shared" si="35"/>
        <v>0</v>
      </c>
      <c r="L736" s="12">
        <f t="shared" si="35"/>
        <v>0</v>
      </c>
      <c r="M736" s="13" t="s">
        <v>482</v>
      </c>
      <c r="N736" s="1" t="s">
        <v>483</v>
      </c>
      <c r="O736" s="1" t="s">
        <v>50</v>
      </c>
      <c r="P736" s="1" t="s">
        <v>50</v>
      </c>
      <c r="Q736" s="1" t="s">
        <v>1031</v>
      </c>
      <c r="R736" s="1" t="s">
        <v>61</v>
      </c>
      <c r="S736" s="1" t="s">
        <v>62</v>
      </c>
      <c r="T736" s="1" t="s">
        <v>62</v>
      </c>
      <c r="AR736" s="1" t="s">
        <v>50</v>
      </c>
      <c r="AS736" s="1" t="s">
        <v>50</v>
      </c>
      <c r="AU736" s="1" t="s">
        <v>1035</v>
      </c>
      <c r="AV736">
        <v>66714</v>
      </c>
    </row>
    <row r="737" spans="1:17" ht="30" customHeight="1" x14ac:dyDescent="0.3">
      <c r="A737" s="11"/>
      <c r="B737" s="11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1"/>
      <c r="Q737" s="1" t="s">
        <v>1031</v>
      </c>
    </row>
    <row r="738" spans="1:17" ht="30" customHeight="1" x14ac:dyDescent="0.3">
      <c r="A738" s="11"/>
      <c r="B738" s="11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1"/>
      <c r="Q738" s="1" t="s">
        <v>1031</v>
      </c>
    </row>
    <row r="739" spans="1:17" ht="30" customHeight="1" x14ac:dyDescent="0.3">
      <c r="A739" s="11"/>
      <c r="B739" s="11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1"/>
      <c r="Q739" s="1" t="s">
        <v>1031</v>
      </c>
    </row>
    <row r="740" spans="1:17" ht="30" customHeight="1" x14ac:dyDescent="0.3">
      <c r="A740" s="11"/>
      <c r="B740" s="11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1"/>
      <c r="Q740" s="1" t="s">
        <v>1031</v>
      </c>
    </row>
    <row r="741" spans="1:17" ht="30" customHeight="1" x14ac:dyDescent="0.3">
      <c r="A741" s="11"/>
      <c r="B741" s="11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1"/>
      <c r="Q741" s="1" t="s">
        <v>1031</v>
      </c>
    </row>
    <row r="742" spans="1:17" ht="30" customHeight="1" x14ac:dyDescent="0.3">
      <c r="A742" s="11"/>
      <c r="B742" s="11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1"/>
      <c r="Q742" s="1" t="s">
        <v>1031</v>
      </c>
    </row>
    <row r="743" spans="1:17" ht="30" customHeight="1" x14ac:dyDescent="0.3">
      <c r="A743" s="11"/>
      <c r="B743" s="11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1"/>
      <c r="Q743" s="1" t="s">
        <v>1031</v>
      </c>
    </row>
    <row r="744" spans="1:17" ht="30" customHeight="1" x14ac:dyDescent="0.3">
      <c r="A744" s="11"/>
      <c r="B744" s="11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1"/>
      <c r="Q744" s="1" t="s">
        <v>1031</v>
      </c>
    </row>
    <row r="745" spans="1:17" ht="30" customHeight="1" x14ac:dyDescent="0.3">
      <c r="A745" s="11"/>
      <c r="B745" s="11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1"/>
      <c r="Q745" s="1" t="s">
        <v>1031</v>
      </c>
    </row>
    <row r="746" spans="1:17" ht="30" customHeight="1" x14ac:dyDescent="0.3">
      <c r="A746" s="11"/>
      <c r="B746" s="11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1"/>
      <c r="Q746" s="1" t="s">
        <v>1031</v>
      </c>
    </row>
    <row r="747" spans="1:17" ht="30" customHeight="1" x14ac:dyDescent="0.3">
      <c r="A747" s="11"/>
      <c r="B747" s="11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1"/>
      <c r="Q747" s="1" t="s">
        <v>1031</v>
      </c>
    </row>
    <row r="748" spans="1:17" ht="30" customHeight="1" x14ac:dyDescent="0.3">
      <c r="A748" s="11"/>
      <c r="B748" s="11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1"/>
      <c r="Q748" s="1" t="s">
        <v>1031</v>
      </c>
    </row>
    <row r="749" spans="1:17" ht="30" customHeight="1" x14ac:dyDescent="0.3">
      <c r="A749" s="11"/>
      <c r="B749" s="11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1"/>
      <c r="Q749" s="1" t="s">
        <v>1031</v>
      </c>
    </row>
    <row r="750" spans="1:17" ht="30" customHeight="1" x14ac:dyDescent="0.3">
      <c r="A750" s="11"/>
      <c r="B750" s="11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1"/>
      <c r="Q750" s="1" t="s">
        <v>1031</v>
      </c>
    </row>
    <row r="751" spans="1:17" ht="30" customHeight="1" x14ac:dyDescent="0.3">
      <c r="A751" s="11"/>
      <c r="B751" s="11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1"/>
      <c r="Q751" s="1" t="s">
        <v>1031</v>
      </c>
    </row>
    <row r="752" spans="1:17" ht="30" customHeight="1" x14ac:dyDescent="0.3">
      <c r="A752" s="11"/>
      <c r="B752" s="11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1"/>
      <c r="Q752" s="1" t="s">
        <v>1031</v>
      </c>
    </row>
    <row r="753" spans="1:48" ht="30" customHeight="1" x14ac:dyDescent="0.3">
      <c r="A753" s="11"/>
      <c r="B753" s="11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1"/>
      <c r="Q753" s="1" t="s">
        <v>1031</v>
      </c>
    </row>
    <row r="754" spans="1:48" ht="30" customHeight="1" x14ac:dyDescent="0.3">
      <c r="A754" s="11"/>
      <c r="B754" s="11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1"/>
      <c r="Q754" s="1" t="s">
        <v>1031</v>
      </c>
    </row>
    <row r="755" spans="1:48" ht="30" customHeight="1" x14ac:dyDescent="0.3">
      <c r="A755" s="11"/>
      <c r="B755" s="11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1"/>
      <c r="Q755" s="1" t="s">
        <v>1031</v>
      </c>
    </row>
    <row r="756" spans="1:48" ht="30" customHeight="1" x14ac:dyDescent="0.3">
      <c r="A756" s="11"/>
      <c r="B756" s="11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1"/>
      <c r="Q756" s="1" t="s">
        <v>1031</v>
      </c>
    </row>
    <row r="757" spans="1:48" ht="30" customHeight="1" x14ac:dyDescent="0.3">
      <c r="A757" s="13" t="s">
        <v>87</v>
      </c>
      <c r="B757" s="11"/>
      <c r="C757" s="11"/>
      <c r="D757" s="11"/>
      <c r="E757" s="12"/>
      <c r="F757" s="12"/>
      <c r="G757" s="12"/>
      <c r="H757" s="12"/>
      <c r="I757" s="12"/>
      <c r="J757" s="12"/>
      <c r="K757" s="12"/>
      <c r="L757" s="12">
        <f>SUMIF(Q733:Q756,"01010308",L733:L756)</f>
        <v>0</v>
      </c>
      <c r="M757" s="11"/>
      <c r="N757" t="s">
        <v>88</v>
      </c>
    </row>
    <row r="758" spans="1:48" ht="30" customHeight="1" x14ac:dyDescent="0.3">
      <c r="A758" s="13" t="s">
        <v>485</v>
      </c>
      <c r="B758" s="13" t="s">
        <v>50</v>
      </c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1"/>
      <c r="Q758" s="1" t="s">
        <v>1036</v>
      </c>
    </row>
    <row r="759" spans="1:48" ht="30" customHeight="1" x14ac:dyDescent="0.3">
      <c r="A759" s="13" t="s">
        <v>500</v>
      </c>
      <c r="B759" s="13" t="s">
        <v>501</v>
      </c>
      <c r="C759" s="13" t="s">
        <v>99</v>
      </c>
      <c r="D759" s="11">
        <v>3</v>
      </c>
      <c r="E759" s="12"/>
      <c r="F759" s="12"/>
      <c r="G759" s="12"/>
      <c r="H759" s="12"/>
      <c r="I759" s="12"/>
      <c r="J759" s="12"/>
      <c r="K759" s="12">
        <f t="shared" ref="K759:L763" si="36">TRUNC(E759+G759+I759, 0)</f>
        <v>0</v>
      </c>
      <c r="L759" s="12">
        <f t="shared" si="36"/>
        <v>0</v>
      </c>
      <c r="M759" s="13" t="s">
        <v>502</v>
      </c>
      <c r="N759" s="1" t="s">
        <v>503</v>
      </c>
      <c r="O759" s="1" t="s">
        <v>50</v>
      </c>
      <c r="P759" s="1" t="s">
        <v>50</v>
      </c>
      <c r="Q759" s="1" t="s">
        <v>1036</v>
      </c>
      <c r="R759" s="1" t="s">
        <v>61</v>
      </c>
      <c r="S759" s="1" t="s">
        <v>62</v>
      </c>
      <c r="T759" s="1" t="s">
        <v>62</v>
      </c>
      <c r="AR759" s="1" t="s">
        <v>50</v>
      </c>
      <c r="AS759" s="1" t="s">
        <v>50</v>
      </c>
      <c r="AU759" s="1" t="s">
        <v>1037</v>
      </c>
      <c r="AV759">
        <v>67403</v>
      </c>
    </row>
    <row r="760" spans="1:48" ht="30" customHeight="1" x14ac:dyDescent="0.3">
      <c r="A760" s="13" t="s">
        <v>505</v>
      </c>
      <c r="B760" s="13" t="s">
        <v>506</v>
      </c>
      <c r="C760" s="13" t="s">
        <v>99</v>
      </c>
      <c r="D760" s="11">
        <v>6</v>
      </c>
      <c r="E760" s="12"/>
      <c r="F760" s="12"/>
      <c r="G760" s="12"/>
      <c r="H760" s="12"/>
      <c r="I760" s="12"/>
      <c r="J760" s="12"/>
      <c r="K760" s="12">
        <f t="shared" si="36"/>
        <v>0</v>
      </c>
      <c r="L760" s="12">
        <f t="shared" si="36"/>
        <v>0</v>
      </c>
      <c r="M760" s="13" t="s">
        <v>507</v>
      </c>
      <c r="N760" s="1" t="s">
        <v>508</v>
      </c>
      <c r="O760" s="1" t="s">
        <v>50</v>
      </c>
      <c r="P760" s="1" t="s">
        <v>50</v>
      </c>
      <c r="Q760" s="1" t="s">
        <v>1036</v>
      </c>
      <c r="R760" s="1" t="s">
        <v>61</v>
      </c>
      <c r="S760" s="1" t="s">
        <v>62</v>
      </c>
      <c r="T760" s="1" t="s">
        <v>62</v>
      </c>
      <c r="AR760" s="1" t="s">
        <v>50</v>
      </c>
      <c r="AS760" s="1" t="s">
        <v>50</v>
      </c>
      <c r="AU760" s="1" t="s">
        <v>1038</v>
      </c>
      <c r="AV760">
        <v>66722</v>
      </c>
    </row>
    <row r="761" spans="1:48" ht="30" customHeight="1" x14ac:dyDescent="0.3">
      <c r="A761" s="13" t="s">
        <v>1039</v>
      </c>
      <c r="B761" s="13" t="s">
        <v>1040</v>
      </c>
      <c r="C761" s="13" t="s">
        <v>251</v>
      </c>
      <c r="D761" s="11">
        <v>6</v>
      </c>
      <c r="E761" s="12"/>
      <c r="F761" s="12"/>
      <c r="G761" s="12"/>
      <c r="H761" s="12"/>
      <c r="I761" s="12"/>
      <c r="J761" s="12"/>
      <c r="K761" s="12">
        <f t="shared" si="36"/>
        <v>0</v>
      </c>
      <c r="L761" s="12">
        <f t="shared" si="36"/>
        <v>0</v>
      </c>
      <c r="M761" s="13" t="s">
        <v>1041</v>
      </c>
      <c r="N761" s="1" t="s">
        <v>1042</v>
      </c>
      <c r="O761" s="1" t="s">
        <v>50</v>
      </c>
      <c r="P761" s="1" t="s">
        <v>50</v>
      </c>
      <c r="Q761" s="1" t="s">
        <v>1036</v>
      </c>
      <c r="R761" s="1" t="s">
        <v>61</v>
      </c>
      <c r="S761" s="1" t="s">
        <v>62</v>
      </c>
      <c r="T761" s="1" t="s">
        <v>62</v>
      </c>
      <c r="AR761" s="1" t="s">
        <v>50</v>
      </c>
      <c r="AS761" s="1" t="s">
        <v>50</v>
      </c>
      <c r="AU761" s="1" t="s">
        <v>1043</v>
      </c>
      <c r="AV761">
        <v>67265</v>
      </c>
    </row>
    <row r="762" spans="1:48" ht="30" customHeight="1" x14ac:dyDescent="0.3">
      <c r="A762" s="13" t="s">
        <v>515</v>
      </c>
      <c r="B762" s="13" t="s">
        <v>516</v>
      </c>
      <c r="C762" s="13" t="s">
        <v>414</v>
      </c>
      <c r="D762" s="11">
        <v>1</v>
      </c>
      <c r="E762" s="12"/>
      <c r="F762" s="12"/>
      <c r="G762" s="12"/>
      <c r="H762" s="12"/>
      <c r="I762" s="12"/>
      <c r="J762" s="12"/>
      <c r="K762" s="12">
        <f t="shared" si="36"/>
        <v>0</v>
      </c>
      <c r="L762" s="12">
        <f t="shared" si="36"/>
        <v>0</v>
      </c>
      <c r="M762" s="13" t="s">
        <v>517</v>
      </c>
      <c r="N762" s="1" t="s">
        <v>518</v>
      </c>
      <c r="O762" s="1" t="s">
        <v>50</v>
      </c>
      <c r="P762" s="1" t="s">
        <v>50</v>
      </c>
      <c r="Q762" s="1" t="s">
        <v>1036</v>
      </c>
      <c r="R762" s="1" t="s">
        <v>61</v>
      </c>
      <c r="S762" s="1" t="s">
        <v>62</v>
      </c>
      <c r="T762" s="1" t="s">
        <v>62</v>
      </c>
      <c r="AR762" s="1" t="s">
        <v>50</v>
      </c>
      <c r="AS762" s="1" t="s">
        <v>50</v>
      </c>
      <c r="AU762" s="1" t="s">
        <v>1044</v>
      </c>
      <c r="AV762">
        <v>66724</v>
      </c>
    </row>
    <row r="763" spans="1:48" ht="30" customHeight="1" x14ac:dyDescent="0.3">
      <c r="A763" s="13" t="s">
        <v>530</v>
      </c>
      <c r="B763" s="13" t="s">
        <v>531</v>
      </c>
      <c r="C763" s="13" t="s">
        <v>414</v>
      </c>
      <c r="D763" s="11">
        <v>1</v>
      </c>
      <c r="E763" s="12"/>
      <c r="F763" s="12"/>
      <c r="G763" s="12"/>
      <c r="H763" s="12"/>
      <c r="I763" s="12"/>
      <c r="J763" s="12"/>
      <c r="K763" s="12">
        <f t="shared" si="36"/>
        <v>0</v>
      </c>
      <c r="L763" s="12">
        <f t="shared" si="36"/>
        <v>0</v>
      </c>
      <c r="M763" s="13" t="s">
        <v>532</v>
      </c>
      <c r="N763" s="1" t="s">
        <v>533</v>
      </c>
      <c r="O763" s="1" t="s">
        <v>50</v>
      </c>
      <c r="P763" s="1" t="s">
        <v>50</v>
      </c>
      <c r="Q763" s="1" t="s">
        <v>1036</v>
      </c>
      <c r="R763" s="1" t="s">
        <v>61</v>
      </c>
      <c r="S763" s="1" t="s">
        <v>62</v>
      </c>
      <c r="T763" s="1" t="s">
        <v>62</v>
      </c>
      <c r="AR763" s="1" t="s">
        <v>50</v>
      </c>
      <c r="AS763" s="1" t="s">
        <v>50</v>
      </c>
      <c r="AU763" s="1" t="s">
        <v>1045</v>
      </c>
      <c r="AV763">
        <v>66726</v>
      </c>
    </row>
    <row r="764" spans="1:48" ht="30" customHeight="1" x14ac:dyDescent="0.3">
      <c r="A764" s="11"/>
      <c r="B764" s="11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1"/>
      <c r="Q764" s="1" t="s">
        <v>1036</v>
      </c>
    </row>
    <row r="765" spans="1:48" ht="30" customHeight="1" x14ac:dyDescent="0.3">
      <c r="A765" s="11"/>
      <c r="B765" s="11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1"/>
      <c r="Q765" s="1" t="s">
        <v>1036</v>
      </c>
    </row>
    <row r="766" spans="1:48" ht="30" customHeight="1" x14ac:dyDescent="0.3">
      <c r="A766" s="11"/>
      <c r="B766" s="11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1"/>
      <c r="Q766" s="1" t="s">
        <v>1036</v>
      </c>
    </row>
    <row r="767" spans="1:48" ht="30" customHeight="1" x14ac:dyDescent="0.3">
      <c r="A767" s="11"/>
      <c r="B767" s="11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1"/>
      <c r="Q767" s="1" t="s">
        <v>1036</v>
      </c>
    </row>
    <row r="768" spans="1:48" ht="30" customHeight="1" x14ac:dyDescent="0.3">
      <c r="A768" s="11"/>
      <c r="B768" s="11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1"/>
      <c r="Q768" s="1" t="s">
        <v>1036</v>
      </c>
    </row>
    <row r="769" spans="1:17" ht="30" customHeight="1" x14ac:dyDescent="0.3">
      <c r="A769" s="11"/>
      <c r="B769" s="11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1"/>
      <c r="Q769" s="1" t="s">
        <v>1036</v>
      </c>
    </row>
    <row r="770" spans="1:17" ht="30" customHeight="1" x14ac:dyDescent="0.3">
      <c r="A770" s="11"/>
      <c r="B770" s="11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1"/>
      <c r="Q770" s="1" t="s">
        <v>1036</v>
      </c>
    </row>
    <row r="771" spans="1:17" ht="30" customHeight="1" x14ac:dyDescent="0.3">
      <c r="A771" s="11"/>
      <c r="B771" s="11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1"/>
      <c r="Q771" s="1" t="s">
        <v>1036</v>
      </c>
    </row>
    <row r="772" spans="1:17" ht="30" customHeight="1" x14ac:dyDescent="0.3">
      <c r="A772" s="11"/>
      <c r="B772" s="11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1"/>
      <c r="Q772" s="1" t="s">
        <v>1036</v>
      </c>
    </row>
    <row r="773" spans="1:17" ht="30" customHeight="1" x14ac:dyDescent="0.3">
      <c r="A773" s="11"/>
      <c r="B773" s="11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1"/>
      <c r="Q773" s="1" t="s">
        <v>1036</v>
      </c>
    </row>
    <row r="774" spans="1:17" ht="30" customHeight="1" x14ac:dyDescent="0.3">
      <c r="A774" s="11"/>
      <c r="B774" s="11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1"/>
      <c r="Q774" s="1" t="s">
        <v>1036</v>
      </c>
    </row>
    <row r="775" spans="1:17" ht="30" customHeight="1" x14ac:dyDescent="0.3">
      <c r="A775" s="11"/>
      <c r="B775" s="11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1"/>
      <c r="Q775" s="1" t="s">
        <v>1036</v>
      </c>
    </row>
    <row r="776" spans="1:17" ht="30" customHeight="1" x14ac:dyDescent="0.3">
      <c r="A776" s="11"/>
      <c r="B776" s="11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1"/>
      <c r="Q776" s="1" t="s">
        <v>1036</v>
      </c>
    </row>
    <row r="777" spans="1:17" ht="30" customHeight="1" x14ac:dyDescent="0.3">
      <c r="A777" s="11"/>
      <c r="B777" s="11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1"/>
      <c r="Q777" s="1" t="s">
        <v>1036</v>
      </c>
    </row>
    <row r="778" spans="1:17" ht="30" customHeight="1" x14ac:dyDescent="0.3">
      <c r="A778" s="11"/>
      <c r="B778" s="11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1"/>
      <c r="Q778" s="1" t="s">
        <v>1036</v>
      </c>
    </row>
    <row r="779" spans="1:17" ht="30" customHeight="1" x14ac:dyDescent="0.3">
      <c r="A779" s="11"/>
      <c r="B779" s="11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1"/>
      <c r="Q779" s="1" t="s">
        <v>1036</v>
      </c>
    </row>
    <row r="780" spans="1:17" ht="30" customHeight="1" x14ac:dyDescent="0.3">
      <c r="A780" s="11"/>
      <c r="B780" s="11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1"/>
      <c r="Q780" s="1" t="s">
        <v>1036</v>
      </c>
    </row>
    <row r="781" spans="1:17" ht="30" customHeight="1" x14ac:dyDescent="0.3">
      <c r="A781" s="11"/>
      <c r="B781" s="11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1"/>
      <c r="Q781" s="1" t="s">
        <v>1036</v>
      </c>
    </row>
    <row r="782" spans="1:17" ht="30" customHeight="1" x14ac:dyDescent="0.3">
      <c r="A782" s="11"/>
      <c r="B782" s="11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1"/>
      <c r="Q782" s="1" t="s">
        <v>1036</v>
      </c>
    </row>
    <row r="783" spans="1:17" ht="30" customHeight="1" x14ac:dyDescent="0.3">
      <c r="A783" s="13" t="s">
        <v>87</v>
      </c>
      <c r="B783" s="11"/>
      <c r="C783" s="11"/>
      <c r="D783" s="11"/>
      <c r="E783" s="12"/>
      <c r="F783" s="12"/>
      <c r="G783" s="12"/>
      <c r="H783" s="12"/>
      <c r="I783" s="12"/>
      <c r="J783" s="12"/>
      <c r="K783" s="12"/>
      <c r="L783" s="12">
        <f>SUMIF(Q759:Q782,"01010309",L759:L782)</f>
        <v>0</v>
      </c>
      <c r="M783" s="11"/>
      <c r="N783" t="s">
        <v>88</v>
      </c>
    </row>
    <row r="784" spans="1:17" ht="30" customHeight="1" x14ac:dyDescent="0.3">
      <c r="A784" s="13" t="s">
        <v>535</v>
      </c>
      <c r="B784" s="13" t="s">
        <v>50</v>
      </c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1"/>
      <c r="Q784" s="1" t="s">
        <v>1046</v>
      </c>
    </row>
    <row r="785" spans="1:48" ht="30" customHeight="1" x14ac:dyDescent="0.3">
      <c r="A785" s="13" t="s">
        <v>537</v>
      </c>
      <c r="B785" s="13" t="s">
        <v>538</v>
      </c>
      <c r="C785" s="13" t="s">
        <v>99</v>
      </c>
      <c r="D785" s="11">
        <v>10</v>
      </c>
      <c r="E785" s="12"/>
      <c r="F785" s="12"/>
      <c r="G785" s="12"/>
      <c r="H785" s="12"/>
      <c r="I785" s="12"/>
      <c r="J785" s="12"/>
      <c r="K785" s="12">
        <f t="shared" ref="K785:L790" si="37">TRUNC(E785+G785+I785, 0)</f>
        <v>0</v>
      </c>
      <c r="L785" s="12">
        <f t="shared" si="37"/>
        <v>0</v>
      </c>
      <c r="M785" s="13" t="s">
        <v>539</v>
      </c>
      <c r="N785" s="1" t="s">
        <v>540</v>
      </c>
      <c r="O785" s="1" t="s">
        <v>50</v>
      </c>
      <c r="P785" s="1" t="s">
        <v>50</v>
      </c>
      <c r="Q785" s="1" t="s">
        <v>1046</v>
      </c>
      <c r="R785" s="1" t="s">
        <v>61</v>
      </c>
      <c r="S785" s="1" t="s">
        <v>62</v>
      </c>
      <c r="T785" s="1" t="s">
        <v>62</v>
      </c>
      <c r="AR785" s="1" t="s">
        <v>50</v>
      </c>
      <c r="AS785" s="1" t="s">
        <v>50</v>
      </c>
      <c r="AU785" s="1" t="s">
        <v>1047</v>
      </c>
      <c r="AV785">
        <v>67266</v>
      </c>
    </row>
    <row r="786" spans="1:48" ht="30" customHeight="1" x14ac:dyDescent="0.3">
      <c r="A786" s="13" t="s">
        <v>537</v>
      </c>
      <c r="B786" s="13" t="s">
        <v>1048</v>
      </c>
      <c r="C786" s="13" t="s">
        <v>99</v>
      </c>
      <c r="D786" s="11">
        <v>9</v>
      </c>
      <c r="E786" s="12"/>
      <c r="F786" s="12"/>
      <c r="G786" s="12"/>
      <c r="H786" s="12"/>
      <c r="I786" s="12"/>
      <c r="J786" s="12"/>
      <c r="K786" s="12">
        <f t="shared" si="37"/>
        <v>0</v>
      </c>
      <c r="L786" s="12">
        <f t="shared" si="37"/>
        <v>0</v>
      </c>
      <c r="M786" s="13" t="s">
        <v>1049</v>
      </c>
      <c r="N786" s="1" t="s">
        <v>1050</v>
      </c>
      <c r="O786" s="1" t="s">
        <v>50</v>
      </c>
      <c r="P786" s="1" t="s">
        <v>50</v>
      </c>
      <c r="Q786" s="1" t="s">
        <v>1046</v>
      </c>
      <c r="R786" s="1" t="s">
        <v>61</v>
      </c>
      <c r="S786" s="1" t="s">
        <v>62</v>
      </c>
      <c r="T786" s="1" t="s">
        <v>62</v>
      </c>
      <c r="AR786" s="1" t="s">
        <v>50</v>
      </c>
      <c r="AS786" s="1" t="s">
        <v>50</v>
      </c>
      <c r="AU786" s="1" t="s">
        <v>1051</v>
      </c>
      <c r="AV786">
        <v>66729</v>
      </c>
    </row>
    <row r="787" spans="1:48" ht="30" customHeight="1" x14ac:dyDescent="0.3">
      <c r="A787" s="13" t="s">
        <v>537</v>
      </c>
      <c r="B787" s="13" t="s">
        <v>546</v>
      </c>
      <c r="C787" s="13" t="s">
        <v>99</v>
      </c>
      <c r="D787" s="11">
        <v>3</v>
      </c>
      <c r="E787" s="12"/>
      <c r="F787" s="12"/>
      <c r="G787" s="12"/>
      <c r="H787" s="12"/>
      <c r="I787" s="12"/>
      <c r="J787" s="12"/>
      <c r="K787" s="12">
        <f t="shared" si="37"/>
        <v>0</v>
      </c>
      <c r="L787" s="12">
        <f t="shared" si="37"/>
        <v>0</v>
      </c>
      <c r="M787" s="13" t="s">
        <v>547</v>
      </c>
      <c r="N787" s="1" t="s">
        <v>548</v>
      </c>
      <c r="O787" s="1" t="s">
        <v>50</v>
      </c>
      <c r="P787" s="1" t="s">
        <v>50</v>
      </c>
      <c r="Q787" s="1" t="s">
        <v>1046</v>
      </c>
      <c r="R787" s="1" t="s">
        <v>61</v>
      </c>
      <c r="S787" s="1" t="s">
        <v>62</v>
      </c>
      <c r="T787" s="1" t="s">
        <v>62</v>
      </c>
      <c r="AR787" s="1" t="s">
        <v>50</v>
      </c>
      <c r="AS787" s="1" t="s">
        <v>50</v>
      </c>
      <c r="AU787" s="1" t="s">
        <v>1052</v>
      </c>
      <c r="AV787">
        <v>66731</v>
      </c>
    </row>
    <row r="788" spans="1:48" ht="30" customHeight="1" x14ac:dyDescent="0.3">
      <c r="A788" s="13" t="s">
        <v>550</v>
      </c>
      <c r="B788" s="13" t="s">
        <v>551</v>
      </c>
      <c r="C788" s="13" t="s">
        <v>99</v>
      </c>
      <c r="D788" s="11">
        <v>13</v>
      </c>
      <c r="E788" s="12"/>
      <c r="F788" s="12"/>
      <c r="G788" s="12"/>
      <c r="H788" s="12"/>
      <c r="I788" s="12"/>
      <c r="J788" s="12"/>
      <c r="K788" s="12">
        <f t="shared" si="37"/>
        <v>0</v>
      </c>
      <c r="L788" s="12">
        <f t="shared" si="37"/>
        <v>0</v>
      </c>
      <c r="M788" s="13" t="s">
        <v>552</v>
      </c>
      <c r="N788" s="1" t="s">
        <v>553</v>
      </c>
      <c r="O788" s="1" t="s">
        <v>50</v>
      </c>
      <c r="P788" s="1" t="s">
        <v>50</v>
      </c>
      <c r="Q788" s="1" t="s">
        <v>1046</v>
      </c>
      <c r="R788" s="1" t="s">
        <v>61</v>
      </c>
      <c r="S788" s="1" t="s">
        <v>62</v>
      </c>
      <c r="T788" s="1" t="s">
        <v>62</v>
      </c>
      <c r="AR788" s="1" t="s">
        <v>50</v>
      </c>
      <c r="AS788" s="1" t="s">
        <v>50</v>
      </c>
      <c r="AU788" s="1" t="s">
        <v>1053</v>
      </c>
      <c r="AV788">
        <v>66732</v>
      </c>
    </row>
    <row r="789" spans="1:48" ht="30" customHeight="1" x14ac:dyDescent="0.3">
      <c r="A789" s="13" t="s">
        <v>555</v>
      </c>
      <c r="B789" s="13" t="s">
        <v>556</v>
      </c>
      <c r="C789" s="13" t="s">
        <v>99</v>
      </c>
      <c r="D789" s="11">
        <v>6</v>
      </c>
      <c r="E789" s="12"/>
      <c r="F789" s="12"/>
      <c r="G789" s="12"/>
      <c r="H789" s="12"/>
      <c r="I789" s="12"/>
      <c r="J789" s="12"/>
      <c r="K789" s="12">
        <f t="shared" si="37"/>
        <v>0</v>
      </c>
      <c r="L789" s="12">
        <f t="shared" si="37"/>
        <v>0</v>
      </c>
      <c r="M789" s="13" t="s">
        <v>557</v>
      </c>
      <c r="N789" s="1" t="s">
        <v>558</v>
      </c>
      <c r="O789" s="1" t="s">
        <v>50</v>
      </c>
      <c r="P789" s="1" t="s">
        <v>50</v>
      </c>
      <c r="Q789" s="1" t="s">
        <v>1046</v>
      </c>
      <c r="R789" s="1" t="s">
        <v>61</v>
      </c>
      <c r="S789" s="1" t="s">
        <v>62</v>
      </c>
      <c r="T789" s="1" t="s">
        <v>62</v>
      </c>
      <c r="AR789" s="1" t="s">
        <v>50</v>
      </c>
      <c r="AS789" s="1" t="s">
        <v>50</v>
      </c>
      <c r="AU789" s="1" t="s">
        <v>1054</v>
      </c>
      <c r="AV789">
        <v>66733</v>
      </c>
    </row>
    <row r="790" spans="1:48" ht="30" customHeight="1" x14ac:dyDescent="0.3">
      <c r="A790" s="13" t="s">
        <v>568</v>
      </c>
      <c r="B790" s="13" t="s">
        <v>50</v>
      </c>
      <c r="C790" s="13" t="s">
        <v>251</v>
      </c>
      <c r="D790" s="11">
        <v>51</v>
      </c>
      <c r="E790" s="12"/>
      <c r="F790" s="12"/>
      <c r="G790" s="12"/>
      <c r="H790" s="12"/>
      <c r="I790" s="12"/>
      <c r="J790" s="12"/>
      <c r="K790" s="12">
        <f t="shared" si="37"/>
        <v>0</v>
      </c>
      <c r="L790" s="12">
        <f t="shared" si="37"/>
        <v>0</v>
      </c>
      <c r="M790" s="13" t="s">
        <v>569</v>
      </c>
      <c r="N790" s="1" t="s">
        <v>570</v>
      </c>
      <c r="O790" s="1" t="s">
        <v>50</v>
      </c>
      <c r="P790" s="1" t="s">
        <v>50</v>
      </c>
      <c r="Q790" s="1" t="s">
        <v>1046</v>
      </c>
      <c r="R790" s="1" t="s">
        <v>61</v>
      </c>
      <c r="S790" s="1" t="s">
        <v>62</v>
      </c>
      <c r="T790" s="1" t="s">
        <v>62</v>
      </c>
      <c r="AR790" s="1" t="s">
        <v>50</v>
      </c>
      <c r="AS790" s="1" t="s">
        <v>50</v>
      </c>
      <c r="AU790" s="1" t="s">
        <v>1055</v>
      </c>
      <c r="AV790">
        <v>66736</v>
      </c>
    </row>
    <row r="791" spans="1:48" ht="30" customHeight="1" x14ac:dyDescent="0.3">
      <c r="A791" s="11"/>
      <c r="B791" s="1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1"/>
      <c r="Q791" s="1" t="s">
        <v>1046</v>
      </c>
    </row>
    <row r="792" spans="1:48" ht="30" customHeight="1" x14ac:dyDescent="0.3">
      <c r="A792" s="11"/>
      <c r="B792" s="1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1"/>
      <c r="Q792" s="1" t="s">
        <v>1046</v>
      </c>
    </row>
    <row r="793" spans="1:48" ht="30" customHeight="1" x14ac:dyDescent="0.3">
      <c r="A793" s="11"/>
      <c r="B793" s="1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1"/>
      <c r="Q793" s="1" t="s">
        <v>1046</v>
      </c>
    </row>
    <row r="794" spans="1:48" ht="30" customHeight="1" x14ac:dyDescent="0.3">
      <c r="A794" s="11"/>
      <c r="B794" s="1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1"/>
      <c r="Q794" s="1" t="s">
        <v>1046</v>
      </c>
    </row>
    <row r="795" spans="1:48" ht="30" customHeight="1" x14ac:dyDescent="0.3">
      <c r="A795" s="11"/>
      <c r="B795" s="1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1"/>
      <c r="Q795" s="1" t="s">
        <v>1046</v>
      </c>
    </row>
    <row r="796" spans="1:48" ht="30" customHeight="1" x14ac:dyDescent="0.3">
      <c r="A796" s="11"/>
      <c r="B796" s="11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1"/>
      <c r="Q796" s="1" t="s">
        <v>1046</v>
      </c>
    </row>
    <row r="797" spans="1:48" ht="30" customHeight="1" x14ac:dyDescent="0.3">
      <c r="A797" s="11"/>
      <c r="B797" s="11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1"/>
      <c r="Q797" s="1" t="s">
        <v>1046</v>
      </c>
    </row>
    <row r="798" spans="1:48" ht="30" customHeight="1" x14ac:dyDescent="0.3">
      <c r="A798" s="11"/>
      <c r="B798" s="11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1"/>
      <c r="Q798" s="1" t="s">
        <v>1046</v>
      </c>
    </row>
    <row r="799" spans="1:48" ht="30" customHeight="1" x14ac:dyDescent="0.3">
      <c r="A799" s="11"/>
      <c r="B799" s="11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1"/>
      <c r="Q799" s="1" t="s">
        <v>1046</v>
      </c>
    </row>
    <row r="800" spans="1:48" ht="30" customHeight="1" x14ac:dyDescent="0.3">
      <c r="A800" s="11"/>
      <c r="B800" s="1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1"/>
      <c r="Q800" s="1" t="s">
        <v>1046</v>
      </c>
    </row>
    <row r="801" spans="1:48" ht="30" customHeight="1" x14ac:dyDescent="0.3">
      <c r="A801" s="11"/>
      <c r="B801" s="1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1"/>
      <c r="Q801" s="1" t="s">
        <v>1046</v>
      </c>
    </row>
    <row r="802" spans="1:48" ht="30" customHeight="1" x14ac:dyDescent="0.3">
      <c r="A802" s="11"/>
      <c r="B802" s="1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1"/>
      <c r="Q802" s="1" t="s">
        <v>1046</v>
      </c>
    </row>
    <row r="803" spans="1:48" ht="30" customHeight="1" x14ac:dyDescent="0.3">
      <c r="A803" s="11"/>
      <c r="B803" s="1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1"/>
      <c r="Q803" s="1" t="s">
        <v>1046</v>
      </c>
    </row>
    <row r="804" spans="1:48" ht="30" customHeight="1" x14ac:dyDescent="0.3">
      <c r="A804" s="11"/>
      <c r="B804" s="11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1"/>
      <c r="Q804" s="1" t="s">
        <v>1046</v>
      </c>
    </row>
    <row r="805" spans="1:48" ht="30" customHeight="1" x14ac:dyDescent="0.3">
      <c r="A805" s="11"/>
      <c r="B805" s="11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1"/>
      <c r="Q805" s="1" t="s">
        <v>1046</v>
      </c>
    </row>
    <row r="806" spans="1:48" ht="30" customHeight="1" x14ac:dyDescent="0.3">
      <c r="A806" s="11"/>
      <c r="B806" s="11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1"/>
      <c r="Q806" s="1" t="s">
        <v>1046</v>
      </c>
    </row>
    <row r="807" spans="1:48" ht="30" customHeight="1" x14ac:dyDescent="0.3">
      <c r="A807" s="11"/>
      <c r="B807" s="11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1"/>
      <c r="Q807" s="1" t="s">
        <v>1046</v>
      </c>
    </row>
    <row r="808" spans="1:48" ht="30" customHeight="1" x14ac:dyDescent="0.3">
      <c r="A808" s="11"/>
      <c r="B808" s="11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1"/>
      <c r="Q808" s="1" t="s">
        <v>1046</v>
      </c>
    </row>
    <row r="809" spans="1:48" ht="30" customHeight="1" x14ac:dyDescent="0.3">
      <c r="A809" s="13" t="s">
        <v>87</v>
      </c>
      <c r="B809" s="11"/>
      <c r="C809" s="11"/>
      <c r="D809" s="11"/>
      <c r="E809" s="12"/>
      <c r="F809" s="12"/>
      <c r="G809" s="12"/>
      <c r="H809" s="12"/>
      <c r="I809" s="12"/>
      <c r="J809" s="12"/>
      <c r="K809" s="12"/>
      <c r="L809" s="12">
        <f>SUMIF(Q785:Q808,"01010310",L785:L808)</f>
        <v>0</v>
      </c>
      <c r="M809" s="11"/>
      <c r="N809" t="s">
        <v>88</v>
      </c>
    </row>
    <row r="810" spans="1:48" ht="30" customHeight="1" x14ac:dyDescent="0.3">
      <c r="A810" s="13" t="s">
        <v>1056</v>
      </c>
      <c r="B810" s="13" t="s">
        <v>50</v>
      </c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1"/>
      <c r="Q810" s="1" t="s">
        <v>1057</v>
      </c>
    </row>
    <row r="811" spans="1:48" ht="30" customHeight="1" x14ac:dyDescent="0.3">
      <c r="A811" s="13" t="s">
        <v>1058</v>
      </c>
      <c r="B811" s="13" t="s">
        <v>1059</v>
      </c>
      <c r="C811" s="13" t="s">
        <v>414</v>
      </c>
      <c r="D811" s="11">
        <v>10</v>
      </c>
      <c r="E811" s="12"/>
      <c r="F811" s="12"/>
      <c r="G811" s="12"/>
      <c r="H811" s="12"/>
      <c r="I811" s="12"/>
      <c r="J811" s="12"/>
      <c r="K811" s="12">
        <f t="shared" ref="K811:L814" si="38">TRUNC(E811+G811+I811, 0)</f>
        <v>0</v>
      </c>
      <c r="L811" s="12">
        <f t="shared" si="38"/>
        <v>0</v>
      </c>
      <c r="M811" s="13" t="s">
        <v>576</v>
      </c>
      <c r="N811" s="1" t="s">
        <v>1060</v>
      </c>
      <c r="O811" s="1" t="s">
        <v>50</v>
      </c>
      <c r="P811" s="1" t="s">
        <v>50</v>
      </c>
      <c r="Q811" s="1" t="s">
        <v>1057</v>
      </c>
      <c r="R811" s="1" t="s">
        <v>62</v>
      </c>
      <c r="S811" s="1" t="s">
        <v>62</v>
      </c>
      <c r="T811" s="1" t="s">
        <v>61</v>
      </c>
      <c r="AR811" s="1" t="s">
        <v>50</v>
      </c>
      <c r="AS811" s="1" t="s">
        <v>50</v>
      </c>
      <c r="AU811" s="1" t="s">
        <v>1061</v>
      </c>
      <c r="AV811">
        <v>67183</v>
      </c>
    </row>
    <row r="812" spans="1:48" ht="30" customHeight="1" x14ac:dyDescent="0.3">
      <c r="A812" s="13" t="s">
        <v>646</v>
      </c>
      <c r="B812" s="13" t="s">
        <v>647</v>
      </c>
      <c r="C812" s="13" t="s">
        <v>99</v>
      </c>
      <c r="D812" s="11">
        <v>15</v>
      </c>
      <c r="E812" s="12"/>
      <c r="F812" s="12"/>
      <c r="G812" s="12"/>
      <c r="H812" s="12"/>
      <c r="I812" s="12"/>
      <c r="J812" s="12"/>
      <c r="K812" s="12">
        <f t="shared" si="38"/>
        <v>0</v>
      </c>
      <c r="L812" s="12">
        <f t="shared" si="38"/>
        <v>0</v>
      </c>
      <c r="M812" s="13" t="s">
        <v>50</v>
      </c>
      <c r="N812" s="1" t="s">
        <v>648</v>
      </c>
      <c r="O812" s="1" t="s">
        <v>50</v>
      </c>
      <c r="P812" s="1" t="s">
        <v>50</v>
      </c>
      <c r="Q812" s="1" t="s">
        <v>1057</v>
      </c>
      <c r="R812" s="1" t="s">
        <v>62</v>
      </c>
      <c r="S812" s="1" t="s">
        <v>62</v>
      </c>
      <c r="T812" s="1" t="s">
        <v>61</v>
      </c>
      <c r="AR812" s="1" t="s">
        <v>50</v>
      </c>
      <c r="AS812" s="1" t="s">
        <v>50</v>
      </c>
      <c r="AU812" s="1" t="s">
        <v>1062</v>
      </c>
      <c r="AV812">
        <v>67267</v>
      </c>
    </row>
    <row r="813" spans="1:48" ht="30" customHeight="1" x14ac:dyDescent="0.3">
      <c r="A813" s="13" t="s">
        <v>655</v>
      </c>
      <c r="B813" s="13" t="s">
        <v>656</v>
      </c>
      <c r="C813" s="13" t="s">
        <v>99</v>
      </c>
      <c r="D813" s="11">
        <v>15</v>
      </c>
      <c r="E813" s="12"/>
      <c r="F813" s="12"/>
      <c r="G813" s="12"/>
      <c r="H813" s="12"/>
      <c r="I813" s="12"/>
      <c r="J813" s="12"/>
      <c r="K813" s="12">
        <f t="shared" si="38"/>
        <v>0</v>
      </c>
      <c r="L813" s="12">
        <f t="shared" si="38"/>
        <v>0</v>
      </c>
      <c r="M813" s="13" t="s">
        <v>657</v>
      </c>
      <c r="N813" s="1" t="s">
        <v>658</v>
      </c>
      <c r="O813" s="1" t="s">
        <v>50</v>
      </c>
      <c r="P813" s="1" t="s">
        <v>50</v>
      </c>
      <c r="Q813" s="1" t="s">
        <v>1057</v>
      </c>
      <c r="R813" s="1" t="s">
        <v>61</v>
      </c>
      <c r="S813" s="1" t="s">
        <v>62</v>
      </c>
      <c r="T813" s="1" t="s">
        <v>62</v>
      </c>
      <c r="AR813" s="1" t="s">
        <v>50</v>
      </c>
      <c r="AS813" s="1" t="s">
        <v>50</v>
      </c>
      <c r="AU813" s="1" t="s">
        <v>1063</v>
      </c>
      <c r="AV813">
        <v>66755</v>
      </c>
    </row>
    <row r="814" spans="1:48" ht="30" customHeight="1" x14ac:dyDescent="0.3">
      <c r="A814" s="13" t="s">
        <v>665</v>
      </c>
      <c r="B814" s="13" t="s">
        <v>661</v>
      </c>
      <c r="C814" s="13" t="s">
        <v>251</v>
      </c>
      <c r="D814" s="11">
        <v>141</v>
      </c>
      <c r="E814" s="12"/>
      <c r="F814" s="12"/>
      <c r="G814" s="12"/>
      <c r="H814" s="12"/>
      <c r="I814" s="12"/>
      <c r="J814" s="12"/>
      <c r="K814" s="12">
        <f t="shared" si="38"/>
        <v>0</v>
      </c>
      <c r="L814" s="12">
        <f t="shared" si="38"/>
        <v>0</v>
      </c>
      <c r="M814" s="13" t="s">
        <v>666</v>
      </c>
      <c r="N814" s="1" t="s">
        <v>667</v>
      </c>
      <c r="O814" s="1" t="s">
        <v>50</v>
      </c>
      <c r="P814" s="1" t="s">
        <v>50</v>
      </c>
      <c r="Q814" s="1" t="s">
        <v>1057</v>
      </c>
      <c r="R814" s="1" t="s">
        <v>61</v>
      </c>
      <c r="S814" s="1" t="s">
        <v>62</v>
      </c>
      <c r="T814" s="1" t="s">
        <v>62</v>
      </c>
      <c r="AR814" s="1" t="s">
        <v>50</v>
      </c>
      <c r="AS814" s="1" t="s">
        <v>50</v>
      </c>
      <c r="AU814" s="1" t="s">
        <v>1064</v>
      </c>
      <c r="AV814">
        <v>66757</v>
      </c>
    </row>
    <row r="815" spans="1:48" ht="30" customHeight="1" x14ac:dyDescent="0.3">
      <c r="A815" s="11"/>
      <c r="B815" s="1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1"/>
      <c r="Q815" s="1" t="s">
        <v>1057</v>
      </c>
    </row>
    <row r="816" spans="1:48" ht="30" customHeight="1" x14ac:dyDescent="0.3">
      <c r="A816" s="11"/>
      <c r="B816" s="1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1"/>
      <c r="Q816" s="1" t="s">
        <v>1057</v>
      </c>
    </row>
    <row r="817" spans="1:17" ht="30" customHeight="1" x14ac:dyDescent="0.3">
      <c r="A817" s="11"/>
      <c r="B817" s="1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1"/>
      <c r="Q817" s="1" t="s">
        <v>1057</v>
      </c>
    </row>
    <row r="818" spans="1:17" ht="30" customHeight="1" x14ac:dyDescent="0.3">
      <c r="A818" s="11"/>
      <c r="B818" s="1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1"/>
      <c r="Q818" s="1" t="s">
        <v>1057</v>
      </c>
    </row>
    <row r="819" spans="1:17" ht="30" customHeight="1" x14ac:dyDescent="0.3">
      <c r="A819" s="11"/>
      <c r="B819" s="1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1"/>
      <c r="Q819" s="1" t="s">
        <v>1057</v>
      </c>
    </row>
    <row r="820" spans="1:17" ht="30" customHeight="1" x14ac:dyDescent="0.3">
      <c r="A820" s="11"/>
      <c r="B820" s="11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1"/>
      <c r="Q820" s="1" t="s">
        <v>1057</v>
      </c>
    </row>
    <row r="821" spans="1:17" ht="30" customHeight="1" x14ac:dyDescent="0.3">
      <c r="A821" s="11"/>
      <c r="B821" s="11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1"/>
      <c r="Q821" s="1" t="s">
        <v>1057</v>
      </c>
    </row>
    <row r="822" spans="1:17" ht="30" customHeight="1" x14ac:dyDescent="0.3">
      <c r="A822" s="11"/>
      <c r="B822" s="11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1"/>
      <c r="Q822" s="1" t="s">
        <v>1057</v>
      </c>
    </row>
    <row r="823" spans="1:17" ht="30" customHeight="1" x14ac:dyDescent="0.3">
      <c r="A823" s="11"/>
      <c r="B823" s="11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1"/>
      <c r="Q823" s="1" t="s">
        <v>1057</v>
      </c>
    </row>
    <row r="824" spans="1:17" ht="30" customHeight="1" x14ac:dyDescent="0.3">
      <c r="A824" s="11"/>
      <c r="B824" s="11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1"/>
      <c r="Q824" s="1" t="s">
        <v>1057</v>
      </c>
    </row>
    <row r="825" spans="1:17" ht="30" customHeight="1" x14ac:dyDescent="0.3">
      <c r="A825" s="11"/>
      <c r="B825" s="11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1"/>
      <c r="Q825" s="1" t="s">
        <v>1057</v>
      </c>
    </row>
    <row r="826" spans="1:17" ht="30" customHeight="1" x14ac:dyDescent="0.3">
      <c r="A826" s="11"/>
      <c r="B826" s="11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1"/>
      <c r="Q826" s="1" t="s">
        <v>1057</v>
      </c>
    </row>
    <row r="827" spans="1:17" ht="30" customHeight="1" x14ac:dyDescent="0.3">
      <c r="A827" s="11"/>
      <c r="B827" s="11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1"/>
      <c r="Q827" s="1" t="s">
        <v>1057</v>
      </c>
    </row>
    <row r="828" spans="1:17" ht="30" customHeight="1" x14ac:dyDescent="0.3">
      <c r="A828" s="11"/>
      <c r="B828" s="11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1"/>
      <c r="Q828" s="1" t="s">
        <v>1057</v>
      </c>
    </row>
    <row r="829" spans="1:17" ht="30" customHeight="1" x14ac:dyDescent="0.3">
      <c r="A829" s="11"/>
      <c r="B829" s="11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1"/>
      <c r="Q829" s="1" t="s">
        <v>1057</v>
      </c>
    </row>
    <row r="830" spans="1:17" ht="30" customHeight="1" x14ac:dyDescent="0.3">
      <c r="A830" s="11"/>
      <c r="B830" s="11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1"/>
      <c r="Q830" s="1" t="s">
        <v>1057</v>
      </c>
    </row>
    <row r="831" spans="1:17" ht="30" customHeight="1" x14ac:dyDescent="0.3">
      <c r="A831" s="11"/>
      <c r="B831" s="11"/>
      <c r="C831" s="11"/>
      <c r="D831" s="11"/>
      <c r="E831" s="12"/>
      <c r="F831" s="12"/>
      <c r="G831" s="12"/>
      <c r="H831" s="12"/>
      <c r="I831" s="12"/>
      <c r="J831" s="12"/>
      <c r="K831" s="12"/>
      <c r="L831" s="12"/>
      <c r="M831" s="11"/>
      <c r="Q831" s="1" t="s">
        <v>1057</v>
      </c>
    </row>
    <row r="832" spans="1:17" ht="30" customHeight="1" x14ac:dyDescent="0.3">
      <c r="A832" s="11"/>
      <c r="B832" s="11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1"/>
      <c r="Q832" s="1" t="s">
        <v>1057</v>
      </c>
    </row>
    <row r="833" spans="1:48" ht="30" customHeight="1" x14ac:dyDescent="0.3">
      <c r="A833" s="11"/>
      <c r="B833" s="11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1"/>
      <c r="Q833" s="1" t="s">
        <v>1057</v>
      </c>
    </row>
    <row r="834" spans="1:48" ht="30" customHeight="1" x14ac:dyDescent="0.3">
      <c r="A834" s="11"/>
      <c r="B834" s="11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1"/>
      <c r="Q834" s="1" t="s">
        <v>1057</v>
      </c>
    </row>
    <row r="835" spans="1:48" ht="30" customHeight="1" x14ac:dyDescent="0.3">
      <c r="A835" s="13" t="s">
        <v>87</v>
      </c>
      <c r="B835" s="11"/>
      <c r="C835" s="11"/>
      <c r="D835" s="11"/>
      <c r="E835" s="12"/>
      <c r="F835" s="12"/>
      <c r="G835" s="12"/>
      <c r="H835" s="12"/>
      <c r="I835" s="12"/>
      <c r="J835" s="12"/>
      <c r="K835" s="12"/>
      <c r="L835" s="12">
        <f>SUMIF(Q811:Q834,"01010311",L811:L834)</f>
        <v>0</v>
      </c>
      <c r="M835" s="11"/>
      <c r="N835" t="s">
        <v>88</v>
      </c>
    </row>
    <row r="836" spans="1:48" ht="30" customHeight="1" x14ac:dyDescent="0.3">
      <c r="A836" s="13" t="s">
        <v>674</v>
      </c>
      <c r="B836" s="13" t="s">
        <v>50</v>
      </c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1"/>
      <c r="Q836" s="1" t="s">
        <v>1065</v>
      </c>
    </row>
    <row r="837" spans="1:48" ht="30" customHeight="1" x14ac:dyDescent="0.3">
      <c r="A837" s="13" t="s">
        <v>676</v>
      </c>
      <c r="B837" s="13" t="s">
        <v>677</v>
      </c>
      <c r="C837" s="13" t="s">
        <v>99</v>
      </c>
      <c r="D837" s="11">
        <v>3</v>
      </c>
      <c r="E837" s="12"/>
      <c r="F837" s="12"/>
      <c r="G837" s="12"/>
      <c r="H837" s="12"/>
      <c r="I837" s="12"/>
      <c r="J837" s="12"/>
      <c r="K837" s="12">
        <f t="shared" ref="K837:L839" si="39">TRUNC(E837+G837+I837, 0)</f>
        <v>0</v>
      </c>
      <c r="L837" s="12">
        <f t="shared" si="39"/>
        <v>0</v>
      </c>
      <c r="M837" s="13" t="s">
        <v>678</v>
      </c>
      <c r="N837" s="1" t="s">
        <v>679</v>
      </c>
      <c r="O837" s="1" t="s">
        <v>50</v>
      </c>
      <c r="P837" s="1" t="s">
        <v>50</v>
      </c>
      <c r="Q837" s="1" t="s">
        <v>1065</v>
      </c>
      <c r="R837" s="1" t="s">
        <v>61</v>
      </c>
      <c r="S837" s="1" t="s">
        <v>62</v>
      </c>
      <c r="T837" s="1" t="s">
        <v>62</v>
      </c>
      <c r="AR837" s="1" t="s">
        <v>50</v>
      </c>
      <c r="AS837" s="1" t="s">
        <v>50</v>
      </c>
      <c r="AU837" s="1" t="s">
        <v>1066</v>
      </c>
      <c r="AV837">
        <v>67268</v>
      </c>
    </row>
    <row r="838" spans="1:48" ht="30" customHeight="1" x14ac:dyDescent="0.3">
      <c r="A838" s="13" t="s">
        <v>681</v>
      </c>
      <c r="B838" s="13" t="s">
        <v>682</v>
      </c>
      <c r="C838" s="13" t="s">
        <v>99</v>
      </c>
      <c r="D838" s="11">
        <v>17</v>
      </c>
      <c r="E838" s="12"/>
      <c r="F838" s="12"/>
      <c r="G838" s="12"/>
      <c r="H838" s="12"/>
      <c r="I838" s="12"/>
      <c r="J838" s="12"/>
      <c r="K838" s="12">
        <f t="shared" si="39"/>
        <v>0</v>
      </c>
      <c r="L838" s="12">
        <f t="shared" si="39"/>
        <v>0</v>
      </c>
      <c r="M838" s="13" t="s">
        <v>683</v>
      </c>
      <c r="N838" s="1" t="s">
        <v>684</v>
      </c>
      <c r="O838" s="1" t="s">
        <v>50</v>
      </c>
      <c r="P838" s="1" t="s">
        <v>50</v>
      </c>
      <c r="Q838" s="1" t="s">
        <v>1065</v>
      </c>
      <c r="R838" s="1" t="s">
        <v>61</v>
      </c>
      <c r="S838" s="1" t="s">
        <v>62</v>
      </c>
      <c r="T838" s="1" t="s">
        <v>62</v>
      </c>
      <c r="AR838" s="1" t="s">
        <v>50</v>
      </c>
      <c r="AS838" s="1" t="s">
        <v>50</v>
      </c>
      <c r="AU838" s="1" t="s">
        <v>1067</v>
      </c>
      <c r="AV838">
        <v>66761</v>
      </c>
    </row>
    <row r="839" spans="1:48" ht="30" customHeight="1" x14ac:dyDescent="0.3">
      <c r="A839" s="13" t="s">
        <v>681</v>
      </c>
      <c r="B839" s="13" t="s">
        <v>690</v>
      </c>
      <c r="C839" s="13" t="s">
        <v>99</v>
      </c>
      <c r="D839" s="11">
        <v>4</v>
      </c>
      <c r="E839" s="12"/>
      <c r="F839" s="12"/>
      <c r="G839" s="12"/>
      <c r="H839" s="12"/>
      <c r="I839" s="12"/>
      <c r="J839" s="12"/>
      <c r="K839" s="12">
        <f t="shared" si="39"/>
        <v>0</v>
      </c>
      <c r="L839" s="12">
        <f t="shared" si="39"/>
        <v>0</v>
      </c>
      <c r="M839" s="13" t="s">
        <v>691</v>
      </c>
      <c r="N839" s="1" t="s">
        <v>692</v>
      </c>
      <c r="O839" s="1" t="s">
        <v>50</v>
      </c>
      <c r="P839" s="1" t="s">
        <v>50</v>
      </c>
      <c r="Q839" s="1" t="s">
        <v>1065</v>
      </c>
      <c r="R839" s="1" t="s">
        <v>61</v>
      </c>
      <c r="S839" s="1" t="s">
        <v>62</v>
      </c>
      <c r="T839" s="1" t="s">
        <v>62</v>
      </c>
      <c r="AR839" s="1" t="s">
        <v>50</v>
      </c>
      <c r="AS839" s="1" t="s">
        <v>50</v>
      </c>
      <c r="AU839" s="1" t="s">
        <v>1068</v>
      </c>
      <c r="AV839">
        <v>66763</v>
      </c>
    </row>
    <row r="840" spans="1:48" ht="30" customHeight="1" x14ac:dyDescent="0.3">
      <c r="A840" s="11"/>
      <c r="B840" s="11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1"/>
      <c r="Q840" s="1" t="s">
        <v>1065</v>
      </c>
    </row>
    <row r="841" spans="1:48" ht="30" customHeight="1" x14ac:dyDescent="0.3">
      <c r="A841" s="11"/>
      <c r="B841" s="11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1"/>
      <c r="Q841" s="1" t="s">
        <v>1065</v>
      </c>
    </row>
    <row r="842" spans="1:48" ht="30" customHeight="1" x14ac:dyDescent="0.3">
      <c r="A842" s="11"/>
      <c r="B842" s="11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1"/>
      <c r="Q842" s="1" t="s">
        <v>1065</v>
      </c>
    </row>
    <row r="843" spans="1:48" ht="30" customHeight="1" x14ac:dyDescent="0.3">
      <c r="A843" s="11"/>
      <c r="B843" s="11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1"/>
      <c r="Q843" s="1" t="s">
        <v>1065</v>
      </c>
    </row>
    <row r="844" spans="1:48" ht="30" customHeight="1" x14ac:dyDescent="0.3">
      <c r="A844" s="11"/>
      <c r="B844" s="11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1"/>
      <c r="Q844" s="1" t="s">
        <v>1065</v>
      </c>
    </row>
    <row r="845" spans="1:48" ht="30" customHeight="1" x14ac:dyDescent="0.3">
      <c r="A845" s="11"/>
      <c r="B845" s="11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1"/>
      <c r="Q845" s="1" t="s">
        <v>1065</v>
      </c>
    </row>
    <row r="846" spans="1:48" ht="30" customHeight="1" x14ac:dyDescent="0.3">
      <c r="A846" s="11"/>
      <c r="B846" s="11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1"/>
      <c r="Q846" s="1" t="s">
        <v>1065</v>
      </c>
    </row>
    <row r="847" spans="1:48" ht="30" customHeight="1" x14ac:dyDescent="0.3">
      <c r="A847" s="11"/>
      <c r="B847" s="11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1"/>
      <c r="Q847" s="1" t="s">
        <v>1065</v>
      </c>
    </row>
    <row r="848" spans="1:48" ht="30" customHeight="1" x14ac:dyDescent="0.3">
      <c r="A848" s="11"/>
      <c r="B848" s="11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1"/>
      <c r="Q848" s="1" t="s">
        <v>1065</v>
      </c>
    </row>
    <row r="849" spans="1:48" ht="30" customHeight="1" x14ac:dyDescent="0.3">
      <c r="A849" s="11"/>
      <c r="B849" s="11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1"/>
      <c r="Q849" s="1" t="s">
        <v>1065</v>
      </c>
    </row>
    <row r="850" spans="1:48" ht="30" customHeight="1" x14ac:dyDescent="0.3">
      <c r="A850" s="11"/>
      <c r="B850" s="11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1"/>
      <c r="Q850" s="1" t="s">
        <v>1065</v>
      </c>
    </row>
    <row r="851" spans="1:48" ht="30" customHeight="1" x14ac:dyDescent="0.3">
      <c r="A851" s="11"/>
      <c r="B851" s="11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1"/>
      <c r="Q851" s="1" t="s">
        <v>1065</v>
      </c>
    </row>
    <row r="852" spans="1:48" ht="30" customHeight="1" x14ac:dyDescent="0.3">
      <c r="A852" s="11"/>
      <c r="B852" s="11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1"/>
      <c r="Q852" s="1" t="s">
        <v>1065</v>
      </c>
    </row>
    <row r="853" spans="1:48" ht="30" customHeight="1" x14ac:dyDescent="0.3">
      <c r="A853" s="11"/>
      <c r="B853" s="11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1"/>
      <c r="Q853" s="1" t="s">
        <v>1065</v>
      </c>
    </row>
    <row r="854" spans="1:48" ht="30" customHeight="1" x14ac:dyDescent="0.3">
      <c r="A854" s="11"/>
      <c r="B854" s="11"/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1"/>
      <c r="Q854" s="1" t="s">
        <v>1065</v>
      </c>
    </row>
    <row r="855" spans="1:48" ht="30" customHeight="1" x14ac:dyDescent="0.3">
      <c r="A855" s="11"/>
      <c r="B855" s="11"/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1"/>
      <c r="Q855" s="1" t="s">
        <v>1065</v>
      </c>
    </row>
    <row r="856" spans="1:48" ht="30" customHeight="1" x14ac:dyDescent="0.3">
      <c r="A856" s="11"/>
      <c r="B856" s="11"/>
      <c r="C856" s="11"/>
      <c r="D856" s="11"/>
      <c r="E856" s="12"/>
      <c r="F856" s="12"/>
      <c r="G856" s="12"/>
      <c r="H856" s="12"/>
      <c r="I856" s="12"/>
      <c r="J856" s="12"/>
      <c r="K856" s="12"/>
      <c r="L856" s="12"/>
      <c r="M856" s="11"/>
      <c r="Q856" s="1" t="s">
        <v>1065</v>
      </c>
    </row>
    <row r="857" spans="1:48" ht="30" customHeight="1" x14ac:dyDescent="0.3">
      <c r="A857" s="11"/>
      <c r="B857" s="11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1"/>
      <c r="Q857" s="1" t="s">
        <v>1065</v>
      </c>
    </row>
    <row r="858" spans="1:48" ht="30" customHeight="1" x14ac:dyDescent="0.3">
      <c r="A858" s="11"/>
      <c r="B858" s="11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1"/>
      <c r="Q858" s="1" t="s">
        <v>1065</v>
      </c>
    </row>
    <row r="859" spans="1:48" ht="30" customHeight="1" x14ac:dyDescent="0.3">
      <c r="A859" s="11"/>
      <c r="B859" s="11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1"/>
      <c r="Q859" s="1" t="s">
        <v>1065</v>
      </c>
    </row>
    <row r="860" spans="1:48" ht="30" customHeight="1" x14ac:dyDescent="0.3">
      <c r="A860" s="11"/>
      <c r="B860" s="11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1"/>
      <c r="Q860" s="1" t="s">
        <v>1065</v>
      </c>
    </row>
    <row r="861" spans="1:48" ht="30" customHeight="1" x14ac:dyDescent="0.3">
      <c r="A861" s="13" t="s">
        <v>87</v>
      </c>
      <c r="B861" s="11"/>
      <c r="C861" s="11"/>
      <c r="D861" s="11"/>
      <c r="E861" s="12"/>
      <c r="F861" s="12"/>
      <c r="G861" s="12"/>
      <c r="H861" s="12"/>
      <c r="I861" s="12"/>
      <c r="J861" s="12"/>
      <c r="K861" s="12"/>
      <c r="L861" s="12">
        <f>SUMIF(Q837:Q860,"01010312",L837:L860)</f>
        <v>0</v>
      </c>
      <c r="M861" s="11"/>
      <c r="N861" t="s">
        <v>88</v>
      </c>
    </row>
    <row r="862" spans="1:48" ht="30" customHeight="1" x14ac:dyDescent="0.3">
      <c r="A862" s="13" t="s">
        <v>703</v>
      </c>
      <c r="B862" s="13" t="s">
        <v>50</v>
      </c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1"/>
      <c r="Q862" s="1" t="s">
        <v>1069</v>
      </c>
    </row>
    <row r="863" spans="1:48" ht="30" customHeight="1" x14ac:dyDescent="0.3">
      <c r="A863" s="13" t="s">
        <v>714</v>
      </c>
      <c r="B863" s="13" t="s">
        <v>715</v>
      </c>
      <c r="C863" s="13" t="s">
        <v>99</v>
      </c>
      <c r="D863" s="11">
        <v>6</v>
      </c>
      <c r="E863" s="12"/>
      <c r="F863" s="12"/>
      <c r="G863" s="12"/>
      <c r="H863" s="12"/>
      <c r="I863" s="12"/>
      <c r="J863" s="12"/>
      <c r="K863" s="12">
        <f>TRUNC(E863+G863+I863, 0)</f>
        <v>0</v>
      </c>
      <c r="L863" s="12">
        <f>TRUNC(F863+H863+J863, 0)</f>
        <v>0</v>
      </c>
      <c r="M863" s="13" t="s">
        <v>716</v>
      </c>
      <c r="N863" s="1" t="s">
        <v>717</v>
      </c>
      <c r="O863" s="1" t="s">
        <v>50</v>
      </c>
      <c r="P863" s="1" t="s">
        <v>50</v>
      </c>
      <c r="Q863" s="1" t="s">
        <v>1069</v>
      </c>
      <c r="R863" s="1" t="s">
        <v>62</v>
      </c>
      <c r="S863" s="1" t="s">
        <v>62</v>
      </c>
      <c r="T863" s="1" t="s">
        <v>61</v>
      </c>
      <c r="AR863" s="1" t="s">
        <v>50</v>
      </c>
      <c r="AS863" s="1" t="s">
        <v>50</v>
      </c>
      <c r="AU863" s="1" t="s">
        <v>1070</v>
      </c>
      <c r="AV863">
        <v>67414</v>
      </c>
    </row>
    <row r="864" spans="1:48" ht="30" customHeight="1" x14ac:dyDescent="0.3">
      <c r="A864" s="13" t="s">
        <v>723</v>
      </c>
      <c r="B864" s="13" t="s">
        <v>724</v>
      </c>
      <c r="C864" s="13" t="s">
        <v>99</v>
      </c>
      <c r="D864" s="11">
        <v>6</v>
      </c>
      <c r="E864" s="12"/>
      <c r="F864" s="12"/>
      <c r="G864" s="12"/>
      <c r="H864" s="12"/>
      <c r="I864" s="12"/>
      <c r="J864" s="12"/>
      <c r="K864" s="12">
        <f>TRUNC(E864+G864+I864, 0)</f>
        <v>0</v>
      </c>
      <c r="L864" s="12">
        <f>TRUNC(F864+H864+J864, 0)</f>
        <v>0</v>
      </c>
      <c r="M864" s="13" t="s">
        <v>725</v>
      </c>
      <c r="N864" s="1" t="s">
        <v>726</v>
      </c>
      <c r="O864" s="1" t="s">
        <v>50</v>
      </c>
      <c r="P864" s="1" t="s">
        <v>50</v>
      </c>
      <c r="Q864" s="1" t="s">
        <v>1069</v>
      </c>
      <c r="R864" s="1" t="s">
        <v>62</v>
      </c>
      <c r="S864" s="1" t="s">
        <v>61</v>
      </c>
      <c r="T864" s="1" t="s">
        <v>62</v>
      </c>
      <c r="AR864" s="1" t="s">
        <v>50</v>
      </c>
      <c r="AS864" s="1" t="s">
        <v>50</v>
      </c>
      <c r="AU864" s="1" t="s">
        <v>1071</v>
      </c>
      <c r="AV864">
        <v>67415</v>
      </c>
    </row>
    <row r="865" spans="1:17" ht="30" customHeight="1" x14ac:dyDescent="0.3">
      <c r="A865" s="11"/>
      <c r="B865" s="11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1"/>
      <c r="Q865" s="1" t="s">
        <v>1069</v>
      </c>
    </row>
    <row r="866" spans="1:17" ht="30" customHeight="1" x14ac:dyDescent="0.3">
      <c r="A866" s="11"/>
      <c r="B866" s="11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1"/>
      <c r="Q866" s="1" t="s">
        <v>1069</v>
      </c>
    </row>
    <row r="867" spans="1:17" ht="30" customHeight="1" x14ac:dyDescent="0.3">
      <c r="A867" s="11"/>
      <c r="B867" s="11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1"/>
      <c r="Q867" s="1" t="s">
        <v>1069</v>
      </c>
    </row>
    <row r="868" spans="1:17" ht="30" customHeight="1" x14ac:dyDescent="0.3">
      <c r="A868" s="11"/>
      <c r="B868" s="11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1"/>
      <c r="Q868" s="1" t="s">
        <v>1069</v>
      </c>
    </row>
    <row r="869" spans="1:17" ht="30" customHeight="1" x14ac:dyDescent="0.3">
      <c r="A869" s="11"/>
      <c r="B869" s="11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1"/>
      <c r="Q869" s="1" t="s">
        <v>1069</v>
      </c>
    </row>
    <row r="870" spans="1:17" ht="30" customHeight="1" x14ac:dyDescent="0.3">
      <c r="A870" s="11"/>
      <c r="B870" s="11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1"/>
      <c r="Q870" s="1" t="s">
        <v>1069</v>
      </c>
    </row>
    <row r="871" spans="1:17" ht="30" customHeight="1" x14ac:dyDescent="0.3">
      <c r="A871" s="11"/>
      <c r="B871" s="11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1"/>
      <c r="Q871" s="1" t="s">
        <v>1069</v>
      </c>
    </row>
    <row r="872" spans="1:17" ht="30" customHeight="1" x14ac:dyDescent="0.3">
      <c r="A872" s="11"/>
      <c r="B872" s="11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1"/>
      <c r="Q872" s="1" t="s">
        <v>1069</v>
      </c>
    </row>
    <row r="873" spans="1:17" ht="30" customHeight="1" x14ac:dyDescent="0.3">
      <c r="A873" s="11"/>
      <c r="B873" s="11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1"/>
      <c r="Q873" s="1" t="s">
        <v>1069</v>
      </c>
    </row>
    <row r="874" spans="1:17" ht="30" customHeight="1" x14ac:dyDescent="0.3">
      <c r="A874" s="11"/>
      <c r="B874" s="11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1"/>
      <c r="Q874" s="1" t="s">
        <v>1069</v>
      </c>
    </row>
    <row r="875" spans="1:17" ht="30" customHeight="1" x14ac:dyDescent="0.3">
      <c r="A875" s="11"/>
      <c r="B875" s="11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1"/>
      <c r="Q875" s="1" t="s">
        <v>1069</v>
      </c>
    </row>
    <row r="876" spans="1:17" ht="30" customHeight="1" x14ac:dyDescent="0.3">
      <c r="A876" s="11"/>
      <c r="B876" s="11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1"/>
      <c r="Q876" s="1" t="s">
        <v>1069</v>
      </c>
    </row>
    <row r="877" spans="1:17" ht="30" customHeight="1" x14ac:dyDescent="0.3">
      <c r="A877" s="11"/>
      <c r="B877" s="11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1"/>
      <c r="Q877" s="1" t="s">
        <v>1069</v>
      </c>
    </row>
    <row r="878" spans="1:17" ht="30" customHeight="1" x14ac:dyDescent="0.3">
      <c r="A878" s="11"/>
      <c r="B878" s="11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1"/>
      <c r="Q878" s="1" t="s">
        <v>1069</v>
      </c>
    </row>
    <row r="879" spans="1:17" ht="30" customHeight="1" x14ac:dyDescent="0.3">
      <c r="A879" s="11"/>
      <c r="B879" s="11"/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1"/>
      <c r="Q879" s="1" t="s">
        <v>1069</v>
      </c>
    </row>
    <row r="880" spans="1:17" ht="30" customHeight="1" x14ac:dyDescent="0.3">
      <c r="A880" s="11"/>
      <c r="B880" s="11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1"/>
      <c r="Q880" s="1" t="s">
        <v>1069</v>
      </c>
    </row>
    <row r="881" spans="1:48" ht="30" customHeight="1" x14ac:dyDescent="0.3">
      <c r="A881" s="11"/>
      <c r="B881" s="11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1"/>
      <c r="Q881" s="1" t="s">
        <v>1069</v>
      </c>
    </row>
    <row r="882" spans="1:48" ht="30" customHeight="1" x14ac:dyDescent="0.3">
      <c r="A882" s="11"/>
      <c r="B882" s="11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1"/>
      <c r="Q882" s="1" t="s">
        <v>1069</v>
      </c>
    </row>
    <row r="883" spans="1:48" ht="30" customHeight="1" x14ac:dyDescent="0.3">
      <c r="A883" s="11"/>
      <c r="B883" s="11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1"/>
      <c r="Q883" s="1" t="s">
        <v>1069</v>
      </c>
    </row>
    <row r="884" spans="1:48" ht="30" customHeight="1" x14ac:dyDescent="0.3">
      <c r="A884" s="11"/>
      <c r="B884" s="11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1"/>
      <c r="Q884" s="1" t="s">
        <v>1069</v>
      </c>
    </row>
    <row r="885" spans="1:48" ht="30" customHeight="1" x14ac:dyDescent="0.3">
      <c r="A885" s="11"/>
      <c r="B885" s="11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1"/>
      <c r="Q885" s="1" t="s">
        <v>1069</v>
      </c>
    </row>
    <row r="886" spans="1:48" ht="30" customHeight="1" x14ac:dyDescent="0.3">
      <c r="A886" s="11"/>
      <c r="B886" s="11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1"/>
      <c r="Q886" s="1" t="s">
        <v>1069</v>
      </c>
    </row>
    <row r="887" spans="1:48" ht="30" customHeight="1" x14ac:dyDescent="0.3">
      <c r="A887" s="13" t="s">
        <v>87</v>
      </c>
      <c r="B887" s="11"/>
      <c r="C887" s="11"/>
      <c r="D887" s="11"/>
      <c r="E887" s="12"/>
      <c r="F887" s="12"/>
      <c r="G887" s="12"/>
      <c r="H887" s="12"/>
      <c r="I887" s="12"/>
      <c r="J887" s="12"/>
      <c r="K887" s="12"/>
      <c r="L887" s="12">
        <f>SUMIF(Q863:Q886,"01010313",L863:L886)</f>
        <v>0</v>
      </c>
      <c r="M887" s="11"/>
      <c r="N887" t="s">
        <v>88</v>
      </c>
    </row>
    <row r="888" spans="1:48" ht="30" customHeight="1" x14ac:dyDescent="0.3">
      <c r="A888" s="13" t="s">
        <v>763</v>
      </c>
      <c r="B888" s="13" t="s">
        <v>50</v>
      </c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1"/>
      <c r="Q888" s="1" t="s">
        <v>1072</v>
      </c>
    </row>
    <row r="889" spans="1:48" ht="30" customHeight="1" x14ac:dyDescent="0.3">
      <c r="A889" s="13" t="s">
        <v>765</v>
      </c>
      <c r="B889" s="13" t="s">
        <v>766</v>
      </c>
      <c r="C889" s="13" t="s">
        <v>251</v>
      </c>
      <c r="D889" s="11">
        <v>4.4000000000000004</v>
      </c>
      <c r="E889" s="12"/>
      <c r="F889" s="12"/>
      <c r="G889" s="12"/>
      <c r="H889" s="12"/>
      <c r="I889" s="12"/>
      <c r="J889" s="12"/>
      <c r="K889" s="12">
        <f t="shared" ref="K889:L893" si="40">TRUNC(E889+G889+I889, 0)</f>
        <v>0</v>
      </c>
      <c r="L889" s="12">
        <f t="shared" si="40"/>
        <v>0</v>
      </c>
      <c r="M889" s="13" t="s">
        <v>576</v>
      </c>
      <c r="N889" s="1" t="s">
        <v>767</v>
      </c>
      <c r="O889" s="1" t="s">
        <v>50</v>
      </c>
      <c r="P889" s="1" t="s">
        <v>50</v>
      </c>
      <c r="Q889" s="1" t="s">
        <v>1072</v>
      </c>
      <c r="R889" s="1" t="s">
        <v>62</v>
      </c>
      <c r="S889" s="1" t="s">
        <v>62</v>
      </c>
      <c r="T889" s="1" t="s">
        <v>61</v>
      </c>
      <c r="AR889" s="1" t="s">
        <v>50</v>
      </c>
      <c r="AS889" s="1" t="s">
        <v>50</v>
      </c>
      <c r="AU889" s="1" t="s">
        <v>1073</v>
      </c>
      <c r="AV889">
        <v>67197</v>
      </c>
    </row>
    <row r="890" spans="1:48" ht="30" customHeight="1" x14ac:dyDescent="0.3">
      <c r="A890" s="13" t="s">
        <v>773</v>
      </c>
      <c r="B890" s="13" t="s">
        <v>774</v>
      </c>
      <c r="C890" s="13" t="s">
        <v>251</v>
      </c>
      <c r="D890" s="11">
        <v>4.4000000000000004</v>
      </c>
      <c r="E890" s="12"/>
      <c r="F890" s="12"/>
      <c r="G890" s="12"/>
      <c r="H890" s="12"/>
      <c r="I890" s="12"/>
      <c r="J890" s="12"/>
      <c r="K890" s="12">
        <f t="shared" si="40"/>
        <v>0</v>
      </c>
      <c r="L890" s="12">
        <f t="shared" si="40"/>
        <v>0</v>
      </c>
      <c r="M890" s="13" t="s">
        <v>576</v>
      </c>
      <c r="N890" s="1" t="s">
        <v>775</v>
      </c>
      <c r="O890" s="1" t="s">
        <v>50</v>
      </c>
      <c r="P890" s="1" t="s">
        <v>50</v>
      </c>
      <c r="Q890" s="1" t="s">
        <v>1072</v>
      </c>
      <c r="R890" s="1" t="s">
        <v>62</v>
      </c>
      <c r="S890" s="1" t="s">
        <v>62</v>
      </c>
      <c r="T890" s="1" t="s">
        <v>61</v>
      </c>
      <c r="AR890" s="1" t="s">
        <v>50</v>
      </c>
      <c r="AS890" s="1" t="s">
        <v>50</v>
      </c>
      <c r="AU890" s="1" t="s">
        <v>1074</v>
      </c>
      <c r="AV890">
        <v>67198</v>
      </c>
    </row>
    <row r="891" spans="1:48" ht="30" customHeight="1" x14ac:dyDescent="0.3">
      <c r="A891" s="13" t="s">
        <v>781</v>
      </c>
      <c r="B891" s="13" t="s">
        <v>774</v>
      </c>
      <c r="C891" s="13" t="s">
        <v>251</v>
      </c>
      <c r="D891" s="11">
        <v>18.399999999999999</v>
      </c>
      <c r="E891" s="12"/>
      <c r="F891" s="12"/>
      <c r="G891" s="12"/>
      <c r="H891" s="12"/>
      <c r="I891" s="12"/>
      <c r="J891" s="12"/>
      <c r="K891" s="12">
        <f t="shared" si="40"/>
        <v>0</v>
      </c>
      <c r="L891" s="12">
        <f t="shared" si="40"/>
        <v>0</v>
      </c>
      <c r="M891" s="13" t="s">
        <v>576</v>
      </c>
      <c r="N891" s="1" t="s">
        <v>782</v>
      </c>
      <c r="O891" s="1" t="s">
        <v>50</v>
      </c>
      <c r="P891" s="1" t="s">
        <v>50</v>
      </c>
      <c r="Q891" s="1" t="s">
        <v>1072</v>
      </c>
      <c r="R891" s="1" t="s">
        <v>62</v>
      </c>
      <c r="S891" s="1" t="s">
        <v>62</v>
      </c>
      <c r="T891" s="1" t="s">
        <v>61</v>
      </c>
      <c r="AR891" s="1" t="s">
        <v>50</v>
      </c>
      <c r="AS891" s="1" t="s">
        <v>50</v>
      </c>
      <c r="AU891" s="1" t="s">
        <v>1075</v>
      </c>
      <c r="AV891">
        <v>67199</v>
      </c>
    </row>
    <row r="892" spans="1:48" ht="30" customHeight="1" x14ac:dyDescent="0.3">
      <c r="A892" s="13" t="s">
        <v>787</v>
      </c>
      <c r="B892" s="13" t="s">
        <v>788</v>
      </c>
      <c r="C892" s="13" t="s">
        <v>251</v>
      </c>
      <c r="D892" s="11">
        <v>30.4</v>
      </c>
      <c r="E892" s="12"/>
      <c r="F892" s="12"/>
      <c r="G892" s="12"/>
      <c r="H892" s="12"/>
      <c r="I892" s="12"/>
      <c r="J892" s="12"/>
      <c r="K892" s="12">
        <f t="shared" si="40"/>
        <v>0</v>
      </c>
      <c r="L892" s="12">
        <f t="shared" si="40"/>
        <v>0</v>
      </c>
      <c r="M892" s="13" t="s">
        <v>576</v>
      </c>
      <c r="N892" s="1" t="s">
        <v>789</v>
      </c>
      <c r="O892" s="1" t="s">
        <v>50</v>
      </c>
      <c r="P892" s="1" t="s">
        <v>50</v>
      </c>
      <c r="Q892" s="1" t="s">
        <v>1072</v>
      </c>
      <c r="R892" s="1" t="s">
        <v>62</v>
      </c>
      <c r="S892" s="1" t="s">
        <v>62</v>
      </c>
      <c r="T892" s="1" t="s">
        <v>61</v>
      </c>
      <c r="AR892" s="1" t="s">
        <v>50</v>
      </c>
      <c r="AS892" s="1" t="s">
        <v>50</v>
      </c>
      <c r="AU892" s="1" t="s">
        <v>1076</v>
      </c>
      <c r="AV892">
        <v>67200</v>
      </c>
    </row>
    <row r="893" spans="1:48" ht="30" customHeight="1" x14ac:dyDescent="0.3">
      <c r="A893" s="13" t="s">
        <v>791</v>
      </c>
      <c r="B893" s="13" t="s">
        <v>792</v>
      </c>
      <c r="C893" s="13" t="s">
        <v>251</v>
      </c>
      <c r="D893" s="11">
        <v>3.2</v>
      </c>
      <c r="E893" s="12"/>
      <c r="F893" s="12"/>
      <c r="G893" s="12"/>
      <c r="H893" s="12"/>
      <c r="I893" s="12"/>
      <c r="J893" s="12"/>
      <c r="K893" s="12">
        <f t="shared" si="40"/>
        <v>0</v>
      </c>
      <c r="L893" s="12">
        <f t="shared" si="40"/>
        <v>0</v>
      </c>
      <c r="M893" s="13" t="s">
        <v>576</v>
      </c>
      <c r="N893" s="1" t="s">
        <v>793</v>
      </c>
      <c r="O893" s="1" t="s">
        <v>50</v>
      </c>
      <c r="P893" s="1" t="s">
        <v>50</v>
      </c>
      <c r="Q893" s="1" t="s">
        <v>1072</v>
      </c>
      <c r="R893" s="1" t="s">
        <v>62</v>
      </c>
      <c r="S893" s="1" t="s">
        <v>62</v>
      </c>
      <c r="T893" s="1" t="s">
        <v>61</v>
      </c>
      <c r="AR893" s="1" t="s">
        <v>50</v>
      </c>
      <c r="AS893" s="1" t="s">
        <v>50</v>
      </c>
      <c r="AU893" s="1" t="s">
        <v>1077</v>
      </c>
      <c r="AV893">
        <v>67201</v>
      </c>
    </row>
    <row r="894" spans="1:48" ht="30" customHeight="1" x14ac:dyDescent="0.3">
      <c r="A894" s="11"/>
      <c r="B894" s="11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1"/>
      <c r="Q894" s="1" t="s">
        <v>1072</v>
      </c>
    </row>
    <row r="895" spans="1:48" ht="30" customHeight="1" x14ac:dyDescent="0.3">
      <c r="A895" s="11"/>
      <c r="B895" s="11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1"/>
      <c r="Q895" s="1" t="s">
        <v>1072</v>
      </c>
    </row>
    <row r="896" spans="1:48" ht="30" customHeight="1" x14ac:dyDescent="0.3">
      <c r="A896" s="11"/>
      <c r="B896" s="11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1"/>
      <c r="Q896" s="1" t="s">
        <v>1072</v>
      </c>
    </row>
    <row r="897" spans="1:17" ht="30" customHeight="1" x14ac:dyDescent="0.3">
      <c r="A897" s="11"/>
      <c r="B897" s="11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1"/>
      <c r="Q897" s="1" t="s">
        <v>1072</v>
      </c>
    </row>
    <row r="898" spans="1:17" ht="30" customHeight="1" x14ac:dyDescent="0.3">
      <c r="A898" s="11"/>
      <c r="B898" s="11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1"/>
      <c r="Q898" s="1" t="s">
        <v>1072</v>
      </c>
    </row>
    <row r="899" spans="1:17" ht="30" customHeight="1" x14ac:dyDescent="0.3">
      <c r="A899" s="11"/>
      <c r="B899" s="11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1"/>
      <c r="Q899" s="1" t="s">
        <v>1072</v>
      </c>
    </row>
    <row r="900" spans="1:17" ht="30" customHeight="1" x14ac:dyDescent="0.3">
      <c r="A900" s="11"/>
      <c r="B900" s="11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1"/>
      <c r="Q900" s="1" t="s">
        <v>1072</v>
      </c>
    </row>
    <row r="901" spans="1:17" ht="30" customHeight="1" x14ac:dyDescent="0.3">
      <c r="A901" s="11"/>
      <c r="B901" s="11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1"/>
      <c r="Q901" s="1" t="s">
        <v>1072</v>
      </c>
    </row>
    <row r="902" spans="1:17" ht="30" customHeight="1" x14ac:dyDescent="0.3">
      <c r="A902" s="11"/>
      <c r="B902" s="11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1"/>
      <c r="Q902" s="1" t="s">
        <v>1072</v>
      </c>
    </row>
    <row r="903" spans="1:17" ht="30" customHeight="1" x14ac:dyDescent="0.3">
      <c r="A903" s="11"/>
      <c r="B903" s="11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1"/>
      <c r="Q903" s="1" t="s">
        <v>1072</v>
      </c>
    </row>
    <row r="904" spans="1:17" ht="30" customHeight="1" x14ac:dyDescent="0.3">
      <c r="A904" s="11"/>
      <c r="B904" s="11"/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1"/>
      <c r="Q904" s="1" t="s">
        <v>1072</v>
      </c>
    </row>
    <row r="905" spans="1:17" ht="30" customHeight="1" x14ac:dyDescent="0.3">
      <c r="A905" s="11"/>
      <c r="B905" s="11"/>
      <c r="C905" s="11"/>
      <c r="D905" s="11"/>
      <c r="E905" s="12"/>
      <c r="F905" s="12"/>
      <c r="G905" s="12"/>
      <c r="H905" s="12"/>
      <c r="I905" s="12"/>
      <c r="J905" s="12"/>
      <c r="K905" s="12"/>
      <c r="L905" s="12"/>
      <c r="M905" s="11"/>
      <c r="Q905" s="1" t="s">
        <v>1072</v>
      </c>
    </row>
    <row r="906" spans="1:17" ht="30" customHeight="1" x14ac:dyDescent="0.3">
      <c r="A906" s="11"/>
      <c r="B906" s="11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1"/>
      <c r="Q906" s="1" t="s">
        <v>1072</v>
      </c>
    </row>
    <row r="907" spans="1:17" ht="30" customHeight="1" x14ac:dyDescent="0.3">
      <c r="A907" s="11"/>
      <c r="B907" s="11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1"/>
      <c r="Q907" s="1" t="s">
        <v>1072</v>
      </c>
    </row>
    <row r="908" spans="1:17" ht="30" customHeight="1" x14ac:dyDescent="0.3">
      <c r="A908" s="11"/>
      <c r="B908" s="11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1"/>
      <c r="Q908" s="1" t="s">
        <v>1072</v>
      </c>
    </row>
    <row r="909" spans="1:17" ht="30" customHeight="1" x14ac:dyDescent="0.3">
      <c r="A909" s="11"/>
      <c r="B909" s="11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1"/>
      <c r="Q909" s="1" t="s">
        <v>1072</v>
      </c>
    </row>
    <row r="910" spans="1:17" ht="30" customHeight="1" x14ac:dyDescent="0.3">
      <c r="A910" s="11"/>
      <c r="B910" s="11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1"/>
      <c r="Q910" s="1" t="s">
        <v>1072</v>
      </c>
    </row>
    <row r="911" spans="1:17" ht="30" customHeight="1" x14ac:dyDescent="0.3">
      <c r="A911" s="11"/>
      <c r="B911" s="11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1"/>
      <c r="Q911" s="1" t="s">
        <v>1072</v>
      </c>
    </row>
    <row r="912" spans="1:17" ht="30" customHeight="1" x14ac:dyDescent="0.3">
      <c r="A912" s="11"/>
      <c r="B912" s="11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1"/>
      <c r="Q912" s="1" t="s">
        <v>1072</v>
      </c>
    </row>
    <row r="913" spans="1:48" ht="30" customHeight="1" x14ac:dyDescent="0.3">
      <c r="A913" s="13" t="s">
        <v>87</v>
      </c>
      <c r="B913" s="11"/>
      <c r="C913" s="11"/>
      <c r="D913" s="11"/>
      <c r="E913" s="12"/>
      <c r="F913" s="12"/>
      <c r="G913" s="12"/>
      <c r="H913" s="12"/>
      <c r="I913" s="12"/>
      <c r="J913" s="12"/>
      <c r="K913" s="12"/>
      <c r="L913" s="12">
        <f>SUMIF(Q889:Q912,"01010314",L889:L912)</f>
        <v>0</v>
      </c>
      <c r="M913" s="11"/>
      <c r="N913" t="s">
        <v>88</v>
      </c>
    </row>
    <row r="914" spans="1:48" ht="30" customHeight="1" x14ac:dyDescent="0.3">
      <c r="A914" s="13" t="s">
        <v>795</v>
      </c>
      <c r="B914" s="13" t="s">
        <v>50</v>
      </c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1"/>
      <c r="Q914" s="1" t="s">
        <v>1078</v>
      </c>
    </row>
    <row r="915" spans="1:48" ht="30" customHeight="1" x14ac:dyDescent="0.3">
      <c r="A915" s="13" t="s">
        <v>797</v>
      </c>
      <c r="B915" s="13" t="s">
        <v>1079</v>
      </c>
      <c r="C915" s="13" t="s">
        <v>799</v>
      </c>
      <c r="D915" s="11">
        <v>1</v>
      </c>
      <c r="E915" s="12"/>
      <c r="F915" s="12"/>
      <c r="G915" s="12"/>
      <c r="H915" s="12"/>
      <c r="I915" s="12"/>
      <c r="J915" s="12"/>
      <c r="K915" s="12">
        <f>TRUNC(E915+G915+I915, 0)</f>
        <v>0</v>
      </c>
      <c r="L915" s="12">
        <f>TRUNC(F915+H915+J915, 0)</f>
        <v>0</v>
      </c>
      <c r="M915" s="13" t="s">
        <v>576</v>
      </c>
      <c r="N915" s="1" t="s">
        <v>1080</v>
      </c>
      <c r="O915" s="1" t="s">
        <v>50</v>
      </c>
      <c r="P915" s="1" t="s">
        <v>50</v>
      </c>
      <c r="Q915" s="1" t="s">
        <v>1078</v>
      </c>
      <c r="R915" s="1" t="s">
        <v>62</v>
      </c>
      <c r="S915" s="1" t="s">
        <v>62</v>
      </c>
      <c r="T915" s="1" t="s">
        <v>61</v>
      </c>
      <c r="AR915" s="1" t="s">
        <v>50</v>
      </c>
      <c r="AS915" s="1" t="s">
        <v>50</v>
      </c>
      <c r="AU915" s="1" t="s">
        <v>1081</v>
      </c>
      <c r="AV915">
        <v>66776</v>
      </c>
    </row>
    <row r="916" spans="1:48" ht="30" customHeight="1" x14ac:dyDescent="0.3">
      <c r="A916" s="11"/>
      <c r="B916" s="11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1"/>
      <c r="Q916" s="1" t="s">
        <v>1078</v>
      </c>
    </row>
    <row r="917" spans="1:48" ht="30" customHeight="1" x14ac:dyDescent="0.3">
      <c r="A917" s="11"/>
      <c r="B917" s="11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1"/>
      <c r="Q917" s="1" t="s">
        <v>1078</v>
      </c>
    </row>
    <row r="918" spans="1:48" ht="30" customHeight="1" x14ac:dyDescent="0.3">
      <c r="A918" s="11"/>
      <c r="B918" s="11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1"/>
      <c r="Q918" s="1" t="s">
        <v>1078</v>
      </c>
    </row>
    <row r="919" spans="1:48" ht="30" customHeight="1" x14ac:dyDescent="0.3">
      <c r="A919" s="11"/>
      <c r="B919" s="11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1"/>
      <c r="Q919" s="1" t="s">
        <v>1078</v>
      </c>
    </row>
    <row r="920" spans="1:48" ht="30" customHeight="1" x14ac:dyDescent="0.3">
      <c r="A920" s="11"/>
      <c r="B920" s="11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1"/>
      <c r="Q920" s="1" t="s">
        <v>1078</v>
      </c>
    </row>
    <row r="921" spans="1:48" ht="30" customHeight="1" x14ac:dyDescent="0.3">
      <c r="A921" s="11"/>
      <c r="B921" s="11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1"/>
      <c r="Q921" s="1" t="s">
        <v>1078</v>
      </c>
    </row>
    <row r="922" spans="1:48" ht="30" customHeight="1" x14ac:dyDescent="0.3">
      <c r="A922" s="11"/>
      <c r="B922" s="11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1"/>
      <c r="Q922" s="1" t="s">
        <v>1078</v>
      </c>
    </row>
    <row r="923" spans="1:48" ht="30" customHeight="1" x14ac:dyDescent="0.3">
      <c r="A923" s="11"/>
      <c r="B923" s="11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1"/>
      <c r="Q923" s="1" t="s">
        <v>1078</v>
      </c>
    </row>
    <row r="924" spans="1:48" ht="30" customHeight="1" x14ac:dyDescent="0.3">
      <c r="A924" s="11"/>
      <c r="B924" s="11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1"/>
      <c r="Q924" s="1" t="s">
        <v>1078</v>
      </c>
    </row>
    <row r="925" spans="1:48" ht="30" customHeight="1" x14ac:dyDescent="0.3">
      <c r="A925" s="11"/>
      <c r="B925" s="11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1"/>
      <c r="Q925" s="1" t="s">
        <v>1078</v>
      </c>
    </row>
    <row r="926" spans="1:48" ht="30" customHeight="1" x14ac:dyDescent="0.3">
      <c r="A926" s="11"/>
      <c r="B926" s="11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1"/>
      <c r="Q926" s="1" t="s">
        <v>1078</v>
      </c>
    </row>
    <row r="927" spans="1:48" ht="30" customHeight="1" x14ac:dyDescent="0.3">
      <c r="A927" s="11"/>
      <c r="B927" s="11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1"/>
      <c r="Q927" s="1" t="s">
        <v>1078</v>
      </c>
    </row>
    <row r="928" spans="1:48" ht="30" customHeight="1" x14ac:dyDescent="0.3">
      <c r="A928" s="11"/>
      <c r="B928" s="11"/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1"/>
      <c r="Q928" s="1" t="s">
        <v>1078</v>
      </c>
    </row>
    <row r="929" spans="1:48" ht="30" customHeight="1" x14ac:dyDescent="0.3">
      <c r="A929" s="11"/>
      <c r="B929" s="11"/>
      <c r="C929" s="11"/>
      <c r="D929" s="11"/>
      <c r="E929" s="12"/>
      <c r="F929" s="12"/>
      <c r="G929" s="12"/>
      <c r="H929" s="12"/>
      <c r="I929" s="12"/>
      <c r="J929" s="12"/>
      <c r="K929" s="12"/>
      <c r="L929" s="12"/>
      <c r="M929" s="11"/>
      <c r="Q929" s="1" t="s">
        <v>1078</v>
      </c>
    </row>
    <row r="930" spans="1:48" ht="30" customHeight="1" x14ac:dyDescent="0.3">
      <c r="A930" s="11"/>
      <c r="B930" s="11"/>
      <c r="C930" s="11"/>
      <c r="D930" s="11"/>
      <c r="E930" s="12"/>
      <c r="F930" s="12"/>
      <c r="G930" s="12"/>
      <c r="H930" s="12"/>
      <c r="I930" s="12"/>
      <c r="J930" s="12"/>
      <c r="K930" s="12"/>
      <c r="L930" s="12"/>
      <c r="M930" s="11"/>
      <c r="Q930" s="1" t="s">
        <v>1078</v>
      </c>
    </row>
    <row r="931" spans="1:48" ht="30" customHeight="1" x14ac:dyDescent="0.3">
      <c r="A931" s="11"/>
      <c r="B931" s="11"/>
      <c r="C931" s="11"/>
      <c r="D931" s="11"/>
      <c r="E931" s="12"/>
      <c r="F931" s="12"/>
      <c r="G931" s="12"/>
      <c r="H931" s="12"/>
      <c r="I931" s="12"/>
      <c r="J931" s="12"/>
      <c r="K931" s="12"/>
      <c r="L931" s="12"/>
      <c r="M931" s="11"/>
      <c r="Q931" s="1" t="s">
        <v>1078</v>
      </c>
    </row>
    <row r="932" spans="1:48" ht="30" customHeight="1" x14ac:dyDescent="0.3">
      <c r="A932" s="11"/>
      <c r="B932" s="11"/>
      <c r="C932" s="11"/>
      <c r="D932" s="11"/>
      <c r="E932" s="12"/>
      <c r="F932" s="12"/>
      <c r="G932" s="12"/>
      <c r="H932" s="12"/>
      <c r="I932" s="12"/>
      <c r="J932" s="12"/>
      <c r="K932" s="12"/>
      <c r="L932" s="12"/>
      <c r="M932" s="11"/>
      <c r="Q932" s="1" t="s">
        <v>1078</v>
      </c>
    </row>
    <row r="933" spans="1:48" ht="30" customHeight="1" x14ac:dyDescent="0.3">
      <c r="A933" s="11"/>
      <c r="B933" s="11"/>
      <c r="C933" s="11"/>
      <c r="D933" s="11"/>
      <c r="E933" s="12"/>
      <c r="F933" s="12"/>
      <c r="G933" s="12"/>
      <c r="H933" s="12"/>
      <c r="I933" s="12"/>
      <c r="J933" s="12"/>
      <c r="K933" s="12"/>
      <c r="L933" s="12"/>
      <c r="M933" s="11"/>
      <c r="Q933" s="1" t="s">
        <v>1078</v>
      </c>
    </row>
    <row r="934" spans="1:48" ht="30" customHeight="1" x14ac:dyDescent="0.3">
      <c r="A934" s="11"/>
      <c r="B934" s="11"/>
      <c r="C934" s="11"/>
      <c r="D934" s="11"/>
      <c r="E934" s="12"/>
      <c r="F934" s="12"/>
      <c r="G934" s="12"/>
      <c r="H934" s="12"/>
      <c r="I934" s="12"/>
      <c r="J934" s="12"/>
      <c r="K934" s="12"/>
      <c r="L934" s="12"/>
      <c r="M934" s="11"/>
      <c r="Q934" s="1" t="s">
        <v>1078</v>
      </c>
    </row>
    <row r="935" spans="1:48" ht="30" customHeight="1" x14ac:dyDescent="0.3">
      <c r="A935" s="11"/>
      <c r="B935" s="11"/>
      <c r="C935" s="11"/>
      <c r="D935" s="11"/>
      <c r="E935" s="12"/>
      <c r="F935" s="12"/>
      <c r="G935" s="12"/>
      <c r="H935" s="12"/>
      <c r="I935" s="12"/>
      <c r="J935" s="12"/>
      <c r="K935" s="12"/>
      <c r="L935" s="12"/>
      <c r="M935" s="11"/>
      <c r="Q935" s="1" t="s">
        <v>1078</v>
      </c>
    </row>
    <row r="936" spans="1:48" ht="30" customHeight="1" x14ac:dyDescent="0.3">
      <c r="A936" s="11"/>
      <c r="B936" s="11"/>
      <c r="C936" s="11"/>
      <c r="D936" s="11"/>
      <c r="E936" s="12"/>
      <c r="F936" s="12"/>
      <c r="G936" s="12"/>
      <c r="H936" s="12"/>
      <c r="I936" s="12"/>
      <c r="J936" s="12"/>
      <c r="K936" s="12"/>
      <c r="L936" s="12"/>
      <c r="M936" s="11"/>
      <c r="Q936" s="1" t="s">
        <v>1078</v>
      </c>
    </row>
    <row r="937" spans="1:48" ht="30" customHeight="1" x14ac:dyDescent="0.3">
      <c r="A937" s="11"/>
      <c r="B937" s="11"/>
      <c r="C937" s="11"/>
      <c r="D937" s="11"/>
      <c r="E937" s="12"/>
      <c r="F937" s="12"/>
      <c r="G937" s="12"/>
      <c r="H937" s="12"/>
      <c r="I937" s="12"/>
      <c r="J937" s="12"/>
      <c r="K937" s="12"/>
      <c r="L937" s="12"/>
      <c r="M937" s="11"/>
      <c r="Q937" s="1" t="s">
        <v>1078</v>
      </c>
    </row>
    <row r="938" spans="1:48" ht="30" customHeight="1" x14ac:dyDescent="0.3">
      <c r="A938" s="11"/>
      <c r="B938" s="11"/>
      <c r="C938" s="11"/>
      <c r="D938" s="11"/>
      <c r="E938" s="12"/>
      <c r="F938" s="12"/>
      <c r="G938" s="12"/>
      <c r="H938" s="12"/>
      <c r="I938" s="12"/>
      <c r="J938" s="12"/>
      <c r="K938" s="12"/>
      <c r="L938" s="12"/>
      <c r="M938" s="11"/>
      <c r="Q938" s="1" t="s">
        <v>1078</v>
      </c>
    </row>
    <row r="939" spans="1:48" ht="30" customHeight="1" x14ac:dyDescent="0.3">
      <c r="A939" s="13" t="s">
        <v>87</v>
      </c>
      <c r="B939" s="11"/>
      <c r="C939" s="11"/>
      <c r="D939" s="11"/>
      <c r="E939" s="12"/>
      <c r="F939" s="12"/>
      <c r="G939" s="12"/>
      <c r="H939" s="12"/>
      <c r="I939" s="12"/>
      <c r="J939" s="12"/>
      <c r="K939" s="12"/>
      <c r="L939" s="12">
        <f>SUMIF(Q915:Q938,"01010315",L915:L938)</f>
        <v>0</v>
      </c>
      <c r="M939" s="11"/>
      <c r="N939" t="s">
        <v>88</v>
      </c>
    </row>
    <row r="940" spans="1:48" ht="30" customHeight="1" x14ac:dyDescent="0.3">
      <c r="A940" s="13" t="s">
        <v>802</v>
      </c>
      <c r="B940" s="13" t="s">
        <v>50</v>
      </c>
      <c r="C940" s="11"/>
      <c r="D940" s="11"/>
      <c r="E940" s="12"/>
      <c r="F940" s="12"/>
      <c r="G940" s="12"/>
      <c r="H940" s="12"/>
      <c r="I940" s="12"/>
      <c r="J940" s="12"/>
      <c r="K940" s="12"/>
      <c r="L940" s="12"/>
      <c r="M940" s="11"/>
      <c r="Q940" s="1" t="s">
        <v>1082</v>
      </c>
    </row>
    <row r="941" spans="1:48" ht="30" customHeight="1" x14ac:dyDescent="0.3">
      <c r="A941" s="13" t="s">
        <v>804</v>
      </c>
      <c r="B941" s="13" t="s">
        <v>50</v>
      </c>
      <c r="C941" s="13" t="s">
        <v>99</v>
      </c>
      <c r="D941" s="11">
        <v>16</v>
      </c>
      <c r="E941" s="12"/>
      <c r="F941" s="12"/>
      <c r="G941" s="12"/>
      <c r="H941" s="12"/>
      <c r="I941" s="12"/>
      <c r="J941" s="12"/>
      <c r="K941" s="12">
        <f t="shared" ref="K941:K956" si="41">TRUNC(E941+G941+I941, 0)</f>
        <v>0</v>
      </c>
      <c r="L941" s="12">
        <f t="shared" ref="L941:L956" si="42">TRUNC(F941+H941+J941, 0)</f>
        <v>0</v>
      </c>
      <c r="M941" s="13" t="s">
        <v>805</v>
      </c>
      <c r="N941" s="1" t="s">
        <v>806</v>
      </c>
      <c r="O941" s="1" t="s">
        <v>50</v>
      </c>
      <c r="P941" s="1" t="s">
        <v>50</v>
      </c>
      <c r="Q941" s="1" t="s">
        <v>1082</v>
      </c>
      <c r="R941" s="1" t="s">
        <v>61</v>
      </c>
      <c r="S941" s="1" t="s">
        <v>62</v>
      </c>
      <c r="T941" s="1" t="s">
        <v>62</v>
      </c>
      <c r="AR941" s="1" t="s">
        <v>50</v>
      </c>
      <c r="AS941" s="1" t="s">
        <v>50</v>
      </c>
      <c r="AU941" s="1" t="s">
        <v>1083</v>
      </c>
      <c r="AV941">
        <v>67312</v>
      </c>
    </row>
    <row r="942" spans="1:48" ht="30" customHeight="1" x14ac:dyDescent="0.3">
      <c r="A942" s="13" t="s">
        <v>840</v>
      </c>
      <c r="B942" s="13" t="s">
        <v>50</v>
      </c>
      <c r="C942" s="13" t="s">
        <v>99</v>
      </c>
      <c r="D942" s="11">
        <v>16</v>
      </c>
      <c r="E942" s="12"/>
      <c r="F942" s="12"/>
      <c r="G942" s="12"/>
      <c r="H942" s="12"/>
      <c r="I942" s="12"/>
      <c r="J942" s="12"/>
      <c r="K942" s="12">
        <f t="shared" si="41"/>
        <v>0</v>
      </c>
      <c r="L942" s="12">
        <f t="shared" si="42"/>
        <v>0</v>
      </c>
      <c r="M942" s="13" t="s">
        <v>841</v>
      </c>
      <c r="N942" s="1" t="s">
        <v>842</v>
      </c>
      <c r="O942" s="1" t="s">
        <v>50</v>
      </c>
      <c r="P942" s="1" t="s">
        <v>50</v>
      </c>
      <c r="Q942" s="1" t="s">
        <v>1082</v>
      </c>
      <c r="R942" s="1" t="s">
        <v>61</v>
      </c>
      <c r="S942" s="1" t="s">
        <v>62</v>
      </c>
      <c r="T942" s="1" t="s">
        <v>62</v>
      </c>
      <c r="AR942" s="1" t="s">
        <v>50</v>
      </c>
      <c r="AS942" s="1" t="s">
        <v>50</v>
      </c>
      <c r="AU942" s="1" t="s">
        <v>1084</v>
      </c>
      <c r="AV942">
        <v>67104</v>
      </c>
    </row>
    <row r="943" spans="1:48" ht="30" customHeight="1" x14ac:dyDescent="0.3">
      <c r="A943" s="13" t="s">
        <v>848</v>
      </c>
      <c r="B943" s="13" t="s">
        <v>827</v>
      </c>
      <c r="C943" s="13" t="s">
        <v>99</v>
      </c>
      <c r="D943" s="11">
        <v>16</v>
      </c>
      <c r="E943" s="12"/>
      <c r="F943" s="12"/>
      <c r="G943" s="12"/>
      <c r="H943" s="12"/>
      <c r="I943" s="12"/>
      <c r="J943" s="12"/>
      <c r="K943" s="12">
        <f t="shared" si="41"/>
        <v>0</v>
      </c>
      <c r="L943" s="12">
        <f t="shared" si="42"/>
        <v>0</v>
      </c>
      <c r="M943" s="13" t="s">
        <v>849</v>
      </c>
      <c r="N943" s="1" t="s">
        <v>850</v>
      </c>
      <c r="O943" s="1" t="s">
        <v>50</v>
      </c>
      <c r="P943" s="1" t="s">
        <v>50</v>
      </c>
      <c r="Q943" s="1" t="s">
        <v>1082</v>
      </c>
      <c r="R943" s="1" t="s">
        <v>61</v>
      </c>
      <c r="S943" s="1" t="s">
        <v>62</v>
      </c>
      <c r="T943" s="1" t="s">
        <v>62</v>
      </c>
      <c r="AR943" s="1" t="s">
        <v>50</v>
      </c>
      <c r="AS943" s="1" t="s">
        <v>50</v>
      </c>
      <c r="AU943" s="1" t="s">
        <v>1085</v>
      </c>
      <c r="AV943">
        <v>67106</v>
      </c>
    </row>
    <row r="944" spans="1:48" ht="30" customHeight="1" x14ac:dyDescent="0.3">
      <c r="A944" s="13" t="s">
        <v>1086</v>
      </c>
      <c r="B944" s="13" t="s">
        <v>1087</v>
      </c>
      <c r="C944" s="13" t="s">
        <v>99</v>
      </c>
      <c r="D944" s="11">
        <v>4</v>
      </c>
      <c r="E944" s="12"/>
      <c r="F944" s="12"/>
      <c r="G944" s="12"/>
      <c r="H944" s="12"/>
      <c r="I944" s="12"/>
      <c r="J944" s="12"/>
      <c r="K944" s="12">
        <f t="shared" si="41"/>
        <v>0</v>
      </c>
      <c r="L944" s="12">
        <f t="shared" si="42"/>
        <v>0</v>
      </c>
      <c r="M944" s="13" t="s">
        <v>1088</v>
      </c>
      <c r="N944" s="1" t="s">
        <v>1089</v>
      </c>
      <c r="O944" s="1" t="s">
        <v>50</v>
      </c>
      <c r="P944" s="1" t="s">
        <v>50</v>
      </c>
      <c r="Q944" s="1" t="s">
        <v>1082</v>
      </c>
      <c r="R944" s="1" t="s">
        <v>61</v>
      </c>
      <c r="S944" s="1" t="s">
        <v>62</v>
      </c>
      <c r="T944" s="1" t="s">
        <v>62</v>
      </c>
      <c r="AR944" s="1" t="s">
        <v>50</v>
      </c>
      <c r="AS944" s="1" t="s">
        <v>50</v>
      </c>
      <c r="AU944" s="1" t="s">
        <v>1090</v>
      </c>
      <c r="AV944">
        <v>67123</v>
      </c>
    </row>
    <row r="945" spans="1:48" ht="30" customHeight="1" x14ac:dyDescent="0.3">
      <c r="A945" s="13" t="s">
        <v>852</v>
      </c>
      <c r="B945" s="13" t="s">
        <v>853</v>
      </c>
      <c r="C945" s="13" t="s">
        <v>99</v>
      </c>
      <c r="D945" s="11">
        <v>14</v>
      </c>
      <c r="E945" s="12"/>
      <c r="F945" s="12"/>
      <c r="G945" s="12"/>
      <c r="H945" s="12"/>
      <c r="I945" s="12"/>
      <c r="J945" s="12"/>
      <c r="K945" s="12">
        <f t="shared" si="41"/>
        <v>0</v>
      </c>
      <c r="L945" s="12">
        <f t="shared" si="42"/>
        <v>0</v>
      </c>
      <c r="M945" s="13" t="s">
        <v>854</v>
      </c>
      <c r="N945" s="1" t="s">
        <v>855</v>
      </c>
      <c r="O945" s="1" t="s">
        <v>50</v>
      </c>
      <c r="P945" s="1" t="s">
        <v>50</v>
      </c>
      <c r="Q945" s="1" t="s">
        <v>1082</v>
      </c>
      <c r="R945" s="1" t="s">
        <v>61</v>
      </c>
      <c r="S945" s="1" t="s">
        <v>62</v>
      </c>
      <c r="T945" s="1" t="s">
        <v>62</v>
      </c>
      <c r="AR945" s="1" t="s">
        <v>50</v>
      </c>
      <c r="AS945" s="1" t="s">
        <v>50</v>
      </c>
      <c r="AU945" s="1" t="s">
        <v>1091</v>
      </c>
      <c r="AV945">
        <v>67107</v>
      </c>
    </row>
    <row r="946" spans="1:48" ht="30" customHeight="1" x14ac:dyDescent="0.3">
      <c r="A946" s="13" t="s">
        <v>857</v>
      </c>
      <c r="B946" s="13" t="s">
        <v>50</v>
      </c>
      <c r="C946" s="13" t="s">
        <v>99</v>
      </c>
      <c r="D946" s="11">
        <v>49</v>
      </c>
      <c r="E946" s="12"/>
      <c r="F946" s="12"/>
      <c r="G946" s="12"/>
      <c r="H946" s="12"/>
      <c r="I946" s="12"/>
      <c r="J946" s="12"/>
      <c r="K946" s="12">
        <f t="shared" si="41"/>
        <v>0</v>
      </c>
      <c r="L946" s="12">
        <f t="shared" si="42"/>
        <v>0</v>
      </c>
      <c r="M946" s="13" t="s">
        <v>858</v>
      </c>
      <c r="N946" s="1" t="s">
        <v>859</v>
      </c>
      <c r="O946" s="1" t="s">
        <v>50</v>
      </c>
      <c r="P946" s="1" t="s">
        <v>50</v>
      </c>
      <c r="Q946" s="1" t="s">
        <v>1082</v>
      </c>
      <c r="R946" s="1" t="s">
        <v>61</v>
      </c>
      <c r="S946" s="1" t="s">
        <v>62</v>
      </c>
      <c r="T946" s="1" t="s">
        <v>62</v>
      </c>
      <c r="AR946" s="1" t="s">
        <v>50</v>
      </c>
      <c r="AS946" s="1" t="s">
        <v>50</v>
      </c>
      <c r="AU946" s="1" t="s">
        <v>1092</v>
      </c>
      <c r="AV946">
        <v>67108</v>
      </c>
    </row>
    <row r="947" spans="1:48" ht="30" customHeight="1" x14ac:dyDescent="0.3">
      <c r="A947" s="13" t="s">
        <v>1093</v>
      </c>
      <c r="B947" s="13" t="s">
        <v>1094</v>
      </c>
      <c r="C947" s="13" t="s">
        <v>251</v>
      </c>
      <c r="D947" s="11">
        <v>4</v>
      </c>
      <c r="E947" s="12"/>
      <c r="F947" s="12"/>
      <c r="G947" s="12"/>
      <c r="H947" s="12"/>
      <c r="I947" s="12"/>
      <c r="J947" s="12"/>
      <c r="K947" s="12">
        <f t="shared" si="41"/>
        <v>0</v>
      </c>
      <c r="L947" s="12">
        <f t="shared" si="42"/>
        <v>0</v>
      </c>
      <c r="M947" s="13" t="s">
        <v>1095</v>
      </c>
      <c r="N947" s="1" t="s">
        <v>1096</v>
      </c>
      <c r="O947" s="1" t="s">
        <v>50</v>
      </c>
      <c r="P947" s="1" t="s">
        <v>50</v>
      </c>
      <c r="Q947" s="1" t="s">
        <v>1082</v>
      </c>
      <c r="R947" s="1" t="s">
        <v>61</v>
      </c>
      <c r="S947" s="1" t="s">
        <v>62</v>
      </c>
      <c r="T947" s="1" t="s">
        <v>62</v>
      </c>
      <c r="AR947" s="1" t="s">
        <v>50</v>
      </c>
      <c r="AS947" s="1" t="s">
        <v>50</v>
      </c>
      <c r="AU947" s="1" t="s">
        <v>1097</v>
      </c>
      <c r="AV947">
        <v>67111</v>
      </c>
    </row>
    <row r="948" spans="1:48" ht="30" customHeight="1" x14ac:dyDescent="0.3">
      <c r="A948" s="13" t="s">
        <v>878</v>
      </c>
      <c r="B948" s="13" t="s">
        <v>1098</v>
      </c>
      <c r="C948" s="13" t="s">
        <v>150</v>
      </c>
      <c r="D948" s="11">
        <v>3</v>
      </c>
      <c r="E948" s="12"/>
      <c r="F948" s="12"/>
      <c r="G948" s="12"/>
      <c r="H948" s="12"/>
      <c r="I948" s="12"/>
      <c r="J948" s="12"/>
      <c r="K948" s="12">
        <f t="shared" si="41"/>
        <v>0</v>
      </c>
      <c r="L948" s="12">
        <f t="shared" si="42"/>
        <v>0</v>
      </c>
      <c r="M948" s="13" t="s">
        <v>1099</v>
      </c>
      <c r="N948" s="1" t="s">
        <v>1100</v>
      </c>
      <c r="O948" s="1" t="s">
        <v>50</v>
      </c>
      <c r="P948" s="1" t="s">
        <v>50</v>
      </c>
      <c r="Q948" s="1" t="s">
        <v>1082</v>
      </c>
      <c r="R948" s="1" t="s">
        <v>61</v>
      </c>
      <c r="S948" s="1" t="s">
        <v>62</v>
      </c>
      <c r="T948" s="1" t="s">
        <v>62</v>
      </c>
      <c r="AR948" s="1" t="s">
        <v>50</v>
      </c>
      <c r="AS948" s="1" t="s">
        <v>50</v>
      </c>
      <c r="AU948" s="1" t="s">
        <v>1101</v>
      </c>
      <c r="AV948">
        <v>67118</v>
      </c>
    </row>
    <row r="949" spans="1:48" ht="30" customHeight="1" x14ac:dyDescent="0.3">
      <c r="A949" s="13" t="s">
        <v>878</v>
      </c>
      <c r="B949" s="13" t="s">
        <v>1102</v>
      </c>
      <c r="C949" s="13" t="s">
        <v>150</v>
      </c>
      <c r="D949" s="11">
        <v>6</v>
      </c>
      <c r="E949" s="12"/>
      <c r="F949" s="12"/>
      <c r="G949" s="12"/>
      <c r="H949" s="12"/>
      <c r="I949" s="12"/>
      <c r="J949" s="12"/>
      <c r="K949" s="12">
        <f t="shared" si="41"/>
        <v>0</v>
      </c>
      <c r="L949" s="12">
        <f t="shared" si="42"/>
        <v>0</v>
      </c>
      <c r="M949" s="13" t="s">
        <v>1103</v>
      </c>
      <c r="N949" s="1" t="s">
        <v>1104</v>
      </c>
      <c r="O949" s="1" t="s">
        <v>50</v>
      </c>
      <c r="P949" s="1" t="s">
        <v>50</v>
      </c>
      <c r="Q949" s="1" t="s">
        <v>1082</v>
      </c>
      <c r="R949" s="1" t="s">
        <v>61</v>
      </c>
      <c r="S949" s="1" t="s">
        <v>62</v>
      </c>
      <c r="T949" s="1" t="s">
        <v>62</v>
      </c>
      <c r="AR949" s="1" t="s">
        <v>50</v>
      </c>
      <c r="AS949" s="1" t="s">
        <v>50</v>
      </c>
      <c r="AU949" s="1" t="s">
        <v>1105</v>
      </c>
      <c r="AV949">
        <v>67119</v>
      </c>
    </row>
    <row r="950" spans="1:48" ht="30" customHeight="1" x14ac:dyDescent="0.3">
      <c r="A950" s="13" t="s">
        <v>878</v>
      </c>
      <c r="B950" s="13" t="s">
        <v>879</v>
      </c>
      <c r="C950" s="13" t="s">
        <v>150</v>
      </c>
      <c r="D950" s="11">
        <v>4</v>
      </c>
      <c r="E950" s="12"/>
      <c r="F950" s="12"/>
      <c r="G950" s="12"/>
      <c r="H950" s="12"/>
      <c r="I950" s="12"/>
      <c r="J950" s="12"/>
      <c r="K950" s="12">
        <f t="shared" si="41"/>
        <v>0</v>
      </c>
      <c r="L950" s="12">
        <f t="shared" si="42"/>
        <v>0</v>
      </c>
      <c r="M950" s="13" t="s">
        <v>880</v>
      </c>
      <c r="N950" s="1" t="s">
        <v>881</v>
      </c>
      <c r="O950" s="1" t="s">
        <v>50</v>
      </c>
      <c r="P950" s="1" t="s">
        <v>50</v>
      </c>
      <c r="Q950" s="1" t="s">
        <v>1082</v>
      </c>
      <c r="R950" s="1" t="s">
        <v>61</v>
      </c>
      <c r="S950" s="1" t="s">
        <v>62</v>
      </c>
      <c r="T950" s="1" t="s">
        <v>62</v>
      </c>
      <c r="AR950" s="1" t="s">
        <v>50</v>
      </c>
      <c r="AS950" s="1" t="s">
        <v>50</v>
      </c>
      <c r="AU950" s="1" t="s">
        <v>1106</v>
      </c>
      <c r="AV950">
        <v>67112</v>
      </c>
    </row>
    <row r="951" spans="1:48" ht="30" customHeight="1" x14ac:dyDescent="0.3">
      <c r="A951" s="13" t="s">
        <v>883</v>
      </c>
      <c r="B951" s="13" t="s">
        <v>50</v>
      </c>
      <c r="C951" s="13" t="s">
        <v>251</v>
      </c>
      <c r="D951" s="11">
        <v>11</v>
      </c>
      <c r="E951" s="12"/>
      <c r="F951" s="12"/>
      <c r="G951" s="12"/>
      <c r="H951" s="12"/>
      <c r="I951" s="12"/>
      <c r="J951" s="12"/>
      <c r="K951" s="12">
        <f t="shared" si="41"/>
        <v>0</v>
      </c>
      <c r="L951" s="12">
        <f t="shared" si="42"/>
        <v>0</v>
      </c>
      <c r="M951" s="13" t="s">
        <v>884</v>
      </c>
      <c r="N951" s="1" t="s">
        <v>885</v>
      </c>
      <c r="O951" s="1" t="s">
        <v>50</v>
      </c>
      <c r="P951" s="1" t="s">
        <v>50</v>
      </c>
      <c r="Q951" s="1" t="s">
        <v>1082</v>
      </c>
      <c r="R951" s="1" t="s">
        <v>61</v>
      </c>
      <c r="S951" s="1" t="s">
        <v>62</v>
      </c>
      <c r="T951" s="1" t="s">
        <v>62</v>
      </c>
      <c r="AR951" s="1" t="s">
        <v>50</v>
      </c>
      <c r="AS951" s="1" t="s">
        <v>50</v>
      </c>
      <c r="AU951" s="1" t="s">
        <v>1107</v>
      </c>
      <c r="AV951">
        <v>67422</v>
      </c>
    </row>
    <row r="952" spans="1:48" ht="30" customHeight="1" x14ac:dyDescent="0.3">
      <c r="A952" s="13" t="s">
        <v>1108</v>
      </c>
      <c r="B952" s="13" t="s">
        <v>1109</v>
      </c>
      <c r="C952" s="13" t="s">
        <v>99</v>
      </c>
      <c r="D952" s="11">
        <v>16</v>
      </c>
      <c r="E952" s="12"/>
      <c r="F952" s="12"/>
      <c r="G952" s="12"/>
      <c r="H952" s="12"/>
      <c r="I952" s="12"/>
      <c r="J952" s="12"/>
      <c r="K952" s="12">
        <f t="shared" si="41"/>
        <v>0</v>
      </c>
      <c r="L952" s="12">
        <f t="shared" si="42"/>
        <v>0</v>
      </c>
      <c r="M952" s="13" t="s">
        <v>1110</v>
      </c>
      <c r="N952" s="1" t="s">
        <v>1111</v>
      </c>
      <c r="O952" s="1" t="s">
        <v>50</v>
      </c>
      <c r="P952" s="1" t="s">
        <v>50</v>
      </c>
      <c r="Q952" s="1" t="s">
        <v>1082</v>
      </c>
      <c r="R952" s="1" t="s">
        <v>61</v>
      </c>
      <c r="S952" s="1" t="s">
        <v>62</v>
      </c>
      <c r="T952" s="1" t="s">
        <v>62</v>
      </c>
      <c r="AR952" s="1" t="s">
        <v>50</v>
      </c>
      <c r="AS952" s="1" t="s">
        <v>50</v>
      </c>
      <c r="AU952" s="1" t="s">
        <v>1112</v>
      </c>
      <c r="AV952">
        <v>67120</v>
      </c>
    </row>
    <row r="953" spans="1:48" ht="30" customHeight="1" x14ac:dyDescent="0.3">
      <c r="A953" s="13" t="s">
        <v>896</v>
      </c>
      <c r="B953" s="13" t="s">
        <v>897</v>
      </c>
      <c r="C953" s="13" t="s">
        <v>99</v>
      </c>
      <c r="D953" s="11">
        <v>4</v>
      </c>
      <c r="E953" s="12"/>
      <c r="F953" s="12"/>
      <c r="G953" s="12"/>
      <c r="H953" s="12"/>
      <c r="I953" s="12"/>
      <c r="J953" s="12"/>
      <c r="K953" s="12">
        <f t="shared" si="41"/>
        <v>0</v>
      </c>
      <c r="L953" s="12">
        <f t="shared" si="42"/>
        <v>0</v>
      </c>
      <c r="M953" s="13" t="s">
        <v>898</v>
      </c>
      <c r="N953" s="1" t="s">
        <v>899</v>
      </c>
      <c r="O953" s="1" t="s">
        <v>50</v>
      </c>
      <c r="P953" s="1" t="s">
        <v>50</v>
      </c>
      <c r="Q953" s="1" t="s">
        <v>1082</v>
      </c>
      <c r="R953" s="1" t="s">
        <v>61</v>
      </c>
      <c r="S953" s="1" t="s">
        <v>62</v>
      </c>
      <c r="T953" s="1" t="s">
        <v>62</v>
      </c>
      <c r="AR953" s="1" t="s">
        <v>50</v>
      </c>
      <c r="AS953" s="1" t="s">
        <v>50</v>
      </c>
      <c r="AU953" s="1" t="s">
        <v>1113</v>
      </c>
      <c r="AV953">
        <v>67115</v>
      </c>
    </row>
    <row r="954" spans="1:48" ht="30" customHeight="1" x14ac:dyDescent="0.3">
      <c r="A954" s="13" t="s">
        <v>901</v>
      </c>
      <c r="B954" s="13" t="s">
        <v>902</v>
      </c>
      <c r="C954" s="13" t="s">
        <v>99</v>
      </c>
      <c r="D954" s="11">
        <v>2</v>
      </c>
      <c r="E954" s="12"/>
      <c r="F954" s="12"/>
      <c r="G954" s="12"/>
      <c r="H954" s="12"/>
      <c r="I954" s="12"/>
      <c r="J954" s="12"/>
      <c r="K954" s="12">
        <f t="shared" si="41"/>
        <v>0</v>
      </c>
      <c r="L954" s="12">
        <f t="shared" si="42"/>
        <v>0</v>
      </c>
      <c r="M954" s="13" t="s">
        <v>903</v>
      </c>
      <c r="N954" s="1" t="s">
        <v>904</v>
      </c>
      <c r="O954" s="1" t="s">
        <v>50</v>
      </c>
      <c r="P954" s="1" t="s">
        <v>50</v>
      </c>
      <c r="Q954" s="1" t="s">
        <v>1082</v>
      </c>
      <c r="R954" s="1" t="s">
        <v>61</v>
      </c>
      <c r="S954" s="1" t="s">
        <v>62</v>
      </c>
      <c r="T954" s="1" t="s">
        <v>62</v>
      </c>
      <c r="AR954" s="1" t="s">
        <v>50</v>
      </c>
      <c r="AS954" s="1" t="s">
        <v>50</v>
      </c>
      <c r="AU954" s="1" t="s">
        <v>1114</v>
      </c>
      <c r="AV954">
        <v>67311</v>
      </c>
    </row>
    <row r="955" spans="1:48" ht="30" customHeight="1" x14ac:dyDescent="0.3">
      <c r="A955" s="13" t="s">
        <v>138</v>
      </c>
      <c r="B955" s="13" t="s">
        <v>50</v>
      </c>
      <c r="C955" s="13" t="s">
        <v>139</v>
      </c>
      <c r="D955" s="11">
        <v>31.739000000000001</v>
      </c>
      <c r="E955" s="12"/>
      <c r="F955" s="12"/>
      <c r="G955" s="12"/>
      <c r="H955" s="12"/>
      <c r="I955" s="12"/>
      <c r="J955" s="12"/>
      <c r="K955" s="12">
        <f t="shared" si="41"/>
        <v>0</v>
      </c>
      <c r="L955" s="12">
        <f t="shared" si="42"/>
        <v>0</v>
      </c>
      <c r="M955" s="13" t="s">
        <v>50</v>
      </c>
      <c r="N955" s="1" t="s">
        <v>140</v>
      </c>
      <c r="O955" s="1" t="s">
        <v>50</v>
      </c>
      <c r="P955" s="1" t="s">
        <v>50</v>
      </c>
      <c r="Q955" s="1" t="s">
        <v>1082</v>
      </c>
      <c r="R955" s="1" t="s">
        <v>62</v>
      </c>
      <c r="S955" s="1" t="s">
        <v>62</v>
      </c>
      <c r="T955" s="1" t="s">
        <v>61</v>
      </c>
      <c r="AR955" s="1" t="s">
        <v>50</v>
      </c>
      <c r="AS955" s="1" t="s">
        <v>50</v>
      </c>
      <c r="AU955" s="1" t="s">
        <v>1115</v>
      </c>
      <c r="AV955">
        <v>67116</v>
      </c>
    </row>
    <row r="956" spans="1:48" ht="30" customHeight="1" x14ac:dyDescent="0.3">
      <c r="A956" s="13" t="s">
        <v>142</v>
      </c>
      <c r="B956" s="13" t="s">
        <v>143</v>
      </c>
      <c r="C956" s="13" t="s">
        <v>139</v>
      </c>
      <c r="D956" s="11">
        <v>1.3839999999999999</v>
      </c>
      <c r="E956" s="12"/>
      <c r="F956" s="12"/>
      <c r="G956" s="12"/>
      <c r="H956" s="12"/>
      <c r="I956" s="12"/>
      <c r="J956" s="12"/>
      <c r="K956" s="12">
        <f t="shared" si="41"/>
        <v>0</v>
      </c>
      <c r="L956" s="12">
        <f t="shared" si="42"/>
        <v>0</v>
      </c>
      <c r="M956" s="13" t="s">
        <v>50</v>
      </c>
      <c r="N956" s="1" t="s">
        <v>144</v>
      </c>
      <c r="O956" s="1" t="s">
        <v>50</v>
      </c>
      <c r="P956" s="1" t="s">
        <v>50</v>
      </c>
      <c r="Q956" s="1" t="s">
        <v>1082</v>
      </c>
      <c r="R956" s="1" t="s">
        <v>62</v>
      </c>
      <c r="S956" s="1" t="s">
        <v>62</v>
      </c>
      <c r="T956" s="1" t="s">
        <v>61</v>
      </c>
      <c r="AR956" s="1" t="s">
        <v>50</v>
      </c>
      <c r="AS956" s="1" t="s">
        <v>50</v>
      </c>
      <c r="AU956" s="1" t="s">
        <v>1116</v>
      </c>
      <c r="AV956">
        <v>67117</v>
      </c>
    </row>
    <row r="957" spans="1:48" ht="30" customHeight="1" x14ac:dyDescent="0.3">
      <c r="A957" s="11"/>
      <c r="B957" s="11"/>
      <c r="C957" s="11"/>
      <c r="D957" s="11"/>
      <c r="E957" s="12"/>
      <c r="F957" s="12"/>
      <c r="G957" s="12"/>
      <c r="H957" s="12"/>
      <c r="I957" s="12"/>
      <c r="J957" s="12"/>
      <c r="K957" s="12"/>
      <c r="L957" s="12"/>
      <c r="M957" s="11"/>
      <c r="Q957" s="1" t="s">
        <v>1082</v>
      </c>
    </row>
    <row r="958" spans="1:48" ht="30" customHeight="1" x14ac:dyDescent="0.3">
      <c r="A958" s="11"/>
      <c r="B958" s="11"/>
      <c r="C958" s="11"/>
      <c r="D958" s="11"/>
      <c r="E958" s="12"/>
      <c r="F958" s="12"/>
      <c r="G958" s="12"/>
      <c r="H958" s="12"/>
      <c r="I958" s="12"/>
      <c r="J958" s="12"/>
      <c r="K958" s="12"/>
      <c r="L958" s="12"/>
      <c r="M958" s="11"/>
      <c r="Q958" s="1" t="s">
        <v>1082</v>
      </c>
    </row>
    <row r="959" spans="1:48" ht="30" customHeight="1" x14ac:dyDescent="0.3">
      <c r="A959" s="11"/>
      <c r="B959" s="11"/>
      <c r="C959" s="11"/>
      <c r="D959" s="11"/>
      <c r="E959" s="12"/>
      <c r="F959" s="12"/>
      <c r="G959" s="12"/>
      <c r="H959" s="12"/>
      <c r="I959" s="12"/>
      <c r="J959" s="12"/>
      <c r="K959" s="12"/>
      <c r="L959" s="12"/>
      <c r="M959" s="11"/>
      <c r="Q959" s="1" t="s">
        <v>1082</v>
      </c>
    </row>
    <row r="960" spans="1:48" ht="30" customHeight="1" x14ac:dyDescent="0.3">
      <c r="A960" s="11"/>
      <c r="B960" s="11"/>
      <c r="C960" s="11"/>
      <c r="D960" s="11"/>
      <c r="E960" s="12"/>
      <c r="F960" s="12"/>
      <c r="G960" s="12"/>
      <c r="H960" s="12"/>
      <c r="I960" s="12"/>
      <c r="J960" s="12"/>
      <c r="K960" s="12"/>
      <c r="L960" s="12"/>
      <c r="M960" s="11"/>
      <c r="Q960" s="1" t="s">
        <v>1082</v>
      </c>
    </row>
    <row r="961" spans="1:48" ht="30" customHeight="1" x14ac:dyDescent="0.3">
      <c r="A961" s="11"/>
      <c r="B961" s="11"/>
      <c r="C961" s="11"/>
      <c r="D961" s="11"/>
      <c r="E961" s="12"/>
      <c r="F961" s="12"/>
      <c r="G961" s="12"/>
      <c r="H961" s="12"/>
      <c r="I961" s="12"/>
      <c r="J961" s="12"/>
      <c r="K961" s="12"/>
      <c r="L961" s="12"/>
      <c r="M961" s="11"/>
      <c r="Q961" s="1" t="s">
        <v>1082</v>
      </c>
    </row>
    <row r="962" spans="1:48" ht="30" customHeight="1" x14ac:dyDescent="0.3">
      <c r="A962" s="11"/>
      <c r="B962" s="11"/>
      <c r="C962" s="11"/>
      <c r="D962" s="11"/>
      <c r="E962" s="12"/>
      <c r="F962" s="12"/>
      <c r="G962" s="12"/>
      <c r="H962" s="12"/>
      <c r="I962" s="12"/>
      <c r="J962" s="12"/>
      <c r="K962" s="12"/>
      <c r="L962" s="12"/>
      <c r="M962" s="11"/>
      <c r="Q962" s="1" t="s">
        <v>1082</v>
      </c>
    </row>
    <row r="963" spans="1:48" ht="30" customHeight="1" x14ac:dyDescent="0.3">
      <c r="A963" s="11"/>
      <c r="B963" s="11"/>
      <c r="C963" s="11"/>
      <c r="D963" s="11"/>
      <c r="E963" s="12"/>
      <c r="F963" s="12"/>
      <c r="G963" s="12"/>
      <c r="H963" s="12"/>
      <c r="I963" s="12"/>
      <c r="J963" s="12"/>
      <c r="K963" s="12"/>
      <c r="L963" s="12"/>
      <c r="M963" s="11"/>
      <c r="Q963" s="1" t="s">
        <v>1082</v>
      </c>
    </row>
    <row r="964" spans="1:48" ht="30" customHeight="1" x14ac:dyDescent="0.3">
      <c r="A964" s="11"/>
      <c r="B964" s="11"/>
      <c r="C964" s="11"/>
      <c r="D964" s="11"/>
      <c r="E964" s="12"/>
      <c r="F964" s="12"/>
      <c r="G964" s="12"/>
      <c r="H964" s="12"/>
      <c r="I964" s="12"/>
      <c r="J964" s="12"/>
      <c r="K964" s="12"/>
      <c r="L964" s="12"/>
      <c r="M964" s="11"/>
      <c r="Q964" s="1" t="s">
        <v>1082</v>
      </c>
    </row>
    <row r="965" spans="1:48" ht="30" customHeight="1" x14ac:dyDescent="0.3">
      <c r="A965" s="13" t="s">
        <v>87</v>
      </c>
      <c r="B965" s="11"/>
      <c r="C965" s="11"/>
      <c r="D965" s="11"/>
      <c r="E965" s="12"/>
      <c r="F965" s="12"/>
      <c r="G965" s="12"/>
      <c r="H965" s="12"/>
      <c r="I965" s="12"/>
      <c r="J965" s="12"/>
      <c r="K965" s="12"/>
      <c r="L965" s="12">
        <f>SUMIF(Q941:Q964,"01010316",L941:L964)</f>
        <v>0</v>
      </c>
      <c r="M965" s="11"/>
      <c r="N965" t="s">
        <v>88</v>
      </c>
    </row>
    <row r="966" spans="1:48" ht="30" customHeight="1" x14ac:dyDescent="0.3">
      <c r="A966" s="13" t="s">
        <v>908</v>
      </c>
      <c r="B966" s="13" t="s">
        <v>50</v>
      </c>
      <c r="C966" s="11"/>
      <c r="D966" s="11"/>
      <c r="E966" s="12"/>
      <c r="F966" s="12"/>
      <c r="G966" s="12"/>
      <c r="H966" s="12"/>
      <c r="I966" s="12"/>
      <c r="J966" s="12"/>
      <c r="K966" s="12"/>
      <c r="L966" s="12"/>
      <c r="M966" s="11"/>
      <c r="Q966" s="1" t="s">
        <v>1117</v>
      </c>
    </row>
    <row r="967" spans="1:48" ht="30" customHeight="1" x14ac:dyDescent="0.3">
      <c r="A967" s="13" t="s">
        <v>910</v>
      </c>
      <c r="B967" s="13" t="s">
        <v>911</v>
      </c>
      <c r="C967" s="13" t="s">
        <v>912</v>
      </c>
      <c r="D967" s="11">
        <v>73</v>
      </c>
      <c r="E967" s="12"/>
      <c r="F967" s="12"/>
      <c r="G967" s="12"/>
      <c r="H967" s="12"/>
      <c r="I967" s="12"/>
      <c r="J967" s="12"/>
      <c r="K967" s="12">
        <f t="shared" ref="K967:L973" si="43">TRUNC(E967+G967+I967, 0)</f>
        <v>0</v>
      </c>
      <c r="L967" s="12">
        <f t="shared" si="43"/>
        <v>0</v>
      </c>
      <c r="M967" s="13" t="s">
        <v>50</v>
      </c>
      <c r="N967" s="1" t="s">
        <v>913</v>
      </c>
      <c r="O967" s="1" t="s">
        <v>50</v>
      </c>
      <c r="P967" s="1" t="s">
        <v>50</v>
      </c>
      <c r="Q967" s="1" t="s">
        <v>1117</v>
      </c>
      <c r="R967" s="1" t="s">
        <v>62</v>
      </c>
      <c r="S967" s="1" t="s">
        <v>62</v>
      </c>
      <c r="T967" s="1" t="s">
        <v>61</v>
      </c>
      <c r="AR967" s="1" t="s">
        <v>50</v>
      </c>
      <c r="AS967" s="1" t="s">
        <v>50</v>
      </c>
      <c r="AU967" s="1" t="s">
        <v>1118</v>
      </c>
      <c r="AV967">
        <v>66767</v>
      </c>
    </row>
    <row r="968" spans="1:48" ht="30" customHeight="1" x14ac:dyDescent="0.3">
      <c r="A968" s="13" t="s">
        <v>915</v>
      </c>
      <c r="B968" s="13" t="s">
        <v>916</v>
      </c>
      <c r="C968" s="13" t="s">
        <v>150</v>
      </c>
      <c r="D968" s="11">
        <v>6</v>
      </c>
      <c r="E968" s="12"/>
      <c r="F968" s="12"/>
      <c r="G968" s="12"/>
      <c r="H968" s="12"/>
      <c r="I968" s="12"/>
      <c r="J968" s="12"/>
      <c r="K968" s="12">
        <f t="shared" si="43"/>
        <v>0</v>
      </c>
      <c r="L968" s="12">
        <f t="shared" si="43"/>
        <v>0</v>
      </c>
      <c r="M968" s="13" t="s">
        <v>50</v>
      </c>
      <c r="N968" s="1" t="s">
        <v>917</v>
      </c>
      <c r="O968" s="1" t="s">
        <v>50</v>
      </c>
      <c r="P968" s="1" t="s">
        <v>50</v>
      </c>
      <c r="Q968" s="1" t="s">
        <v>1117</v>
      </c>
      <c r="R968" s="1" t="s">
        <v>62</v>
      </c>
      <c r="S968" s="1" t="s">
        <v>62</v>
      </c>
      <c r="T968" s="1" t="s">
        <v>61</v>
      </c>
      <c r="AR968" s="1" t="s">
        <v>50</v>
      </c>
      <c r="AS968" s="1" t="s">
        <v>50</v>
      </c>
      <c r="AU968" s="1" t="s">
        <v>1119</v>
      </c>
      <c r="AV968">
        <v>66768</v>
      </c>
    </row>
    <row r="969" spans="1:48" ht="30" customHeight="1" x14ac:dyDescent="0.3">
      <c r="A969" s="13" t="s">
        <v>919</v>
      </c>
      <c r="B969" s="13" t="s">
        <v>920</v>
      </c>
      <c r="C969" s="13" t="s">
        <v>912</v>
      </c>
      <c r="D969" s="11">
        <v>73</v>
      </c>
      <c r="E969" s="12"/>
      <c r="F969" s="12"/>
      <c r="G969" s="12"/>
      <c r="H969" s="12"/>
      <c r="I969" s="12"/>
      <c r="J969" s="12"/>
      <c r="K969" s="12">
        <f t="shared" si="43"/>
        <v>0</v>
      </c>
      <c r="L969" s="12">
        <f t="shared" si="43"/>
        <v>0</v>
      </c>
      <c r="M969" s="13" t="s">
        <v>921</v>
      </c>
      <c r="N969" s="1" t="s">
        <v>922</v>
      </c>
      <c r="O969" s="1" t="s">
        <v>50</v>
      </c>
      <c r="P969" s="1" t="s">
        <v>50</v>
      </c>
      <c r="Q969" s="1" t="s">
        <v>1117</v>
      </c>
      <c r="R969" s="1" t="s">
        <v>62</v>
      </c>
      <c r="S969" s="1" t="s">
        <v>61</v>
      </c>
      <c r="T969" s="1" t="s">
        <v>62</v>
      </c>
      <c r="AR969" s="1" t="s">
        <v>50</v>
      </c>
      <c r="AS969" s="1" t="s">
        <v>50</v>
      </c>
      <c r="AU969" s="1" t="s">
        <v>1120</v>
      </c>
      <c r="AV969">
        <v>66769</v>
      </c>
    </row>
    <row r="970" spans="1:48" ht="30" customHeight="1" x14ac:dyDescent="0.3">
      <c r="A970" s="13" t="s">
        <v>924</v>
      </c>
      <c r="B970" s="13" t="s">
        <v>925</v>
      </c>
      <c r="C970" s="13" t="s">
        <v>139</v>
      </c>
      <c r="D970" s="11">
        <v>1.929</v>
      </c>
      <c r="E970" s="12"/>
      <c r="F970" s="12"/>
      <c r="G970" s="12"/>
      <c r="H970" s="12"/>
      <c r="I970" s="12"/>
      <c r="J970" s="12"/>
      <c r="K970" s="12">
        <f t="shared" si="43"/>
        <v>0</v>
      </c>
      <c r="L970" s="12">
        <f t="shared" si="43"/>
        <v>0</v>
      </c>
      <c r="M970" s="13" t="s">
        <v>926</v>
      </c>
      <c r="N970" s="1" t="s">
        <v>927</v>
      </c>
      <c r="O970" s="1" t="s">
        <v>50</v>
      </c>
      <c r="P970" s="1" t="s">
        <v>50</v>
      </c>
      <c r="Q970" s="1" t="s">
        <v>1117</v>
      </c>
      <c r="R970" s="1" t="s">
        <v>62</v>
      </c>
      <c r="S970" s="1" t="s">
        <v>61</v>
      </c>
      <c r="T970" s="1" t="s">
        <v>62</v>
      </c>
      <c r="AR970" s="1" t="s">
        <v>50</v>
      </c>
      <c r="AS970" s="1" t="s">
        <v>50</v>
      </c>
      <c r="AU970" s="1" t="s">
        <v>1121</v>
      </c>
      <c r="AV970">
        <v>67379</v>
      </c>
    </row>
    <row r="971" spans="1:48" ht="30" customHeight="1" x14ac:dyDescent="0.3">
      <c r="A971" s="13" t="s">
        <v>924</v>
      </c>
      <c r="B971" s="13" t="s">
        <v>929</v>
      </c>
      <c r="C971" s="13" t="s">
        <v>139</v>
      </c>
      <c r="D971" s="11">
        <v>1.873</v>
      </c>
      <c r="E971" s="12"/>
      <c r="F971" s="12"/>
      <c r="G971" s="12"/>
      <c r="H971" s="12"/>
      <c r="I971" s="12"/>
      <c r="J971" s="12"/>
      <c r="K971" s="12">
        <f t="shared" si="43"/>
        <v>0</v>
      </c>
      <c r="L971" s="12">
        <f t="shared" si="43"/>
        <v>0</v>
      </c>
      <c r="M971" s="13" t="s">
        <v>930</v>
      </c>
      <c r="N971" s="1" t="s">
        <v>931</v>
      </c>
      <c r="O971" s="1" t="s">
        <v>50</v>
      </c>
      <c r="P971" s="1" t="s">
        <v>50</v>
      </c>
      <c r="Q971" s="1" t="s">
        <v>1117</v>
      </c>
      <c r="R971" s="1" t="s">
        <v>62</v>
      </c>
      <c r="S971" s="1" t="s">
        <v>61</v>
      </c>
      <c r="T971" s="1" t="s">
        <v>62</v>
      </c>
      <c r="AR971" s="1" t="s">
        <v>50</v>
      </c>
      <c r="AS971" s="1" t="s">
        <v>50</v>
      </c>
      <c r="AU971" s="1" t="s">
        <v>1122</v>
      </c>
      <c r="AV971">
        <v>67380</v>
      </c>
    </row>
    <row r="972" spans="1:48" ht="30" customHeight="1" x14ac:dyDescent="0.3">
      <c r="A972" s="13" t="s">
        <v>924</v>
      </c>
      <c r="B972" s="13" t="s">
        <v>933</v>
      </c>
      <c r="C972" s="13" t="s">
        <v>139</v>
      </c>
      <c r="D972" s="11">
        <v>10.058999999999999</v>
      </c>
      <c r="E972" s="12"/>
      <c r="F972" s="12"/>
      <c r="G972" s="12"/>
      <c r="H972" s="12"/>
      <c r="I972" s="12"/>
      <c r="J972" s="12"/>
      <c r="K972" s="12">
        <f t="shared" si="43"/>
        <v>0</v>
      </c>
      <c r="L972" s="12">
        <f t="shared" si="43"/>
        <v>0</v>
      </c>
      <c r="M972" s="13" t="s">
        <v>934</v>
      </c>
      <c r="N972" s="1" t="s">
        <v>935</v>
      </c>
      <c r="O972" s="1" t="s">
        <v>50</v>
      </c>
      <c r="P972" s="1" t="s">
        <v>50</v>
      </c>
      <c r="Q972" s="1" t="s">
        <v>1117</v>
      </c>
      <c r="R972" s="1" t="s">
        <v>62</v>
      </c>
      <c r="S972" s="1" t="s">
        <v>61</v>
      </c>
      <c r="T972" s="1" t="s">
        <v>62</v>
      </c>
      <c r="AR972" s="1" t="s">
        <v>50</v>
      </c>
      <c r="AS972" s="1" t="s">
        <v>50</v>
      </c>
      <c r="AU972" s="1" t="s">
        <v>1123</v>
      </c>
      <c r="AV972">
        <v>66771</v>
      </c>
    </row>
    <row r="973" spans="1:48" ht="30" customHeight="1" x14ac:dyDescent="0.3">
      <c r="A973" s="13" t="s">
        <v>924</v>
      </c>
      <c r="B973" s="13" t="s">
        <v>937</v>
      </c>
      <c r="C973" s="13" t="s">
        <v>139</v>
      </c>
      <c r="D973" s="11">
        <v>9.3650000000000002</v>
      </c>
      <c r="E973" s="12"/>
      <c r="F973" s="12"/>
      <c r="G973" s="12"/>
      <c r="H973" s="12"/>
      <c r="I973" s="12"/>
      <c r="J973" s="12"/>
      <c r="K973" s="12">
        <f t="shared" si="43"/>
        <v>0</v>
      </c>
      <c r="L973" s="12">
        <f t="shared" si="43"/>
        <v>0</v>
      </c>
      <c r="M973" s="13" t="s">
        <v>938</v>
      </c>
      <c r="N973" s="1" t="s">
        <v>939</v>
      </c>
      <c r="O973" s="1" t="s">
        <v>50</v>
      </c>
      <c r="P973" s="1" t="s">
        <v>50</v>
      </c>
      <c r="Q973" s="1" t="s">
        <v>1117</v>
      </c>
      <c r="R973" s="1" t="s">
        <v>62</v>
      </c>
      <c r="S973" s="1" t="s">
        <v>61</v>
      </c>
      <c r="T973" s="1" t="s">
        <v>62</v>
      </c>
      <c r="AR973" s="1" t="s">
        <v>50</v>
      </c>
      <c r="AS973" s="1" t="s">
        <v>50</v>
      </c>
      <c r="AU973" s="1" t="s">
        <v>1124</v>
      </c>
      <c r="AV973">
        <v>66772</v>
      </c>
    </row>
    <row r="974" spans="1:48" ht="30" customHeight="1" x14ac:dyDescent="0.3">
      <c r="A974" s="11"/>
      <c r="B974" s="11"/>
      <c r="C974" s="11"/>
      <c r="D974" s="11"/>
      <c r="E974" s="12"/>
      <c r="F974" s="12"/>
      <c r="G974" s="12"/>
      <c r="H974" s="12"/>
      <c r="I974" s="12"/>
      <c r="J974" s="12"/>
      <c r="K974" s="12"/>
      <c r="L974" s="12"/>
      <c r="M974" s="11"/>
      <c r="Q974" s="1" t="s">
        <v>1117</v>
      </c>
    </row>
    <row r="975" spans="1:48" ht="30" customHeight="1" x14ac:dyDescent="0.3">
      <c r="A975" s="11"/>
      <c r="B975" s="11"/>
      <c r="C975" s="11"/>
      <c r="D975" s="11"/>
      <c r="E975" s="12"/>
      <c r="F975" s="12"/>
      <c r="G975" s="12"/>
      <c r="H975" s="12"/>
      <c r="I975" s="12"/>
      <c r="J975" s="12"/>
      <c r="K975" s="12"/>
      <c r="L975" s="12"/>
      <c r="M975" s="11"/>
      <c r="Q975" s="1" t="s">
        <v>1117</v>
      </c>
    </row>
    <row r="976" spans="1:48" ht="30" customHeight="1" x14ac:dyDescent="0.3">
      <c r="A976" s="11"/>
      <c r="B976" s="11"/>
      <c r="C976" s="11"/>
      <c r="D976" s="11"/>
      <c r="E976" s="12"/>
      <c r="F976" s="12"/>
      <c r="G976" s="12"/>
      <c r="H976" s="12"/>
      <c r="I976" s="12"/>
      <c r="J976" s="12"/>
      <c r="K976" s="12"/>
      <c r="L976" s="12"/>
      <c r="M976" s="11"/>
      <c r="Q976" s="1" t="s">
        <v>1117</v>
      </c>
    </row>
    <row r="977" spans="1:17" ht="30" customHeight="1" x14ac:dyDescent="0.3">
      <c r="A977" s="11"/>
      <c r="B977" s="11"/>
      <c r="C977" s="11"/>
      <c r="D977" s="11"/>
      <c r="E977" s="12"/>
      <c r="F977" s="12"/>
      <c r="G977" s="12"/>
      <c r="H977" s="12"/>
      <c r="I977" s="12"/>
      <c r="J977" s="12"/>
      <c r="K977" s="12"/>
      <c r="L977" s="12"/>
      <c r="M977" s="11"/>
      <c r="Q977" s="1" t="s">
        <v>1117</v>
      </c>
    </row>
    <row r="978" spans="1:17" ht="30" customHeight="1" x14ac:dyDescent="0.3">
      <c r="A978" s="11"/>
      <c r="B978" s="11"/>
      <c r="C978" s="11"/>
      <c r="D978" s="11"/>
      <c r="E978" s="12"/>
      <c r="F978" s="12"/>
      <c r="G978" s="12"/>
      <c r="H978" s="12"/>
      <c r="I978" s="12"/>
      <c r="J978" s="12"/>
      <c r="K978" s="12"/>
      <c r="L978" s="12"/>
      <c r="M978" s="11"/>
      <c r="Q978" s="1" t="s">
        <v>1117</v>
      </c>
    </row>
    <row r="979" spans="1:17" ht="30" customHeight="1" x14ac:dyDescent="0.3">
      <c r="A979" s="11"/>
      <c r="B979" s="11"/>
      <c r="C979" s="11"/>
      <c r="D979" s="11"/>
      <c r="E979" s="12"/>
      <c r="F979" s="12"/>
      <c r="G979" s="12"/>
      <c r="H979" s="12"/>
      <c r="I979" s="12"/>
      <c r="J979" s="12"/>
      <c r="K979" s="12"/>
      <c r="L979" s="12"/>
      <c r="M979" s="11"/>
      <c r="Q979" s="1" t="s">
        <v>1117</v>
      </c>
    </row>
    <row r="980" spans="1:17" ht="30" customHeight="1" x14ac:dyDescent="0.3">
      <c r="A980" s="11"/>
      <c r="B980" s="11"/>
      <c r="C980" s="11"/>
      <c r="D980" s="11"/>
      <c r="E980" s="12"/>
      <c r="F980" s="12"/>
      <c r="G980" s="12"/>
      <c r="H980" s="12"/>
      <c r="I980" s="12"/>
      <c r="J980" s="12"/>
      <c r="K980" s="12"/>
      <c r="L980" s="12"/>
      <c r="M980" s="11"/>
      <c r="Q980" s="1" t="s">
        <v>1117</v>
      </c>
    </row>
    <row r="981" spans="1:17" ht="30" customHeight="1" x14ac:dyDescent="0.3">
      <c r="A981" s="11"/>
      <c r="B981" s="11"/>
      <c r="C981" s="11"/>
      <c r="D981" s="11"/>
      <c r="E981" s="12"/>
      <c r="F981" s="12"/>
      <c r="G981" s="12"/>
      <c r="H981" s="12"/>
      <c r="I981" s="12"/>
      <c r="J981" s="12"/>
      <c r="K981" s="12"/>
      <c r="L981" s="12"/>
      <c r="M981" s="11"/>
      <c r="Q981" s="1" t="s">
        <v>1117</v>
      </c>
    </row>
    <row r="982" spans="1:17" ht="30" customHeight="1" x14ac:dyDescent="0.3">
      <c r="A982" s="11"/>
      <c r="B982" s="11"/>
      <c r="C982" s="11"/>
      <c r="D982" s="11"/>
      <c r="E982" s="12"/>
      <c r="F982" s="12"/>
      <c r="G982" s="12"/>
      <c r="H982" s="12"/>
      <c r="I982" s="12"/>
      <c r="J982" s="12"/>
      <c r="K982" s="12"/>
      <c r="L982" s="12"/>
      <c r="M982" s="11"/>
      <c r="Q982" s="1" t="s">
        <v>1117</v>
      </c>
    </row>
    <row r="983" spans="1:17" ht="30" customHeight="1" x14ac:dyDescent="0.3">
      <c r="A983" s="11"/>
      <c r="B983" s="11"/>
      <c r="C983" s="11"/>
      <c r="D983" s="11"/>
      <c r="E983" s="12"/>
      <c r="F983" s="12"/>
      <c r="G983" s="12"/>
      <c r="H983" s="12"/>
      <c r="I983" s="12"/>
      <c r="J983" s="12"/>
      <c r="K983" s="12"/>
      <c r="L983" s="12"/>
      <c r="M983" s="11"/>
      <c r="Q983" s="1" t="s">
        <v>1117</v>
      </c>
    </row>
    <row r="984" spans="1:17" ht="30" customHeight="1" x14ac:dyDescent="0.3">
      <c r="A984" s="11"/>
      <c r="B984" s="11"/>
      <c r="C984" s="11"/>
      <c r="D984" s="11"/>
      <c r="E984" s="12"/>
      <c r="F984" s="12"/>
      <c r="G984" s="12"/>
      <c r="H984" s="12"/>
      <c r="I984" s="12"/>
      <c r="J984" s="12"/>
      <c r="K984" s="12"/>
      <c r="L984" s="12"/>
      <c r="M984" s="11"/>
      <c r="Q984" s="1" t="s">
        <v>1117</v>
      </c>
    </row>
    <row r="985" spans="1:17" ht="30" customHeight="1" x14ac:dyDescent="0.3">
      <c r="A985" s="11"/>
      <c r="B985" s="11"/>
      <c r="C985" s="11"/>
      <c r="D985" s="11"/>
      <c r="E985" s="12"/>
      <c r="F985" s="12"/>
      <c r="G985" s="12"/>
      <c r="H985" s="12"/>
      <c r="I985" s="12"/>
      <c r="J985" s="12"/>
      <c r="K985" s="12"/>
      <c r="L985" s="12"/>
      <c r="M985" s="11"/>
      <c r="Q985" s="1" t="s">
        <v>1117</v>
      </c>
    </row>
    <row r="986" spans="1:17" ht="30" customHeight="1" x14ac:dyDescent="0.3">
      <c r="A986" s="11"/>
      <c r="B986" s="11"/>
      <c r="C986" s="11"/>
      <c r="D986" s="11"/>
      <c r="E986" s="12"/>
      <c r="F986" s="12"/>
      <c r="G986" s="12"/>
      <c r="H986" s="12"/>
      <c r="I986" s="12"/>
      <c r="J986" s="12"/>
      <c r="K986" s="12"/>
      <c r="L986" s="12"/>
      <c r="M986" s="11"/>
      <c r="Q986" s="1" t="s">
        <v>1117</v>
      </c>
    </row>
    <row r="987" spans="1:17" ht="30" customHeight="1" x14ac:dyDescent="0.3">
      <c r="A987" s="11"/>
      <c r="B987" s="11"/>
      <c r="C987" s="11"/>
      <c r="D987" s="11"/>
      <c r="E987" s="12"/>
      <c r="F987" s="12"/>
      <c r="G987" s="12"/>
      <c r="H987" s="12"/>
      <c r="I987" s="12"/>
      <c r="J987" s="12"/>
      <c r="K987" s="12"/>
      <c r="L987" s="12"/>
      <c r="M987" s="11"/>
      <c r="Q987" s="1" t="s">
        <v>1117</v>
      </c>
    </row>
    <row r="988" spans="1:17" ht="30" customHeight="1" x14ac:dyDescent="0.3">
      <c r="A988" s="11"/>
      <c r="B988" s="11"/>
      <c r="C988" s="11"/>
      <c r="D988" s="11"/>
      <c r="E988" s="12"/>
      <c r="F988" s="12"/>
      <c r="G988" s="12"/>
      <c r="H988" s="12"/>
      <c r="I988" s="12"/>
      <c r="J988" s="12"/>
      <c r="K988" s="12"/>
      <c r="L988" s="12"/>
      <c r="M988" s="11"/>
      <c r="Q988" s="1" t="s">
        <v>1117</v>
      </c>
    </row>
    <row r="989" spans="1:17" ht="30" customHeight="1" x14ac:dyDescent="0.3">
      <c r="A989" s="11"/>
      <c r="B989" s="11"/>
      <c r="C989" s="11"/>
      <c r="D989" s="11"/>
      <c r="E989" s="12"/>
      <c r="F989" s="12"/>
      <c r="G989" s="12"/>
      <c r="H989" s="12"/>
      <c r="I989" s="12"/>
      <c r="J989" s="12"/>
      <c r="K989" s="12"/>
      <c r="L989" s="12"/>
      <c r="M989" s="11"/>
      <c r="Q989" s="1" t="s">
        <v>1117</v>
      </c>
    </row>
    <row r="990" spans="1:17" ht="30" customHeight="1" x14ac:dyDescent="0.3">
      <c r="A990" s="11"/>
      <c r="B990" s="11"/>
      <c r="C990" s="11"/>
      <c r="D990" s="11"/>
      <c r="E990" s="12"/>
      <c r="F990" s="12"/>
      <c r="G990" s="12"/>
      <c r="H990" s="12"/>
      <c r="I990" s="12"/>
      <c r="J990" s="12"/>
      <c r="K990" s="12"/>
      <c r="L990" s="12"/>
      <c r="M990" s="11"/>
      <c r="Q990" s="1" t="s">
        <v>1117</v>
      </c>
    </row>
    <row r="991" spans="1:17" ht="30" customHeight="1" x14ac:dyDescent="0.3">
      <c r="A991" s="13" t="s">
        <v>87</v>
      </c>
      <c r="B991" s="11"/>
      <c r="C991" s="11"/>
      <c r="D991" s="11"/>
      <c r="E991" s="12"/>
      <c r="F991" s="12"/>
      <c r="G991" s="12"/>
      <c r="H991" s="12"/>
      <c r="I991" s="12"/>
      <c r="J991" s="12"/>
      <c r="K991" s="12"/>
      <c r="L991" s="12">
        <f>SUMIF(Q967:Q990,"01010317",L967:L990)</f>
        <v>0</v>
      </c>
      <c r="M991" s="11"/>
      <c r="N991" t="s">
        <v>88</v>
      </c>
    </row>
    <row r="992" spans="1:17" ht="30" customHeight="1" x14ac:dyDescent="0.3">
      <c r="A992" s="13" t="s">
        <v>91</v>
      </c>
      <c r="B992" s="13" t="s">
        <v>50</v>
      </c>
      <c r="C992" s="11"/>
      <c r="D992" s="11"/>
      <c r="E992" s="12"/>
      <c r="F992" s="12"/>
      <c r="G992" s="12"/>
      <c r="H992" s="12"/>
      <c r="I992" s="12"/>
      <c r="J992" s="12"/>
      <c r="K992" s="12"/>
      <c r="L992" s="12"/>
      <c r="M992" s="11"/>
      <c r="Q992" s="1" t="s">
        <v>1127</v>
      </c>
    </row>
    <row r="993" spans="1:48" ht="30" customHeight="1" x14ac:dyDescent="0.3">
      <c r="A993" s="13" t="s">
        <v>93</v>
      </c>
      <c r="B993" s="13" t="s">
        <v>50</v>
      </c>
      <c r="C993" s="13" t="s">
        <v>58</v>
      </c>
      <c r="D993" s="11">
        <v>4</v>
      </c>
      <c r="E993" s="12"/>
      <c r="F993" s="12"/>
      <c r="G993" s="12"/>
      <c r="H993" s="12"/>
      <c r="I993" s="12"/>
      <c r="J993" s="12"/>
      <c r="K993" s="12">
        <f t="shared" ref="K993:K1004" si="44">TRUNC(E993+G993+I993, 0)</f>
        <v>0</v>
      </c>
      <c r="L993" s="12">
        <f t="shared" ref="L993:L1004" si="45">TRUNC(F993+H993+J993, 0)</f>
        <v>0</v>
      </c>
      <c r="M993" s="13" t="s">
        <v>94</v>
      </c>
      <c r="N993" s="1" t="s">
        <v>95</v>
      </c>
      <c r="O993" s="1" t="s">
        <v>50</v>
      </c>
      <c r="P993" s="1" t="s">
        <v>50</v>
      </c>
      <c r="Q993" s="1" t="s">
        <v>1127</v>
      </c>
      <c r="R993" s="1" t="s">
        <v>61</v>
      </c>
      <c r="S993" s="1" t="s">
        <v>62</v>
      </c>
      <c r="T993" s="1" t="s">
        <v>62</v>
      </c>
      <c r="AR993" s="1" t="s">
        <v>50</v>
      </c>
      <c r="AS993" s="1" t="s">
        <v>50</v>
      </c>
      <c r="AU993" s="1" t="s">
        <v>1128</v>
      </c>
      <c r="AV993">
        <v>66779</v>
      </c>
    </row>
    <row r="994" spans="1:48" ht="30" customHeight="1" x14ac:dyDescent="0.3">
      <c r="A994" s="13" t="s">
        <v>97</v>
      </c>
      <c r="B994" s="13" t="s">
        <v>98</v>
      </c>
      <c r="C994" s="13" t="s">
        <v>99</v>
      </c>
      <c r="D994" s="11">
        <v>22</v>
      </c>
      <c r="E994" s="12"/>
      <c r="F994" s="12"/>
      <c r="G994" s="12"/>
      <c r="H994" s="12"/>
      <c r="I994" s="12"/>
      <c r="J994" s="12"/>
      <c r="K994" s="12">
        <f t="shared" si="44"/>
        <v>0</v>
      </c>
      <c r="L994" s="12">
        <f t="shared" si="45"/>
        <v>0</v>
      </c>
      <c r="M994" s="13" t="s">
        <v>100</v>
      </c>
      <c r="N994" s="1" t="s">
        <v>101</v>
      </c>
      <c r="O994" s="1" t="s">
        <v>50</v>
      </c>
      <c r="P994" s="1" t="s">
        <v>50</v>
      </c>
      <c r="Q994" s="1" t="s">
        <v>1127</v>
      </c>
      <c r="R994" s="1" t="s">
        <v>61</v>
      </c>
      <c r="S994" s="1" t="s">
        <v>62</v>
      </c>
      <c r="T994" s="1" t="s">
        <v>62</v>
      </c>
      <c r="AR994" s="1" t="s">
        <v>50</v>
      </c>
      <c r="AS994" s="1" t="s">
        <v>50</v>
      </c>
      <c r="AU994" s="1" t="s">
        <v>1129</v>
      </c>
      <c r="AV994">
        <v>66780</v>
      </c>
    </row>
    <row r="995" spans="1:48" ht="30" customHeight="1" x14ac:dyDescent="0.3">
      <c r="A995" s="13" t="s">
        <v>97</v>
      </c>
      <c r="B995" s="13" t="s">
        <v>103</v>
      </c>
      <c r="C995" s="13" t="s">
        <v>99</v>
      </c>
      <c r="D995" s="11">
        <v>13</v>
      </c>
      <c r="E995" s="12"/>
      <c r="F995" s="12"/>
      <c r="G995" s="12"/>
      <c r="H995" s="12"/>
      <c r="I995" s="12"/>
      <c r="J995" s="12"/>
      <c r="K995" s="12">
        <f t="shared" si="44"/>
        <v>0</v>
      </c>
      <c r="L995" s="12">
        <f t="shared" si="45"/>
        <v>0</v>
      </c>
      <c r="M995" s="13" t="s">
        <v>104</v>
      </c>
      <c r="N995" s="1" t="s">
        <v>105</v>
      </c>
      <c r="O995" s="1" t="s">
        <v>50</v>
      </c>
      <c r="P995" s="1" t="s">
        <v>50</v>
      </c>
      <c r="Q995" s="1" t="s">
        <v>1127</v>
      </c>
      <c r="R995" s="1" t="s">
        <v>61</v>
      </c>
      <c r="S995" s="1" t="s">
        <v>62</v>
      </c>
      <c r="T995" s="1" t="s">
        <v>62</v>
      </c>
      <c r="AR995" s="1" t="s">
        <v>50</v>
      </c>
      <c r="AS995" s="1" t="s">
        <v>50</v>
      </c>
      <c r="AU995" s="1" t="s">
        <v>1130</v>
      </c>
      <c r="AV995">
        <v>66781</v>
      </c>
    </row>
    <row r="996" spans="1:48" ht="30" customHeight="1" x14ac:dyDescent="0.3">
      <c r="A996" s="13" t="s">
        <v>107</v>
      </c>
      <c r="B996" s="13" t="s">
        <v>108</v>
      </c>
      <c r="C996" s="13" t="s">
        <v>99</v>
      </c>
      <c r="D996" s="11">
        <v>149</v>
      </c>
      <c r="E996" s="12"/>
      <c r="F996" s="12"/>
      <c r="G996" s="12"/>
      <c r="H996" s="12"/>
      <c r="I996" s="12"/>
      <c r="J996" s="12"/>
      <c r="K996" s="12">
        <f t="shared" si="44"/>
        <v>0</v>
      </c>
      <c r="L996" s="12">
        <f t="shared" si="45"/>
        <v>0</v>
      </c>
      <c r="M996" s="13" t="s">
        <v>109</v>
      </c>
      <c r="N996" s="1" t="s">
        <v>110</v>
      </c>
      <c r="O996" s="1" t="s">
        <v>50</v>
      </c>
      <c r="P996" s="1" t="s">
        <v>50</v>
      </c>
      <c r="Q996" s="1" t="s">
        <v>1127</v>
      </c>
      <c r="R996" s="1" t="s">
        <v>61</v>
      </c>
      <c r="S996" s="1" t="s">
        <v>62</v>
      </c>
      <c r="T996" s="1" t="s">
        <v>62</v>
      </c>
      <c r="AR996" s="1" t="s">
        <v>50</v>
      </c>
      <c r="AS996" s="1" t="s">
        <v>50</v>
      </c>
      <c r="AU996" s="1" t="s">
        <v>1131</v>
      </c>
      <c r="AV996">
        <v>66782</v>
      </c>
    </row>
    <row r="997" spans="1:48" ht="30" customHeight="1" x14ac:dyDescent="0.3">
      <c r="A997" s="13" t="s">
        <v>107</v>
      </c>
      <c r="B997" s="13" t="s">
        <v>103</v>
      </c>
      <c r="C997" s="13" t="s">
        <v>99</v>
      </c>
      <c r="D997" s="11">
        <v>77</v>
      </c>
      <c r="E997" s="12"/>
      <c r="F997" s="12"/>
      <c r="G997" s="12"/>
      <c r="H997" s="12"/>
      <c r="I997" s="12"/>
      <c r="J997" s="12"/>
      <c r="K997" s="12">
        <f t="shared" si="44"/>
        <v>0</v>
      </c>
      <c r="L997" s="12">
        <f t="shared" si="45"/>
        <v>0</v>
      </c>
      <c r="M997" s="13" t="s">
        <v>112</v>
      </c>
      <c r="N997" s="1" t="s">
        <v>113</v>
      </c>
      <c r="O997" s="1" t="s">
        <v>50</v>
      </c>
      <c r="P997" s="1" t="s">
        <v>50</v>
      </c>
      <c r="Q997" s="1" t="s">
        <v>1127</v>
      </c>
      <c r="R997" s="1" t="s">
        <v>61</v>
      </c>
      <c r="S997" s="1" t="s">
        <v>62</v>
      </c>
      <c r="T997" s="1" t="s">
        <v>62</v>
      </c>
      <c r="AR997" s="1" t="s">
        <v>50</v>
      </c>
      <c r="AS997" s="1" t="s">
        <v>50</v>
      </c>
      <c r="AU997" s="1" t="s">
        <v>1132</v>
      </c>
      <c r="AV997">
        <v>66783</v>
      </c>
    </row>
    <row r="998" spans="1:48" ht="30" customHeight="1" x14ac:dyDescent="0.3">
      <c r="A998" s="13" t="s">
        <v>115</v>
      </c>
      <c r="B998" s="13" t="s">
        <v>116</v>
      </c>
      <c r="C998" s="13" t="s">
        <v>99</v>
      </c>
      <c r="D998" s="11">
        <v>18</v>
      </c>
      <c r="E998" s="12"/>
      <c r="F998" s="12"/>
      <c r="G998" s="12"/>
      <c r="H998" s="12"/>
      <c r="I998" s="12"/>
      <c r="J998" s="12"/>
      <c r="K998" s="12">
        <f t="shared" si="44"/>
        <v>0</v>
      </c>
      <c r="L998" s="12">
        <f t="shared" si="45"/>
        <v>0</v>
      </c>
      <c r="M998" s="13" t="s">
        <v>117</v>
      </c>
      <c r="N998" s="1" t="s">
        <v>118</v>
      </c>
      <c r="O998" s="1" t="s">
        <v>50</v>
      </c>
      <c r="P998" s="1" t="s">
        <v>50</v>
      </c>
      <c r="Q998" s="1" t="s">
        <v>1127</v>
      </c>
      <c r="R998" s="1" t="s">
        <v>61</v>
      </c>
      <c r="S998" s="1" t="s">
        <v>62</v>
      </c>
      <c r="T998" s="1" t="s">
        <v>62</v>
      </c>
      <c r="AR998" s="1" t="s">
        <v>50</v>
      </c>
      <c r="AS998" s="1" t="s">
        <v>50</v>
      </c>
      <c r="AU998" s="1" t="s">
        <v>1133</v>
      </c>
      <c r="AV998">
        <v>66784</v>
      </c>
    </row>
    <row r="999" spans="1:48" ht="30" customHeight="1" x14ac:dyDescent="0.3">
      <c r="A999" s="13" t="s">
        <v>120</v>
      </c>
      <c r="B999" s="13" t="s">
        <v>121</v>
      </c>
      <c r="C999" s="13" t="s">
        <v>99</v>
      </c>
      <c r="D999" s="11">
        <v>14</v>
      </c>
      <c r="E999" s="12"/>
      <c r="F999" s="12"/>
      <c r="G999" s="12"/>
      <c r="H999" s="12"/>
      <c r="I999" s="12"/>
      <c r="J999" s="12"/>
      <c r="K999" s="12">
        <f t="shared" si="44"/>
        <v>0</v>
      </c>
      <c r="L999" s="12">
        <f t="shared" si="45"/>
        <v>0</v>
      </c>
      <c r="M999" s="13" t="s">
        <v>122</v>
      </c>
      <c r="N999" s="1" t="s">
        <v>123</v>
      </c>
      <c r="O999" s="1" t="s">
        <v>50</v>
      </c>
      <c r="P999" s="1" t="s">
        <v>50</v>
      </c>
      <c r="Q999" s="1" t="s">
        <v>1127</v>
      </c>
      <c r="R999" s="1" t="s">
        <v>61</v>
      </c>
      <c r="S999" s="1" t="s">
        <v>62</v>
      </c>
      <c r="T999" s="1" t="s">
        <v>62</v>
      </c>
      <c r="AR999" s="1" t="s">
        <v>50</v>
      </c>
      <c r="AS999" s="1" t="s">
        <v>50</v>
      </c>
      <c r="AU999" s="1" t="s">
        <v>1134</v>
      </c>
      <c r="AV999">
        <v>67371</v>
      </c>
    </row>
    <row r="1000" spans="1:48" ht="30" customHeight="1" x14ac:dyDescent="0.3">
      <c r="A1000" s="13" t="s">
        <v>125</v>
      </c>
      <c r="B1000" s="13" t="s">
        <v>121</v>
      </c>
      <c r="C1000" s="13" t="s">
        <v>99</v>
      </c>
      <c r="D1000" s="11">
        <v>14</v>
      </c>
      <c r="E1000" s="12"/>
      <c r="F1000" s="12"/>
      <c r="G1000" s="12"/>
      <c r="H1000" s="12"/>
      <c r="I1000" s="12"/>
      <c r="J1000" s="12"/>
      <c r="K1000" s="12">
        <f t="shared" si="44"/>
        <v>0</v>
      </c>
      <c r="L1000" s="12">
        <f t="shared" si="45"/>
        <v>0</v>
      </c>
      <c r="M1000" s="13" t="s">
        <v>126</v>
      </c>
      <c r="N1000" s="1" t="s">
        <v>127</v>
      </c>
      <c r="O1000" s="1" t="s">
        <v>50</v>
      </c>
      <c r="P1000" s="1" t="s">
        <v>50</v>
      </c>
      <c r="Q1000" s="1" t="s">
        <v>1127</v>
      </c>
      <c r="R1000" s="1" t="s">
        <v>61</v>
      </c>
      <c r="S1000" s="1" t="s">
        <v>62</v>
      </c>
      <c r="T1000" s="1" t="s">
        <v>62</v>
      </c>
      <c r="AR1000" s="1" t="s">
        <v>50</v>
      </c>
      <c r="AS1000" s="1" t="s">
        <v>50</v>
      </c>
      <c r="AU1000" s="1" t="s">
        <v>1135</v>
      </c>
      <c r="AV1000">
        <v>67372</v>
      </c>
    </row>
    <row r="1001" spans="1:48" ht="30" customHeight="1" x14ac:dyDescent="0.3">
      <c r="A1001" s="13" t="s">
        <v>129</v>
      </c>
      <c r="B1001" s="13" t="s">
        <v>130</v>
      </c>
      <c r="C1001" s="13" t="s">
        <v>99</v>
      </c>
      <c r="D1001" s="11">
        <v>14</v>
      </c>
      <c r="E1001" s="12"/>
      <c r="F1001" s="12"/>
      <c r="G1001" s="12"/>
      <c r="H1001" s="12"/>
      <c r="I1001" s="12"/>
      <c r="J1001" s="12"/>
      <c r="K1001" s="12">
        <f t="shared" si="44"/>
        <v>0</v>
      </c>
      <c r="L1001" s="12">
        <f t="shared" si="45"/>
        <v>0</v>
      </c>
      <c r="M1001" s="13" t="s">
        <v>131</v>
      </c>
      <c r="N1001" s="1" t="s">
        <v>132</v>
      </c>
      <c r="O1001" s="1" t="s">
        <v>50</v>
      </c>
      <c r="P1001" s="1" t="s">
        <v>50</v>
      </c>
      <c r="Q1001" s="1" t="s">
        <v>1127</v>
      </c>
      <c r="R1001" s="1" t="s">
        <v>61</v>
      </c>
      <c r="S1001" s="1" t="s">
        <v>62</v>
      </c>
      <c r="T1001" s="1" t="s">
        <v>62</v>
      </c>
      <c r="AR1001" s="1" t="s">
        <v>50</v>
      </c>
      <c r="AS1001" s="1" t="s">
        <v>50</v>
      </c>
      <c r="AU1001" s="1" t="s">
        <v>1136</v>
      </c>
      <c r="AV1001">
        <v>67373</v>
      </c>
    </row>
    <row r="1002" spans="1:48" ht="30" customHeight="1" x14ac:dyDescent="0.3">
      <c r="A1002" s="13" t="s">
        <v>134</v>
      </c>
      <c r="B1002" s="13" t="s">
        <v>50</v>
      </c>
      <c r="C1002" s="13" t="s">
        <v>99</v>
      </c>
      <c r="D1002" s="11">
        <v>14</v>
      </c>
      <c r="E1002" s="12"/>
      <c r="F1002" s="12"/>
      <c r="G1002" s="12"/>
      <c r="H1002" s="12"/>
      <c r="I1002" s="12"/>
      <c r="J1002" s="12"/>
      <c r="K1002" s="12">
        <f t="shared" si="44"/>
        <v>0</v>
      </c>
      <c r="L1002" s="12">
        <f t="shared" si="45"/>
        <v>0</v>
      </c>
      <c r="M1002" s="13" t="s">
        <v>135</v>
      </c>
      <c r="N1002" s="1" t="s">
        <v>136</v>
      </c>
      <c r="O1002" s="1" t="s">
        <v>50</v>
      </c>
      <c r="P1002" s="1" t="s">
        <v>50</v>
      </c>
      <c r="Q1002" s="1" t="s">
        <v>1127</v>
      </c>
      <c r="R1002" s="1" t="s">
        <v>61</v>
      </c>
      <c r="S1002" s="1" t="s">
        <v>62</v>
      </c>
      <c r="T1002" s="1" t="s">
        <v>62</v>
      </c>
      <c r="AR1002" s="1" t="s">
        <v>50</v>
      </c>
      <c r="AS1002" s="1" t="s">
        <v>50</v>
      </c>
      <c r="AU1002" s="1" t="s">
        <v>1137</v>
      </c>
      <c r="AV1002">
        <v>67374</v>
      </c>
    </row>
    <row r="1003" spans="1:48" ht="30" customHeight="1" x14ac:dyDescent="0.3">
      <c r="A1003" s="13" t="s">
        <v>138</v>
      </c>
      <c r="B1003" s="13" t="s">
        <v>50</v>
      </c>
      <c r="C1003" s="13" t="s">
        <v>139</v>
      </c>
      <c r="D1003" s="11">
        <v>0.41</v>
      </c>
      <c r="E1003" s="12"/>
      <c r="F1003" s="12"/>
      <c r="G1003" s="12"/>
      <c r="H1003" s="12"/>
      <c r="I1003" s="12"/>
      <c r="J1003" s="12"/>
      <c r="K1003" s="12">
        <f t="shared" si="44"/>
        <v>0</v>
      </c>
      <c r="L1003" s="12">
        <f t="shared" si="45"/>
        <v>0</v>
      </c>
      <c r="M1003" s="13" t="s">
        <v>50</v>
      </c>
      <c r="N1003" s="1" t="s">
        <v>140</v>
      </c>
      <c r="O1003" s="1" t="s">
        <v>50</v>
      </c>
      <c r="P1003" s="1" t="s">
        <v>50</v>
      </c>
      <c r="Q1003" s="1" t="s">
        <v>1127</v>
      </c>
      <c r="R1003" s="1" t="s">
        <v>62</v>
      </c>
      <c r="S1003" s="1" t="s">
        <v>62</v>
      </c>
      <c r="T1003" s="1" t="s">
        <v>61</v>
      </c>
      <c r="AR1003" s="1" t="s">
        <v>50</v>
      </c>
      <c r="AS1003" s="1" t="s">
        <v>50</v>
      </c>
      <c r="AU1003" s="1" t="s">
        <v>1138</v>
      </c>
      <c r="AV1003">
        <v>67446</v>
      </c>
    </row>
    <row r="1004" spans="1:48" ht="30" customHeight="1" x14ac:dyDescent="0.3">
      <c r="A1004" s="13" t="s">
        <v>142</v>
      </c>
      <c r="B1004" s="13" t="s">
        <v>143</v>
      </c>
      <c r="C1004" s="13" t="s">
        <v>139</v>
      </c>
      <c r="D1004" s="11">
        <v>9.9000000000000005E-2</v>
      </c>
      <c r="E1004" s="12"/>
      <c r="F1004" s="12"/>
      <c r="G1004" s="12"/>
      <c r="H1004" s="12"/>
      <c r="I1004" s="12"/>
      <c r="J1004" s="12"/>
      <c r="K1004" s="12">
        <f t="shared" si="44"/>
        <v>0</v>
      </c>
      <c r="L1004" s="12">
        <f t="shared" si="45"/>
        <v>0</v>
      </c>
      <c r="M1004" s="13" t="s">
        <v>50</v>
      </c>
      <c r="N1004" s="1" t="s">
        <v>144</v>
      </c>
      <c r="O1004" s="1" t="s">
        <v>50</v>
      </c>
      <c r="P1004" s="1" t="s">
        <v>50</v>
      </c>
      <c r="Q1004" s="1" t="s">
        <v>1127</v>
      </c>
      <c r="R1004" s="1" t="s">
        <v>62</v>
      </c>
      <c r="S1004" s="1" t="s">
        <v>62</v>
      </c>
      <c r="T1004" s="1" t="s">
        <v>61</v>
      </c>
      <c r="AR1004" s="1" t="s">
        <v>50</v>
      </c>
      <c r="AS1004" s="1" t="s">
        <v>50</v>
      </c>
      <c r="AU1004" s="1" t="s">
        <v>1139</v>
      </c>
      <c r="AV1004">
        <v>67447</v>
      </c>
    </row>
    <row r="1005" spans="1:48" ht="30" customHeight="1" x14ac:dyDescent="0.3">
      <c r="A1005" s="11"/>
      <c r="B1005" s="11"/>
      <c r="C1005" s="11"/>
      <c r="D1005" s="11"/>
      <c r="E1005" s="12"/>
      <c r="F1005" s="12"/>
      <c r="G1005" s="12"/>
      <c r="H1005" s="12"/>
      <c r="I1005" s="12"/>
      <c r="J1005" s="12"/>
      <c r="K1005" s="12"/>
      <c r="L1005" s="12"/>
      <c r="M1005" s="11"/>
      <c r="Q1005" s="1" t="s">
        <v>1127</v>
      </c>
    </row>
    <row r="1006" spans="1:48" ht="30" customHeight="1" x14ac:dyDescent="0.3">
      <c r="A1006" s="11"/>
      <c r="B1006" s="11"/>
      <c r="C1006" s="11"/>
      <c r="D1006" s="11"/>
      <c r="E1006" s="12"/>
      <c r="F1006" s="12"/>
      <c r="G1006" s="12"/>
      <c r="H1006" s="12"/>
      <c r="I1006" s="12"/>
      <c r="J1006" s="12"/>
      <c r="K1006" s="12"/>
      <c r="L1006" s="12"/>
      <c r="M1006" s="11"/>
      <c r="Q1006" s="1" t="s">
        <v>1127</v>
      </c>
    </row>
    <row r="1007" spans="1:48" ht="30" customHeight="1" x14ac:dyDescent="0.3">
      <c r="A1007" s="11"/>
      <c r="B1007" s="11"/>
      <c r="C1007" s="11"/>
      <c r="D1007" s="11"/>
      <c r="E1007" s="12"/>
      <c r="F1007" s="12"/>
      <c r="G1007" s="12"/>
      <c r="H1007" s="12"/>
      <c r="I1007" s="12"/>
      <c r="J1007" s="12"/>
      <c r="K1007" s="12"/>
      <c r="L1007" s="12"/>
      <c r="M1007" s="11"/>
      <c r="Q1007" s="1" t="s">
        <v>1127</v>
      </c>
    </row>
    <row r="1008" spans="1:48" ht="30" customHeight="1" x14ac:dyDescent="0.3">
      <c r="A1008" s="11"/>
      <c r="B1008" s="11"/>
      <c r="C1008" s="11"/>
      <c r="D1008" s="11"/>
      <c r="E1008" s="12"/>
      <c r="F1008" s="12"/>
      <c r="G1008" s="12"/>
      <c r="H1008" s="12"/>
      <c r="I1008" s="12"/>
      <c r="J1008" s="12"/>
      <c r="K1008" s="12"/>
      <c r="L1008" s="12"/>
      <c r="M1008" s="11"/>
      <c r="Q1008" s="1" t="s">
        <v>1127</v>
      </c>
    </row>
    <row r="1009" spans="1:48" ht="30" customHeight="1" x14ac:dyDescent="0.3">
      <c r="A1009" s="11"/>
      <c r="B1009" s="11"/>
      <c r="C1009" s="11"/>
      <c r="D1009" s="11"/>
      <c r="E1009" s="12"/>
      <c r="F1009" s="12"/>
      <c r="G1009" s="12"/>
      <c r="H1009" s="12"/>
      <c r="I1009" s="12"/>
      <c r="J1009" s="12"/>
      <c r="K1009" s="12"/>
      <c r="L1009" s="12"/>
      <c r="M1009" s="11"/>
      <c r="Q1009" s="1" t="s">
        <v>1127</v>
      </c>
    </row>
    <row r="1010" spans="1:48" ht="30" customHeight="1" x14ac:dyDescent="0.3">
      <c r="A1010" s="11"/>
      <c r="B1010" s="11"/>
      <c r="C1010" s="11"/>
      <c r="D1010" s="11"/>
      <c r="E1010" s="12"/>
      <c r="F1010" s="12"/>
      <c r="G1010" s="12"/>
      <c r="H1010" s="12"/>
      <c r="I1010" s="12"/>
      <c r="J1010" s="12"/>
      <c r="K1010" s="12"/>
      <c r="L1010" s="12"/>
      <c r="M1010" s="11"/>
      <c r="Q1010" s="1" t="s">
        <v>1127</v>
      </c>
    </row>
    <row r="1011" spans="1:48" ht="30" customHeight="1" x14ac:dyDescent="0.3">
      <c r="A1011" s="11"/>
      <c r="B1011" s="11"/>
      <c r="C1011" s="11"/>
      <c r="D1011" s="11"/>
      <c r="E1011" s="12"/>
      <c r="F1011" s="12"/>
      <c r="G1011" s="12"/>
      <c r="H1011" s="12"/>
      <c r="I1011" s="12"/>
      <c r="J1011" s="12"/>
      <c r="K1011" s="12"/>
      <c r="L1011" s="12"/>
      <c r="M1011" s="11"/>
      <c r="Q1011" s="1" t="s">
        <v>1127</v>
      </c>
    </row>
    <row r="1012" spans="1:48" ht="30" customHeight="1" x14ac:dyDescent="0.3">
      <c r="A1012" s="11"/>
      <c r="B1012" s="11"/>
      <c r="C1012" s="11"/>
      <c r="D1012" s="11"/>
      <c r="E1012" s="12"/>
      <c r="F1012" s="12"/>
      <c r="G1012" s="12"/>
      <c r="H1012" s="12"/>
      <c r="I1012" s="12"/>
      <c r="J1012" s="12"/>
      <c r="K1012" s="12"/>
      <c r="L1012" s="12"/>
      <c r="M1012" s="11"/>
      <c r="Q1012" s="1" t="s">
        <v>1127</v>
      </c>
    </row>
    <row r="1013" spans="1:48" ht="30" customHeight="1" x14ac:dyDescent="0.3">
      <c r="A1013" s="11"/>
      <c r="B1013" s="11"/>
      <c r="C1013" s="11"/>
      <c r="D1013" s="11"/>
      <c r="E1013" s="12"/>
      <c r="F1013" s="12"/>
      <c r="G1013" s="12"/>
      <c r="H1013" s="12"/>
      <c r="I1013" s="12"/>
      <c r="J1013" s="12"/>
      <c r="K1013" s="12"/>
      <c r="L1013" s="12"/>
      <c r="M1013" s="11"/>
      <c r="Q1013" s="1" t="s">
        <v>1127</v>
      </c>
    </row>
    <row r="1014" spans="1:48" ht="30" customHeight="1" x14ac:dyDescent="0.3">
      <c r="A1014" s="11"/>
      <c r="B1014" s="11"/>
      <c r="C1014" s="11"/>
      <c r="D1014" s="11"/>
      <c r="E1014" s="12"/>
      <c r="F1014" s="12"/>
      <c r="G1014" s="12"/>
      <c r="H1014" s="12"/>
      <c r="I1014" s="12"/>
      <c r="J1014" s="12"/>
      <c r="K1014" s="12"/>
      <c r="L1014" s="12"/>
      <c r="M1014" s="11"/>
      <c r="Q1014" s="1" t="s">
        <v>1127</v>
      </c>
    </row>
    <row r="1015" spans="1:48" ht="30" customHeight="1" x14ac:dyDescent="0.3">
      <c r="A1015" s="11"/>
      <c r="B1015" s="11"/>
      <c r="C1015" s="11"/>
      <c r="D1015" s="11"/>
      <c r="E1015" s="12"/>
      <c r="F1015" s="12"/>
      <c r="G1015" s="12"/>
      <c r="H1015" s="12"/>
      <c r="I1015" s="12"/>
      <c r="J1015" s="12"/>
      <c r="K1015" s="12"/>
      <c r="L1015" s="12"/>
      <c r="M1015" s="11"/>
      <c r="Q1015" s="1" t="s">
        <v>1127</v>
      </c>
    </row>
    <row r="1016" spans="1:48" ht="30" customHeight="1" x14ac:dyDescent="0.3">
      <c r="A1016" s="11"/>
      <c r="B1016" s="11"/>
      <c r="C1016" s="11"/>
      <c r="D1016" s="11"/>
      <c r="E1016" s="12"/>
      <c r="F1016" s="12"/>
      <c r="G1016" s="12"/>
      <c r="H1016" s="12"/>
      <c r="I1016" s="12"/>
      <c r="J1016" s="12"/>
      <c r="K1016" s="12"/>
      <c r="L1016" s="12"/>
      <c r="M1016" s="11"/>
      <c r="Q1016" s="1" t="s">
        <v>1127</v>
      </c>
    </row>
    <row r="1017" spans="1:48" ht="30" customHeight="1" x14ac:dyDescent="0.3">
      <c r="A1017" s="13" t="s">
        <v>87</v>
      </c>
      <c r="B1017" s="11"/>
      <c r="C1017" s="11"/>
      <c r="D1017" s="11"/>
      <c r="E1017" s="12"/>
      <c r="F1017" s="12"/>
      <c r="G1017" s="12"/>
      <c r="H1017" s="12"/>
      <c r="I1017" s="12"/>
      <c r="J1017" s="12"/>
      <c r="K1017" s="12"/>
      <c r="L1017" s="12">
        <f>SUMIF(Q993:Q1016,"01010401",L993:L1016)</f>
        <v>0</v>
      </c>
      <c r="M1017" s="11"/>
      <c r="N1017" t="s">
        <v>88</v>
      </c>
    </row>
    <row r="1018" spans="1:48" ht="30" customHeight="1" x14ac:dyDescent="0.3">
      <c r="A1018" s="13" t="s">
        <v>146</v>
      </c>
      <c r="B1018" s="13" t="s">
        <v>50</v>
      </c>
      <c r="C1018" s="11"/>
      <c r="D1018" s="11"/>
      <c r="E1018" s="12"/>
      <c r="F1018" s="12"/>
      <c r="G1018" s="12"/>
      <c r="H1018" s="12"/>
      <c r="I1018" s="12"/>
      <c r="J1018" s="12"/>
      <c r="K1018" s="12"/>
      <c r="L1018" s="12"/>
      <c r="M1018" s="11"/>
      <c r="Q1018" s="1" t="s">
        <v>1140</v>
      </c>
    </row>
    <row r="1019" spans="1:48" ht="30" customHeight="1" x14ac:dyDescent="0.3">
      <c r="A1019" s="13" t="s">
        <v>148</v>
      </c>
      <c r="B1019" s="13" t="s">
        <v>149</v>
      </c>
      <c r="C1019" s="13" t="s">
        <v>150</v>
      </c>
      <c r="D1019" s="11">
        <v>48</v>
      </c>
      <c r="E1019" s="12"/>
      <c r="F1019" s="12"/>
      <c r="G1019" s="12"/>
      <c r="H1019" s="12"/>
      <c r="I1019" s="12"/>
      <c r="J1019" s="12"/>
      <c r="K1019" s="12">
        <f t="shared" ref="K1019:L1022" si="46">TRUNC(E1019+G1019+I1019, 0)</f>
        <v>0</v>
      </c>
      <c r="L1019" s="12">
        <f t="shared" si="46"/>
        <v>0</v>
      </c>
      <c r="M1019" s="13" t="s">
        <v>151</v>
      </c>
      <c r="N1019" s="1" t="s">
        <v>152</v>
      </c>
      <c r="O1019" s="1" t="s">
        <v>50</v>
      </c>
      <c r="P1019" s="1" t="s">
        <v>50</v>
      </c>
      <c r="Q1019" s="1" t="s">
        <v>1140</v>
      </c>
      <c r="R1019" s="1" t="s">
        <v>61</v>
      </c>
      <c r="S1019" s="1" t="s">
        <v>62</v>
      </c>
      <c r="T1019" s="1" t="s">
        <v>62</v>
      </c>
      <c r="AR1019" s="1" t="s">
        <v>50</v>
      </c>
      <c r="AS1019" s="1" t="s">
        <v>50</v>
      </c>
      <c r="AU1019" s="1" t="s">
        <v>1141</v>
      </c>
      <c r="AV1019">
        <v>66786</v>
      </c>
    </row>
    <row r="1020" spans="1:48" ht="30" customHeight="1" x14ac:dyDescent="0.3">
      <c r="A1020" s="13" t="s">
        <v>154</v>
      </c>
      <c r="B1020" s="13" t="s">
        <v>155</v>
      </c>
      <c r="C1020" s="13" t="s">
        <v>150</v>
      </c>
      <c r="D1020" s="11">
        <v>27</v>
      </c>
      <c r="E1020" s="12"/>
      <c r="F1020" s="12"/>
      <c r="G1020" s="12"/>
      <c r="H1020" s="12"/>
      <c r="I1020" s="12"/>
      <c r="J1020" s="12"/>
      <c r="K1020" s="12">
        <f t="shared" si="46"/>
        <v>0</v>
      </c>
      <c r="L1020" s="12">
        <f t="shared" si="46"/>
        <v>0</v>
      </c>
      <c r="M1020" s="13" t="s">
        <v>156</v>
      </c>
      <c r="N1020" s="1" t="s">
        <v>157</v>
      </c>
      <c r="O1020" s="1" t="s">
        <v>50</v>
      </c>
      <c r="P1020" s="1" t="s">
        <v>50</v>
      </c>
      <c r="Q1020" s="1" t="s">
        <v>1140</v>
      </c>
      <c r="R1020" s="1" t="s">
        <v>61</v>
      </c>
      <c r="S1020" s="1" t="s">
        <v>62</v>
      </c>
      <c r="T1020" s="1" t="s">
        <v>62</v>
      </c>
      <c r="AR1020" s="1" t="s">
        <v>50</v>
      </c>
      <c r="AS1020" s="1" t="s">
        <v>50</v>
      </c>
      <c r="AU1020" s="1" t="s">
        <v>1142</v>
      </c>
      <c r="AV1020">
        <v>66787</v>
      </c>
    </row>
    <row r="1021" spans="1:48" ht="30" customHeight="1" x14ac:dyDescent="0.3">
      <c r="A1021" s="13" t="s">
        <v>159</v>
      </c>
      <c r="B1021" s="13" t="s">
        <v>160</v>
      </c>
      <c r="C1021" s="13" t="s">
        <v>150</v>
      </c>
      <c r="D1021" s="11">
        <v>21</v>
      </c>
      <c r="E1021" s="12"/>
      <c r="F1021" s="12"/>
      <c r="G1021" s="12"/>
      <c r="H1021" s="12"/>
      <c r="I1021" s="12"/>
      <c r="J1021" s="12"/>
      <c r="K1021" s="12">
        <f t="shared" si="46"/>
        <v>0</v>
      </c>
      <c r="L1021" s="12">
        <f t="shared" si="46"/>
        <v>0</v>
      </c>
      <c r="M1021" s="13" t="s">
        <v>161</v>
      </c>
      <c r="N1021" s="1" t="s">
        <v>162</v>
      </c>
      <c r="O1021" s="1" t="s">
        <v>50</v>
      </c>
      <c r="P1021" s="1" t="s">
        <v>50</v>
      </c>
      <c r="Q1021" s="1" t="s">
        <v>1140</v>
      </c>
      <c r="R1021" s="1" t="s">
        <v>62</v>
      </c>
      <c r="S1021" s="1" t="s">
        <v>61</v>
      </c>
      <c r="T1021" s="1" t="s">
        <v>62</v>
      </c>
      <c r="AR1021" s="1" t="s">
        <v>50</v>
      </c>
      <c r="AS1021" s="1" t="s">
        <v>50</v>
      </c>
      <c r="AU1021" s="1" t="s">
        <v>1143</v>
      </c>
      <c r="AV1021">
        <v>66788</v>
      </c>
    </row>
    <row r="1022" spans="1:48" ht="30" customHeight="1" x14ac:dyDescent="0.3">
      <c r="A1022" s="13" t="s">
        <v>164</v>
      </c>
      <c r="B1022" s="13" t="s">
        <v>165</v>
      </c>
      <c r="C1022" s="13" t="s">
        <v>99</v>
      </c>
      <c r="D1022" s="11">
        <v>16</v>
      </c>
      <c r="E1022" s="12"/>
      <c r="F1022" s="12"/>
      <c r="G1022" s="12"/>
      <c r="H1022" s="12"/>
      <c r="I1022" s="12"/>
      <c r="J1022" s="12"/>
      <c r="K1022" s="12">
        <f t="shared" si="46"/>
        <v>0</v>
      </c>
      <c r="L1022" s="12">
        <f t="shared" si="46"/>
        <v>0</v>
      </c>
      <c r="M1022" s="13" t="s">
        <v>166</v>
      </c>
      <c r="N1022" s="1" t="s">
        <v>167</v>
      </c>
      <c r="O1022" s="1" t="s">
        <v>50</v>
      </c>
      <c r="P1022" s="1" t="s">
        <v>50</v>
      </c>
      <c r="Q1022" s="1" t="s">
        <v>1140</v>
      </c>
      <c r="R1022" s="1" t="s">
        <v>61</v>
      </c>
      <c r="S1022" s="1" t="s">
        <v>62</v>
      </c>
      <c r="T1022" s="1" t="s">
        <v>62</v>
      </c>
      <c r="AR1022" s="1" t="s">
        <v>50</v>
      </c>
      <c r="AS1022" s="1" t="s">
        <v>50</v>
      </c>
      <c r="AU1022" s="1" t="s">
        <v>1144</v>
      </c>
      <c r="AV1022">
        <v>67269</v>
      </c>
    </row>
    <row r="1023" spans="1:48" ht="30" customHeight="1" x14ac:dyDescent="0.3">
      <c r="A1023" s="11"/>
      <c r="B1023" s="11"/>
      <c r="C1023" s="11"/>
      <c r="D1023" s="11"/>
      <c r="E1023" s="12"/>
      <c r="F1023" s="12"/>
      <c r="G1023" s="12"/>
      <c r="H1023" s="12"/>
      <c r="I1023" s="12"/>
      <c r="J1023" s="12"/>
      <c r="K1023" s="12"/>
      <c r="L1023" s="12"/>
      <c r="M1023" s="11"/>
      <c r="Q1023" s="1" t="s">
        <v>1140</v>
      </c>
    </row>
    <row r="1024" spans="1:48" ht="30" customHeight="1" x14ac:dyDescent="0.3">
      <c r="A1024" s="11"/>
      <c r="B1024" s="11"/>
      <c r="C1024" s="11"/>
      <c r="D1024" s="11"/>
      <c r="E1024" s="12"/>
      <c r="F1024" s="12"/>
      <c r="G1024" s="12"/>
      <c r="H1024" s="12"/>
      <c r="I1024" s="12"/>
      <c r="J1024" s="12"/>
      <c r="K1024" s="12"/>
      <c r="L1024" s="12"/>
      <c r="M1024" s="11"/>
      <c r="Q1024" s="1" t="s">
        <v>1140</v>
      </c>
    </row>
    <row r="1025" spans="1:17" ht="30" customHeight="1" x14ac:dyDescent="0.3">
      <c r="A1025" s="11"/>
      <c r="B1025" s="11"/>
      <c r="C1025" s="11"/>
      <c r="D1025" s="11"/>
      <c r="E1025" s="12"/>
      <c r="F1025" s="12"/>
      <c r="G1025" s="12"/>
      <c r="H1025" s="12"/>
      <c r="I1025" s="12"/>
      <c r="J1025" s="12"/>
      <c r="K1025" s="12"/>
      <c r="L1025" s="12"/>
      <c r="M1025" s="11"/>
      <c r="Q1025" s="1" t="s">
        <v>1140</v>
      </c>
    </row>
    <row r="1026" spans="1:17" ht="30" customHeight="1" x14ac:dyDescent="0.3">
      <c r="A1026" s="11"/>
      <c r="B1026" s="11"/>
      <c r="C1026" s="11"/>
      <c r="D1026" s="11"/>
      <c r="E1026" s="12"/>
      <c r="F1026" s="12"/>
      <c r="G1026" s="12"/>
      <c r="H1026" s="12"/>
      <c r="I1026" s="12"/>
      <c r="J1026" s="12"/>
      <c r="K1026" s="12"/>
      <c r="L1026" s="12"/>
      <c r="M1026" s="11"/>
      <c r="Q1026" s="1" t="s">
        <v>1140</v>
      </c>
    </row>
    <row r="1027" spans="1:17" ht="30" customHeight="1" x14ac:dyDescent="0.3">
      <c r="A1027" s="11"/>
      <c r="B1027" s="11"/>
      <c r="C1027" s="11"/>
      <c r="D1027" s="11"/>
      <c r="E1027" s="12"/>
      <c r="F1027" s="12"/>
      <c r="G1027" s="12"/>
      <c r="H1027" s="12"/>
      <c r="I1027" s="12"/>
      <c r="J1027" s="12"/>
      <c r="K1027" s="12"/>
      <c r="L1027" s="12"/>
      <c r="M1027" s="11"/>
      <c r="Q1027" s="1" t="s">
        <v>1140</v>
      </c>
    </row>
    <row r="1028" spans="1:17" ht="30" customHeight="1" x14ac:dyDescent="0.3">
      <c r="A1028" s="11"/>
      <c r="B1028" s="11"/>
      <c r="C1028" s="11"/>
      <c r="D1028" s="11"/>
      <c r="E1028" s="12"/>
      <c r="F1028" s="12"/>
      <c r="G1028" s="12"/>
      <c r="H1028" s="12"/>
      <c r="I1028" s="12"/>
      <c r="J1028" s="12"/>
      <c r="K1028" s="12"/>
      <c r="L1028" s="12"/>
      <c r="M1028" s="11"/>
      <c r="Q1028" s="1" t="s">
        <v>1140</v>
      </c>
    </row>
    <row r="1029" spans="1:17" ht="30" customHeight="1" x14ac:dyDescent="0.3">
      <c r="A1029" s="11"/>
      <c r="B1029" s="11"/>
      <c r="C1029" s="11"/>
      <c r="D1029" s="11"/>
      <c r="E1029" s="12"/>
      <c r="F1029" s="12"/>
      <c r="G1029" s="12"/>
      <c r="H1029" s="12"/>
      <c r="I1029" s="12"/>
      <c r="J1029" s="12"/>
      <c r="K1029" s="12"/>
      <c r="L1029" s="12"/>
      <c r="M1029" s="11"/>
      <c r="Q1029" s="1" t="s">
        <v>1140</v>
      </c>
    </row>
    <row r="1030" spans="1:17" ht="30" customHeight="1" x14ac:dyDescent="0.3">
      <c r="A1030" s="11"/>
      <c r="B1030" s="11"/>
      <c r="C1030" s="11"/>
      <c r="D1030" s="11"/>
      <c r="E1030" s="12"/>
      <c r="F1030" s="12"/>
      <c r="G1030" s="12"/>
      <c r="H1030" s="12"/>
      <c r="I1030" s="12"/>
      <c r="J1030" s="12"/>
      <c r="K1030" s="12"/>
      <c r="L1030" s="12"/>
      <c r="M1030" s="11"/>
      <c r="Q1030" s="1" t="s">
        <v>1140</v>
      </c>
    </row>
    <row r="1031" spans="1:17" ht="30" customHeight="1" x14ac:dyDescent="0.3">
      <c r="A1031" s="11"/>
      <c r="B1031" s="11"/>
      <c r="C1031" s="11"/>
      <c r="D1031" s="11"/>
      <c r="E1031" s="12"/>
      <c r="F1031" s="12"/>
      <c r="G1031" s="12"/>
      <c r="H1031" s="12"/>
      <c r="I1031" s="12"/>
      <c r="J1031" s="12"/>
      <c r="K1031" s="12"/>
      <c r="L1031" s="12"/>
      <c r="M1031" s="11"/>
      <c r="Q1031" s="1" t="s">
        <v>1140</v>
      </c>
    </row>
    <row r="1032" spans="1:17" ht="30" customHeight="1" x14ac:dyDescent="0.3">
      <c r="A1032" s="11"/>
      <c r="B1032" s="11"/>
      <c r="C1032" s="11"/>
      <c r="D1032" s="11"/>
      <c r="E1032" s="12"/>
      <c r="F1032" s="12"/>
      <c r="G1032" s="12"/>
      <c r="H1032" s="12"/>
      <c r="I1032" s="12"/>
      <c r="J1032" s="12"/>
      <c r="K1032" s="12"/>
      <c r="L1032" s="12"/>
      <c r="M1032" s="11"/>
      <c r="Q1032" s="1" t="s">
        <v>1140</v>
      </c>
    </row>
    <row r="1033" spans="1:17" ht="30" customHeight="1" x14ac:dyDescent="0.3">
      <c r="A1033" s="11"/>
      <c r="B1033" s="11"/>
      <c r="C1033" s="11"/>
      <c r="D1033" s="11"/>
      <c r="E1033" s="12"/>
      <c r="F1033" s="12"/>
      <c r="G1033" s="12"/>
      <c r="H1033" s="12"/>
      <c r="I1033" s="12"/>
      <c r="J1033" s="12"/>
      <c r="K1033" s="12"/>
      <c r="L1033" s="12"/>
      <c r="M1033" s="11"/>
      <c r="Q1033" s="1" t="s">
        <v>1140</v>
      </c>
    </row>
    <row r="1034" spans="1:17" ht="30" customHeight="1" x14ac:dyDescent="0.3">
      <c r="A1034" s="11"/>
      <c r="B1034" s="11"/>
      <c r="C1034" s="11"/>
      <c r="D1034" s="11"/>
      <c r="E1034" s="12"/>
      <c r="F1034" s="12"/>
      <c r="G1034" s="12"/>
      <c r="H1034" s="12"/>
      <c r="I1034" s="12"/>
      <c r="J1034" s="12"/>
      <c r="K1034" s="12"/>
      <c r="L1034" s="12"/>
      <c r="M1034" s="11"/>
      <c r="Q1034" s="1" t="s">
        <v>1140</v>
      </c>
    </row>
    <row r="1035" spans="1:17" ht="30" customHeight="1" x14ac:dyDescent="0.3">
      <c r="A1035" s="11"/>
      <c r="B1035" s="11"/>
      <c r="C1035" s="11"/>
      <c r="D1035" s="11"/>
      <c r="E1035" s="12"/>
      <c r="F1035" s="12"/>
      <c r="G1035" s="12"/>
      <c r="H1035" s="12"/>
      <c r="I1035" s="12"/>
      <c r="J1035" s="12"/>
      <c r="K1035" s="12"/>
      <c r="L1035" s="12"/>
      <c r="M1035" s="11"/>
      <c r="Q1035" s="1" t="s">
        <v>1140</v>
      </c>
    </row>
    <row r="1036" spans="1:17" ht="30" customHeight="1" x14ac:dyDescent="0.3">
      <c r="A1036" s="11"/>
      <c r="B1036" s="11"/>
      <c r="C1036" s="11"/>
      <c r="D1036" s="11"/>
      <c r="E1036" s="12"/>
      <c r="F1036" s="12"/>
      <c r="G1036" s="12"/>
      <c r="H1036" s="12"/>
      <c r="I1036" s="12"/>
      <c r="J1036" s="12"/>
      <c r="K1036" s="12"/>
      <c r="L1036" s="12"/>
      <c r="M1036" s="11"/>
      <c r="Q1036" s="1" t="s">
        <v>1140</v>
      </c>
    </row>
    <row r="1037" spans="1:17" ht="30" customHeight="1" x14ac:dyDescent="0.3">
      <c r="A1037" s="11"/>
      <c r="B1037" s="11"/>
      <c r="C1037" s="11"/>
      <c r="D1037" s="11"/>
      <c r="E1037" s="12"/>
      <c r="F1037" s="12"/>
      <c r="G1037" s="12"/>
      <c r="H1037" s="12"/>
      <c r="I1037" s="12"/>
      <c r="J1037" s="12"/>
      <c r="K1037" s="12"/>
      <c r="L1037" s="12"/>
      <c r="M1037" s="11"/>
      <c r="Q1037" s="1" t="s">
        <v>1140</v>
      </c>
    </row>
    <row r="1038" spans="1:17" ht="30" customHeight="1" x14ac:dyDescent="0.3">
      <c r="A1038" s="11"/>
      <c r="B1038" s="11"/>
      <c r="C1038" s="11"/>
      <c r="D1038" s="11"/>
      <c r="E1038" s="12"/>
      <c r="F1038" s="12"/>
      <c r="G1038" s="12"/>
      <c r="H1038" s="12"/>
      <c r="I1038" s="12"/>
      <c r="J1038" s="12"/>
      <c r="K1038" s="12"/>
      <c r="L1038" s="12"/>
      <c r="M1038" s="11"/>
      <c r="Q1038" s="1" t="s">
        <v>1140</v>
      </c>
    </row>
    <row r="1039" spans="1:17" ht="30" customHeight="1" x14ac:dyDescent="0.3">
      <c r="A1039" s="11"/>
      <c r="B1039" s="11"/>
      <c r="C1039" s="11"/>
      <c r="D1039" s="11"/>
      <c r="E1039" s="12"/>
      <c r="F1039" s="12"/>
      <c r="G1039" s="12"/>
      <c r="H1039" s="12"/>
      <c r="I1039" s="12"/>
      <c r="J1039" s="12"/>
      <c r="K1039" s="12"/>
      <c r="L1039" s="12"/>
      <c r="M1039" s="11"/>
      <c r="Q1039" s="1" t="s">
        <v>1140</v>
      </c>
    </row>
    <row r="1040" spans="1:17" ht="30" customHeight="1" x14ac:dyDescent="0.3">
      <c r="A1040" s="11"/>
      <c r="B1040" s="11"/>
      <c r="C1040" s="11"/>
      <c r="D1040" s="11"/>
      <c r="E1040" s="12"/>
      <c r="F1040" s="12"/>
      <c r="G1040" s="12"/>
      <c r="H1040" s="12"/>
      <c r="I1040" s="12"/>
      <c r="J1040" s="12"/>
      <c r="K1040" s="12"/>
      <c r="L1040" s="12"/>
      <c r="M1040" s="11"/>
      <c r="Q1040" s="1" t="s">
        <v>1140</v>
      </c>
    </row>
    <row r="1041" spans="1:48" ht="30" customHeight="1" x14ac:dyDescent="0.3">
      <c r="A1041" s="11"/>
      <c r="B1041" s="11"/>
      <c r="C1041" s="11"/>
      <c r="D1041" s="11"/>
      <c r="E1041" s="12"/>
      <c r="F1041" s="12"/>
      <c r="G1041" s="12"/>
      <c r="H1041" s="12"/>
      <c r="I1041" s="12"/>
      <c r="J1041" s="12"/>
      <c r="K1041" s="12"/>
      <c r="L1041" s="12"/>
      <c r="M1041" s="11"/>
      <c r="Q1041" s="1" t="s">
        <v>1140</v>
      </c>
    </row>
    <row r="1042" spans="1:48" ht="30" customHeight="1" x14ac:dyDescent="0.3">
      <c r="A1042" s="11"/>
      <c r="B1042" s="11"/>
      <c r="C1042" s="11"/>
      <c r="D1042" s="11"/>
      <c r="E1042" s="12"/>
      <c r="F1042" s="12"/>
      <c r="G1042" s="12"/>
      <c r="H1042" s="12"/>
      <c r="I1042" s="12"/>
      <c r="J1042" s="12"/>
      <c r="K1042" s="12"/>
      <c r="L1042" s="12"/>
      <c r="M1042" s="11"/>
      <c r="Q1042" s="1" t="s">
        <v>1140</v>
      </c>
    </row>
    <row r="1043" spans="1:48" ht="30" customHeight="1" x14ac:dyDescent="0.3">
      <c r="A1043" s="13" t="s">
        <v>87</v>
      </c>
      <c r="B1043" s="11"/>
      <c r="C1043" s="11"/>
      <c r="D1043" s="11"/>
      <c r="E1043" s="12"/>
      <c r="F1043" s="12"/>
      <c r="G1043" s="12"/>
      <c r="H1043" s="12"/>
      <c r="I1043" s="12"/>
      <c r="J1043" s="12"/>
      <c r="K1043" s="12"/>
      <c r="L1043" s="12">
        <f>SUMIF(Q1019:Q1042,"01010402",L1019:L1042)</f>
        <v>0</v>
      </c>
      <c r="M1043" s="11"/>
      <c r="N1043" t="s">
        <v>88</v>
      </c>
    </row>
    <row r="1044" spans="1:48" ht="30" customHeight="1" x14ac:dyDescent="0.3">
      <c r="A1044" s="13" t="s">
        <v>169</v>
      </c>
      <c r="B1044" s="13" t="s">
        <v>50</v>
      </c>
      <c r="C1044" s="11"/>
      <c r="D1044" s="11"/>
      <c r="E1044" s="12"/>
      <c r="F1044" s="12"/>
      <c r="G1044" s="12"/>
      <c r="H1044" s="12"/>
      <c r="I1044" s="12"/>
      <c r="J1044" s="12"/>
      <c r="K1044" s="12"/>
      <c r="L1044" s="12"/>
      <c r="M1044" s="11"/>
      <c r="Q1044" s="1" t="s">
        <v>1145</v>
      </c>
    </row>
    <row r="1045" spans="1:48" ht="30" customHeight="1" x14ac:dyDescent="0.3">
      <c r="A1045" s="13" t="s">
        <v>171</v>
      </c>
      <c r="B1045" s="13" t="s">
        <v>172</v>
      </c>
      <c r="C1045" s="13" t="s">
        <v>150</v>
      </c>
      <c r="D1045" s="11">
        <v>15</v>
      </c>
      <c r="E1045" s="12"/>
      <c r="F1045" s="12"/>
      <c r="G1045" s="12"/>
      <c r="H1045" s="12"/>
      <c r="I1045" s="12"/>
      <c r="J1045" s="12"/>
      <c r="K1045" s="12">
        <f t="shared" ref="K1045:K1064" si="47">TRUNC(E1045+G1045+I1045, 0)</f>
        <v>0</v>
      </c>
      <c r="L1045" s="12">
        <f t="shared" ref="L1045:L1064" si="48">TRUNC(F1045+H1045+J1045, 0)</f>
        <v>0</v>
      </c>
      <c r="M1045" s="13" t="s">
        <v>50</v>
      </c>
      <c r="N1045" s="1" t="s">
        <v>173</v>
      </c>
      <c r="O1045" s="1" t="s">
        <v>50</v>
      </c>
      <c r="P1045" s="1" t="s">
        <v>50</v>
      </c>
      <c r="Q1045" s="1" t="s">
        <v>1145</v>
      </c>
      <c r="R1045" s="1" t="s">
        <v>62</v>
      </c>
      <c r="S1045" s="1" t="s">
        <v>62</v>
      </c>
      <c r="T1045" s="1" t="s">
        <v>61</v>
      </c>
      <c r="AR1045" s="1" t="s">
        <v>50</v>
      </c>
      <c r="AS1045" s="1" t="s">
        <v>50</v>
      </c>
      <c r="AU1045" s="1" t="s">
        <v>1146</v>
      </c>
      <c r="AV1045">
        <v>66790</v>
      </c>
    </row>
    <row r="1046" spans="1:48" ht="30" customHeight="1" x14ac:dyDescent="0.3">
      <c r="A1046" s="13" t="s">
        <v>171</v>
      </c>
      <c r="B1046" s="13" t="s">
        <v>175</v>
      </c>
      <c r="C1046" s="13" t="s">
        <v>150</v>
      </c>
      <c r="D1046" s="11">
        <v>1</v>
      </c>
      <c r="E1046" s="12"/>
      <c r="F1046" s="12"/>
      <c r="G1046" s="12"/>
      <c r="H1046" s="12"/>
      <c r="I1046" s="12"/>
      <c r="J1046" s="12"/>
      <c r="K1046" s="12">
        <f t="shared" si="47"/>
        <v>0</v>
      </c>
      <c r="L1046" s="12">
        <f t="shared" si="48"/>
        <v>0</v>
      </c>
      <c r="M1046" s="13" t="s">
        <v>50</v>
      </c>
      <c r="N1046" s="1" t="s">
        <v>176</v>
      </c>
      <c r="O1046" s="1" t="s">
        <v>50</v>
      </c>
      <c r="P1046" s="1" t="s">
        <v>50</v>
      </c>
      <c r="Q1046" s="1" t="s">
        <v>1145</v>
      </c>
      <c r="R1046" s="1" t="s">
        <v>62</v>
      </c>
      <c r="S1046" s="1" t="s">
        <v>62</v>
      </c>
      <c r="T1046" s="1" t="s">
        <v>61</v>
      </c>
      <c r="AR1046" s="1" t="s">
        <v>50</v>
      </c>
      <c r="AS1046" s="1" t="s">
        <v>50</v>
      </c>
      <c r="AU1046" s="1" t="s">
        <v>1147</v>
      </c>
      <c r="AV1046">
        <v>66791</v>
      </c>
    </row>
    <row r="1047" spans="1:48" ht="30" customHeight="1" x14ac:dyDescent="0.3">
      <c r="A1047" s="13" t="s">
        <v>171</v>
      </c>
      <c r="B1047" s="13" t="s">
        <v>178</v>
      </c>
      <c r="C1047" s="13" t="s">
        <v>150</v>
      </c>
      <c r="D1047" s="11">
        <v>1</v>
      </c>
      <c r="E1047" s="12"/>
      <c r="F1047" s="12"/>
      <c r="G1047" s="12"/>
      <c r="H1047" s="12"/>
      <c r="I1047" s="12"/>
      <c r="J1047" s="12"/>
      <c r="K1047" s="12">
        <f t="shared" si="47"/>
        <v>0</v>
      </c>
      <c r="L1047" s="12">
        <f t="shared" si="48"/>
        <v>0</v>
      </c>
      <c r="M1047" s="13" t="s">
        <v>50</v>
      </c>
      <c r="N1047" s="1" t="s">
        <v>179</v>
      </c>
      <c r="O1047" s="1" t="s">
        <v>50</v>
      </c>
      <c r="P1047" s="1" t="s">
        <v>50</v>
      </c>
      <c r="Q1047" s="1" t="s">
        <v>1145</v>
      </c>
      <c r="R1047" s="1" t="s">
        <v>62</v>
      </c>
      <c r="S1047" s="1" t="s">
        <v>62</v>
      </c>
      <c r="T1047" s="1" t="s">
        <v>61</v>
      </c>
      <c r="AR1047" s="1" t="s">
        <v>50</v>
      </c>
      <c r="AS1047" s="1" t="s">
        <v>50</v>
      </c>
      <c r="AU1047" s="1" t="s">
        <v>1148</v>
      </c>
      <c r="AV1047">
        <v>66792</v>
      </c>
    </row>
    <row r="1048" spans="1:48" ht="30" customHeight="1" x14ac:dyDescent="0.3">
      <c r="A1048" s="13" t="s">
        <v>181</v>
      </c>
      <c r="B1048" s="13" t="s">
        <v>182</v>
      </c>
      <c r="C1048" s="13" t="s">
        <v>150</v>
      </c>
      <c r="D1048" s="11">
        <v>8</v>
      </c>
      <c r="E1048" s="12"/>
      <c r="F1048" s="12"/>
      <c r="G1048" s="12"/>
      <c r="H1048" s="12"/>
      <c r="I1048" s="12"/>
      <c r="J1048" s="12"/>
      <c r="K1048" s="12">
        <f t="shared" si="47"/>
        <v>0</v>
      </c>
      <c r="L1048" s="12">
        <f t="shared" si="48"/>
        <v>0</v>
      </c>
      <c r="M1048" s="13" t="s">
        <v>183</v>
      </c>
      <c r="N1048" s="1" t="s">
        <v>184</v>
      </c>
      <c r="O1048" s="1" t="s">
        <v>50</v>
      </c>
      <c r="P1048" s="1" t="s">
        <v>50</v>
      </c>
      <c r="Q1048" s="1" t="s">
        <v>1145</v>
      </c>
      <c r="R1048" s="1" t="s">
        <v>61</v>
      </c>
      <c r="S1048" s="1" t="s">
        <v>62</v>
      </c>
      <c r="T1048" s="1" t="s">
        <v>62</v>
      </c>
      <c r="AR1048" s="1" t="s">
        <v>50</v>
      </c>
      <c r="AS1048" s="1" t="s">
        <v>50</v>
      </c>
      <c r="AU1048" s="1" t="s">
        <v>1149</v>
      </c>
      <c r="AV1048">
        <v>66793</v>
      </c>
    </row>
    <row r="1049" spans="1:48" ht="30" customHeight="1" x14ac:dyDescent="0.3">
      <c r="A1049" s="13" t="s">
        <v>181</v>
      </c>
      <c r="B1049" s="13" t="s">
        <v>186</v>
      </c>
      <c r="C1049" s="13" t="s">
        <v>150</v>
      </c>
      <c r="D1049" s="11">
        <v>7</v>
      </c>
      <c r="E1049" s="12"/>
      <c r="F1049" s="12"/>
      <c r="G1049" s="12"/>
      <c r="H1049" s="12"/>
      <c r="I1049" s="12"/>
      <c r="J1049" s="12"/>
      <c r="K1049" s="12">
        <f t="shared" si="47"/>
        <v>0</v>
      </c>
      <c r="L1049" s="12">
        <f t="shared" si="48"/>
        <v>0</v>
      </c>
      <c r="M1049" s="13" t="s">
        <v>187</v>
      </c>
      <c r="N1049" s="1" t="s">
        <v>188</v>
      </c>
      <c r="O1049" s="1" t="s">
        <v>50</v>
      </c>
      <c r="P1049" s="1" t="s">
        <v>50</v>
      </c>
      <c r="Q1049" s="1" t="s">
        <v>1145</v>
      </c>
      <c r="R1049" s="1" t="s">
        <v>61</v>
      </c>
      <c r="S1049" s="1" t="s">
        <v>62</v>
      </c>
      <c r="T1049" s="1" t="s">
        <v>62</v>
      </c>
      <c r="AR1049" s="1" t="s">
        <v>50</v>
      </c>
      <c r="AS1049" s="1" t="s">
        <v>50</v>
      </c>
      <c r="AU1049" s="1" t="s">
        <v>1150</v>
      </c>
      <c r="AV1049">
        <v>66794</v>
      </c>
    </row>
    <row r="1050" spans="1:48" ht="30" customHeight="1" x14ac:dyDescent="0.3">
      <c r="A1050" s="13" t="s">
        <v>190</v>
      </c>
      <c r="B1050" s="13" t="s">
        <v>191</v>
      </c>
      <c r="C1050" s="13" t="s">
        <v>150</v>
      </c>
      <c r="D1050" s="11">
        <v>1</v>
      </c>
      <c r="E1050" s="12"/>
      <c r="F1050" s="12"/>
      <c r="G1050" s="12"/>
      <c r="H1050" s="12"/>
      <c r="I1050" s="12"/>
      <c r="J1050" s="12"/>
      <c r="K1050" s="12">
        <f t="shared" si="47"/>
        <v>0</v>
      </c>
      <c r="L1050" s="12">
        <f t="shared" si="48"/>
        <v>0</v>
      </c>
      <c r="M1050" s="13" t="s">
        <v>192</v>
      </c>
      <c r="N1050" s="1" t="s">
        <v>193</v>
      </c>
      <c r="O1050" s="1" t="s">
        <v>50</v>
      </c>
      <c r="P1050" s="1" t="s">
        <v>50</v>
      </c>
      <c r="Q1050" s="1" t="s">
        <v>1145</v>
      </c>
      <c r="R1050" s="1" t="s">
        <v>61</v>
      </c>
      <c r="S1050" s="1" t="s">
        <v>62</v>
      </c>
      <c r="T1050" s="1" t="s">
        <v>62</v>
      </c>
      <c r="AR1050" s="1" t="s">
        <v>50</v>
      </c>
      <c r="AS1050" s="1" t="s">
        <v>50</v>
      </c>
      <c r="AU1050" s="1" t="s">
        <v>1151</v>
      </c>
      <c r="AV1050">
        <v>66795</v>
      </c>
    </row>
    <row r="1051" spans="1:48" ht="30" customHeight="1" x14ac:dyDescent="0.3">
      <c r="A1051" s="13" t="s">
        <v>195</v>
      </c>
      <c r="B1051" s="13" t="s">
        <v>196</v>
      </c>
      <c r="C1051" s="13" t="s">
        <v>150</v>
      </c>
      <c r="D1051" s="11">
        <v>1</v>
      </c>
      <c r="E1051" s="12"/>
      <c r="F1051" s="12"/>
      <c r="G1051" s="12"/>
      <c r="H1051" s="12"/>
      <c r="I1051" s="12"/>
      <c r="J1051" s="12"/>
      <c r="K1051" s="12">
        <f t="shared" si="47"/>
        <v>0</v>
      </c>
      <c r="L1051" s="12">
        <f t="shared" si="48"/>
        <v>0</v>
      </c>
      <c r="M1051" s="13" t="s">
        <v>197</v>
      </c>
      <c r="N1051" s="1" t="s">
        <v>198</v>
      </c>
      <c r="O1051" s="1" t="s">
        <v>50</v>
      </c>
      <c r="P1051" s="1" t="s">
        <v>50</v>
      </c>
      <c r="Q1051" s="1" t="s">
        <v>1145</v>
      </c>
      <c r="R1051" s="1" t="s">
        <v>61</v>
      </c>
      <c r="S1051" s="1" t="s">
        <v>62</v>
      </c>
      <c r="T1051" s="1" t="s">
        <v>62</v>
      </c>
      <c r="AR1051" s="1" t="s">
        <v>50</v>
      </c>
      <c r="AS1051" s="1" t="s">
        <v>50</v>
      </c>
      <c r="AU1051" s="1" t="s">
        <v>1152</v>
      </c>
      <c r="AV1051">
        <v>66796</v>
      </c>
    </row>
    <row r="1052" spans="1:48" ht="30" customHeight="1" x14ac:dyDescent="0.3">
      <c r="A1052" s="13" t="s">
        <v>200</v>
      </c>
      <c r="B1052" s="13" t="s">
        <v>201</v>
      </c>
      <c r="C1052" s="13" t="s">
        <v>99</v>
      </c>
      <c r="D1052" s="11">
        <v>11</v>
      </c>
      <c r="E1052" s="12"/>
      <c r="F1052" s="12"/>
      <c r="G1052" s="12"/>
      <c r="H1052" s="12"/>
      <c r="I1052" s="12"/>
      <c r="J1052" s="12"/>
      <c r="K1052" s="12">
        <f t="shared" si="47"/>
        <v>0</v>
      </c>
      <c r="L1052" s="12">
        <f t="shared" si="48"/>
        <v>0</v>
      </c>
      <c r="M1052" s="13" t="s">
        <v>202</v>
      </c>
      <c r="N1052" s="1" t="s">
        <v>203</v>
      </c>
      <c r="O1052" s="1" t="s">
        <v>50</v>
      </c>
      <c r="P1052" s="1" t="s">
        <v>50</v>
      </c>
      <c r="Q1052" s="1" t="s">
        <v>1145</v>
      </c>
      <c r="R1052" s="1" t="s">
        <v>61</v>
      </c>
      <c r="S1052" s="1" t="s">
        <v>62</v>
      </c>
      <c r="T1052" s="1" t="s">
        <v>62</v>
      </c>
      <c r="AR1052" s="1" t="s">
        <v>50</v>
      </c>
      <c r="AS1052" s="1" t="s">
        <v>50</v>
      </c>
      <c r="AU1052" s="1" t="s">
        <v>1153</v>
      </c>
      <c r="AV1052">
        <v>66797</v>
      </c>
    </row>
    <row r="1053" spans="1:48" ht="30" customHeight="1" x14ac:dyDescent="0.3">
      <c r="A1053" s="13" t="s">
        <v>200</v>
      </c>
      <c r="B1053" s="13" t="s">
        <v>205</v>
      </c>
      <c r="C1053" s="13" t="s">
        <v>99</v>
      </c>
      <c r="D1053" s="11">
        <v>28</v>
      </c>
      <c r="E1053" s="12"/>
      <c r="F1053" s="12"/>
      <c r="G1053" s="12"/>
      <c r="H1053" s="12"/>
      <c r="I1053" s="12"/>
      <c r="J1053" s="12"/>
      <c r="K1053" s="12">
        <f t="shared" si="47"/>
        <v>0</v>
      </c>
      <c r="L1053" s="12">
        <f t="shared" si="48"/>
        <v>0</v>
      </c>
      <c r="M1053" s="13" t="s">
        <v>206</v>
      </c>
      <c r="N1053" s="1" t="s">
        <v>207</v>
      </c>
      <c r="O1053" s="1" t="s">
        <v>50</v>
      </c>
      <c r="P1053" s="1" t="s">
        <v>50</v>
      </c>
      <c r="Q1053" s="1" t="s">
        <v>1145</v>
      </c>
      <c r="R1053" s="1" t="s">
        <v>61</v>
      </c>
      <c r="S1053" s="1" t="s">
        <v>62</v>
      </c>
      <c r="T1053" s="1" t="s">
        <v>62</v>
      </c>
      <c r="AR1053" s="1" t="s">
        <v>50</v>
      </c>
      <c r="AS1053" s="1" t="s">
        <v>50</v>
      </c>
      <c r="AU1053" s="1" t="s">
        <v>1154</v>
      </c>
      <c r="AV1053">
        <v>66798</v>
      </c>
    </row>
    <row r="1054" spans="1:48" ht="30" customHeight="1" x14ac:dyDescent="0.3">
      <c r="A1054" s="13" t="s">
        <v>200</v>
      </c>
      <c r="B1054" s="13" t="s">
        <v>209</v>
      </c>
      <c r="C1054" s="13" t="s">
        <v>99</v>
      </c>
      <c r="D1054" s="11">
        <v>9</v>
      </c>
      <c r="E1054" s="12"/>
      <c r="F1054" s="12"/>
      <c r="G1054" s="12"/>
      <c r="H1054" s="12"/>
      <c r="I1054" s="12"/>
      <c r="J1054" s="12"/>
      <c r="K1054" s="12">
        <f t="shared" si="47"/>
        <v>0</v>
      </c>
      <c r="L1054" s="12">
        <f t="shared" si="48"/>
        <v>0</v>
      </c>
      <c r="M1054" s="13" t="s">
        <v>210</v>
      </c>
      <c r="N1054" s="1" t="s">
        <v>211</v>
      </c>
      <c r="O1054" s="1" t="s">
        <v>50</v>
      </c>
      <c r="P1054" s="1" t="s">
        <v>50</v>
      </c>
      <c r="Q1054" s="1" t="s">
        <v>1145</v>
      </c>
      <c r="R1054" s="1" t="s">
        <v>61</v>
      </c>
      <c r="S1054" s="1" t="s">
        <v>62</v>
      </c>
      <c r="T1054" s="1" t="s">
        <v>62</v>
      </c>
      <c r="AR1054" s="1" t="s">
        <v>50</v>
      </c>
      <c r="AS1054" s="1" t="s">
        <v>50</v>
      </c>
      <c r="AU1054" s="1" t="s">
        <v>1155</v>
      </c>
      <c r="AV1054">
        <v>66799</v>
      </c>
    </row>
    <row r="1055" spans="1:48" ht="30" customHeight="1" x14ac:dyDescent="0.3">
      <c r="A1055" s="13" t="s">
        <v>213</v>
      </c>
      <c r="B1055" s="13" t="s">
        <v>214</v>
      </c>
      <c r="C1055" s="13" t="s">
        <v>99</v>
      </c>
      <c r="D1055" s="11">
        <v>4</v>
      </c>
      <c r="E1055" s="12"/>
      <c r="F1055" s="12"/>
      <c r="G1055" s="12"/>
      <c r="H1055" s="12"/>
      <c r="I1055" s="12"/>
      <c r="J1055" s="12"/>
      <c r="K1055" s="12">
        <f t="shared" si="47"/>
        <v>0</v>
      </c>
      <c r="L1055" s="12">
        <f t="shared" si="48"/>
        <v>0</v>
      </c>
      <c r="M1055" s="13" t="s">
        <v>50</v>
      </c>
      <c r="N1055" s="1" t="s">
        <v>215</v>
      </c>
      <c r="O1055" s="1" t="s">
        <v>50</v>
      </c>
      <c r="P1055" s="1" t="s">
        <v>50</v>
      </c>
      <c r="Q1055" s="1" t="s">
        <v>1145</v>
      </c>
      <c r="R1055" s="1" t="s">
        <v>62</v>
      </c>
      <c r="S1055" s="1" t="s">
        <v>62</v>
      </c>
      <c r="T1055" s="1" t="s">
        <v>61</v>
      </c>
      <c r="AR1055" s="1" t="s">
        <v>50</v>
      </c>
      <c r="AS1055" s="1" t="s">
        <v>50</v>
      </c>
      <c r="AU1055" s="1" t="s">
        <v>1156</v>
      </c>
      <c r="AV1055">
        <v>66800</v>
      </c>
    </row>
    <row r="1056" spans="1:48" ht="30" customHeight="1" x14ac:dyDescent="0.3">
      <c r="A1056" s="13" t="s">
        <v>217</v>
      </c>
      <c r="B1056" s="13" t="s">
        <v>218</v>
      </c>
      <c r="C1056" s="13" t="s">
        <v>99</v>
      </c>
      <c r="D1056" s="11">
        <v>4</v>
      </c>
      <c r="E1056" s="12"/>
      <c r="F1056" s="12"/>
      <c r="G1056" s="12"/>
      <c r="H1056" s="12"/>
      <c r="I1056" s="12"/>
      <c r="J1056" s="12"/>
      <c r="K1056" s="12">
        <f t="shared" si="47"/>
        <v>0</v>
      </c>
      <c r="L1056" s="12">
        <f t="shared" si="48"/>
        <v>0</v>
      </c>
      <c r="M1056" s="13" t="s">
        <v>219</v>
      </c>
      <c r="N1056" s="1" t="s">
        <v>220</v>
      </c>
      <c r="O1056" s="1" t="s">
        <v>50</v>
      </c>
      <c r="P1056" s="1" t="s">
        <v>50</v>
      </c>
      <c r="Q1056" s="1" t="s">
        <v>1145</v>
      </c>
      <c r="R1056" s="1" t="s">
        <v>61</v>
      </c>
      <c r="S1056" s="1" t="s">
        <v>62</v>
      </c>
      <c r="T1056" s="1" t="s">
        <v>62</v>
      </c>
      <c r="AR1056" s="1" t="s">
        <v>50</v>
      </c>
      <c r="AS1056" s="1" t="s">
        <v>50</v>
      </c>
      <c r="AU1056" s="1" t="s">
        <v>1157</v>
      </c>
      <c r="AV1056">
        <v>66801</v>
      </c>
    </row>
    <row r="1057" spans="1:48" ht="30" customHeight="1" x14ac:dyDescent="0.3">
      <c r="A1057" s="13" t="s">
        <v>222</v>
      </c>
      <c r="B1057" s="13" t="s">
        <v>223</v>
      </c>
      <c r="C1057" s="13" t="s">
        <v>139</v>
      </c>
      <c r="D1057" s="11">
        <v>0.13100000000000001</v>
      </c>
      <c r="E1057" s="12"/>
      <c r="F1057" s="12"/>
      <c r="G1057" s="12"/>
      <c r="H1057" s="12"/>
      <c r="I1057" s="12"/>
      <c r="J1057" s="12"/>
      <c r="K1057" s="12">
        <f t="shared" si="47"/>
        <v>0</v>
      </c>
      <c r="L1057" s="12">
        <f t="shared" si="48"/>
        <v>0</v>
      </c>
      <c r="M1057" s="13" t="s">
        <v>50</v>
      </c>
      <c r="N1057" s="1" t="s">
        <v>224</v>
      </c>
      <c r="O1057" s="1" t="s">
        <v>50</v>
      </c>
      <c r="P1057" s="1" t="s">
        <v>50</v>
      </c>
      <c r="Q1057" s="1" t="s">
        <v>1145</v>
      </c>
      <c r="R1057" s="1" t="s">
        <v>62</v>
      </c>
      <c r="S1057" s="1" t="s">
        <v>62</v>
      </c>
      <c r="T1057" s="1" t="s">
        <v>61</v>
      </c>
      <c r="AR1057" s="1" t="s">
        <v>50</v>
      </c>
      <c r="AS1057" s="1" t="s">
        <v>50</v>
      </c>
      <c r="AU1057" s="1" t="s">
        <v>1158</v>
      </c>
      <c r="AV1057">
        <v>66802</v>
      </c>
    </row>
    <row r="1058" spans="1:48" ht="30" customHeight="1" x14ac:dyDescent="0.3">
      <c r="A1058" s="13" t="s">
        <v>222</v>
      </c>
      <c r="B1058" s="13" t="s">
        <v>226</v>
      </c>
      <c r="C1058" s="13" t="s">
        <v>139</v>
      </c>
      <c r="D1058" s="11">
        <v>0.72799999999999998</v>
      </c>
      <c r="E1058" s="12"/>
      <c r="F1058" s="12"/>
      <c r="G1058" s="12"/>
      <c r="H1058" s="12"/>
      <c r="I1058" s="12"/>
      <c r="J1058" s="12"/>
      <c r="K1058" s="12">
        <f t="shared" si="47"/>
        <v>0</v>
      </c>
      <c r="L1058" s="12">
        <f t="shared" si="48"/>
        <v>0</v>
      </c>
      <c r="M1058" s="13" t="s">
        <v>50</v>
      </c>
      <c r="N1058" s="1" t="s">
        <v>227</v>
      </c>
      <c r="O1058" s="1" t="s">
        <v>50</v>
      </c>
      <c r="P1058" s="1" t="s">
        <v>50</v>
      </c>
      <c r="Q1058" s="1" t="s">
        <v>1145</v>
      </c>
      <c r="R1058" s="1" t="s">
        <v>62</v>
      </c>
      <c r="S1058" s="1" t="s">
        <v>62</v>
      </c>
      <c r="T1058" s="1" t="s">
        <v>61</v>
      </c>
      <c r="AR1058" s="1" t="s">
        <v>50</v>
      </c>
      <c r="AS1058" s="1" t="s">
        <v>50</v>
      </c>
      <c r="AU1058" s="1" t="s">
        <v>1159</v>
      </c>
      <c r="AV1058">
        <v>66803</v>
      </c>
    </row>
    <row r="1059" spans="1:48" ht="30" customHeight="1" x14ac:dyDescent="0.3">
      <c r="A1059" s="13" t="s">
        <v>222</v>
      </c>
      <c r="B1059" s="13" t="s">
        <v>229</v>
      </c>
      <c r="C1059" s="13" t="s">
        <v>139</v>
      </c>
      <c r="D1059" s="11">
        <v>0.63600000000000001</v>
      </c>
      <c r="E1059" s="12"/>
      <c r="F1059" s="12"/>
      <c r="G1059" s="12"/>
      <c r="H1059" s="12"/>
      <c r="I1059" s="12"/>
      <c r="J1059" s="12"/>
      <c r="K1059" s="12">
        <f t="shared" si="47"/>
        <v>0</v>
      </c>
      <c r="L1059" s="12">
        <f t="shared" si="48"/>
        <v>0</v>
      </c>
      <c r="M1059" s="13" t="s">
        <v>50</v>
      </c>
      <c r="N1059" s="1" t="s">
        <v>230</v>
      </c>
      <c r="O1059" s="1" t="s">
        <v>50</v>
      </c>
      <c r="P1059" s="1" t="s">
        <v>50</v>
      </c>
      <c r="Q1059" s="1" t="s">
        <v>1145</v>
      </c>
      <c r="R1059" s="1" t="s">
        <v>62</v>
      </c>
      <c r="S1059" s="1" t="s">
        <v>62</v>
      </c>
      <c r="T1059" s="1" t="s">
        <v>61</v>
      </c>
      <c r="AR1059" s="1" t="s">
        <v>50</v>
      </c>
      <c r="AS1059" s="1" t="s">
        <v>50</v>
      </c>
      <c r="AU1059" s="1" t="s">
        <v>1160</v>
      </c>
      <c r="AV1059">
        <v>66804</v>
      </c>
    </row>
    <row r="1060" spans="1:48" ht="30" customHeight="1" x14ac:dyDescent="0.3">
      <c r="A1060" s="13" t="s">
        <v>222</v>
      </c>
      <c r="B1060" s="13" t="s">
        <v>232</v>
      </c>
      <c r="C1060" s="13" t="s">
        <v>139</v>
      </c>
      <c r="D1060" s="11">
        <v>0.443</v>
      </c>
      <c r="E1060" s="12"/>
      <c r="F1060" s="12"/>
      <c r="G1060" s="12"/>
      <c r="H1060" s="12"/>
      <c r="I1060" s="12"/>
      <c r="J1060" s="12"/>
      <c r="K1060" s="12">
        <f t="shared" si="47"/>
        <v>0</v>
      </c>
      <c r="L1060" s="12">
        <f t="shared" si="48"/>
        <v>0</v>
      </c>
      <c r="M1060" s="13" t="s">
        <v>50</v>
      </c>
      <c r="N1060" s="1" t="s">
        <v>233</v>
      </c>
      <c r="O1060" s="1" t="s">
        <v>50</v>
      </c>
      <c r="P1060" s="1" t="s">
        <v>50</v>
      </c>
      <c r="Q1060" s="1" t="s">
        <v>1145</v>
      </c>
      <c r="R1060" s="1" t="s">
        <v>62</v>
      </c>
      <c r="S1060" s="1" t="s">
        <v>62</v>
      </c>
      <c r="T1060" s="1" t="s">
        <v>61</v>
      </c>
      <c r="AR1060" s="1" t="s">
        <v>50</v>
      </c>
      <c r="AS1060" s="1" t="s">
        <v>50</v>
      </c>
      <c r="AU1060" s="1" t="s">
        <v>1161</v>
      </c>
      <c r="AV1060">
        <v>66805</v>
      </c>
    </row>
    <row r="1061" spans="1:48" ht="30" customHeight="1" x14ac:dyDescent="0.3">
      <c r="A1061" s="13" t="s">
        <v>235</v>
      </c>
      <c r="B1061" s="13" t="s">
        <v>236</v>
      </c>
      <c r="C1061" s="13" t="s">
        <v>139</v>
      </c>
      <c r="D1061" s="11">
        <v>1.881</v>
      </c>
      <c r="E1061" s="12"/>
      <c r="F1061" s="12"/>
      <c r="G1061" s="12"/>
      <c r="H1061" s="12"/>
      <c r="I1061" s="12"/>
      <c r="J1061" s="12"/>
      <c r="K1061" s="12">
        <f t="shared" si="47"/>
        <v>0</v>
      </c>
      <c r="L1061" s="12">
        <f t="shared" si="48"/>
        <v>0</v>
      </c>
      <c r="M1061" s="13" t="s">
        <v>237</v>
      </c>
      <c r="N1061" s="1" t="s">
        <v>238</v>
      </c>
      <c r="O1061" s="1" t="s">
        <v>50</v>
      </c>
      <c r="P1061" s="1" t="s">
        <v>50</v>
      </c>
      <c r="Q1061" s="1" t="s">
        <v>1145</v>
      </c>
      <c r="R1061" s="1" t="s">
        <v>61</v>
      </c>
      <c r="S1061" s="1" t="s">
        <v>62</v>
      </c>
      <c r="T1061" s="1" t="s">
        <v>62</v>
      </c>
      <c r="AR1061" s="1" t="s">
        <v>50</v>
      </c>
      <c r="AS1061" s="1" t="s">
        <v>50</v>
      </c>
      <c r="AU1061" s="1" t="s">
        <v>1162</v>
      </c>
      <c r="AV1061">
        <v>66806</v>
      </c>
    </row>
    <row r="1062" spans="1:48" ht="30" customHeight="1" x14ac:dyDescent="0.3">
      <c r="A1062" s="13" t="s">
        <v>240</v>
      </c>
      <c r="B1062" s="13" t="s">
        <v>50</v>
      </c>
      <c r="C1062" s="13" t="s">
        <v>241</v>
      </c>
      <c r="D1062" s="11">
        <v>1.881</v>
      </c>
      <c r="E1062" s="12"/>
      <c r="F1062" s="12"/>
      <c r="G1062" s="12"/>
      <c r="H1062" s="12"/>
      <c r="I1062" s="12"/>
      <c r="J1062" s="12"/>
      <c r="K1062" s="12">
        <f t="shared" si="47"/>
        <v>0</v>
      </c>
      <c r="L1062" s="12">
        <f t="shared" si="48"/>
        <v>0</v>
      </c>
      <c r="M1062" s="13" t="s">
        <v>50</v>
      </c>
      <c r="N1062" s="1" t="s">
        <v>242</v>
      </c>
      <c r="O1062" s="1" t="s">
        <v>50</v>
      </c>
      <c r="P1062" s="1" t="s">
        <v>50</v>
      </c>
      <c r="Q1062" s="1" t="s">
        <v>1145</v>
      </c>
      <c r="R1062" s="1" t="s">
        <v>62</v>
      </c>
      <c r="S1062" s="1" t="s">
        <v>62</v>
      </c>
      <c r="T1062" s="1" t="s">
        <v>61</v>
      </c>
      <c r="AR1062" s="1" t="s">
        <v>50</v>
      </c>
      <c r="AS1062" s="1" t="s">
        <v>50</v>
      </c>
      <c r="AU1062" s="1" t="s">
        <v>1163</v>
      </c>
      <c r="AV1062">
        <v>66807</v>
      </c>
    </row>
    <row r="1063" spans="1:48" ht="30" customHeight="1" x14ac:dyDescent="0.3">
      <c r="A1063" s="13" t="s">
        <v>244</v>
      </c>
      <c r="B1063" s="13" t="s">
        <v>245</v>
      </c>
      <c r="C1063" s="13" t="s">
        <v>139</v>
      </c>
      <c r="D1063" s="11">
        <v>-5.0999999999999997E-2</v>
      </c>
      <c r="E1063" s="12"/>
      <c r="F1063" s="12"/>
      <c r="G1063" s="12"/>
      <c r="H1063" s="12"/>
      <c r="I1063" s="12"/>
      <c r="J1063" s="12"/>
      <c r="K1063" s="12">
        <f t="shared" si="47"/>
        <v>0</v>
      </c>
      <c r="L1063" s="12">
        <f t="shared" si="48"/>
        <v>0</v>
      </c>
      <c r="M1063" s="13" t="s">
        <v>246</v>
      </c>
      <c r="N1063" s="1" t="s">
        <v>247</v>
      </c>
      <c r="O1063" s="1" t="s">
        <v>50</v>
      </c>
      <c r="P1063" s="1" t="s">
        <v>50</v>
      </c>
      <c r="Q1063" s="1" t="s">
        <v>1145</v>
      </c>
      <c r="R1063" s="1" t="s">
        <v>62</v>
      </c>
      <c r="S1063" s="1" t="s">
        <v>62</v>
      </c>
      <c r="T1063" s="1" t="s">
        <v>61</v>
      </c>
      <c r="AR1063" s="1" t="s">
        <v>50</v>
      </c>
      <c r="AS1063" s="1" t="s">
        <v>50</v>
      </c>
      <c r="AU1063" s="1" t="s">
        <v>1164</v>
      </c>
      <c r="AV1063">
        <v>66808</v>
      </c>
    </row>
    <row r="1064" spans="1:48" ht="30" customHeight="1" x14ac:dyDescent="0.3">
      <c r="A1064" s="13" t="s">
        <v>249</v>
      </c>
      <c r="B1064" s="13" t="s">
        <v>250</v>
      </c>
      <c r="C1064" s="13" t="s">
        <v>251</v>
      </c>
      <c r="D1064" s="11">
        <v>11</v>
      </c>
      <c r="E1064" s="12"/>
      <c r="F1064" s="12"/>
      <c r="G1064" s="12"/>
      <c r="H1064" s="12"/>
      <c r="I1064" s="12"/>
      <c r="J1064" s="12"/>
      <c r="K1064" s="12">
        <f t="shared" si="47"/>
        <v>0</v>
      </c>
      <c r="L1064" s="12">
        <f t="shared" si="48"/>
        <v>0</v>
      </c>
      <c r="M1064" s="13" t="s">
        <v>252</v>
      </c>
      <c r="N1064" s="1" t="s">
        <v>253</v>
      </c>
      <c r="O1064" s="1" t="s">
        <v>50</v>
      </c>
      <c r="P1064" s="1" t="s">
        <v>50</v>
      </c>
      <c r="Q1064" s="1" t="s">
        <v>1145</v>
      </c>
      <c r="R1064" s="1" t="s">
        <v>61</v>
      </c>
      <c r="S1064" s="1" t="s">
        <v>62</v>
      </c>
      <c r="T1064" s="1" t="s">
        <v>62</v>
      </c>
      <c r="AR1064" s="1" t="s">
        <v>50</v>
      </c>
      <c r="AS1064" s="1" t="s">
        <v>50</v>
      </c>
      <c r="AU1064" s="1" t="s">
        <v>1165</v>
      </c>
      <c r="AV1064">
        <v>66809</v>
      </c>
    </row>
    <row r="1065" spans="1:48" ht="30" customHeight="1" x14ac:dyDescent="0.3">
      <c r="A1065" s="11"/>
      <c r="B1065" s="11"/>
      <c r="C1065" s="11"/>
      <c r="D1065" s="11"/>
      <c r="E1065" s="12"/>
      <c r="F1065" s="12"/>
      <c r="G1065" s="12"/>
      <c r="H1065" s="12"/>
      <c r="I1065" s="12"/>
      <c r="J1065" s="12"/>
      <c r="K1065" s="12"/>
      <c r="L1065" s="12"/>
      <c r="M1065" s="11"/>
      <c r="Q1065" s="1" t="s">
        <v>1145</v>
      </c>
    </row>
    <row r="1066" spans="1:48" ht="30" customHeight="1" x14ac:dyDescent="0.3">
      <c r="A1066" s="11"/>
      <c r="B1066" s="11"/>
      <c r="C1066" s="11"/>
      <c r="D1066" s="11"/>
      <c r="E1066" s="12"/>
      <c r="F1066" s="12"/>
      <c r="G1066" s="12"/>
      <c r="H1066" s="12"/>
      <c r="I1066" s="12"/>
      <c r="J1066" s="12"/>
      <c r="K1066" s="12"/>
      <c r="L1066" s="12"/>
      <c r="M1066" s="11"/>
      <c r="Q1066" s="1" t="s">
        <v>1145</v>
      </c>
    </row>
    <row r="1067" spans="1:48" ht="30" customHeight="1" x14ac:dyDescent="0.3">
      <c r="A1067" s="11"/>
      <c r="B1067" s="11"/>
      <c r="C1067" s="11"/>
      <c r="D1067" s="11"/>
      <c r="E1067" s="12"/>
      <c r="F1067" s="12"/>
      <c r="G1067" s="12"/>
      <c r="H1067" s="12"/>
      <c r="I1067" s="12"/>
      <c r="J1067" s="12"/>
      <c r="K1067" s="12"/>
      <c r="L1067" s="12"/>
      <c r="M1067" s="11"/>
      <c r="Q1067" s="1" t="s">
        <v>1145</v>
      </c>
    </row>
    <row r="1068" spans="1:48" ht="30" customHeight="1" x14ac:dyDescent="0.3">
      <c r="A1068" s="11"/>
      <c r="B1068" s="11"/>
      <c r="C1068" s="11"/>
      <c r="D1068" s="11"/>
      <c r="E1068" s="12"/>
      <c r="F1068" s="12"/>
      <c r="G1068" s="12"/>
      <c r="H1068" s="12"/>
      <c r="I1068" s="12"/>
      <c r="J1068" s="12"/>
      <c r="K1068" s="12"/>
      <c r="L1068" s="12"/>
      <c r="M1068" s="11"/>
      <c r="Q1068" s="1" t="s">
        <v>1145</v>
      </c>
    </row>
    <row r="1069" spans="1:48" ht="30" customHeight="1" x14ac:dyDescent="0.3">
      <c r="A1069" s="13" t="s">
        <v>87</v>
      </c>
      <c r="B1069" s="11"/>
      <c r="C1069" s="11"/>
      <c r="D1069" s="11"/>
      <c r="E1069" s="12"/>
      <c r="F1069" s="12"/>
      <c r="G1069" s="12"/>
      <c r="H1069" s="12"/>
      <c r="I1069" s="12"/>
      <c r="J1069" s="12"/>
      <c r="K1069" s="12"/>
      <c r="L1069" s="12">
        <f>SUMIF(Q1045:Q1068,"01010403",L1045:L1068)</f>
        <v>0</v>
      </c>
      <c r="M1069" s="11"/>
      <c r="N1069" t="s">
        <v>88</v>
      </c>
    </row>
    <row r="1070" spans="1:48" ht="30" customHeight="1" x14ac:dyDescent="0.3">
      <c r="A1070" s="13" t="s">
        <v>255</v>
      </c>
      <c r="B1070" s="13" t="s">
        <v>50</v>
      </c>
      <c r="C1070" s="11"/>
      <c r="D1070" s="11"/>
      <c r="E1070" s="12"/>
      <c r="F1070" s="12"/>
      <c r="G1070" s="12"/>
      <c r="H1070" s="12"/>
      <c r="I1070" s="12"/>
      <c r="J1070" s="12"/>
      <c r="K1070" s="12"/>
      <c r="L1070" s="12"/>
      <c r="M1070" s="11"/>
      <c r="Q1070" s="1" t="s">
        <v>1166</v>
      </c>
    </row>
    <row r="1071" spans="1:48" ht="30" customHeight="1" x14ac:dyDescent="0.3">
      <c r="A1071" s="13" t="s">
        <v>257</v>
      </c>
      <c r="B1071" s="13" t="s">
        <v>258</v>
      </c>
      <c r="C1071" s="13" t="s">
        <v>139</v>
      </c>
      <c r="D1071" s="11">
        <v>7.2549999999999999</v>
      </c>
      <c r="E1071" s="12"/>
      <c r="F1071" s="12"/>
      <c r="G1071" s="12"/>
      <c r="H1071" s="12"/>
      <c r="I1071" s="12"/>
      <c r="J1071" s="12"/>
      <c r="K1071" s="12">
        <f t="shared" ref="K1071:K1092" si="49">TRUNC(E1071+G1071+I1071, 0)</f>
        <v>0</v>
      </c>
      <c r="L1071" s="12">
        <f t="shared" ref="L1071:L1092" si="50">TRUNC(F1071+H1071+J1071, 0)</f>
        <v>0</v>
      </c>
      <c r="M1071" s="13" t="s">
        <v>259</v>
      </c>
      <c r="N1071" s="1" t="s">
        <v>260</v>
      </c>
      <c r="O1071" s="1" t="s">
        <v>50</v>
      </c>
      <c r="P1071" s="1" t="s">
        <v>50</v>
      </c>
      <c r="Q1071" s="1" t="s">
        <v>1166</v>
      </c>
      <c r="R1071" s="1" t="s">
        <v>62</v>
      </c>
      <c r="S1071" s="1" t="s">
        <v>62</v>
      </c>
      <c r="T1071" s="1" t="s">
        <v>61</v>
      </c>
      <c r="AR1071" s="1" t="s">
        <v>50</v>
      </c>
      <c r="AS1071" s="1" t="s">
        <v>50</v>
      </c>
      <c r="AU1071" s="1" t="s">
        <v>1167</v>
      </c>
      <c r="AV1071">
        <v>66811</v>
      </c>
    </row>
    <row r="1072" spans="1:48" ht="30" customHeight="1" x14ac:dyDescent="0.3">
      <c r="A1072" s="13" t="s">
        <v>262</v>
      </c>
      <c r="B1072" s="13" t="s">
        <v>263</v>
      </c>
      <c r="C1072" s="13" t="s">
        <v>139</v>
      </c>
      <c r="D1072" s="11">
        <v>0.96099999999999997</v>
      </c>
      <c r="E1072" s="12"/>
      <c r="F1072" s="12"/>
      <c r="G1072" s="12"/>
      <c r="H1072" s="12"/>
      <c r="I1072" s="12"/>
      <c r="J1072" s="12"/>
      <c r="K1072" s="12">
        <f t="shared" si="49"/>
        <v>0</v>
      </c>
      <c r="L1072" s="12">
        <f t="shared" si="50"/>
        <v>0</v>
      </c>
      <c r="M1072" s="13" t="s">
        <v>264</v>
      </c>
      <c r="N1072" s="1" t="s">
        <v>265</v>
      </c>
      <c r="O1072" s="1" t="s">
        <v>50</v>
      </c>
      <c r="P1072" s="1" t="s">
        <v>50</v>
      </c>
      <c r="Q1072" s="1" t="s">
        <v>1166</v>
      </c>
      <c r="R1072" s="1" t="s">
        <v>61</v>
      </c>
      <c r="S1072" s="1" t="s">
        <v>62</v>
      </c>
      <c r="T1072" s="1" t="s">
        <v>62</v>
      </c>
      <c r="AR1072" s="1" t="s">
        <v>50</v>
      </c>
      <c r="AS1072" s="1" t="s">
        <v>50</v>
      </c>
      <c r="AU1072" s="1" t="s">
        <v>1168</v>
      </c>
      <c r="AV1072">
        <v>66812</v>
      </c>
    </row>
    <row r="1073" spans="1:48" ht="30" customHeight="1" x14ac:dyDescent="0.3">
      <c r="A1073" s="13" t="s">
        <v>262</v>
      </c>
      <c r="B1073" s="13" t="s">
        <v>267</v>
      </c>
      <c r="C1073" s="13" t="s">
        <v>139</v>
      </c>
      <c r="D1073" s="11">
        <v>0.89900000000000002</v>
      </c>
      <c r="E1073" s="12"/>
      <c r="F1073" s="12"/>
      <c r="G1073" s="12"/>
      <c r="H1073" s="12"/>
      <c r="I1073" s="12"/>
      <c r="J1073" s="12"/>
      <c r="K1073" s="12">
        <f t="shared" si="49"/>
        <v>0</v>
      </c>
      <c r="L1073" s="12">
        <f t="shared" si="50"/>
        <v>0</v>
      </c>
      <c r="M1073" s="13" t="s">
        <v>268</v>
      </c>
      <c r="N1073" s="1" t="s">
        <v>269</v>
      </c>
      <c r="O1073" s="1" t="s">
        <v>50</v>
      </c>
      <c r="P1073" s="1" t="s">
        <v>50</v>
      </c>
      <c r="Q1073" s="1" t="s">
        <v>1166</v>
      </c>
      <c r="R1073" s="1" t="s">
        <v>61</v>
      </c>
      <c r="S1073" s="1" t="s">
        <v>62</v>
      </c>
      <c r="T1073" s="1" t="s">
        <v>62</v>
      </c>
      <c r="AR1073" s="1" t="s">
        <v>50</v>
      </c>
      <c r="AS1073" s="1" t="s">
        <v>50</v>
      </c>
      <c r="AU1073" s="1" t="s">
        <v>1169</v>
      </c>
      <c r="AV1073">
        <v>66813</v>
      </c>
    </row>
    <row r="1074" spans="1:48" ht="30" customHeight="1" x14ac:dyDescent="0.3">
      <c r="A1074" s="13" t="s">
        <v>262</v>
      </c>
      <c r="B1074" s="13" t="s">
        <v>271</v>
      </c>
      <c r="C1074" s="13" t="s">
        <v>139</v>
      </c>
      <c r="D1074" s="11">
        <v>6.8000000000000005E-2</v>
      </c>
      <c r="E1074" s="12"/>
      <c r="F1074" s="12"/>
      <c r="G1074" s="12"/>
      <c r="H1074" s="12"/>
      <c r="I1074" s="12"/>
      <c r="J1074" s="12"/>
      <c r="K1074" s="12">
        <f t="shared" si="49"/>
        <v>0</v>
      </c>
      <c r="L1074" s="12">
        <f t="shared" si="50"/>
        <v>0</v>
      </c>
      <c r="M1074" s="13" t="s">
        <v>272</v>
      </c>
      <c r="N1074" s="1" t="s">
        <v>273</v>
      </c>
      <c r="O1074" s="1" t="s">
        <v>50</v>
      </c>
      <c r="P1074" s="1" t="s">
        <v>50</v>
      </c>
      <c r="Q1074" s="1" t="s">
        <v>1166</v>
      </c>
      <c r="R1074" s="1" t="s">
        <v>61</v>
      </c>
      <c r="S1074" s="1" t="s">
        <v>62</v>
      </c>
      <c r="T1074" s="1" t="s">
        <v>62</v>
      </c>
      <c r="AR1074" s="1" t="s">
        <v>50</v>
      </c>
      <c r="AS1074" s="1" t="s">
        <v>50</v>
      </c>
      <c r="AU1074" s="1" t="s">
        <v>1170</v>
      </c>
      <c r="AV1074">
        <v>66814</v>
      </c>
    </row>
    <row r="1075" spans="1:48" ht="30" customHeight="1" x14ac:dyDescent="0.3">
      <c r="A1075" s="13" t="s">
        <v>275</v>
      </c>
      <c r="B1075" s="13" t="s">
        <v>276</v>
      </c>
      <c r="C1075" s="13" t="s">
        <v>251</v>
      </c>
      <c r="D1075" s="11">
        <v>31</v>
      </c>
      <c r="E1075" s="12"/>
      <c r="F1075" s="12"/>
      <c r="G1075" s="12"/>
      <c r="H1075" s="12"/>
      <c r="I1075" s="12"/>
      <c r="J1075" s="12"/>
      <c r="K1075" s="12">
        <f t="shared" si="49"/>
        <v>0</v>
      </c>
      <c r="L1075" s="12">
        <f t="shared" si="50"/>
        <v>0</v>
      </c>
      <c r="M1075" s="13" t="s">
        <v>277</v>
      </c>
      <c r="N1075" s="1" t="s">
        <v>278</v>
      </c>
      <c r="O1075" s="1" t="s">
        <v>50</v>
      </c>
      <c r="P1075" s="1" t="s">
        <v>50</v>
      </c>
      <c r="Q1075" s="1" t="s">
        <v>1166</v>
      </c>
      <c r="R1075" s="1" t="s">
        <v>61</v>
      </c>
      <c r="S1075" s="1" t="s">
        <v>62</v>
      </c>
      <c r="T1075" s="1" t="s">
        <v>62</v>
      </c>
      <c r="AR1075" s="1" t="s">
        <v>50</v>
      </c>
      <c r="AS1075" s="1" t="s">
        <v>50</v>
      </c>
      <c r="AU1075" s="1" t="s">
        <v>1171</v>
      </c>
      <c r="AV1075">
        <v>67270</v>
      </c>
    </row>
    <row r="1076" spans="1:48" ht="30" customHeight="1" x14ac:dyDescent="0.3">
      <c r="A1076" s="13" t="s">
        <v>280</v>
      </c>
      <c r="B1076" s="13" t="s">
        <v>281</v>
      </c>
      <c r="C1076" s="13" t="s">
        <v>139</v>
      </c>
      <c r="D1076" s="11">
        <v>8.5329999999999995</v>
      </c>
      <c r="E1076" s="12"/>
      <c r="F1076" s="12"/>
      <c r="G1076" s="12"/>
      <c r="H1076" s="12"/>
      <c r="I1076" s="12"/>
      <c r="J1076" s="12"/>
      <c r="K1076" s="12">
        <f t="shared" si="49"/>
        <v>0</v>
      </c>
      <c r="L1076" s="12">
        <f t="shared" si="50"/>
        <v>0</v>
      </c>
      <c r="M1076" s="13" t="s">
        <v>282</v>
      </c>
      <c r="N1076" s="1" t="s">
        <v>283</v>
      </c>
      <c r="O1076" s="1" t="s">
        <v>50</v>
      </c>
      <c r="P1076" s="1" t="s">
        <v>50</v>
      </c>
      <c r="Q1076" s="1" t="s">
        <v>1166</v>
      </c>
      <c r="R1076" s="1" t="s">
        <v>61</v>
      </c>
      <c r="S1076" s="1" t="s">
        <v>62</v>
      </c>
      <c r="T1076" s="1" t="s">
        <v>62</v>
      </c>
      <c r="AR1076" s="1" t="s">
        <v>50</v>
      </c>
      <c r="AS1076" s="1" t="s">
        <v>50</v>
      </c>
      <c r="AU1076" s="1" t="s">
        <v>1172</v>
      </c>
      <c r="AV1076">
        <v>66815</v>
      </c>
    </row>
    <row r="1077" spans="1:48" ht="30" customHeight="1" x14ac:dyDescent="0.3">
      <c r="A1077" s="13" t="s">
        <v>285</v>
      </c>
      <c r="B1077" s="13" t="s">
        <v>286</v>
      </c>
      <c r="C1077" s="13" t="s">
        <v>139</v>
      </c>
      <c r="D1077" s="11">
        <v>8.5329999999999995</v>
      </c>
      <c r="E1077" s="12"/>
      <c r="F1077" s="12"/>
      <c r="G1077" s="12"/>
      <c r="H1077" s="12"/>
      <c r="I1077" s="12"/>
      <c r="J1077" s="12"/>
      <c r="K1077" s="12">
        <f t="shared" si="49"/>
        <v>0</v>
      </c>
      <c r="L1077" s="12">
        <f t="shared" si="50"/>
        <v>0</v>
      </c>
      <c r="M1077" s="13" t="s">
        <v>287</v>
      </c>
      <c r="N1077" s="1" t="s">
        <v>288</v>
      </c>
      <c r="O1077" s="1" t="s">
        <v>50</v>
      </c>
      <c r="P1077" s="1" t="s">
        <v>50</v>
      </c>
      <c r="Q1077" s="1" t="s">
        <v>1166</v>
      </c>
      <c r="R1077" s="1" t="s">
        <v>61</v>
      </c>
      <c r="S1077" s="1" t="s">
        <v>62</v>
      </c>
      <c r="T1077" s="1" t="s">
        <v>62</v>
      </c>
      <c r="AR1077" s="1" t="s">
        <v>50</v>
      </c>
      <c r="AS1077" s="1" t="s">
        <v>50</v>
      </c>
      <c r="AU1077" s="1" t="s">
        <v>1173</v>
      </c>
      <c r="AV1077">
        <v>66816</v>
      </c>
    </row>
    <row r="1078" spans="1:48" ht="30" customHeight="1" x14ac:dyDescent="0.3">
      <c r="A1078" s="13" t="s">
        <v>290</v>
      </c>
      <c r="B1078" s="13" t="s">
        <v>291</v>
      </c>
      <c r="C1078" s="13" t="s">
        <v>139</v>
      </c>
      <c r="D1078" s="11">
        <v>8.5329999999999995</v>
      </c>
      <c r="E1078" s="12"/>
      <c r="F1078" s="12"/>
      <c r="G1078" s="12"/>
      <c r="H1078" s="12"/>
      <c r="I1078" s="12"/>
      <c r="J1078" s="12"/>
      <c r="K1078" s="12">
        <f t="shared" si="49"/>
        <v>0</v>
      </c>
      <c r="L1078" s="12">
        <f t="shared" si="50"/>
        <v>0</v>
      </c>
      <c r="M1078" s="13" t="s">
        <v>292</v>
      </c>
      <c r="N1078" s="1" t="s">
        <v>293</v>
      </c>
      <c r="O1078" s="1" t="s">
        <v>50</v>
      </c>
      <c r="P1078" s="1" t="s">
        <v>50</v>
      </c>
      <c r="Q1078" s="1" t="s">
        <v>1166</v>
      </c>
      <c r="R1078" s="1" t="s">
        <v>61</v>
      </c>
      <c r="S1078" s="1" t="s">
        <v>62</v>
      </c>
      <c r="T1078" s="1" t="s">
        <v>62</v>
      </c>
      <c r="AR1078" s="1" t="s">
        <v>50</v>
      </c>
      <c r="AS1078" s="1" t="s">
        <v>50</v>
      </c>
      <c r="AU1078" s="1" t="s">
        <v>1174</v>
      </c>
      <c r="AV1078">
        <v>66817</v>
      </c>
    </row>
    <row r="1079" spans="1:48" ht="30" customHeight="1" x14ac:dyDescent="0.3">
      <c r="A1079" s="13" t="s">
        <v>295</v>
      </c>
      <c r="B1079" s="13" t="s">
        <v>296</v>
      </c>
      <c r="C1079" s="13" t="s">
        <v>139</v>
      </c>
      <c r="D1079" s="11">
        <v>8.5329999999999995</v>
      </c>
      <c r="E1079" s="12"/>
      <c r="F1079" s="12"/>
      <c r="G1079" s="12"/>
      <c r="H1079" s="12"/>
      <c r="I1079" s="12"/>
      <c r="J1079" s="12"/>
      <c r="K1079" s="12">
        <f t="shared" si="49"/>
        <v>0</v>
      </c>
      <c r="L1079" s="12">
        <f t="shared" si="50"/>
        <v>0</v>
      </c>
      <c r="M1079" s="13" t="s">
        <v>297</v>
      </c>
      <c r="N1079" s="1" t="s">
        <v>298</v>
      </c>
      <c r="O1079" s="1" t="s">
        <v>50</v>
      </c>
      <c r="P1079" s="1" t="s">
        <v>50</v>
      </c>
      <c r="Q1079" s="1" t="s">
        <v>1166</v>
      </c>
      <c r="R1079" s="1" t="s">
        <v>61</v>
      </c>
      <c r="S1079" s="1" t="s">
        <v>62</v>
      </c>
      <c r="T1079" s="1" t="s">
        <v>62</v>
      </c>
      <c r="AR1079" s="1" t="s">
        <v>50</v>
      </c>
      <c r="AS1079" s="1" t="s">
        <v>50</v>
      </c>
      <c r="AU1079" s="1" t="s">
        <v>1175</v>
      </c>
      <c r="AV1079">
        <v>66818</v>
      </c>
    </row>
    <row r="1080" spans="1:48" ht="30" customHeight="1" x14ac:dyDescent="0.3">
      <c r="A1080" s="13" t="s">
        <v>300</v>
      </c>
      <c r="B1080" s="13" t="s">
        <v>50</v>
      </c>
      <c r="C1080" s="13" t="s">
        <v>139</v>
      </c>
      <c r="D1080" s="11">
        <v>0.67400000000000004</v>
      </c>
      <c r="E1080" s="12"/>
      <c r="F1080" s="12"/>
      <c r="G1080" s="12"/>
      <c r="H1080" s="12"/>
      <c r="I1080" s="12"/>
      <c r="J1080" s="12"/>
      <c r="K1080" s="12">
        <f t="shared" si="49"/>
        <v>0</v>
      </c>
      <c r="L1080" s="12">
        <f t="shared" si="50"/>
        <v>0</v>
      </c>
      <c r="M1080" s="13" t="s">
        <v>301</v>
      </c>
      <c r="N1080" s="1" t="s">
        <v>302</v>
      </c>
      <c r="O1080" s="1" t="s">
        <v>50</v>
      </c>
      <c r="P1080" s="1" t="s">
        <v>50</v>
      </c>
      <c r="Q1080" s="1" t="s">
        <v>1166</v>
      </c>
      <c r="R1080" s="1" t="s">
        <v>61</v>
      </c>
      <c r="S1080" s="1" t="s">
        <v>62</v>
      </c>
      <c r="T1080" s="1" t="s">
        <v>62</v>
      </c>
      <c r="AR1080" s="1" t="s">
        <v>50</v>
      </c>
      <c r="AS1080" s="1" t="s">
        <v>50</v>
      </c>
      <c r="AU1080" s="1" t="s">
        <v>1176</v>
      </c>
      <c r="AV1080">
        <v>67271</v>
      </c>
    </row>
    <row r="1081" spans="1:48" ht="30" customHeight="1" x14ac:dyDescent="0.3">
      <c r="A1081" s="13" t="s">
        <v>304</v>
      </c>
      <c r="B1081" s="13" t="s">
        <v>50</v>
      </c>
      <c r="C1081" s="13" t="s">
        <v>139</v>
      </c>
      <c r="D1081" s="11">
        <v>9.2070000000000007</v>
      </c>
      <c r="E1081" s="12"/>
      <c r="F1081" s="12"/>
      <c r="G1081" s="12"/>
      <c r="H1081" s="12"/>
      <c r="I1081" s="12"/>
      <c r="J1081" s="12"/>
      <c r="K1081" s="12">
        <f t="shared" si="49"/>
        <v>0</v>
      </c>
      <c r="L1081" s="12">
        <f t="shared" si="50"/>
        <v>0</v>
      </c>
      <c r="M1081" s="13" t="s">
        <v>305</v>
      </c>
      <c r="N1081" s="1" t="s">
        <v>306</v>
      </c>
      <c r="O1081" s="1" t="s">
        <v>50</v>
      </c>
      <c r="P1081" s="1" t="s">
        <v>50</v>
      </c>
      <c r="Q1081" s="1" t="s">
        <v>1166</v>
      </c>
      <c r="R1081" s="1" t="s">
        <v>61</v>
      </c>
      <c r="S1081" s="1" t="s">
        <v>62</v>
      </c>
      <c r="T1081" s="1" t="s">
        <v>62</v>
      </c>
      <c r="AR1081" s="1" t="s">
        <v>50</v>
      </c>
      <c r="AS1081" s="1" t="s">
        <v>50</v>
      </c>
      <c r="AU1081" s="1" t="s">
        <v>1177</v>
      </c>
      <c r="AV1081">
        <v>67391</v>
      </c>
    </row>
    <row r="1082" spans="1:48" ht="30" customHeight="1" x14ac:dyDescent="0.3">
      <c r="A1082" s="13" t="s">
        <v>308</v>
      </c>
      <c r="B1082" s="13" t="s">
        <v>309</v>
      </c>
      <c r="C1082" s="13" t="s">
        <v>310</v>
      </c>
      <c r="D1082" s="11">
        <v>297</v>
      </c>
      <c r="E1082" s="12"/>
      <c r="F1082" s="12"/>
      <c r="G1082" s="12"/>
      <c r="H1082" s="12"/>
      <c r="I1082" s="12"/>
      <c r="J1082" s="12"/>
      <c r="K1082" s="12">
        <f t="shared" si="49"/>
        <v>0</v>
      </c>
      <c r="L1082" s="12">
        <f t="shared" si="50"/>
        <v>0</v>
      </c>
      <c r="M1082" s="13" t="s">
        <v>50</v>
      </c>
      <c r="N1082" s="1" t="s">
        <v>311</v>
      </c>
      <c r="O1082" s="1" t="s">
        <v>50</v>
      </c>
      <c r="P1082" s="1" t="s">
        <v>50</v>
      </c>
      <c r="Q1082" s="1" t="s">
        <v>1166</v>
      </c>
      <c r="R1082" s="1" t="s">
        <v>62</v>
      </c>
      <c r="S1082" s="1" t="s">
        <v>62</v>
      </c>
      <c r="T1082" s="1" t="s">
        <v>61</v>
      </c>
      <c r="AR1082" s="1" t="s">
        <v>50</v>
      </c>
      <c r="AS1082" s="1" t="s">
        <v>50</v>
      </c>
      <c r="AU1082" s="1" t="s">
        <v>1178</v>
      </c>
      <c r="AV1082">
        <v>66819</v>
      </c>
    </row>
    <row r="1083" spans="1:48" ht="30" customHeight="1" x14ac:dyDescent="0.3">
      <c r="A1083" s="13" t="s">
        <v>308</v>
      </c>
      <c r="B1083" s="13" t="s">
        <v>313</v>
      </c>
      <c r="C1083" s="13" t="s">
        <v>310</v>
      </c>
      <c r="D1083" s="11">
        <v>284</v>
      </c>
      <c r="E1083" s="12"/>
      <c r="F1083" s="12"/>
      <c r="G1083" s="12"/>
      <c r="H1083" s="12"/>
      <c r="I1083" s="12"/>
      <c r="J1083" s="12"/>
      <c r="K1083" s="12">
        <f t="shared" si="49"/>
        <v>0</v>
      </c>
      <c r="L1083" s="12">
        <f t="shared" si="50"/>
        <v>0</v>
      </c>
      <c r="M1083" s="13" t="s">
        <v>50</v>
      </c>
      <c r="N1083" s="1" t="s">
        <v>314</v>
      </c>
      <c r="O1083" s="1" t="s">
        <v>50</v>
      </c>
      <c r="P1083" s="1" t="s">
        <v>50</v>
      </c>
      <c r="Q1083" s="1" t="s">
        <v>1166</v>
      </c>
      <c r="R1083" s="1" t="s">
        <v>62</v>
      </c>
      <c r="S1083" s="1" t="s">
        <v>62</v>
      </c>
      <c r="T1083" s="1" t="s">
        <v>61</v>
      </c>
      <c r="AR1083" s="1" t="s">
        <v>50</v>
      </c>
      <c r="AS1083" s="1" t="s">
        <v>50</v>
      </c>
      <c r="AU1083" s="1" t="s">
        <v>1179</v>
      </c>
      <c r="AV1083">
        <v>66820</v>
      </c>
    </row>
    <row r="1084" spans="1:48" ht="30" customHeight="1" x14ac:dyDescent="0.3">
      <c r="A1084" s="13" t="s">
        <v>316</v>
      </c>
      <c r="B1084" s="13" t="s">
        <v>317</v>
      </c>
      <c r="C1084" s="13" t="s">
        <v>139</v>
      </c>
      <c r="D1084" s="11">
        <v>9.2070000000000007</v>
      </c>
      <c r="E1084" s="12"/>
      <c r="F1084" s="12"/>
      <c r="G1084" s="12"/>
      <c r="H1084" s="12"/>
      <c r="I1084" s="12"/>
      <c r="J1084" s="12"/>
      <c r="K1084" s="12">
        <f t="shared" si="49"/>
        <v>0</v>
      </c>
      <c r="L1084" s="12">
        <f t="shared" si="50"/>
        <v>0</v>
      </c>
      <c r="M1084" s="13" t="s">
        <v>318</v>
      </c>
      <c r="N1084" s="1" t="s">
        <v>319</v>
      </c>
      <c r="O1084" s="1" t="s">
        <v>50</v>
      </c>
      <c r="P1084" s="1" t="s">
        <v>50</v>
      </c>
      <c r="Q1084" s="1" t="s">
        <v>1166</v>
      </c>
      <c r="R1084" s="1" t="s">
        <v>61</v>
      </c>
      <c r="S1084" s="1" t="s">
        <v>62</v>
      </c>
      <c r="T1084" s="1" t="s">
        <v>62</v>
      </c>
      <c r="AR1084" s="1" t="s">
        <v>50</v>
      </c>
      <c r="AS1084" s="1" t="s">
        <v>50</v>
      </c>
      <c r="AU1084" s="1" t="s">
        <v>1180</v>
      </c>
      <c r="AV1084">
        <v>66821</v>
      </c>
    </row>
    <row r="1085" spans="1:48" ht="30" customHeight="1" x14ac:dyDescent="0.3">
      <c r="A1085" s="13" t="s">
        <v>321</v>
      </c>
      <c r="B1085" s="13" t="s">
        <v>322</v>
      </c>
      <c r="C1085" s="13" t="s">
        <v>323</v>
      </c>
      <c r="D1085" s="11">
        <v>17</v>
      </c>
      <c r="E1085" s="12"/>
      <c r="F1085" s="12"/>
      <c r="G1085" s="12"/>
      <c r="H1085" s="12"/>
      <c r="I1085" s="12"/>
      <c r="J1085" s="12"/>
      <c r="K1085" s="12">
        <f t="shared" si="49"/>
        <v>0</v>
      </c>
      <c r="L1085" s="12">
        <f t="shared" si="50"/>
        <v>0</v>
      </c>
      <c r="M1085" s="13" t="s">
        <v>50</v>
      </c>
      <c r="N1085" s="1" t="s">
        <v>324</v>
      </c>
      <c r="O1085" s="1" t="s">
        <v>50</v>
      </c>
      <c r="P1085" s="1" t="s">
        <v>50</v>
      </c>
      <c r="Q1085" s="1" t="s">
        <v>1166</v>
      </c>
      <c r="R1085" s="1" t="s">
        <v>62</v>
      </c>
      <c r="S1085" s="1" t="s">
        <v>62</v>
      </c>
      <c r="T1085" s="1" t="s">
        <v>61</v>
      </c>
      <c r="AR1085" s="1" t="s">
        <v>50</v>
      </c>
      <c r="AS1085" s="1" t="s">
        <v>50</v>
      </c>
      <c r="AU1085" s="1" t="s">
        <v>1181</v>
      </c>
      <c r="AV1085">
        <v>66822</v>
      </c>
    </row>
    <row r="1086" spans="1:48" ht="30" customHeight="1" x14ac:dyDescent="0.3">
      <c r="A1086" s="13" t="s">
        <v>326</v>
      </c>
      <c r="B1086" s="13" t="s">
        <v>327</v>
      </c>
      <c r="C1086" s="13" t="s">
        <v>323</v>
      </c>
      <c r="D1086" s="11">
        <v>16</v>
      </c>
      <c r="E1086" s="12"/>
      <c r="F1086" s="12"/>
      <c r="G1086" s="12"/>
      <c r="H1086" s="12"/>
      <c r="I1086" s="12"/>
      <c r="J1086" s="12"/>
      <c r="K1086" s="12">
        <f t="shared" si="49"/>
        <v>0</v>
      </c>
      <c r="L1086" s="12">
        <f t="shared" si="50"/>
        <v>0</v>
      </c>
      <c r="M1086" s="13" t="s">
        <v>328</v>
      </c>
      <c r="N1086" s="1" t="s">
        <v>329</v>
      </c>
      <c r="O1086" s="1" t="s">
        <v>50</v>
      </c>
      <c r="P1086" s="1" t="s">
        <v>50</v>
      </c>
      <c r="Q1086" s="1" t="s">
        <v>1166</v>
      </c>
      <c r="R1086" s="1" t="s">
        <v>61</v>
      </c>
      <c r="S1086" s="1" t="s">
        <v>62</v>
      </c>
      <c r="T1086" s="1" t="s">
        <v>62</v>
      </c>
      <c r="AR1086" s="1" t="s">
        <v>50</v>
      </c>
      <c r="AS1086" s="1" t="s">
        <v>50</v>
      </c>
      <c r="AU1086" s="1" t="s">
        <v>1182</v>
      </c>
      <c r="AV1086">
        <v>66823</v>
      </c>
    </row>
    <row r="1087" spans="1:48" ht="30" customHeight="1" x14ac:dyDescent="0.3">
      <c r="A1087" s="13" t="s">
        <v>331</v>
      </c>
      <c r="B1087" s="13" t="s">
        <v>332</v>
      </c>
      <c r="C1087" s="13" t="s">
        <v>58</v>
      </c>
      <c r="D1087" s="11">
        <v>24</v>
      </c>
      <c r="E1087" s="12"/>
      <c r="F1087" s="12"/>
      <c r="G1087" s="12"/>
      <c r="H1087" s="12"/>
      <c r="I1087" s="12"/>
      <c r="J1087" s="12"/>
      <c r="K1087" s="12">
        <f t="shared" si="49"/>
        <v>0</v>
      </c>
      <c r="L1087" s="12">
        <f t="shared" si="50"/>
        <v>0</v>
      </c>
      <c r="M1087" s="13" t="s">
        <v>333</v>
      </c>
      <c r="N1087" s="1" t="s">
        <v>334</v>
      </c>
      <c r="O1087" s="1" t="s">
        <v>50</v>
      </c>
      <c r="P1087" s="1" t="s">
        <v>50</v>
      </c>
      <c r="Q1087" s="1" t="s">
        <v>1166</v>
      </c>
      <c r="R1087" s="1" t="s">
        <v>61</v>
      </c>
      <c r="S1087" s="1" t="s">
        <v>62</v>
      </c>
      <c r="T1087" s="1" t="s">
        <v>62</v>
      </c>
      <c r="AR1087" s="1" t="s">
        <v>50</v>
      </c>
      <c r="AS1087" s="1" t="s">
        <v>50</v>
      </c>
      <c r="AU1087" s="1" t="s">
        <v>1183</v>
      </c>
      <c r="AV1087">
        <v>66824</v>
      </c>
    </row>
    <row r="1088" spans="1:48" ht="30" customHeight="1" x14ac:dyDescent="0.3">
      <c r="A1088" s="13" t="s">
        <v>336</v>
      </c>
      <c r="B1088" s="13" t="s">
        <v>337</v>
      </c>
      <c r="C1088" s="13" t="s">
        <v>58</v>
      </c>
      <c r="D1088" s="11">
        <v>4</v>
      </c>
      <c r="E1088" s="12"/>
      <c r="F1088" s="12"/>
      <c r="G1088" s="12"/>
      <c r="H1088" s="12"/>
      <c r="I1088" s="12"/>
      <c r="J1088" s="12"/>
      <c r="K1088" s="12">
        <f t="shared" si="49"/>
        <v>0</v>
      </c>
      <c r="L1088" s="12">
        <f t="shared" si="50"/>
        <v>0</v>
      </c>
      <c r="M1088" s="13" t="s">
        <v>338</v>
      </c>
      <c r="N1088" s="1" t="s">
        <v>339</v>
      </c>
      <c r="O1088" s="1" t="s">
        <v>50</v>
      </c>
      <c r="P1088" s="1" t="s">
        <v>50</v>
      </c>
      <c r="Q1088" s="1" t="s">
        <v>1166</v>
      </c>
      <c r="R1088" s="1" t="s">
        <v>61</v>
      </c>
      <c r="S1088" s="1" t="s">
        <v>62</v>
      </c>
      <c r="T1088" s="1" t="s">
        <v>62</v>
      </c>
      <c r="AR1088" s="1" t="s">
        <v>50</v>
      </c>
      <c r="AS1088" s="1" t="s">
        <v>50</v>
      </c>
      <c r="AU1088" s="1" t="s">
        <v>1184</v>
      </c>
      <c r="AV1088">
        <v>66825</v>
      </c>
    </row>
    <row r="1089" spans="1:48" ht="30" customHeight="1" x14ac:dyDescent="0.3">
      <c r="A1089" s="13" t="s">
        <v>341</v>
      </c>
      <c r="B1089" s="13" t="s">
        <v>342</v>
      </c>
      <c r="C1089" s="13" t="s">
        <v>99</v>
      </c>
      <c r="D1089" s="11">
        <v>179</v>
      </c>
      <c r="E1089" s="12"/>
      <c r="F1089" s="12"/>
      <c r="G1089" s="12"/>
      <c r="H1089" s="12"/>
      <c r="I1089" s="12"/>
      <c r="J1089" s="12"/>
      <c r="K1089" s="12">
        <f t="shared" si="49"/>
        <v>0</v>
      </c>
      <c r="L1089" s="12">
        <f t="shared" si="50"/>
        <v>0</v>
      </c>
      <c r="M1089" s="13" t="s">
        <v>343</v>
      </c>
      <c r="N1089" s="1" t="s">
        <v>344</v>
      </c>
      <c r="O1089" s="1" t="s">
        <v>50</v>
      </c>
      <c r="P1089" s="1" t="s">
        <v>50</v>
      </c>
      <c r="Q1089" s="1" t="s">
        <v>1166</v>
      </c>
      <c r="R1089" s="1" t="s">
        <v>61</v>
      </c>
      <c r="S1089" s="1" t="s">
        <v>62</v>
      </c>
      <c r="T1089" s="1" t="s">
        <v>62</v>
      </c>
      <c r="AR1089" s="1" t="s">
        <v>50</v>
      </c>
      <c r="AS1089" s="1" t="s">
        <v>50</v>
      </c>
      <c r="AU1089" s="1" t="s">
        <v>1185</v>
      </c>
      <c r="AV1089">
        <v>66826</v>
      </c>
    </row>
    <row r="1090" spans="1:48" ht="30" customHeight="1" x14ac:dyDescent="0.3">
      <c r="A1090" s="13" t="s">
        <v>346</v>
      </c>
      <c r="B1090" s="13" t="s">
        <v>347</v>
      </c>
      <c r="C1090" s="13" t="s">
        <v>83</v>
      </c>
      <c r="D1090" s="11">
        <v>91</v>
      </c>
      <c r="E1090" s="12"/>
      <c r="F1090" s="12"/>
      <c r="G1090" s="12"/>
      <c r="H1090" s="12"/>
      <c r="I1090" s="12"/>
      <c r="J1090" s="12"/>
      <c r="K1090" s="12">
        <f t="shared" si="49"/>
        <v>0</v>
      </c>
      <c r="L1090" s="12">
        <f t="shared" si="50"/>
        <v>0</v>
      </c>
      <c r="M1090" s="13" t="s">
        <v>50</v>
      </c>
      <c r="N1090" s="1" t="s">
        <v>348</v>
      </c>
      <c r="O1090" s="1" t="s">
        <v>50</v>
      </c>
      <c r="P1090" s="1" t="s">
        <v>50</v>
      </c>
      <c r="Q1090" s="1" t="s">
        <v>1166</v>
      </c>
      <c r="R1090" s="1" t="s">
        <v>62</v>
      </c>
      <c r="S1090" s="1" t="s">
        <v>62</v>
      </c>
      <c r="T1090" s="1" t="s">
        <v>61</v>
      </c>
      <c r="AR1090" s="1" t="s">
        <v>50</v>
      </c>
      <c r="AS1090" s="1" t="s">
        <v>50</v>
      </c>
      <c r="AU1090" s="1" t="s">
        <v>1186</v>
      </c>
      <c r="AV1090">
        <v>66827</v>
      </c>
    </row>
    <row r="1091" spans="1:48" ht="30" customHeight="1" x14ac:dyDescent="0.3">
      <c r="A1091" s="13" t="s">
        <v>346</v>
      </c>
      <c r="B1091" s="13" t="s">
        <v>350</v>
      </c>
      <c r="C1091" s="13" t="s">
        <v>83</v>
      </c>
      <c r="D1091" s="11">
        <v>73</v>
      </c>
      <c r="E1091" s="12"/>
      <c r="F1091" s="12"/>
      <c r="G1091" s="12"/>
      <c r="H1091" s="12"/>
      <c r="I1091" s="12"/>
      <c r="J1091" s="12"/>
      <c r="K1091" s="12">
        <f t="shared" si="49"/>
        <v>0</v>
      </c>
      <c r="L1091" s="12">
        <f t="shared" si="50"/>
        <v>0</v>
      </c>
      <c r="M1091" s="13" t="s">
        <v>50</v>
      </c>
      <c r="N1091" s="1" t="s">
        <v>351</v>
      </c>
      <c r="O1091" s="1" t="s">
        <v>50</v>
      </c>
      <c r="P1091" s="1" t="s">
        <v>50</v>
      </c>
      <c r="Q1091" s="1" t="s">
        <v>1166</v>
      </c>
      <c r="R1091" s="1" t="s">
        <v>62</v>
      </c>
      <c r="S1091" s="1" t="s">
        <v>62</v>
      </c>
      <c r="T1091" s="1" t="s">
        <v>61</v>
      </c>
      <c r="AR1091" s="1" t="s">
        <v>50</v>
      </c>
      <c r="AS1091" s="1" t="s">
        <v>50</v>
      </c>
      <c r="AU1091" s="1" t="s">
        <v>1187</v>
      </c>
      <c r="AV1091">
        <v>66828</v>
      </c>
    </row>
    <row r="1092" spans="1:48" ht="30" customHeight="1" x14ac:dyDescent="0.3">
      <c r="A1092" s="13" t="s">
        <v>244</v>
      </c>
      <c r="B1092" s="13" t="s">
        <v>245</v>
      </c>
      <c r="C1092" s="13" t="s">
        <v>139</v>
      </c>
      <c r="D1092" s="11">
        <v>-0.47799999999999998</v>
      </c>
      <c r="E1092" s="12"/>
      <c r="F1092" s="12"/>
      <c r="G1092" s="12"/>
      <c r="H1092" s="12"/>
      <c r="I1092" s="12"/>
      <c r="J1092" s="12"/>
      <c r="K1092" s="12">
        <f t="shared" si="49"/>
        <v>0</v>
      </c>
      <c r="L1092" s="12">
        <f t="shared" si="50"/>
        <v>0</v>
      </c>
      <c r="M1092" s="13" t="s">
        <v>246</v>
      </c>
      <c r="N1092" s="1" t="s">
        <v>247</v>
      </c>
      <c r="O1092" s="1" t="s">
        <v>50</v>
      </c>
      <c r="P1092" s="1" t="s">
        <v>50</v>
      </c>
      <c r="Q1092" s="1" t="s">
        <v>1166</v>
      </c>
      <c r="R1092" s="1" t="s">
        <v>62</v>
      </c>
      <c r="S1092" s="1" t="s">
        <v>62</v>
      </c>
      <c r="T1092" s="1" t="s">
        <v>61</v>
      </c>
      <c r="AR1092" s="1" t="s">
        <v>50</v>
      </c>
      <c r="AS1092" s="1" t="s">
        <v>50</v>
      </c>
      <c r="AU1092" s="1" t="s">
        <v>1188</v>
      </c>
      <c r="AV1092">
        <v>66829</v>
      </c>
    </row>
    <row r="1093" spans="1:48" ht="30" customHeight="1" x14ac:dyDescent="0.3">
      <c r="A1093" s="11"/>
      <c r="B1093" s="11"/>
      <c r="C1093" s="11"/>
      <c r="D1093" s="11"/>
      <c r="E1093" s="12"/>
      <c r="F1093" s="12"/>
      <c r="G1093" s="12"/>
      <c r="H1093" s="12"/>
      <c r="I1093" s="12"/>
      <c r="J1093" s="12"/>
      <c r="K1093" s="12"/>
      <c r="L1093" s="12"/>
      <c r="M1093" s="11"/>
      <c r="Q1093" s="1" t="s">
        <v>1166</v>
      </c>
    </row>
    <row r="1094" spans="1:48" ht="30" customHeight="1" x14ac:dyDescent="0.3">
      <c r="A1094" s="11"/>
      <c r="B1094" s="11"/>
      <c r="C1094" s="11"/>
      <c r="D1094" s="11"/>
      <c r="E1094" s="12"/>
      <c r="F1094" s="12"/>
      <c r="G1094" s="12"/>
      <c r="H1094" s="12"/>
      <c r="I1094" s="12"/>
      <c r="J1094" s="12"/>
      <c r="K1094" s="12"/>
      <c r="L1094" s="12"/>
      <c r="M1094" s="11"/>
      <c r="Q1094" s="1" t="s">
        <v>1166</v>
      </c>
    </row>
    <row r="1095" spans="1:48" ht="30" customHeight="1" x14ac:dyDescent="0.3">
      <c r="A1095" s="13" t="s">
        <v>87</v>
      </c>
      <c r="B1095" s="11"/>
      <c r="C1095" s="11"/>
      <c r="D1095" s="11"/>
      <c r="E1095" s="12"/>
      <c r="F1095" s="12"/>
      <c r="G1095" s="12"/>
      <c r="H1095" s="12"/>
      <c r="I1095" s="12"/>
      <c r="J1095" s="12"/>
      <c r="K1095" s="12"/>
      <c r="L1095" s="12">
        <f>SUMIF(Q1071:Q1094,"01010404",L1071:L1094)</f>
        <v>0</v>
      </c>
      <c r="M1095" s="11"/>
      <c r="N1095" t="s">
        <v>88</v>
      </c>
    </row>
    <row r="1096" spans="1:48" ht="30" customHeight="1" x14ac:dyDescent="0.3">
      <c r="A1096" s="13" t="s">
        <v>354</v>
      </c>
      <c r="B1096" s="13" t="s">
        <v>50</v>
      </c>
      <c r="C1096" s="11"/>
      <c r="D1096" s="11"/>
      <c r="E1096" s="12"/>
      <c r="F1096" s="12"/>
      <c r="G1096" s="12"/>
      <c r="H1096" s="12"/>
      <c r="I1096" s="12"/>
      <c r="J1096" s="12"/>
      <c r="K1096" s="12"/>
      <c r="L1096" s="12"/>
      <c r="M1096" s="11"/>
      <c r="Q1096" s="1" t="s">
        <v>1189</v>
      </c>
    </row>
    <row r="1097" spans="1:48" ht="30" customHeight="1" x14ac:dyDescent="0.3">
      <c r="A1097" s="13" t="s">
        <v>1190</v>
      </c>
      <c r="B1097" s="13" t="s">
        <v>1191</v>
      </c>
      <c r="C1097" s="13" t="s">
        <v>358</v>
      </c>
      <c r="D1097" s="11">
        <v>3587</v>
      </c>
      <c r="E1097" s="12"/>
      <c r="F1097" s="12"/>
      <c r="G1097" s="12"/>
      <c r="H1097" s="12"/>
      <c r="I1097" s="12"/>
      <c r="J1097" s="12"/>
      <c r="K1097" s="12">
        <f t="shared" ref="K1097:K1106" si="51">TRUNC(E1097+G1097+I1097, 0)</f>
        <v>0</v>
      </c>
      <c r="L1097" s="12">
        <f t="shared" ref="L1097:L1106" si="52">TRUNC(F1097+H1097+J1097, 0)</f>
        <v>0</v>
      </c>
      <c r="M1097" s="13" t="s">
        <v>50</v>
      </c>
      <c r="N1097" s="1" t="s">
        <v>1192</v>
      </c>
      <c r="O1097" s="1" t="s">
        <v>50</v>
      </c>
      <c r="P1097" s="1" t="s">
        <v>50</v>
      </c>
      <c r="Q1097" s="1" t="s">
        <v>1189</v>
      </c>
      <c r="R1097" s="1" t="s">
        <v>62</v>
      </c>
      <c r="S1097" s="1" t="s">
        <v>62</v>
      </c>
      <c r="T1097" s="1" t="s">
        <v>61</v>
      </c>
      <c r="AR1097" s="1" t="s">
        <v>50</v>
      </c>
      <c r="AS1097" s="1" t="s">
        <v>50</v>
      </c>
      <c r="AU1097" s="1" t="s">
        <v>1193</v>
      </c>
      <c r="AV1097">
        <v>66831</v>
      </c>
    </row>
    <row r="1098" spans="1:48" ht="30" customHeight="1" x14ac:dyDescent="0.3">
      <c r="A1098" s="13" t="s">
        <v>356</v>
      </c>
      <c r="B1098" s="13" t="s">
        <v>357</v>
      </c>
      <c r="C1098" s="13" t="s">
        <v>358</v>
      </c>
      <c r="D1098" s="11">
        <v>8306</v>
      </c>
      <c r="E1098" s="12"/>
      <c r="F1098" s="12"/>
      <c r="G1098" s="12"/>
      <c r="H1098" s="12"/>
      <c r="I1098" s="12"/>
      <c r="J1098" s="12"/>
      <c r="K1098" s="12">
        <f t="shared" si="51"/>
        <v>0</v>
      </c>
      <c r="L1098" s="12">
        <f t="shared" si="52"/>
        <v>0</v>
      </c>
      <c r="M1098" s="13" t="s">
        <v>50</v>
      </c>
      <c r="N1098" s="1" t="s">
        <v>359</v>
      </c>
      <c r="O1098" s="1" t="s">
        <v>50</v>
      </c>
      <c r="P1098" s="1" t="s">
        <v>50</v>
      </c>
      <c r="Q1098" s="1" t="s">
        <v>1189</v>
      </c>
      <c r="R1098" s="1" t="s">
        <v>62</v>
      </c>
      <c r="S1098" s="1" t="s">
        <v>62</v>
      </c>
      <c r="T1098" s="1" t="s">
        <v>61</v>
      </c>
      <c r="AR1098" s="1" t="s">
        <v>50</v>
      </c>
      <c r="AS1098" s="1" t="s">
        <v>50</v>
      </c>
      <c r="AU1098" s="1" t="s">
        <v>1194</v>
      </c>
      <c r="AV1098">
        <v>66832</v>
      </c>
    </row>
    <row r="1099" spans="1:48" ht="30" customHeight="1" x14ac:dyDescent="0.3">
      <c r="A1099" s="13" t="s">
        <v>1195</v>
      </c>
      <c r="B1099" s="13" t="s">
        <v>1196</v>
      </c>
      <c r="C1099" s="13" t="s">
        <v>99</v>
      </c>
      <c r="D1099" s="11">
        <v>23</v>
      </c>
      <c r="E1099" s="12"/>
      <c r="F1099" s="12"/>
      <c r="G1099" s="12"/>
      <c r="H1099" s="12"/>
      <c r="I1099" s="12"/>
      <c r="J1099" s="12"/>
      <c r="K1099" s="12">
        <f t="shared" si="51"/>
        <v>0</v>
      </c>
      <c r="L1099" s="12">
        <f t="shared" si="52"/>
        <v>0</v>
      </c>
      <c r="M1099" s="13" t="s">
        <v>1197</v>
      </c>
      <c r="N1099" s="1" t="s">
        <v>1198</v>
      </c>
      <c r="O1099" s="1" t="s">
        <v>50</v>
      </c>
      <c r="P1099" s="1" t="s">
        <v>50</v>
      </c>
      <c r="Q1099" s="1" t="s">
        <v>1189</v>
      </c>
      <c r="R1099" s="1" t="s">
        <v>61</v>
      </c>
      <c r="S1099" s="1" t="s">
        <v>62</v>
      </c>
      <c r="T1099" s="1" t="s">
        <v>62</v>
      </c>
      <c r="AR1099" s="1" t="s">
        <v>50</v>
      </c>
      <c r="AS1099" s="1" t="s">
        <v>50</v>
      </c>
      <c r="AU1099" s="1" t="s">
        <v>1199</v>
      </c>
      <c r="AV1099">
        <v>66833</v>
      </c>
    </row>
    <row r="1100" spans="1:48" ht="30" customHeight="1" x14ac:dyDescent="0.3">
      <c r="A1100" s="13" t="s">
        <v>361</v>
      </c>
      <c r="B1100" s="13" t="s">
        <v>362</v>
      </c>
      <c r="C1100" s="13" t="s">
        <v>99</v>
      </c>
      <c r="D1100" s="11">
        <v>10</v>
      </c>
      <c r="E1100" s="12"/>
      <c r="F1100" s="12"/>
      <c r="G1100" s="12"/>
      <c r="H1100" s="12"/>
      <c r="I1100" s="12"/>
      <c r="J1100" s="12"/>
      <c r="K1100" s="12">
        <f t="shared" si="51"/>
        <v>0</v>
      </c>
      <c r="L1100" s="12">
        <f t="shared" si="52"/>
        <v>0</v>
      </c>
      <c r="M1100" s="13" t="s">
        <v>363</v>
      </c>
      <c r="N1100" s="1" t="s">
        <v>364</v>
      </c>
      <c r="O1100" s="1" t="s">
        <v>50</v>
      </c>
      <c r="P1100" s="1" t="s">
        <v>50</v>
      </c>
      <c r="Q1100" s="1" t="s">
        <v>1189</v>
      </c>
      <c r="R1100" s="1" t="s">
        <v>61</v>
      </c>
      <c r="S1100" s="1" t="s">
        <v>62</v>
      </c>
      <c r="T1100" s="1" t="s">
        <v>62</v>
      </c>
      <c r="AR1100" s="1" t="s">
        <v>50</v>
      </c>
      <c r="AS1100" s="1" t="s">
        <v>50</v>
      </c>
      <c r="AU1100" s="1" t="s">
        <v>1200</v>
      </c>
      <c r="AV1100">
        <v>66834</v>
      </c>
    </row>
    <row r="1101" spans="1:48" ht="30" customHeight="1" x14ac:dyDescent="0.3">
      <c r="A1101" s="13" t="s">
        <v>361</v>
      </c>
      <c r="B1101" s="13" t="s">
        <v>366</v>
      </c>
      <c r="C1101" s="13" t="s">
        <v>99</v>
      </c>
      <c r="D1101" s="11">
        <v>39</v>
      </c>
      <c r="E1101" s="12"/>
      <c r="F1101" s="12"/>
      <c r="G1101" s="12"/>
      <c r="H1101" s="12"/>
      <c r="I1101" s="12"/>
      <c r="J1101" s="12"/>
      <c r="K1101" s="12">
        <f t="shared" si="51"/>
        <v>0</v>
      </c>
      <c r="L1101" s="12">
        <f t="shared" si="52"/>
        <v>0</v>
      </c>
      <c r="M1101" s="13" t="s">
        <v>367</v>
      </c>
      <c r="N1101" s="1" t="s">
        <v>368</v>
      </c>
      <c r="O1101" s="1" t="s">
        <v>50</v>
      </c>
      <c r="P1101" s="1" t="s">
        <v>50</v>
      </c>
      <c r="Q1101" s="1" t="s">
        <v>1189</v>
      </c>
      <c r="R1101" s="1" t="s">
        <v>61</v>
      </c>
      <c r="S1101" s="1" t="s">
        <v>62</v>
      </c>
      <c r="T1101" s="1" t="s">
        <v>62</v>
      </c>
      <c r="AR1101" s="1" t="s">
        <v>50</v>
      </c>
      <c r="AS1101" s="1" t="s">
        <v>50</v>
      </c>
      <c r="AU1101" s="1" t="s">
        <v>1201</v>
      </c>
      <c r="AV1101">
        <v>66835</v>
      </c>
    </row>
    <row r="1102" spans="1:48" ht="30" customHeight="1" x14ac:dyDescent="0.3">
      <c r="A1102" s="13" t="s">
        <v>361</v>
      </c>
      <c r="B1102" s="13" t="s">
        <v>1009</v>
      </c>
      <c r="C1102" s="13" t="s">
        <v>99</v>
      </c>
      <c r="D1102" s="11">
        <v>20</v>
      </c>
      <c r="E1102" s="12"/>
      <c r="F1102" s="12"/>
      <c r="G1102" s="12"/>
      <c r="H1102" s="12"/>
      <c r="I1102" s="12"/>
      <c r="J1102" s="12"/>
      <c r="K1102" s="12">
        <f t="shared" si="51"/>
        <v>0</v>
      </c>
      <c r="L1102" s="12">
        <f t="shared" si="52"/>
        <v>0</v>
      </c>
      <c r="M1102" s="13" t="s">
        <v>1010</v>
      </c>
      <c r="N1102" s="1" t="s">
        <v>1011</v>
      </c>
      <c r="O1102" s="1" t="s">
        <v>50</v>
      </c>
      <c r="P1102" s="1" t="s">
        <v>50</v>
      </c>
      <c r="Q1102" s="1" t="s">
        <v>1189</v>
      </c>
      <c r="R1102" s="1" t="s">
        <v>61</v>
      </c>
      <c r="S1102" s="1" t="s">
        <v>62</v>
      </c>
      <c r="T1102" s="1" t="s">
        <v>62</v>
      </c>
      <c r="AR1102" s="1" t="s">
        <v>50</v>
      </c>
      <c r="AS1102" s="1" t="s">
        <v>50</v>
      </c>
      <c r="AU1102" s="1" t="s">
        <v>1202</v>
      </c>
      <c r="AV1102">
        <v>67393</v>
      </c>
    </row>
    <row r="1103" spans="1:48" ht="30" customHeight="1" x14ac:dyDescent="0.3">
      <c r="A1103" s="13" t="s">
        <v>370</v>
      </c>
      <c r="B1103" s="13" t="s">
        <v>371</v>
      </c>
      <c r="C1103" s="13" t="s">
        <v>99</v>
      </c>
      <c r="D1103" s="11">
        <v>69</v>
      </c>
      <c r="E1103" s="12"/>
      <c r="F1103" s="12"/>
      <c r="G1103" s="12"/>
      <c r="H1103" s="12"/>
      <c r="I1103" s="12"/>
      <c r="J1103" s="12"/>
      <c r="K1103" s="12">
        <f t="shared" si="51"/>
        <v>0</v>
      </c>
      <c r="L1103" s="12">
        <f t="shared" si="52"/>
        <v>0</v>
      </c>
      <c r="M1103" s="13" t="s">
        <v>372</v>
      </c>
      <c r="N1103" s="1" t="s">
        <v>373</v>
      </c>
      <c r="O1103" s="1" t="s">
        <v>50</v>
      </c>
      <c r="P1103" s="1" t="s">
        <v>50</v>
      </c>
      <c r="Q1103" s="1" t="s">
        <v>1189</v>
      </c>
      <c r="R1103" s="1" t="s">
        <v>61</v>
      </c>
      <c r="S1103" s="1" t="s">
        <v>62</v>
      </c>
      <c r="T1103" s="1" t="s">
        <v>62</v>
      </c>
      <c r="AR1103" s="1" t="s">
        <v>50</v>
      </c>
      <c r="AS1103" s="1" t="s">
        <v>50</v>
      </c>
      <c r="AU1103" s="1" t="s">
        <v>1203</v>
      </c>
      <c r="AV1103">
        <v>66836</v>
      </c>
    </row>
    <row r="1104" spans="1:48" ht="30" customHeight="1" x14ac:dyDescent="0.3">
      <c r="A1104" s="13" t="s">
        <v>375</v>
      </c>
      <c r="B1104" s="13" t="s">
        <v>376</v>
      </c>
      <c r="C1104" s="13" t="s">
        <v>377</v>
      </c>
      <c r="D1104" s="11">
        <v>11.893000000000001</v>
      </c>
      <c r="E1104" s="12"/>
      <c r="F1104" s="12"/>
      <c r="G1104" s="12"/>
      <c r="H1104" s="12"/>
      <c r="I1104" s="12"/>
      <c r="J1104" s="12"/>
      <c r="K1104" s="12">
        <f t="shared" si="51"/>
        <v>0</v>
      </c>
      <c r="L1104" s="12">
        <f t="shared" si="52"/>
        <v>0</v>
      </c>
      <c r="M1104" s="13" t="s">
        <v>50</v>
      </c>
      <c r="N1104" s="1" t="s">
        <v>378</v>
      </c>
      <c r="O1104" s="1" t="s">
        <v>50</v>
      </c>
      <c r="P1104" s="1" t="s">
        <v>50</v>
      </c>
      <c r="Q1104" s="1" t="s">
        <v>1189</v>
      </c>
      <c r="R1104" s="1" t="s">
        <v>62</v>
      </c>
      <c r="S1104" s="1" t="s">
        <v>62</v>
      </c>
      <c r="T1104" s="1" t="s">
        <v>61</v>
      </c>
      <c r="AR1104" s="1" t="s">
        <v>50</v>
      </c>
      <c r="AS1104" s="1" t="s">
        <v>50</v>
      </c>
      <c r="AU1104" s="1" t="s">
        <v>1204</v>
      </c>
      <c r="AV1104">
        <v>66837</v>
      </c>
    </row>
    <row r="1105" spans="1:48" ht="30" customHeight="1" x14ac:dyDescent="0.3">
      <c r="A1105" s="13" t="s">
        <v>380</v>
      </c>
      <c r="B1105" s="13" t="s">
        <v>381</v>
      </c>
      <c r="C1105" s="13" t="s">
        <v>251</v>
      </c>
      <c r="D1105" s="11">
        <v>6</v>
      </c>
      <c r="E1105" s="12"/>
      <c r="F1105" s="12"/>
      <c r="G1105" s="12"/>
      <c r="H1105" s="12"/>
      <c r="I1105" s="12"/>
      <c r="J1105" s="12"/>
      <c r="K1105" s="12">
        <f t="shared" si="51"/>
        <v>0</v>
      </c>
      <c r="L1105" s="12">
        <f t="shared" si="52"/>
        <v>0</v>
      </c>
      <c r="M1105" s="13" t="s">
        <v>382</v>
      </c>
      <c r="N1105" s="1" t="s">
        <v>383</v>
      </c>
      <c r="O1105" s="1" t="s">
        <v>50</v>
      </c>
      <c r="P1105" s="1" t="s">
        <v>50</v>
      </c>
      <c r="Q1105" s="1" t="s">
        <v>1189</v>
      </c>
      <c r="R1105" s="1" t="s">
        <v>61</v>
      </c>
      <c r="S1105" s="1" t="s">
        <v>62</v>
      </c>
      <c r="T1105" s="1" t="s">
        <v>62</v>
      </c>
      <c r="AR1105" s="1" t="s">
        <v>50</v>
      </c>
      <c r="AS1105" s="1" t="s">
        <v>50</v>
      </c>
      <c r="AU1105" s="1" t="s">
        <v>1205</v>
      </c>
      <c r="AV1105">
        <v>67272</v>
      </c>
    </row>
    <row r="1106" spans="1:48" ht="30" customHeight="1" x14ac:dyDescent="0.3">
      <c r="A1106" s="13" t="s">
        <v>390</v>
      </c>
      <c r="B1106" s="13" t="s">
        <v>391</v>
      </c>
      <c r="C1106" s="13" t="s">
        <v>251</v>
      </c>
      <c r="D1106" s="11">
        <v>3</v>
      </c>
      <c r="E1106" s="12"/>
      <c r="F1106" s="12"/>
      <c r="G1106" s="12"/>
      <c r="H1106" s="12"/>
      <c r="I1106" s="12"/>
      <c r="J1106" s="12"/>
      <c r="K1106" s="12">
        <f t="shared" si="51"/>
        <v>0</v>
      </c>
      <c r="L1106" s="12">
        <f t="shared" si="52"/>
        <v>0</v>
      </c>
      <c r="M1106" s="13" t="s">
        <v>392</v>
      </c>
      <c r="N1106" s="1" t="s">
        <v>393</v>
      </c>
      <c r="O1106" s="1" t="s">
        <v>50</v>
      </c>
      <c r="P1106" s="1" t="s">
        <v>50</v>
      </c>
      <c r="Q1106" s="1" t="s">
        <v>1189</v>
      </c>
      <c r="R1106" s="1" t="s">
        <v>61</v>
      </c>
      <c r="S1106" s="1" t="s">
        <v>62</v>
      </c>
      <c r="T1106" s="1" t="s">
        <v>62</v>
      </c>
      <c r="AR1106" s="1" t="s">
        <v>50</v>
      </c>
      <c r="AS1106" s="1" t="s">
        <v>50</v>
      </c>
      <c r="AU1106" s="1" t="s">
        <v>1206</v>
      </c>
      <c r="AV1106">
        <v>67420</v>
      </c>
    </row>
    <row r="1107" spans="1:48" ht="30" customHeight="1" x14ac:dyDescent="0.3">
      <c r="A1107" s="11"/>
      <c r="B1107" s="11"/>
      <c r="C1107" s="11"/>
      <c r="D1107" s="11"/>
      <c r="E1107" s="12"/>
      <c r="F1107" s="12"/>
      <c r="G1107" s="12"/>
      <c r="H1107" s="12"/>
      <c r="I1107" s="12"/>
      <c r="J1107" s="12"/>
      <c r="K1107" s="12"/>
      <c r="L1107" s="12"/>
      <c r="M1107" s="11"/>
      <c r="Q1107" s="1" t="s">
        <v>1189</v>
      </c>
    </row>
    <row r="1108" spans="1:48" ht="30" customHeight="1" x14ac:dyDescent="0.3">
      <c r="A1108" s="11"/>
      <c r="B1108" s="11"/>
      <c r="C1108" s="11"/>
      <c r="D1108" s="11"/>
      <c r="E1108" s="12"/>
      <c r="F1108" s="12"/>
      <c r="G1108" s="12"/>
      <c r="H1108" s="12"/>
      <c r="I1108" s="12"/>
      <c r="J1108" s="12"/>
      <c r="K1108" s="12"/>
      <c r="L1108" s="12"/>
      <c r="M1108" s="11"/>
      <c r="Q1108" s="1" t="s">
        <v>1189</v>
      </c>
    </row>
    <row r="1109" spans="1:48" ht="30" customHeight="1" x14ac:dyDescent="0.3">
      <c r="A1109" s="11"/>
      <c r="B1109" s="11"/>
      <c r="C1109" s="11"/>
      <c r="D1109" s="11"/>
      <c r="E1109" s="12"/>
      <c r="F1109" s="12"/>
      <c r="G1109" s="12"/>
      <c r="H1109" s="12"/>
      <c r="I1109" s="12"/>
      <c r="J1109" s="12"/>
      <c r="K1109" s="12"/>
      <c r="L1109" s="12"/>
      <c r="M1109" s="11"/>
      <c r="Q1109" s="1" t="s">
        <v>1189</v>
      </c>
    </row>
    <row r="1110" spans="1:48" ht="30" customHeight="1" x14ac:dyDescent="0.3">
      <c r="A1110" s="11"/>
      <c r="B1110" s="11"/>
      <c r="C1110" s="11"/>
      <c r="D1110" s="11"/>
      <c r="E1110" s="12"/>
      <c r="F1110" s="12"/>
      <c r="G1110" s="12"/>
      <c r="H1110" s="12"/>
      <c r="I1110" s="12"/>
      <c r="J1110" s="12"/>
      <c r="K1110" s="12"/>
      <c r="L1110" s="12"/>
      <c r="M1110" s="11"/>
      <c r="Q1110" s="1" t="s">
        <v>1189</v>
      </c>
    </row>
    <row r="1111" spans="1:48" ht="30" customHeight="1" x14ac:dyDescent="0.3">
      <c r="A1111" s="11"/>
      <c r="B1111" s="11"/>
      <c r="C1111" s="11"/>
      <c r="D1111" s="11"/>
      <c r="E1111" s="12"/>
      <c r="F1111" s="12"/>
      <c r="G1111" s="12"/>
      <c r="H1111" s="12"/>
      <c r="I1111" s="12"/>
      <c r="J1111" s="12"/>
      <c r="K1111" s="12"/>
      <c r="L1111" s="12"/>
      <c r="M1111" s="11"/>
      <c r="Q1111" s="1" t="s">
        <v>1189</v>
      </c>
    </row>
    <row r="1112" spans="1:48" ht="30" customHeight="1" x14ac:dyDescent="0.3">
      <c r="A1112" s="11"/>
      <c r="B1112" s="11"/>
      <c r="C1112" s="11"/>
      <c r="D1112" s="11"/>
      <c r="E1112" s="12"/>
      <c r="F1112" s="12"/>
      <c r="G1112" s="12"/>
      <c r="H1112" s="12"/>
      <c r="I1112" s="12"/>
      <c r="J1112" s="12"/>
      <c r="K1112" s="12"/>
      <c r="L1112" s="12"/>
      <c r="M1112" s="11"/>
      <c r="Q1112" s="1" t="s">
        <v>1189</v>
      </c>
    </row>
    <row r="1113" spans="1:48" ht="30" customHeight="1" x14ac:dyDescent="0.3">
      <c r="A1113" s="11"/>
      <c r="B1113" s="11"/>
      <c r="C1113" s="11"/>
      <c r="D1113" s="11"/>
      <c r="E1113" s="12"/>
      <c r="F1113" s="12"/>
      <c r="G1113" s="12"/>
      <c r="H1113" s="12"/>
      <c r="I1113" s="12"/>
      <c r="J1113" s="12"/>
      <c r="K1113" s="12"/>
      <c r="L1113" s="12"/>
      <c r="M1113" s="11"/>
      <c r="Q1113" s="1" t="s">
        <v>1189</v>
      </c>
    </row>
    <row r="1114" spans="1:48" ht="30" customHeight="1" x14ac:dyDescent="0.3">
      <c r="A1114" s="11"/>
      <c r="B1114" s="11"/>
      <c r="C1114" s="11"/>
      <c r="D1114" s="11"/>
      <c r="E1114" s="12"/>
      <c r="F1114" s="12"/>
      <c r="G1114" s="12"/>
      <c r="H1114" s="12"/>
      <c r="I1114" s="12"/>
      <c r="J1114" s="12"/>
      <c r="K1114" s="12"/>
      <c r="L1114" s="12"/>
      <c r="M1114" s="11"/>
      <c r="Q1114" s="1" t="s">
        <v>1189</v>
      </c>
    </row>
    <row r="1115" spans="1:48" ht="30" customHeight="1" x14ac:dyDescent="0.3">
      <c r="A1115" s="11"/>
      <c r="B1115" s="11"/>
      <c r="C1115" s="11"/>
      <c r="D1115" s="11"/>
      <c r="E1115" s="12"/>
      <c r="F1115" s="12"/>
      <c r="G1115" s="12"/>
      <c r="H1115" s="12"/>
      <c r="I1115" s="12"/>
      <c r="J1115" s="12"/>
      <c r="K1115" s="12"/>
      <c r="L1115" s="12"/>
      <c r="M1115" s="11"/>
      <c r="Q1115" s="1" t="s">
        <v>1189</v>
      </c>
    </row>
    <row r="1116" spans="1:48" ht="30" customHeight="1" x14ac:dyDescent="0.3">
      <c r="A1116" s="11"/>
      <c r="B1116" s="11"/>
      <c r="C1116" s="11"/>
      <c r="D1116" s="11"/>
      <c r="E1116" s="12"/>
      <c r="F1116" s="12"/>
      <c r="G1116" s="12"/>
      <c r="H1116" s="12"/>
      <c r="I1116" s="12"/>
      <c r="J1116" s="12"/>
      <c r="K1116" s="12"/>
      <c r="L1116" s="12"/>
      <c r="M1116" s="11"/>
      <c r="Q1116" s="1" t="s">
        <v>1189</v>
      </c>
    </row>
    <row r="1117" spans="1:48" ht="30" customHeight="1" x14ac:dyDescent="0.3">
      <c r="A1117" s="11"/>
      <c r="B1117" s="11"/>
      <c r="C1117" s="11"/>
      <c r="D1117" s="11"/>
      <c r="E1117" s="12"/>
      <c r="F1117" s="12"/>
      <c r="G1117" s="12"/>
      <c r="H1117" s="12"/>
      <c r="I1117" s="12"/>
      <c r="J1117" s="12"/>
      <c r="K1117" s="12"/>
      <c r="L1117" s="12"/>
      <c r="M1117" s="11"/>
      <c r="Q1117" s="1" t="s">
        <v>1189</v>
      </c>
    </row>
    <row r="1118" spans="1:48" ht="30" customHeight="1" x14ac:dyDescent="0.3">
      <c r="A1118" s="11"/>
      <c r="B1118" s="11"/>
      <c r="C1118" s="11"/>
      <c r="D1118" s="11"/>
      <c r="E1118" s="12"/>
      <c r="F1118" s="12"/>
      <c r="G1118" s="12"/>
      <c r="H1118" s="12"/>
      <c r="I1118" s="12"/>
      <c r="J1118" s="12"/>
      <c r="K1118" s="12"/>
      <c r="L1118" s="12"/>
      <c r="M1118" s="11"/>
      <c r="Q1118" s="1" t="s">
        <v>1189</v>
      </c>
    </row>
    <row r="1119" spans="1:48" ht="30" customHeight="1" x14ac:dyDescent="0.3">
      <c r="A1119" s="11"/>
      <c r="B1119" s="11"/>
      <c r="C1119" s="11"/>
      <c r="D1119" s="11"/>
      <c r="E1119" s="12"/>
      <c r="F1119" s="12"/>
      <c r="G1119" s="12"/>
      <c r="H1119" s="12"/>
      <c r="I1119" s="12"/>
      <c r="J1119" s="12"/>
      <c r="K1119" s="12"/>
      <c r="L1119" s="12"/>
      <c r="M1119" s="11"/>
      <c r="Q1119" s="1" t="s">
        <v>1189</v>
      </c>
    </row>
    <row r="1120" spans="1:48" ht="30" customHeight="1" x14ac:dyDescent="0.3">
      <c r="A1120" s="11"/>
      <c r="B1120" s="11"/>
      <c r="C1120" s="11"/>
      <c r="D1120" s="11"/>
      <c r="E1120" s="12"/>
      <c r="F1120" s="12"/>
      <c r="G1120" s="12"/>
      <c r="H1120" s="12"/>
      <c r="I1120" s="12"/>
      <c r="J1120" s="12"/>
      <c r="K1120" s="12"/>
      <c r="L1120" s="12"/>
      <c r="M1120" s="11"/>
      <c r="Q1120" s="1" t="s">
        <v>1189</v>
      </c>
    </row>
    <row r="1121" spans="1:48" ht="30" customHeight="1" x14ac:dyDescent="0.3">
      <c r="A1121" s="13" t="s">
        <v>87</v>
      </c>
      <c r="B1121" s="11"/>
      <c r="C1121" s="11"/>
      <c r="D1121" s="11"/>
      <c r="E1121" s="12"/>
      <c r="F1121" s="12"/>
      <c r="G1121" s="12"/>
      <c r="H1121" s="12"/>
      <c r="I1121" s="12"/>
      <c r="J1121" s="12"/>
      <c r="K1121" s="12"/>
      <c r="L1121" s="12">
        <f>SUMIF(Q1097:Q1120,"01010405",L1097:L1120)</f>
        <v>0</v>
      </c>
      <c r="M1121" s="11"/>
      <c r="N1121" t="s">
        <v>88</v>
      </c>
    </row>
    <row r="1122" spans="1:48" ht="30" customHeight="1" x14ac:dyDescent="0.3">
      <c r="A1122" s="13" t="s">
        <v>400</v>
      </c>
      <c r="B1122" s="13" t="s">
        <v>50</v>
      </c>
      <c r="C1122" s="11"/>
      <c r="D1122" s="11"/>
      <c r="E1122" s="12"/>
      <c r="F1122" s="12"/>
      <c r="G1122" s="12"/>
      <c r="H1122" s="12"/>
      <c r="I1122" s="12"/>
      <c r="J1122" s="12"/>
      <c r="K1122" s="12"/>
      <c r="L1122" s="12"/>
      <c r="M1122" s="11"/>
      <c r="Q1122" s="1" t="s">
        <v>1207</v>
      </c>
    </row>
    <row r="1123" spans="1:48" ht="30" customHeight="1" x14ac:dyDescent="0.3">
      <c r="A1123" s="13" t="s">
        <v>402</v>
      </c>
      <c r="B1123" s="13" t="s">
        <v>403</v>
      </c>
      <c r="C1123" s="13" t="s">
        <v>99</v>
      </c>
      <c r="D1123" s="11">
        <v>5</v>
      </c>
      <c r="E1123" s="12"/>
      <c r="F1123" s="12"/>
      <c r="G1123" s="12"/>
      <c r="H1123" s="12"/>
      <c r="I1123" s="12"/>
      <c r="J1123" s="12"/>
      <c r="K1123" s="12">
        <f>TRUNC(E1123+G1123+I1123, 0)</f>
        <v>0</v>
      </c>
      <c r="L1123" s="12">
        <f>TRUNC(F1123+H1123+J1123, 0)</f>
        <v>0</v>
      </c>
      <c r="M1123" s="13" t="s">
        <v>404</v>
      </c>
      <c r="N1123" s="1" t="s">
        <v>405</v>
      </c>
      <c r="O1123" s="1" t="s">
        <v>50</v>
      </c>
      <c r="P1123" s="1" t="s">
        <v>50</v>
      </c>
      <c r="Q1123" s="1" t="s">
        <v>1207</v>
      </c>
      <c r="R1123" s="1" t="s">
        <v>61</v>
      </c>
      <c r="S1123" s="1" t="s">
        <v>62</v>
      </c>
      <c r="T1123" s="1" t="s">
        <v>62</v>
      </c>
      <c r="AR1123" s="1" t="s">
        <v>50</v>
      </c>
      <c r="AS1123" s="1" t="s">
        <v>50</v>
      </c>
      <c r="AU1123" s="1" t="s">
        <v>1208</v>
      </c>
      <c r="AV1123">
        <v>66840</v>
      </c>
    </row>
    <row r="1124" spans="1:48" ht="30" customHeight="1" x14ac:dyDescent="0.3">
      <c r="A1124" s="13" t="s">
        <v>412</v>
      </c>
      <c r="B1124" s="13" t="s">
        <v>413</v>
      </c>
      <c r="C1124" s="13" t="s">
        <v>414</v>
      </c>
      <c r="D1124" s="11">
        <v>8</v>
      </c>
      <c r="E1124" s="12"/>
      <c r="F1124" s="12"/>
      <c r="G1124" s="12"/>
      <c r="H1124" s="12"/>
      <c r="I1124" s="12"/>
      <c r="J1124" s="12"/>
      <c r="K1124" s="12">
        <f>TRUNC(E1124+G1124+I1124, 0)</f>
        <v>0</v>
      </c>
      <c r="L1124" s="12">
        <f>TRUNC(F1124+H1124+J1124, 0)</f>
        <v>0</v>
      </c>
      <c r="M1124" s="13" t="s">
        <v>415</v>
      </c>
      <c r="N1124" s="1" t="s">
        <v>416</v>
      </c>
      <c r="O1124" s="1" t="s">
        <v>50</v>
      </c>
      <c r="P1124" s="1" t="s">
        <v>50</v>
      </c>
      <c r="Q1124" s="1" t="s">
        <v>1207</v>
      </c>
      <c r="R1124" s="1" t="s">
        <v>61</v>
      </c>
      <c r="S1124" s="1" t="s">
        <v>62</v>
      </c>
      <c r="T1124" s="1" t="s">
        <v>62</v>
      </c>
      <c r="AR1124" s="1" t="s">
        <v>50</v>
      </c>
      <c r="AS1124" s="1" t="s">
        <v>50</v>
      </c>
      <c r="AU1124" s="1" t="s">
        <v>1209</v>
      </c>
      <c r="AV1124">
        <v>67395</v>
      </c>
    </row>
    <row r="1125" spans="1:48" ht="30" customHeight="1" x14ac:dyDescent="0.3">
      <c r="A1125" s="11"/>
      <c r="B1125" s="11"/>
      <c r="C1125" s="11"/>
      <c r="D1125" s="11"/>
      <c r="E1125" s="12"/>
      <c r="F1125" s="12"/>
      <c r="G1125" s="12"/>
      <c r="H1125" s="12"/>
      <c r="I1125" s="12"/>
      <c r="J1125" s="12"/>
      <c r="K1125" s="12"/>
      <c r="L1125" s="12"/>
      <c r="M1125" s="11"/>
      <c r="Q1125" s="1" t="s">
        <v>1207</v>
      </c>
    </row>
    <row r="1126" spans="1:48" ht="30" customHeight="1" x14ac:dyDescent="0.3">
      <c r="A1126" s="11"/>
      <c r="B1126" s="11"/>
      <c r="C1126" s="11"/>
      <c r="D1126" s="11"/>
      <c r="E1126" s="12"/>
      <c r="F1126" s="12"/>
      <c r="G1126" s="12"/>
      <c r="H1126" s="12"/>
      <c r="I1126" s="12"/>
      <c r="J1126" s="12"/>
      <c r="K1126" s="12"/>
      <c r="L1126" s="12"/>
      <c r="M1126" s="11"/>
      <c r="Q1126" s="1" t="s">
        <v>1207</v>
      </c>
    </row>
    <row r="1127" spans="1:48" ht="30" customHeight="1" x14ac:dyDescent="0.3">
      <c r="A1127" s="11"/>
      <c r="B1127" s="11"/>
      <c r="C1127" s="11"/>
      <c r="D1127" s="11"/>
      <c r="E1127" s="12"/>
      <c r="F1127" s="12"/>
      <c r="G1127" s="12"/>
      <c r="H1127" s="12"/>
      <c r="I1127" s="12"/>
      <c r="J1127" s="12"/>
      <c r="K1127" s="12"/>
      <c r="L1127" s="12"/>
      <c r="M1127" s="11"/>
      <c r="Q1127" s="1" t="s">
        <v>1207</v>
      </c>
    </row>
    <row r="1128" spans="1:48" ht="30" customHeight="1" x14ac:dyDescent="0.3">
      <c r="A1128" s="11"/>
      <c r="B1128" s="11"/>
      <c r="C1128" s="11"/>
      <c r="D1128" s="11"/>
      <c r="E1128" s="12"/>
      <c r="F1128" s="12"/>
      <c r="G1128" s="12"/>
      <c r="H1128" s="12"/>
      <c r="I1128" s="12"/>
      <c r="J1128" s="12"/>
      <c r="K1128" s="12"/>
      <c r="L1128" s="12"/>
      <c r="M1128" s="11"/>
      <c r="Q1128" s="1" t="s">
        <v>1207</v>
      </c>
    </row>
    <row r="1129" spans="1:48" ht="30" customHeight="1" x14ac:dyDescent="0.3">
      <c r="A1129" s="11"/>
      <c r="B1129" s="11"/>
      <c r="C1129" s="11"/>
      <c r="D1129" s="11"/>
      <c r="E1129" s="12"/>
      <c r="F1129" s="12"/>
      <c r="G1129" s="12"/>
      <c r="H1129" s="12"/>
      <c r="I1129" s="12"/>
      <c r="J1129" s="12"/>
      <c r="K1129" s="12"/>
      <c r="L1129" s="12"/>
      <c r="M1129" s="11"/>
      <c r="Q1129" s="1" t="s">
        <v>1207</v>
      </c>
    </row>
    <row r="1130" spans="1:48" ht="30" customHeight="1" x14ac:dyDescent="0.3">
      <c r="A1130" s="11"/>
      <c r="B1130" s="11"/>
      <c r="C1130" s="11"/>
      <c r="D1130" s="11"/>
      <c r="E1130" s="12"/>
      <c r="F1130" s="12"/>
      <c r="G1130" s="12"/>
      <c r="H1130" s="12"/>
      <c r="I1130" s="12"/>
      <c r="J1130" s="12"/>
      <c r="K1130" s="12"/>
      <c r="L1130" s="12"/>
      <c r="M1130" s="11"/>
      <c r="Q1130" s="1" t="s">
        <v>1207</v>
      </c>
    </row>
    <row r="1131" spans="1:48" ht="30" customHeight="1" x14ac:dyDescent="0.3">
      <c r="A1131" s="11"/>
      <c r="B1131" s="11"/>
      <c r="C1131" s="11"/>
      <c r="D1131" s="11"/>
      <c r="E1131" s="12"/>
      <c r="F1131" s="12"/>
      <c r="G1131" s="12"/>
      <c r="H1131" s="12"/>
      <c r="I1131" s="12"/>
      <c r="J1131" s="12"/>
      <c r="K1131" s="12"/>
      <c r="L1131" s="12"/>
      <c r="M1131" s="11"/>
      <c r="Q1131" s="1" t="s">
        <v>1207</v>
      </c>
    </row>
    <row r="1132" spans="1:48" ht="30" customHeight="1" x14ac:dyDescent="0.3">
      <c r="A1132" s="11"/>
      <c r="B1132" s="11"/>
      <c r="C1132" s="11"/>
      <c r="D1132" s="11"/>
      <c r="E1132" s="12"/>
      <c r="F1132" s="12"/>
      <c r="G1132" s="12"/>
      <c r="H1132" s="12"/>
      <c r="I1132" s="12"/>
      <c r="J1132" s="12"/>
      <c r="K1132" s="12"/>
      <c r="L1132" s="12"/>
      <c r="M1132" s="11"/>
      <c r="Q1132" s="1" t="s">
        <v>1207</v>
      </c>
    </row>
    <row r="1133" spans="1:48" ht="30" customHeight="1" x14ac:dyDescent="0.3">
      <c r="A1133" s="11"/>
      <c r="B1133" s="11"/>
      <c r="C1133" s="11"/>
      <c r="D1133" s="11"/>
      <c r="E1133" s="12"/>
      <c r="F1133" s="12"/>
      <c r="G1133" s="12"/>
      <c r="H1133" s="12"/>
      <c r="I1133" s="12"/>
      <c r="J1133" s="12"/>
      <c r="K1133" s="12"/>
      <c r="L1133" s="12"/>
      <c r="M1133" s="11"/>
      <c r="Q1133" s="1" t="s">
        <v>1207</v>
      </c>
    </row>
    <row r="1134" spans="1:48" ht="30" customHeight="1" x14ac:dyDescent="0.3">
      <c r="A1134" s="11"/>
      <c r="B1134" s="11"/>
      <c r="C1134" s="11"/>
      <c r="D1134" s="11"/>
      <c r="E1134" s="12"/>
      <c r="F1134" s="12"/>
      <c r="G1134" s="12"/>
      <c r="H1134" s="12"/>
      <c r="I1134" s="12"/>
      <c r="J1134" s="12"/>
      <c r="K1134" s="12"/>
      <c r="L1134" s="12"/>
      <c r="M1134" s="11"/>
      <c r="Q1134" s="1" t="s">
        <v>1207</v>
      </c>
    </row>
    <row r="1135" spans="1:48" ht="30" customHeight="1" x14ac:dyDescent="0.3">
      <c r="A1135" s="11"/>
      <c r="B1135" s="11"/>
      <c r="C1135" s="11"/>
      <c r="D1135" s="11"/>
      <c r="E1135" s="12"/>
      <c r="F1135" s="12"/>
      <c r="G1135" s="12"/>
      <c r="H1135" s="12"/>
      <c r="I1135" s="12"/>
      <c r="J1135" s="12"/>
      <c r="K1135" s="12"/>
      <c r="L1135" s="12"/>
      <c r="M1135" s="11"/>
      <c r="Q1135" s="1" t="s">
        <v>1207</v>
      </c>
    </row>
    <row r="1136" spans="1:48" ht="30" customHeight="1" x14ac:dyDescent="0.3">
      <c r="A1136" s="11"/>
      <c r="B1136" s="11"/>
      <c r="C1136" s="11"/>
      <c r="D1136" s="11"/>
      <c r="E1136" s="12"/>
      <c r="F1136" s="12"/>
      <c r="G1136" s="12"/>
      <c r="H1136" s="12"/>
      <c r="I1136" s="12"/>
      <c r="J1136" s="12"/>
      <c r="K1136" s="12"/>
      <c r="L1136" s="12"/>
      <c r="M1136" s="11"/>
      <c r="Q1136" s="1" t="s">
        <v>1207</v>
      </c>
    </row>
    <row r="1137" spans="1:48" ht="30" customHeight="1" x14ac:dyDescent="0.3">
      <c r="A1137" s="11"/>
      <c r="B1137" s="11"/>
      <c r="C1137" s="11"/>
      <c r="D1137" s="11"/>
      <c r="E1137" s="12"/>
      <c r="F1137" s="12"/>
      <c r="G1137" s="12"/>
      <c r="H1137" s="12"/>
      <c r="I1137" s="12"/>
      <c r="J1137" s="12"/>
      <c r="K1137" s="12"/>
      <c r="L1137" s="12"/>
      <c r="M1137" s="11"/>
      <c r="Q1137" s="1" t="s">
        <v>1207</v>
      </c>
    </row>
    <row r="1138" spans="1:48" ht="30" customHeight="1" x14ac:dyDescent="0.3">
      <c r="A1138" s="11"/>
      <c r="B1138" s="11"/>
      <c r="C1138" s="11"/>
      <c r="D1138" s="11"/>
      <c r="E1138" s="12"/>
      <c r="F1138" s="12"/>
      <c r="G1138" s="12"/>
      <c r="H1138" s="12"/>
      <c r="I1138" s="12"/>
      <c r="J1138" s="12"/>
      <c r="K1138" s="12"/>
      <c r="L1138" s="12"/>
      <c r="M1138" s="11"/>
      <c r="Q1138" s="1" t="s">
        <v>1207</v>
      </c>
    </row>
    <row r="1139" spans="1:48" ht="30" customHeight="1" x14ac:dyDescent="0.3">
      <c r="A1139" s="11"/>
      <c r="B1139" s="11"/>
      <c r="C1139" s="11"/>
      <c r="D1139" s="11"/>
      <c r="E1139" s="12"/>
      <c r="F1139" s="12"/>
      <c r="G1139" s="12"/>
      <c r="H1139" s="12"/>
      <c r="I1139" s="12"/>
      <c r="J1139" s="12"/>
      <c r="K1139" s="12"/>
      <c r="L1139" s="12"/>
      <c r="M1139" s="11"/>
      <c r="Q1139" s="1" t="s">
        <v>1207</v>
      </c>
    </row>
    <row r="1140" spans="1:48" ht="30" customHeight="1" x14ac:dyDescent="0.3">
      <c r="A1140" s="11"/>
      <c r="B1140" s="11"/>
      <c r="C1140" s="11"/>
      <c r="D1140" s="11"/>
      <c r="E1140" s="12"/>
      <c r="F1140" s="12"/>
      <c r="G1140" s="12"/>
      <c r="H1140" s="12"/>
      <c r="I1140" s="12"/>
      <c r="J1140" s="12"/>
      <c r="K1140" s="12"/>
      <c r="L1140" s="12"/>
      <c r="M1140" s="11"/>
      <c r="Q1140" s="1" t="s">
        <v>1207</v>
      </c>
    </row>
    <row r="1141" spans="1:48" ht="30" customHeight="1" x14ac:dyDescent="0.3">
      <c r="A1141" s="11"/>
      <c r="B1141" s="11"/>
      <c r="C1141" s="11"/>
      <c r="D1141" s="11"/>
      <c r="E1141" s="12"/>
      <c r="F1141" s="12"/>
      <c r="G1141" s="12"/>
      <c r="H1141" s="12"/>
      <c r="I1141" s="12"/>
      <c r="J1141" s="12"/>
      <c r="K1141" s="12"/>
      <c r="L1141" s="12"/>
      <c r="M1141" s="11"/>
      <c r="Q1141" s="1" t="s">
        <v>1207</v>
      </c>
    </row>
    <row r="1142" spans="1:48" ht="30" customHeight="1" x14ac:dyDescent="0.3">
      <c r="A1142" s="11"/>
      <c r="B1142" s="11"/>
      <c r="C1142" s="11"/>
      <c r="D1142" s="11"/>
      <c r="E1142" s="12"/>
      <c r="F1142" s="12"/>
      <c r="G1142" s="12"/>
      <c r="H1142" s="12"/>
      <c r="I1142" s="12"/>
      <c r="J1142" s="12"/>
      <c r="K1142" s="12"/>
      <c r="L1142" s="12"/>
      <c r="M1142" s="11"/>
      <c r="Q1142" s="1" t="s">
        <v>1207</v>
      </c>
    </row>
    <row r="1143" spans="1:48" ht="30" customHeight="1" x14ac:dyDescent="0.3">
      <c r="A1143" s="11"/>
      <c r="B1143" s="11"/>
      <c r="C1143" s="11"/>
      <c r="D1143" s="11"/>
      <c r="E1143" s="12"/>
      <c r="F1143" s="12"/>
      <c r="G1143" s="12"/>
      <c r="H1143" s="12"/>
      <c r="I1143" s="12"/>
      <c r="J1143" s="12"/>
      <c r="K1143" s="12"/>
      <c r="L1143" s="12"/>
      <c r="M1143" s="11"/>
      <c r="Q1143" s="1" t="s">
        <v>1207</v>
      </c>
    </row>
    <row r="1144" spans="1:48" ht="30" customHeight="1" x14ac:dyDescent="0.3">
      <c r="A1144" s="11"/>
      <c r="B1144" s="11"/>
      <c r="C1144" s="11"/>
      <c r="D1144" s="11"/>
      <c r="E1144" s="12"/>
      <c r="F1144" s="12"/>
      <c r="G1144" s="12"/>
      <c r="H1144" s="12"/>
      <c r="I1144" s="12"/>
      <c r="J1144" s="12"/>
      <c r="K1144" s="12"/>
      <c r="L1144" s="12"/>
      <c r="M1144" s="11"/>
      <c r="Q1144" s="1" t="s">
        <v>1207</v>
      </c>
    </row>
    <row r="1145" spans="1:48" ht="30" customHeight="1" x14ac:dyDescent="0.3">
      <c r="A1145" s="11"/>
      <c r="B1145" s="11"/>
      <c r="C1145" s="11"/>
      <c r="D1145" s="11"/>
      <c r="E1145" s="12"/>
      <c r="F1145" s="12"/>
      <c r="G1145" s="12"/>
      <c r="H1145" s="12"/>
      <c r="I1145" s="12"/>
      <c r="J1145" s="12"/>
      <c r="K1145" s="12"/>
      <c r="L1145" s="12"/>
      <c r="M1145" s="11"/>
      <c r="Q1145" s="1" t="s">
        <v>1207</v>
      </c>
    </row>
    <row r="1146" spans="1:48" ht="30" customHeight="1" x14ac:dyDescent="0.3">
      <c r="A1146" s="11"/>
      <c r="B1146" s="11"/>
      <c r="C1146" s="11"/>
      <c r="D1146" s="11"/>
      <c r="E1146" s="12"/>
      <c r="F1146" s="12"/>
      <c r="G1146" s="12"/>
      <c r="H1146" s="12"/>
      <c r="I1146" s="12"/>
      <c r="J1146" s="12"/>
      <c r="K1146" s="12"/>
      <c r="L1146" s="12"/>
      <c r="M1146" s="11"/>
      <c r="Q1146" s="1" t="s">
        <v>1207</v>
      </c>
    </row>
    <row r="1147" spans="1:48" ht="30" customHeight="1" x14ac:dyDescent="0.3">
      <c r="A1147" s="13" t="s">
        <v>87</v>
      </c>
      <c r="B1147" s="11"/>
      <c r="C1147" s="11"/>
      <c r="D1147" s="11"/>
      <c r="E1147" s="12"/>
      <c r="F1147" s="12"/>
      <c r="G1147" s="12"/>
      <c r="H1147" s="12"/>
      <c r="I1147" s="12"/>
      <c r="J1147" s="12"/>
      <c r="K1147" s="12"/>
      <c r="L1147" s="12">
        <f>SUMIF(Q1123:Q1146,"01010406",L1123:L1146)</f>
        <v>0</v>
      </c>
      <c r="M1147" s="11"/>
      <c r="N1147" t="s">
        <v>88</v>
      </c>
    </row>
    <row r="1148" spans="1:48" ht="30" customHeight="1" x14ac:dyDescent="0.3">
      <c r="A1148" s="13" t="s">
        <v>418</v>
      </c>
      <c r="B1148" s="13" t="s">
        <v>50</v>
      </c>
      <c r="C1148" s="11"/>
      <c r="D1148" s="11"/>
      <c r="E1148" s="12"/>
      <c r="F1148" s="12"/>
      <c r="G1148" s="12"/>
      <c r="H1148" s="12"/>
      <c r="I1148" s="12"/>
      <c r="J1148" s="12"/>
      <c r="K1148" s="12"/>
      <c r="L1148" s="12"/>
      <c r="M1148" s="11"/>
      <c r="Q1148" s="1" t="s">
        <v>1210</v>
      </c>
    </row>
    <row r="1149" spans="1:48" ht="30" customHeight="1" x14ac:dyDescent="0.3">
      <c r="A1149" s="13" t="s">
        <v>440</v>
      </c>
      <c r="B1149" s="13" t="s">
        <v>441</v>
      </c>
      <c r="C1149" s="13" t="s">
        <v>99</v>
      </c>
      <c r="D1149" s="11">
        <v>2</v>
      </c>
      <c r="E1149" s="12"/>
      <c r="F1149" s="12"/>
      <c r="G1149" s="12"/>
      <c r="H1149" s="12"/>
      <c r="I1149" s="12"/>
      <c r="J1149" s="12"/>
      <c r="K1149" s="12">
        <f t="shared" ref="K1149:L1151" si="53">TRUNC(E1149+G1149+I1149, 0)</f>
        <v>0</v>
      </c>
      <c r="L1149" s="12">
        <f t="shared" si="53"/>
        <v>0</v>
      </c>
      <c r="M1149" s="13" t="s">
        <v>442</v>
      </c>
      <c r="N1149" s="1" t="s">
        <v>443</v>
      </c>
      <c r="O1149" s="1" t="s">
        <v>50</v>
      </c>
      <c r="P1149" s="1" t="s">
        <v>50</v>
      </c>
      <c r="Q1149" s="1" t="s">
        <v>1210</v>
      </c>
      <c r="R1149" s="1" t="s">
        <v>61</v>
      </c>
      <c r="S1149" s="1" t="s">
        <v>62</v>
      </c>
      <c r="T1149" s="1" t="s">
        <v>62</v>
      </c>
      <c r="AR1149" s="1" t="s">
        <v>50</v>
      </c>
      <c r="AS1149" s="1" t="s">
        <v>50</v>
      </c>
      <c r="AU1149" s="1" t="s">
        <v>1211</v>
      </c>
      <c r="AV1149">
        <v>66847</v>
      </c>
    </row>
    <row r="1150" spans="1:48" ht="30" customHeight="1" x14ac:dyDescent="0.3">
      <c r="A1150" s="13" t="s">
        <v>1021</v>
      </c>
      <c r="B1150" s="13" t="s">
        <v>1212</v>
      </c>
      <c r="C1150" s="13" t="s">
        <v>251</v>
      </c>
      <c r="D1150" s="11">
        <v>5</v>
      </c>
      <c r="E1150" s="12"/>
      <c r="F1150" s="12"/>
      <c r="G1150" s="12"/>
      <c r="H1150" s="12"/>
      <c r="I1150" s="12"/>
      <c r="J1150" s="12"/>
      <c r="K1150" s="12">
        <f t="shared" si="53"/>
        <v>0</v>
      </c>
      <c r="L1150" s="12">
        <f t="shared" si="53"/>
        <v>0</v>
      </c>
      <c r="M1150" s="13" t="s">
        <v>1213</v>
      </c>
      <c r="N1150" s="1" t="s">
        <v>1214</v>
      </c>
      <c r="O1150" s="1" t="s">
        <v>50</v>
      </c>
      <c r="P1150" s="1" t="s">
        <v>50</v>
      </c>
      <c r="Q1150" s="1" t="s">
        <v>1210</v>
      </c>
      <c r="R1150" s="1" t="s">
        <v>61</v>
      </c>
      <c r="S1150" s="1" t="s">
        <v>62</v>
      </c>
      <c r="T1150" s="1" t="s">
        <v>62</v>
      </c>
      <c r="AR1150" s="1" t="s">
        <v>50</v>
      </c>
      <c r="AS1150" s="1" t="s">
        <v>50</v>
      </c>
      <c r="AU1150" s="1" t="s">
        <v>1215</v>
      </c>
      <c r="AV1150">
        <v>67399</v>
      </c>
    </row>
    <row r="1151" spans="1:48" ht="30" customHeight="1" x14ac:dyDescent="0.3">
      <c r="A1151" s="13" t="s">
        <v>450</v>
      </c>
      <c r="B1151" s="13" t="s">
        <v>451</v>
      </c>
      <c r="C1151" s="13" t="s">
        <v>99</v>
      </c>
      <c r="D1151" s="11">
        <v>30</v>
      </c>
      <c r="E1151" s="12"/>
      <c r="F1151" s="12"/>
      <c r="G1151" s="12"/>
      <c r="H1151" s="12"/>
      <c r="I1151" s="12"/>
      <c r="J1151" s="12"/>
      <c r="K1151" s="12">
        <f t="shared" si="53"/>
        <v>0</v>
      </c>
      <c r="L1151" s="12">
        <f t="shared" si="53"/>
        <v>0</v>
      </c>
      <c r="M1151" s="13" t="s">
        <v>452</v>
      </c>
      <c r="N1151" s="1" t="s">
        <v>453</v>
      </c>
      <c r="O1151" s="1" t="s">
        <v>50</v>
      </c>
      <c r="P1151" s="1" t="s">
        <v>50</v>
      </c>
      <c r="Q1151" s="1" t="s">
        <v>1210</v>
      </c>
      <c r="R1151" s="1" t="s">
        <v>61</v>
      </c>
      <c r="S1151" s="1" t="s">
        <v>62</v>
      </c>
      <c r="T1151" s="1" t="s">
        <v>62</v>
      </c>
      <c r="AR1151" s="1" t="s">
        <v>50</v>
      </c>
      <c r="AS1151" s="1" t="s">
        <v>50</v>
      </c>
      <c r="AU1151" s="1" t="s">
        <v>1216</v>
      </c>
      <c r="AV1151">
        <v>67275</v>
      </c>
    </row>
    <row r="1152" spans="1:48" ht="30" customHeight="1" x14ac:dyDescent="0.3">
      <c r="A1152" s="11"/>
      <c r="B1152" s="11"/>
      <c r="C1152" s="11"/>
      <c r="D1152" s="11"/>
      <c r="E1152" s="12"/>
      <c r="F1152" s="12"/>
      <c r="G1152" s="12"/>
      <c r="H1152" s="12"/>
      <c r="I1152" s="12"/>
      <c r="J1152" s="12"/>
      <c r="K1152" s="12"/>
      <c r="L1152" s="12"/>
      <c r="M1152" s="11"/>
      <c r="Q1152" s="1" t="s">
        <v>1210</v>
      </c>
    </row>
    <row r="1153" spans="1:17" ht="30" customHeight="1" x14ac:dyDescent="0.3">
      <c r="A1153" s="11"/>
      <c r="B1153" s="11"/>
      <c r="C1153" s="11"/>
      <c r="D1153" s="11"/>
      <c r="E1153" s="12"/>
      <c r="F1153" s="12"/>
      <c r="G1153" s="12"/>
      <c r="H1153" s="12"/>
      <c r="I1153" s="12"/>
      <c r="J1153" s="12"/>
      <c r="K1153" s="12"/>
      <c r="L1153" s="12"/>
      <c r="M1153" s="11"/>
      <c r="Q1153" s="1" t="s">
        <v>1210</v>
      </c>
    </row>
    <row r="1154" spans="1:17" ht="30" customHeight="1" x14ac:dyDescent="0.3">
      <c r="A1154" s="11"/>
      <c r="B1154" s="11"/>
      <c r="C1154" s="11"/>
      <c r="D1154" s="11"/>
      <c r="E1154" s="12"/>
      <c r="F1154" s="12"/>
      <c r="G1154" s="12"/>
      <c r="H1154" s="12"/>
      <c r="I1154" s="12"/>
      <c r="J1154" s="12"/>
      <c r="K1154" s="12"/>
      <c r="L1154" s="12"/>
      <c r="M1154" s="11"/>
      <c r="Q1154" s="1" t="s">
        <v>1210</v>
      </c>
    </row>
    <row r="1155" spans="1:17" ht="30" customHeight="1" x14ac:dyDescent="0.3">
      <c r="A1155" s="11"/>
      <c r="B1155" s="11"/>
      <c r="C1155" s="11"/>
      <c r="D1155" s="11"/>
      <c r="E1155" s="12"/>
      <c r="F1155" s="12"/>
      <c r="G1155" s="12"/>
      <c r="H1155" s="12"/>
      <c r="I1155" s="12"/>
      <c r="J1155" s="12"/>
      <c r="K1155" s="12"/>
      <c r="L1155" s="12"/>
      <c r="M1155" s="11"/>
      <c r="Q1155" s="1" t="s">
        <v>1210</v>
      </c>
    </row>
    <row r="1156" spans="1:17" ht="30" customHeight="1" x14ac:dyDescent="0.3">
      <c r="A1156" s="11"/>
      <c r="B1156" s="11"/>
      <c r="C1156" s="11"/>
      <c r="D1156" s="11"/>
      <c r="E1156" s="12"/>
      <c r="F1156" s="12"/>
      <c r="G1156" s="12"/>
      <c r="H1156" s="12"/>
      <c r="I1156" s="12"/>
      <c r="J1156" s="12"/>
      <c r="K1156" s="12"/>
      <c r="L1156" s="12"/>
      <c r="M1156" s="11"/>
      <c r="Q1156" s="1" t="s">
        <v>1210</v>
      </c>
    </row>
    <row r="1157" spans="1:17" ht="30" customHeight="1" x14ac:dyDescent="0.3">
      <c r="A1157" s="11"/>
      <c r="B1157" s="11"/>
      <c r="C1157" s="11"/>
      <c r="D1157" s="11"/>
      <c r="E1157" s="12"/>
      <c r="F1157" s="12"/>
      <c r="G1157" s="12"/>
      <c r="H1157" s="12"/>
      <c r="I1157" s="12"/>
      <c r="J1157" s="12"/>
      <c r="K1157" s="12"/>
      <c r="L1157" s="12"/>
      <c r="M1157" s="11"/>
      <c r="Q1157" s="1" t="s">
        <v>1210</v>
      </c>
    </row>
    <row r="1158" spans="1:17" ht="30" customHeight="1" x14ac:dyDescent="0.3">
      <c r="A1158" s="11"/>
      <c r="B1158" s="11"/>
      <c r="C1158" s="11"/>
      <c r="D1158" s="11"/>
      <c r="E1158" s="12"/>
      <c r="F1158" s="12"/>
      <c r="G1158" s="12"/>
      <c r="H1158" s="12"/>
      <c r="I1158" s="12"/>
      <c r="J1158" s="12"/>
      <c r="K1158" s="12"/>
      <c r="L1158" s="12"/>
      <c r="M1158" s="11"/>
      <c r="Q1158" s="1" t="s">
        <v>1210</v>
      </c>
    </row>
    <row r="1159" spans="1:17" ht="30" customHeight="1" x14ac:dyDescent="0.3">
      <c r="A1159" s="11"/>
      <c r="B1159" s="11"/>
      <c r="C1159" s="11"/>
      <c r="D1159" s="11"/>
      <c r="E1159" s="12"/>
      <c r="F1159" s="12"/>
      <c r="G1159" s="12"/>
      <c r="H1159" s="12"/>
      <c r="I1159" s="12"/>
      <c r="J1159" s="12"/>
      <c r="K1159" s="12"/>
      <c r="L1159" s="12"/>
      <c r="M1159" s="11"/>
      <c r="Q1159" s="1" t="s">
        <v>1210</v>
      </c>
    </row>
    <row r="1160" spans="1:17" ht="30" customHeight="1" x14ac:dyDescent="0.3">
      <c r="A1160" s="11"/>
      <c r="B1160" s="11"/>
      <c r="C1160" s="11"/>
      <c r="D1160" s="11"/>
      <c r="E1160" s="12"/>
      <c r="F1160" s="12"/>
      <c r="G1160" s="12"/>
      <c r="H1160" s="12"/>
      <c r="I1160" s="12"/>
      <c r="J1160" s="12"/>
      <c r="K1160" s="12"/>
      <c r="L1160" s="12"/>
      <c r="M1160" s="11"/>
      <c r="Q1160" s="1" t="s">
        <v>1210</v>
      </c>
    </row>
    <row r="1161" spans="1:17" ht="30" customHeight="1" x14ac:dyDescent="0.3">
      <c r="A1161" s="11"/>
      <c r="B1161" s="11"/>
      <c r="C1161" s="11"/>
      <c r="D1161" s="11"/>
      <c r="E1161" s="12"/>
      <c r="F1161" s="12"/>
      <c r="G1161" s="12"/>
      <c r="H1161" s="12"/>
      <c r="I1161" s="12"/>
      <c r="J1161" s="12"/>
      <c r="K1161" s="12"/>
      <c r="L1161" s="12"/>
      <c r="M1161" s="11"/>
      <c r="Q1161" s="1" t="s">
        <v>1210</v>
      </c>
    </row>
    <row r="1162" spans="1:17" ht="30" customHeight="1" x14ac:dyDescent="0.3">
      <c r="A1162" s="11"/>
      <c r="B1162" s="11"/>
      <c r="C1162" s="11"/>
      <c r="D1162" s="11"/>
      <c r="E1162" s="12"/>
      <c r="F1162" s="12"/>
      <c r="G1162" s="12"/>
      <c r="H1162" s="12"/>
      <c r="I1162" s="12"/>
      <c r="J1162" s="12"/>
      <c r="K1162" s="12"/>
      <c r="L1162" s="12"/>
      <c r="M1162" s="11"/>
      <c r="Q1162" s="1" t="s">
        <v>1210</v>
      </c>
    </row>
    <row r="1163" spans="1:17" ht="30" customHeight="1" x14ac:dyDescent="0.3">
      <c r="A1163" s="11"/>
      <c r="B1163" s="11"/>
      <c r="C1163" s="11"/>
      <c r="D1163" s="11"/>
      <c r="E1163" s="12"/>
      <c r="F1163" s="12"/>
      <c r="G1163" s="12"/>
      <c r="H1163" s="12"/>
      <c r="I1163" s="12"/>
      <c r="J1163" s="12"/>
      <c r="K1163" s="12"/>
      <c r="L1163" s="12"/>
      <c r="M1163" s="11"/>
      <c r="Q1163" s="1" t="s">
        <v>1210</v>
      </c>
    </row>
    <row r="1164" spans="1:17" ht="30" customHeight="1" x14ac:dyDescent="0.3">
      <c r="A1164" s="11"/>
      <c r="B1164" s="11"/>
      <c r="C1164" s="11"/>
      <c r="D1164" s="11"/>
      <c r="E1164" s="12"/>
      <c r="F1164" s="12"/>
      <c r="G1164" s="12"/>
      <c r="H1164" s="12"/>
      <c r="I1164" s="12"/>
      <c r="J1164" s="12"/>
      <c r="K1164" s="12"/>
      <c r="L1164" s="12"/>
      <c r="M1164" s="11"/>
      <c r="Q1164" s="1" t="s">
        <v>1210</v>
      </c>
    </row>
    <row r="1165" spans="1:17" ht="30" customHeight="1" x14ac:dyDescent="0.3">
      <c r="A1165" s="11"/>
      <c r="B1165" s="11"/>
      <c r="C1165" s="11"/>
      <c r="D1165" s="11"/>
      <c r="E1165" s="12"/>
      <c r="F1165" s="12"/>
      <c r="G1165" s="12"/>
      <c r="H1165" s="12"/>
      <c r="I1165" s="12"/>
      <c r="J1165" s="12"/>
      <c r="K1165" s="12"/>
      <c r="L1165" s="12"/>
      <c r="M1165" s="11"/>
      <c r="Q1165" s="1" t="s">
        <v>1210</v>
      </c>
    </row>
    <row r="1166" spans="1:17" ht="30" customHeight="1" x14ac:dyDescent="0.3">
      <c r="A1166" s="11"/>
      <c r="B1166" s="11"/>
      <c r="C1166" s="11"/>
      <c r="D1166" s="11"/>
      <c r="E1166" s="12"/>
      <c r="F1166" s="12"/>
      <c r="G1166" s="12"/>
      <c r="H1166" s="12"/>
      <c r="I1166" s="12"/>
      <c r="J1166" s="12"/>
      <c r="K1166" s="12"/>
      <c r="L1166" s="12"/>
      <c r="M1166" s="11"/>
      <c r="Q1166" s="1" t="s">
        <v>1210</v>
      </c>
    </row>
    <row r="1167" spans="1:17" ht="30" customHeight="1" x14ac:dyDescent="0.3">
      <c r="A1167" s="11"/>
      <c r="B1167" s="11"/>
      <c r="C1167" s="11"/>
      <c r="D1167" s="11"/>
      <c r="E1167" s="12"/>
      <c r="F1167" s="12"/>
      <c r="G1167" s="12"/>
      <c r="H1167" s="12"/>
      <c r="I1167" s="12"/>
      <c r="J1167" s="12"/>
      <c r="K1167" s="12"/>
      <c r="L1167" s="12"/>
      <c r="M1167" s="11"/>
      <c r="Q1167" s="1" t="s">
        <v>1210</v>
      </c>
    </row>
    <row r="1168" spans="1:17" ht="30" customHeight="1" x14ac:dyDescent="0.3">
      <c r="A1168" s="11"/>
      <c r="B1168" s="11"/>
      <c r="C1168" s="11"/>
      <c r="D1168" s="11"/>
      <c r="E1168" s="12"/>
      <c r="F1168" s="12"/>
      <c r="G1168" s="12"/>
      <c r="H1168" s="12"/>
      <c r="I1168" s="12"/>
      <c r="J1168" s="12"/>
      <c r="K1168" s="12"/>
      <c r="L1168" s="12"/>
      <c r="M1168" s="11"/>
      <c r="Q1168" s="1" t="s">
        <v>1210</v>
      </c>
    </row>
    <row r="1169" spans="1:48" ht="30" customHeight="1" x14ac:dyDescent="0.3">
      <c r="A1169" s="11"/>
      <c r="B1169" s="11"/>
      <c r="C1169" s="11"/>
      <c r="D1169" s="11"/>
      <c r="E1169" s="12"/>
      <c r="F1169" s="12"/>
      <c r="G1169" s="12"/>
      <c r="H1169" s="12"/>
      <c r="I1169" s="12"/>
      <c r="J1169" s="12"/>
      <c r="K1169" s="12"/>
      <c r="L1169" s="12"/>
      <c r="M1169" s="11"/>
      <c r="Q1169" s="1" t="s">
        <v>1210</v>
      </c>
    </row>
    <row r="1170" spans="1:48" ht="30" customHeight="1" x14ac:dyDescent="0.3">
      <c r="A1170" s="11"/>
      <c r="B1170" s="11"/>
      <c r="C1170" s="11"/>
      <c r="D1170" s="11"/>
      <c r="E1170" s="12"/>
      <c r="F1170" s="12"/>
      <c r="G1170" s="12"/>
      <c r="H1170" s="12"/>
      <c r="I1170" s="12"/>
      <c r="J1170" s="12"/>
      <c r="K1170" s="12"/>
      <c r="L1170" s="12"/>
      <c r="M1170" s="11"/>
      <c r="Q1170" s="1" t="s">
        <v>1210</v>
      </c>
    </row>
    <row r="1171" spans="1:48" ht="30" customHeight="1" x14ac:dyDescent="0.3">
      <c r="A1171" s="11"/>
      <c r="B1171" s="11"/>
      <c r="C1171" s="11"/>
      <c r="D1171" s="11"/>
      <c r="E1171" s="12"/>
      <c r="F1171" s="12"/>
      <c r="G1171" s="12"/>
      <c r="H1171" s="12"/>
      <c r="I1171" s="12"/>
      <c r="J1171" s="12"/>
      <c r="K1171" s="12"/>
      <c r="L1171" s="12"/>
      <c r="M1171" s="11"/>
      <c r="Q1171" s="1" t="s">
        <v>1210</v>
      </c>
    </row>
    <row r="1172" spans="1:48" ht="30" customHeight="1" x14ac:dyDescent="0.3">
      <c r="A1172" s="11"/>
      <c r="B1172" s="11"/>
      <c r="C1172" s="11"/>
      <c r="D1172" s="11"/>
      <c r="E1172" s="12"/>
      <c r="F1172" s="12"/>
      <c r="G1172" s="12"/>
      <c r="H1172" s="12"/>
      <c r="I1172" s="12"/>
      <c r="J1172" s="12"/>
      <c r="K1172" s="12"/>
      <c r="L1172" s="12"/>
      <c r="M1172" s="11"/>
      <c r="Q1172" s="1" t="s">
        <v>1210</v>
      </c>
    </row>
    <row r="1173" spans="1:48" ht="30" customHeight="1" x14ac:dyDescent="0.3">
      <c r="A1173" s="13" t="s">
        <v>87</v>
      </c>
      <c r="B1173" s="11"/>
      <c r="C1173" s="11"/>
      <c r="D1173" s="11"/>
      <c r="E1173" s="12"/>
      <c r="F1173" s="12"/>
      <c r="G1173" s="12"/>
      <c r="H1173" s="12"/>
      <c r="I1173" s="12"/>
      <c r="J1173" s="12"/>
      <c r="K1173" s="12"/>
      <c r="L1173" s="12">
        <f>SUMIF(Q1149:Q1172,"01010407",L1149:L1172)</f>
        <v>0</v>
      </c>
      <c r="M1173" s="11"/>
      <c r="N1173" t="s">
        <v>88</v>
      </c>
    </row>
    <row r="1174" spans="1:48" ht="30" customHeight="1" x14ac:dyDescent="0.3">
      <c r="A1174" s="13" t="s">
        <v>455</v>
      </c>
      <c r="B1174" s="13" t="s">
        <v>50</v>
      </c>
      <c r="C1174" s="11"/>
      <c r="D1174" s="11"/>
      <c r="E1174" s="12"/>
      <c r="F1174" s="12"/>
      <c r="G1174" s="12"/>
      <c r="H1174" s="12"/>
      <c r="I1174" s="12"/>
      <c r="J1174" s="12"/>
      <c r="K1174" s="12"/>
      <c r="L1174" s="12"/>
      <c r="M1174" s="11"/>
      <c r="Q1174" s="1" t="s">
        <v>1217</v>
      </c>
    </row>
    <row r="1175" spans="1:48" ht="30" customHeight="1" x14ac:dyDescent="0.3">
      <c r="A1175" s="13" t="s">
        <v>457</v>
      </c>
      <c r="B1175" s="13" t="s">
        <v>458</v>
      </c>
      <c r="C1175" s="13" t="s">
        <v>99</v>
      </c>
      <c r="D1175" s="11">
        <v>6</v>
      </c>
      <c r="E1175" s="12"/>
      <c r="F1175" s="12"/>
      <c r="G1175" s="12"/>
      <c r="H1175" s="12"/>
      <c r="I1175" s="12"/>
      <c r="J1175" s="12"/>
      <c r="K1175" s="12">
        <f t="shared" ref="K1175:L1178" si="54">TRUNC(E1175+G1175+I1175, 0)</f>
        <v>0</v>
      </c>
      <c r="L1175" s="12">
        <f t="shared" si="54"/>
        <v>0</v>
      </c>
      <c r="M1175" s="13" t="s">
        <v>459</v>
      </c>
      <c r="N1175" s="1" t="s">
        <v>460</v>
      </c>
      <c r="O1175" s="1" t="s">
        <v>50</v>
      </c>
      <c r="P1175" s="1" t="s">
        <v>50</v>
      </c>
      <c r="Q1175" s="1" t="s">
        <v>1217</v>
      </c>
      <c r="R1175" s="1" t="s">
        <v>61</v>
      </c>
      <c r="S1175" s="1" t="s">
        <v>62</v>
      </c>
      <c r="T1175" s="1" t="s">
        <v>62</v>
      </c>
      <c r="AR1175" s="1" t="s">
        <v>50</v>
      </c>
      <c r="AS1175" s="1" t="s">
        <v>50</v>
      </c>
      <c r="AU1175" s="1" t="s">
        <v>1218</v>
      </c>
      <c r="AV1175">
        <v>66852</v>
      </c>
    </row>
    <row r="1176" spans="1:48" ht="30" customHeight="1" x14ac:dyDescent="0.3">
      <c r="A1176" s="13" t="s">
        <v>457</v>
      </c>
      <c r="B1176" s="13" t="s">
        <v>462</v>
      </c>
      <c r="C1176" s="13" t="s">
        <v>99</v>
      </c>
      <c r="D1176" s="11">
        <v>12</v>
      </c>
      <c r="E1176" s="12"/>
      <c r="F1176" s="12"/>
      <c r="G1176" s="12"/>
      <c r="H1176" s="12"/>
      <c r="I1176" s="12"/>
      <c r="J1176" s="12"/>
      <c r="K1176" s="12">
        <f t="shared" si="54"/>
        <v>0</v>
      </c>
      <c r="L1176" s="12">
        <f t="shared" si="54"/>
        <v>0</v>
      </c>
      <c r="M1176" s="13" t="s">
        <v>463</v>
      </c>
      <c r="N1176" s="1" t="s">
        <v>464</v>
      </c>
      <c r="O1176" s="1" t="s">
        <v>50</v>
      </c>
      <c r="P1176" s="1" t="s">
        <v>50</v>
      </c>
      <c r="Q1176" s="1" t="s">
        <v>1217</v>
      </c>
      <c r="R1176" s="1" t="s">
        <v>61</v>
      </c>
      <c r="S1176" s="1" t="s">
        <v>62</v>
      </c>
      <c r="T1176" s="1" t="s">
        <v>62</v>
      </c>
      <c r="AR1176" s="1" t="s">
        <v>50</v>
      </c>
      <c r="AS1176" s="1" t="s">
        <v>50</v>
      </c>
      <c r="AU1176" s="1" t="s">
        <v>1219</v>
      </c>
      <c r="AV1176">
        <v>66853</v>
      </c>
    </row>
    <row r="1177" spans="1:48" ht="30" customHeight="1" x14ac:dyDescent="0.3">
      <c r="A1177" s="13" t="s">
        <v>476</v>
      </c>
      <c r="B1177" s="13" t="s">
        <v>477</v>
      </c>
      <c r="C1177" s="13" t="s">
        <v>251</v>
      </c>
      <c r="D1177" s="11">
        <v>23</v>
      </c>
      <c r="E1177" s="12"/>
      <c r="F1177" s="12"/>
      <c r="G1177" s="12"/>
      <c r="H1177" s="12"/>
      <c r="I1177" s="12"/>
      <c r="J1177" s="12"/>
      <c r="K1177" s="12">
        <f t="shared" si="54"/>
        <v>0</v>
      </c>
      <c r="L1177" s="12">
        <f t="shared" si="54"/>
        <v>0</v>
      </c>
      <c r="M1177" s="13" t="s">
        <v>478</v>
      </c>
      <c r="N1177" s="1" t="s">
        <v>479</v>
      </c>
      <c r="O1177" s="1" t="s">
        <v>50</v>
      </c>
      <c r="P1177" s="1" t="s">
        <v>50</v>
      </c>
      <c r="Q1177" s="1" t="s">
        <v>1217</v>
      </c>
      <c r="R1177" s="1" t="s">
        <v>61</v>
      </c>
      <c r="S1177" s="1" t="s">
        <v>62</v>
      </c>
      <c r="T1177" s="1" t="s">
        <v>62</v>
      </c>
      <c r="AR1177" s="1" t="s">
        <v>50</v>
      </c>
      <c r="AS1177" s="1" t="s">
        <v>50</v>
      </c>
      <c r="AU1177" s="1" t="s">
        <v>1220</v>
      </c>
      <c r="AV1177">
        <v>66855</v>
      </c>
    </row>
    <row r="1178" spans="1:48" ht="30" customHeight="1" x14ac:dyDescent="0.3">
      <c r="A1178" s="13" t="s">
        <v>476</v>
      </c>
      <c r="B1178" s="13" t="s">
        <v>481</v>
      </c>
      <c r="C1178" s="13" t="s">
        <v>251</v>
      </c>
      <c r="D1178" s="11">
        <v>21</v>
      </c>
      <c r="E1178" s="12"/>
      <c r="F1178" s="12"/>
      <c r="G1178" s="12"/>
      <c r="H1178" s="12"/>
      <c r="I1178" s="12"/>
      <c r="J1178" s="12"/>
      <c r="K1178" s="12">
        <f t="shared" si="54"/>
        <v>0</v>
      </c>
      <c r="L1178" s="12">
        <f t="shared" si="54"/>
        <v>0</v>
      </c>
      <c r="M1178" s="13" t="s">
        <v>482</v>
      </c>
      <c r="N1178" s="1" t="s">
        <v>483</v>
      </c>
      <c r="O1178" s="1" t="s">
        <v>50</v>
      </c>
      <c r="P1178" s="1" t="s">
        <v>50</v>
      </c>
      <c r="Q1178" s="1" t="s">
        <v>1217</v>
      </c>
      <c r="R1178" s="1" t="s">
        <v>61</v>
      </c>
      <c r="S1178" s="1" t="s">
        <v>62</v>
      </c>
      <c r="T1178" s="1" t="s">
        <v>62</v>
      </c>
      <c r="AR1178" s="1" t="s">
        <v>50</v>
      </c>
      <c r="AS1178" s="1" t="s">
        <v>50</v>
      </c>
      <c r="AU1178" s="1" t="s">
        <v>1221</v>
      </c>
      <c r="AV1178">
        <v>66856</v>
      </c>
    </row>
    <row r="1179" spans="1:48" ht="30" customHeight="1" x14ac:dyDescent="0.3">
      <c r="A1179" s="11"/>
      <c r="B1179" s="11"/>
      <c r="C1179" s="11"/>
      <c r="D1179" s="11"/>
      <c r="E1179" s="12"/>
      <c r="F1179" s="12"/>
      <c r="G1179" s="12"/>
      <c r="H1179" s="12"/>
      <c r="I1179" s="12"/>
      <c r="J1179" s="12"/>
      <c r="K1179" s="12"/>
      <c r="L1179" s="12"/>
      <c r="M1179" s="11"/>
      <c r="Q1179" s="1" t="s">
        <v>1217</v>
      </c>
    </row>
    <row r="1180" spans="1:48" ht="30" customHeight="1" x14ac:dyDescent="0.3">
      <c r="A1180" s="11"/>
      <c r="B1180" s="11"/>
      <c r="C1180" s="11"/>
      <c r="D1180" s="11"/>
      <c r="E1180" s="12"/>
      <c r="F1180" s="12"/>
      <c r="G1180" s="12"/>
      <c r="H1180" s="12"/>
      <c r="I1180" s="12"/>
      <c r="J1180" s="12"/>
      <c r="K1180" s="12"/>
      <c r="L1180" s="12"/>
      <c r="M1180" s="11"/>
      <c r="Q1180" s="1" t="s">
        <v>1217</v>
      </c>
    </row>
    <row r="1181" spans="1:48" ht="30" customHeight="1" x14ac:dyDescent="0.3">
      <c r="A1181" s="11"/>
      <c r="B1181" s="11"/>
      <c r="C1181" s="11"/>
      <c r="D1181" s="11"/>
      <c r="E1181" s="12"/>
      <c r="F1181" s="12"/>
      <c r="G1181" s="12"/>
      <c r="H1181" s="12"/>
      <c r="I1181" s="12"/>
      <c r="J1181" s="12"/>
      <c r="K1181" s="12"/>
      <c r="L1181" s="12"/>
      <c r="M1181" s="11"/>
      <c r="Q1181" s="1" t="s">
        <v>1217</v>
      </c>
    </row>
    <row r="1182" spans="1:48" ht="30" customHeight="1" x14ac:dyDescent="0.3">
      <c r="A1182" s="11"/>
      <c r="B1182" s="11"/>
      <c r="C1182" s="11"/>
      <c r="D1182" s="11"/>
      <c r="E1182" s="12"/>
      <c r="F1182" s="12"/>
      <c r="G1182" s="12"/>
      <c r="H1182" s="12"/>
      <c r="I1182" s="12"/>
      <c r="J1182" s="12"/>
      <c r="K1182" s="12"/>
      <c r="L1182" s="12"/>
      <c r="M1182" s="11"/>
      <c r="Q1182" s="1" t="s">
        <v>1217</v>
      </c>
    </row>
    <row r="1183" spans="1:48" ht="30" customHeight="1" x14ac:dyDescent="0.3">
      <c r="A1183" s="11"/>
      <c r="B1183" s="11"/>
      <c r="C1183" s="11"/>
      <c r="D1183" s="11"/>
      <c r="E1183" s="12"/>
      <c r="F1183" s="12"/>
      <c r="G1183" s="12"/>
      <c r="H1183" s="12"/>
      <c r="I1183" s="12"/>
      <c r="J1183" s="12"/>
      <c r="K1183" s="12"/>
      <c r="L1183" s="12"/>
      <c r="M1183" s="11"/>
      <c r="Q1183" s="1" t="s">
        <v>1217</v>
      </c>
    </row>
    <row r="1184" spans="1:48" ht="30" customHeight="1" x14ac:dyDescent="0.3">
      <c r="A1184" s="11"/>
      <c r="B1184" s="11"/>
      <c r="C1184" s="11"/>
      <c r="D1184" s="11"/>
      <c r="E1184" s="12"/>
      <c r="F1184" s="12"/>
      <c r="G1184" s="12"/>
      <c r="H1184" s="12"/>
      <c r="I1184" s="12"/>
      <c r="J1184" s="12"/>
      <c r="K1184" s="12"/>
      <c r="L1184" s="12"/>
      <c r="M1184" s="11"/>
      <c r="Q1184" s="1" t="s">
        <v>1217</v>
      </c>
    </row>
    <row r="1185" spans="1:17" ht="30" customHeight="1" x14ac:dyDescent="0.3">
      <c r="A1185" s="11"/>
      <c r="B1185" s="11"/>
      <c r="C1185" s="11"/>
      <c r="D1185" s="11"/>
      <c r="E1185" s="12"/>
      <c r="F1185" s="12"/>
      <c r="G1185" s="12"/>
      <c r="H1185" s="12"/>
      <c r="I1185" s="12"/>
      <c r="J1185" s="12"/>
      <c r="K1185" s="12"/>
      <c r="L1185" s="12"/>
      <c r="M1185" s="11"/>
      <c r="Q1185" s="1" t="s">
        <v>1217</v>
      </c>
    </row>
    <row r="1186" spans="1:17" ht="30" customHeight="1" x14ac:dyDescent="0.3">
      <c r="A1186" s="11"/>
      <c r="B1186" s="11"/>
      <c r="C1186" s="11"/>
      <c r="D1186" s="11"/>
      <c r="E1186" s="12"/>
      <c r="F1186" s="12"/>
      <c r="G1186" s="12"/>
      <c r="H1186" s="12"/>
      <c r="I1186" s="12"/>
      <c r="J1186" s="12"/>
      <c r="K1186" s="12"/>
      <c r="L1186" s="12"/>
      <c r="M1186" s="11"/>
      <c r="Q1186" s="1" t="s">
        <v>1217</v>
      </c>
    </row>
    <row r="1187" spans="1:17" ht="30" customHeight="1" x14ac:dyDescent="0.3">
      <c r="A1187" s="11"/>
      <c r="B1187" s="11"/>
      <c r="C1187" s="11"/>
      <c r="D1187" s="11"/>
      <c r="E1187" s="12"/>
      <c r="F1187" s="12"/>
      <c r="G1187" s="12"/>
      <c r="H1187" s="12"/>
      <c r="I1187" s="12"/>
      <c r="J1187" s="12"/>
      <c r="K1187" s="12"/>
      <c r="L1187" s="12"/>
      <c r="M1187" s="11"/>
      <c r="Q1187" s="1" t="s">
        <v>1217</v>
      </c>
    </row>
    <row r="1188" spans="1:17" ht="30" customHeight="1" x14ac:dyDescent="0.3">
      <c r="A1188" s="11"/>
      <c r="B1188" s="11"/>
      <c r="C1188" s="11"/>
      <c r="D1188" s="11"/>
      <c r="E1188" s="12"/>
      <c r="F1188" s="12"/>
      <c r="G1188" s="12"/>
      <c r="H1188" s="12"/>
      <c r="I1188" s="12"/>
      <c r="J1188" s="12"/>
      <c r="K1188" s="12"/>
      <c r="L1188" s="12"/>
      <c r="M1188" s="11"/>
      <c r="Q1188" s="1" t="s">
        <v>1217</v>
      </c>
    </row>
    <row r="1189" spans="1:17" ht="30" customHeight="1" x14ac:dyDescent="0.3">
      <c r="A1189" s="11"/>
      <c r="B1189" s="11"/>
      <c r="C1189" s="11"/>
      <c r="D1189" s="11"/>
      <c r="E1189" s="12"/>
      <c r="F1189" s="12"/>
      <c r="G1189" s="12"/>
      <c r="H1189" s="12"/>
      <c r="I1189" s="12"/>
      <c r="J1189" s="12"/>
      <c r="K1189" s="12"/>
      <c r="L1189" s="12"/>
      <c r="M1189" s="11"/>
      <c r="Q1189" s="1" t="s">
        <v>1217</v>
      </c>
    </row>
    <row r="1190" spans="1:17" ht="30" customHeight="1" x14ac:dyDescent="0.3">
      <c r="A1190" s="11"/>
      <c r="B1190" s="11"/>
      <c r="C1190" s="11"/>
      <c r="D1190" s="11"/>
      <c r="E1190" s="12"/>
      <c r="F1190" s="12"/>
      <c r="G1190" s="12"/>
      <c r="H1190" s="12"/>
      <c r="I1190" s="12"/>
      <c r="J1190" s="12"/>
      <c r="K1190" s="12"/>
      <c r="L1190" s="12"/>
      <c r="M1190" s="11"/>
      <c r="Q1190" s="1" t="s">
        <v>1217</v>
      </c>
    </row>
    <row r="1191" spans="1:17" ht="30" customHeight="1" x14ac:dyDescent="0.3">
      <c r="A1191" s="11"/>
      <c r="B1191" s="11"/>
      <c r="C1191" s="11"/>
      <c r="D1191" s="11"/>
      <c r="E1191" s="12"/>
      <c r="F1191" s="12"/>
      <c r="G1191" s="12"/>
      <c r="H1191" s="12"/>
      <c r="I1191" s="12"/>
      <c r="J1191" s="12"/>
      <c r="K1191" s="12"/>
      <c r="L1191" s="12"/>
      <c r="M1191" s="11"/>
      <c r="Q1191" s="1" t="s">
        <v>1217</v>
      </c>
    </row>
    <row r="1192" spans="1:17" ht="30" customHeight="1" x14ac:dyDescent="0.3">
      <c r="A1192" s="11"/>
      <c r="B1192" s="11"/>
      <c r="C1192" s="11"/>
      <c r="D1192" s="11"/>
      <c r="E1192" s="12"/>
      <c r="F1192" s="12"/>
      <c r="G1192" s="12"/>
      <c r="H1192" s="12"/>
      <c r="I1192" s="12"/>
      <c r="J1192" s="12"/>
      <c r="K1192" s="12"/>
      <c r="L1192" s="12"/>
      <c r="M1192" s="11"/>
      <c r="Q1192" s="1" t="s">
        <v>1217</v>
      </c>
    </row>
    <row r="1193" spans="1:17" ht="30" customHeight="1" x14ac:dyDescent="0.3">
      <c r="A1193" s="11"/>
      <c r="B1193" s="11"/>
      <c r="C1193" s="11"/>
      <c r="D1193" s="11"/>
      <c r="E1193" s="12"/>
      <c r="F1193" s="12"/>
      <c r="G1193" s="12"/>
      <c r="H1193" s="12"/>
      <c r="I1193" s="12"/>
      <c r="J1193" s="12"/>
      <c r="K1193" s="12"/>
      <c r="L1193" s="12"/>
      <c r="M1193" s="11"/>
      <c r="Q1193" s="1" t="s">
        <v>1217</v>
      </c>
    </row>
    <row r="1194" spans="1:17" ht="30" customHeight="1" x14ac:dyDescent="0.3">
      <c r="A1194" s="11"/>
      <c r="B1194" s="11"/>
      <c r="C1194" s="11"/>
      <c r="D1194" s="11"/>
      <c r="E1194" s="12"/>
      <c r="F1194" s="12"/>
      <c r="G1194" s="12"/>
      <c r="H1194" s="12"/>
      <c r="I1194" s="12"/>
      <c r="J1194" s="12"/>
      <c r="K1194" s="12"/>
      <c r="L1194" s="12"/>
      <c r="M1194" s="11"/>
      <c r="Q1194" s="1" t="s">
        <v>1217</v>
      </c>
    </row>
    <row r="1195" spans="1:17" ht="30" customHeight="1" x14ac:dyDescent="0.3">
      <c r="A1195" s="11"/>
      <c r="B1195" s="11"/>
      <c r="C1195" s="11"/>
      <c r="D1195" s="11"/>
      <c r="E1195" s="12"/>
      <c r="F1195" s="12"/>
      <c r="G1195" s="12"/>
      <c r="H1195" s="12"/>
      <c r="I1195" s="12"/>
      <c r="J1195" s="12"/>
      <c r="K1195" s="12"/>
      <c r="L1195" s="12"/>
      <c r="M1195" s="11"/>
      <c r="Q1195" s="1" t="s">
        <v>1217</v>
      </c>
    </row>
    <row r="1196" spans="1:17" ht="30" customHeight="1" x14ac:dyDescent="0.3">
      <c r="A1196" s="11"/>
      <c r="B1196" s="11"/>
      <c r="C1196" s="11"/>
      <c r="D1196" s="11"/>
      <c r="E1196" s="12"/>
      <c r="F1196" s="12"/>
      <c r="G1196" s="12"/>
      <c r="H1196" s="12"/>
      <c r="I1196" s="12"/>
      <c r="J1196" s="12"/>
      <c r="K1196" s="12"/>
      <c r="L1196" s="12"/>
      <c r="M1196" s="11"/>
      <c r="Q1196" s="1" t="s">
        <v>1217</v>
      </c>
    </row>
    <row r="1197" spans="1:17" ht="30" customHeight="1" x14ac:dyDescent="0.3">
      <c r="A1197" s="11"/>
      <c r="B1197" s="11"/>
      <c r="C1197" s="11"/>
      <c r="D1197" s="11"/>
      <c r="E1197" s="12"/>
      <c r="F1197" s="12"/>
      <c r="G1197" s="12"/>
      <c r="H1197" s="12"/>
      <c r="I1197" s="12"/>
      <c r="J1197" s="12"/>
      <c r="K1197" s="12"/>
      <c r="L1197" s="12"/>
      <c r="M1197" s="11"/>
      <c r="Q1197" s="1" t="s">
        <v>1217</v>
      </c>
    </row>
    <row r="1198" spans="1:17" ht="30" customHeight="1" x14ac:dyDescent="0.3">
      <c r="A1198" s="11"/>
      <c r="B1198" s="11"/>
      <c r="C1198" s="11"/>
      <c r="D1198" s="11"/>
      <c r="E1198" s="12"/>
      <c r="F1198" s="12"/>
      <c r="G1198" s="12"/>
      <c r="H1198" s="12"/>
      <c r="I1198" s="12"/>
      <c r="J1198" s="12"/>
      <c r="K1198" s="12"/>
      <c r="L1198" s="12"/>
      <c r="M1198" s="11"/>
      <c r="Q1198" s="1" t="s">
        <v>1217</v>
      </c>
    </row>
    <row r="1199" spans="1:17" ht="30" customHeight="1" x14ac:dyDescent="0.3">
      <c r="A1199" s="13" t="s">
        <v>87</v>
      </c>
      <c r="B1199" s="11"/>
      <c r="C1199" s="11"/>
      <c r="D1199" s="11"/>
      <c r="E1199" s="12"/>
      <c r="F1199" s="12"/>
      <c r="G1199" s="12"/>
      <c r="H1199" s="12"/>
      <c r="I1199" s="12"/>
      <c r="J1199" s="12"/>
      <c r="K1199" s="12"/>
      <c r="L1199" s="12">
        <f>SUMIF(Q1175:Q1198,"01010408",L1175:L1198)</f>
        <v>0</v>
      </c>
      <c r="M1199" s="11"/>
      <c r="N1199" t="s">
        <v>88</v>
      </c>
    </row>
    <row r="1200" spans="1:17" ht="30" customHeight="1" x14ac:dyDescent="0.3">
      <c r="A1200" s="13" t="s">
        <v>485</v>
      </c>
      <c r="B1200" s="13" t="s">
        <v>50</v>
      </c>
      <c r="C1200" s="11"/>
      <c r="D1200" s="11"/>
      <c r="E1200" s="12"/>
      <c r="F1200" s="12"/>
      <c r="G1200" s="12"/>
      <c r="H1200" s="12"/>
      <c r="I1200" s="12"/>
      <c r="J1200" s="12"/>
      <c r="K1200" s="12"/>
      <c r="L1200" s="12"/>
      <c r="M1200" s="11"/>
      <c r="Q1200" s="1" t="s">
        <v>1222</v>
      </c>
    </row>
    <row r="1201" spans="1:48" ht="30" customHeight="1" x14ac:dyDescent="0.3">
      <c r="A1201" s="13" t="s">
        <v>500</v>
      </c>
      <c r="B1201" s="13" t="s">
        <v>501</v>
      </c>
      <c r="C1201" s="13" t="s">
        <v>99</v>
      </c>
      <c r="D1201" s="11">
        <v>3</v>
      </c>
      <c r="E1201" s="12"/>
      <c r="F1201" s="12"/>
      <c r="G1201" s="12"/>
      <c r="H1201" s="12"/>
      <c r="I1201" s="12"/>
      <c r="J1201" s="12"/>
      <c r="K1201" s="12">
        <f t="shared" ref="K1201:L1204" si="55">TRUNC(E1201+G1201+I1201, 0)</f>
        <v>0</v>
      </c>
      <c r="L1201" s="12">
        <f t="shared" si="55"/>
        <v>0</v>
      </c>
      <c r="M1201" s="13" t="s">
        <v>502</v>
      </c>
      <c r="N1201" s="1" t="s">
        <v>503</v>
      </c>
      <c r="O1201" s="1" t="s">
        <v>50</v>
      </c>
      <c r="P1201" s="1" t="s">
        <v>50</v>
      </c>
      <c r="Q1201" s="1" t="s">
        <v>1222</v>
      </c>
      <c r="R1201" s="1" t="s">
        <v>61</v>
      </c>
      <c r="S1201" s="1" t="s">
        <v>62</v>
      </c>
      <c r="T1201" s="1" t="s">
        <v>62</v>
      </c>
      <c r="AR1201" s="1" t="s">
        <v>50</v>
      </c>
      <c r="AS1201" s="1" t="s">
        <v>50</v>
      </c>
      <c r="AU1201" s="1" t="s">
        <v>1223</v>
      </c>
      <c r="AV1201">
        <v>67404</v>
      </c>
    </row>
    <row r="1202" spans="1:48" ht="30" customHeight="1" x14ac:dyDescent="0.3">
      <c r="A1202" s="13" t="s">
        <v>505</v>
      </c>
      <c r="B1202" s="13" t="s">
        <v>506</v>
      </c>
      <c r="C1202" s="13" t="s">
        <v>99</v>
      </c>
      <c r="D1202" s="11">
        <v>6</v>
      </c>
      <c r="E1202" s="12"/>
      <c r="F1202" s="12"/>
      <c r="G1202" s="12"/>
      <c r="H1202" s="12"/>
      <c r="I1202" s="12"/>
      <c r="J1202" s="12"/>
      <c r="K1202" s="12">
        <f t="shared" si="55"/>
        <v>0</v>
      </c>
      <c r="L1202" s="12">
        <f t="shared" si="55"/>
        <v>0</v>
      </c>
      <c r="M1202" s="13" t="s">
        <v>507</v>
      </c>
      <c r="N1202" s="1" t="s">
        <v>508</v>
      </c>
      <c r="O1202" s="1" t="s">
        <v>50</v>
      </c>
      <c r="P1202" s="1" t="s">
        <v>50</v>
      </c>
      <c r="Q1202" s="1" t="s">
        <v>1222</v>
      </c>
      <c r="R1202" s="1" t="s">
        <v>61</v>
      </c>
      <c r="S1202" s="1" t="s">
        <v>62</v>
      </c>
      <c r="T1202" s="1" t="s">
        <v>62</v>
      </c>
      <c r="AR1202" s="1" t="s">
        <v>50</v>
      </c>
      <c r="AS1202" s="1" t="s">
        <v>50</v>
      </c>
      <c r="AU1202" s="1" t="s">
        <v>1224</v>
      </c>
      <c r="AV1202">
        <v>66864</v>
      </c>
    </row>
    <row r="1203" spans="1:48" ht="30" customHeight="1" x14ac:dyDescent="0.3">
      <c r="A1203" s="13" t="s">
        <v>515</v>
      </c>
      <c r="B1203" s="13" t="s">
        <v>516</v>
      </c>
      <c r="C1203" s="13" t="s">
        <v>414</v>
      </c>
      <c r="D1203" s="11">
        <v>1</v>
      </c>
      <c r="E1203" s="12"/>
      <c r="F1203" s="12"/>
      <c r="G1203" s="12"/>
      <c r="H1203" s="12"/>
      <c r="I1203" s="12"/>
      <c r="J1203" s="12"/>
      <c r="K1203" s="12">
        <f t="shared" si="55"/>
        <v>0</v>
      </c>
      <c r="L1203" s="12">
        <f t="shared" si="55"/>
        <v>0</v>
      </c>
      <c r="M1203" s="13" t="s">
        <v>517</v>
      </c>
      <c r="N1203" s="1" t="s">
        <v>518</v>
      </c>
      <c r="O1203" s="1" t="s">
        <v>50</v>
      </c>
      <c r="P1203" s="1" t="s">
        <v>50</v>
      </c>
      <c r="Q1203" s="1" t="s">
        <v>1222</v>
      </c>
      <c r="R1203" s="1" t="s">
        <v>61</v>
      </c>
      <c r="S1203" s="1" t="s">
        <v>62</v>
      </c>
      <c r="T1203" s="1" t="s">
        <v>62</v>
      </c>
      <c r="AR1203" s="1" t="s">
        <v>50</v>
      </c>
      <c r="AS1203" s="1" t="s">
        <v>50</v>
      </c>
      <c r="AU1203" s="1" t="s">
        <v>1225</v>
      </c>
      <c r="AV1203">
        <v>66866</v>
      </c>
    </row>
    <row r="1204" spans="1:48" ht="30" customHeight="1" x14ac:dyDescent="0.3">
      <c r="A1204" s="13" t="s">
        <v>530</v>
      </c>
      <c r="B1204" s="13" t="s">
        <v>531</v>
      </c>
      <c r="C1204" s="13" t="s">
        <v>414</v>
      </c>
      <c r="D1204" s="11">
        <v>1</v>
      </c>
      <c r="E1204" s="12"/>
      <c r="F1204" s="12"/>
      <c r="G1204" s="12"/>
      <c r="H1204" s="12"/>
      <c r="I1204" s="12"/>
      <c r="J1204" s="12"/>
      <c r="K1204" s="12">
        <f t="shared" si="55"/>
        <v>0</v>
      </c>
      <c r="L1204" s="12">
        <f t="shared" si="55"/>
        <v>0</v>
      </c>
      <c r="M1204" s="13" t="s">
        <v>532</v>
      </c>
      <c r="N1204" s="1" t="s">
        <v>533</v>
      </c>
      <c r="O1204" s="1" t="s">
        <v>50</v>
      </c>
      <c r="P1204" s="1" t="s">
        <v>50</v>
      </c>
      <c r="Q1204" s="1" t="s">
        <v>1222</v>
      </c>
      <c r="R1204" s="1" t="s">
        <v>61</v>
      </c>
      <c r="S1204" s="1" t="s">
        <v>62</v>
      </c>
      <c r="T1204" s="1" t="s">
        <v>62</v>
      </c>
      <c r="AR1204" s="1" t="s">
        <v>50</v>
      </c>
      <c r="AS1204" s="1" t="s">
        <v>50</v>
      </c>
      <c r="AU1204" s="1" t="s">
        <v>1226</v>
      </c>
      <c r="AV1204">
        <v>66868</v>
      </c>
    </row>
    <row r="1205" spans="1:48" ht="30" customHeight="1" x14ac:dyDescent="0.3">
      <c r="A1205" s="11"/>
      <c r="B1205" s="11"/>
      <c r="C1205" s="11"/>
      <c r="D1205" s="11"/>
      <c r="E1205" s="12"/>
      <c r="F1205" s="12"/>
      <c r="G1205" s="12"/>
      <c r="H1205" s="12"/>
      <c r="I1205" s="12"/>
      <c r="J1205" s="12"/>
      <c r="K1205" s="12"/>
      <c r="L1205" s="12"/>
      <c r="M1205" s="11"/>
      <c r="Q1205" s="1" t="s">
        <v>1222</v>
      </c>
    </row>
    <row r="1206" spans="1:48" ht="30" customHeight="1" x14ac:dyDescent="0.3">
      <c r="A1206" s="11"/>
      <c r="B1206" s="11"/>
      <c r="C1206" s="11"/>
      <c r="D1206" s="11"/>
      <c r="E1206" s="12"/>
      <c r="F1206" s="12"/>
      <c r="G1206" s="12"/>
      <c r="H1206" s="12"/>
      <c r="I1206" s="12"/>
      <c r="J1206" s="12"/>
      <c r="K1206" s="12"/>
      <c r="L1206" s="12"/>
      <c r="M1206" s="11"/>
      <c r="Q1206" s="1" t="s">
        <v>1222</v>
      </c>
    </row>
    <row r="1207" spans="1:48" ht="30" customHeight="1" x14ac:dyDescent="0.3">
      <c r="A1207" s="11"/>
      <c r="B1207" s="11"/>
      <c r="C1207" s="11"/>
      <c r="D1207" s="11"/>
      <c r="E1207" s="12"/>
      <c r="F1207" s="12"/>
      <c r="G1207" s="12"/>
      <c r="H1207" s="12"/>
      <c r="I1207" s="12"/>
      <c r="J1207" s="12"/>
      <c r="K1207" s="12"/>
      <c r="L1207" s="12"/>
      <c r="M1207" s="11"/>
      <c r="Q1207" s="1" t="s">
        <v>1222</v>
      </c>
    </row>
    <row r="1208" spans="1:48" ht="30" customHeight="1" x14ac:dyDescent="0.3">
      <c r="A1208" s="11"/>
      <c r="B1208" s="11"/>
      <c r="C1208" s="11"/>
      <c r="D1208" s="11"/>
      <c r="E1208" s="12"/>
      <c r="F1208" s="12"/>
      <c r="G1208" s="12"/>
      <c r="H1208" s="12"/>
      <c r="I1208" s="12"/>
      <c r="J1208" s="12"/>
      <c r="K1208" s="12"/>
      <c r="L1208" s="12"/>
      <c r="M1208" s="11"/>
      <c r="Q1208" s="1" t="s">
        <v>1222</v>
      </c>
    </row>
    <row r="1209" spans="1:48" ht="30" customHeight="1" x14ac:dyDescent="0.3">
      <c r="A1209" s="11"/>
      <c r="B1209" s="11"/>
      <c r="C1209" s="11"/>
      <c r="D1209" s="11"/>
      <c r="E1209" s="12"/>
      <c r="F1209" s="12"/>
      <c r="G1209" s="12"/>
      <c r="H1209" s="12"/>
      <c r="I1209" s="12"/>
      <c r="J1209" s="12"/>
      <c r="K1209" s="12"/>
      <c r="L1209" s="12"/>
      <c r="M1209" s="11"/>
      <c r="Q1209" s="1" t="s">
        <v>1222</v>
      </c>
    </row>
    <row r="1210" spans="1:48" ht="30" customHeight="1" x14ac:dyDescent="0.3">
      <c r="A1210" s="11"/>
      <c r="B1210" s="11"/>
      <c r="C1210" s="11"/>
      <c r="D1210" s="11"/>
      <c r="E1210" s="12"/>
      <c r="F1210" s="12"/>
      <c r="G1210" s="12"/>
      <c r="H1210" s="12"/>
      <c r="I1210" s="12"/>
      <c r="J1210" s="12"/>
      <c r="K1210" s="12"/>
      <c r="L1210" s="12"/>
      <c r="M1210" s="11"/>
      <c r="Q1210" s="1" t="s">
        <v>1222</v>
      </c>
    </row>
    <row r="1211" spans="1:48" ht="30" customHeight="1" x14ac:dyDescent="0.3">
      <c r="A1211" s="11"/>
      <c r="B1211" s="11"/>
      <c r="C1211" s="11"/>
      <c r="D1211" s="11"/>
      <c r="E1211" s="12"/>
      <c r="F1211" s="12"/>
      <c r="G1211" s="12"/>
      <c r="H1211" s="12"/>
      <c r="I1211" s="12"/>
      <c r="J1211" s="12"/>
      <c r="K1211" s="12"/>
      <c r="L1211" s="12"/>
      <c r="M1211" s="11"/>
      <c r="Q1211" s="1" t="s">
        <v>1222</v>
      </c>
    </row>
    <row r="1212" spans="1:48" ht="30" customHeight="1" x14ac:dyDescent="0.3">
      <c r="A1212" s="11"/>
      <c r="B1212" s="11"/>
      <c r="C1212" s="11"/>
      <c r="D1212" s="11"/>
      <c r="E1212" s="12"/>
      <c r="F1212" s="12"/>
      <c r="G1212" s="12"/>
      <c r="H1212" s="12"/>
      <c r="I1212" s="12"/>
      <c r="J1212" s="12"/>
      <c r="K1212" s="12"/>
      <c r="L1212" s="12"/>
      <c r="M1212" s="11"/>
      <c r="Q1212" s="1" t="s">
        <v>1222</v>
      </c>
    </row>
    <row r="1213" spans="1:48" ht="30" customHeight="1" x14ac:dyDescent="0.3">
      <c r="A1213" s="11"/>
      <c r="B1213" s="11"/>
      <c r="C1213" s="11"/>
      <c r="D1213" s="11"/>
      <c r="E1213" s="12"/>
      <c r="F1213" s="12"/>
      <c r="G1213" s="12"/>
      <c r="H1213" s="12"/>
      <c r="I1213" s="12"/>
      <c r="J1213" s="12"/>
      <c r="K1213" s="12"/>
      <c r="L1213" s="12"/>
      <c r="M1213" s="11"/>
      <c r="Q1213" s="1" t="s">
        <v>1222</v>
      </c>
    </row>
    <row r="1214" spans="1:48" ht="30" customHeight="1" x14ac:dyDescent="0.3">
      <c r="A1214" s="11"/>
      <c r="B1214" s="11"/>
      <c r="C1214" s="11"/>
      <c r="D1214" s="11"/>
      <c r="E1214" s="12"/>
      <c r="F1214" s="12"/>
      <c r="G1214" s="12"/>
      <c r="H1214" s="12"/>
      <c r="I1214" s="12"/>
      <c r="J1214" s="12"/>
      <c r="K1214" s="12"/>
      <c r="L1214" s="12"/>
      <c r="M1214" s="11"/>
      <c r="Q1214" s="1" t="s">
        <v>1222</v>
      </c>
    </row>
    <row r="1215" spans="1:48" ht="30" customHeight="1" x14ac:dyDescent="0.3">
      <c r="A1215" s="11"/>
      <c r="B1215" s="11"/>
      <c r="C1215" s="11"/>
      <c r="D1215" s="11"/>
      <c r="E1215" s="12"/>
      <c r="F1215" s="12"/>
      <c r="G1215" s="12"/>
      <c r="H1215" s="12"/>
      <c r="I1215" s="12"/>
      <c r="J1215" s="12"/>
      <c r="K1215" s="12"/>
      <c r="L1215" s="12"/>
      <c r="M1215" s="11"/>
      <c r="Q1215" s="1" t="s">
        <v>1222</v>
      </c>
    </row>
    <row r="1216" spans="1:48" ht="30" customHeight="1" x14ac:dyDescent="0.3">
      <c r="A1216" s="11"/>
      <c r="B1216" s="11"/>
      <c r="C1216" s="11"/>
      <c r="D1216" s="11"/>
      <c r="E1216" s="12"/>
      <c r="F1216" s="12"/>
      <c r="G1216" s="12"/>
      <c r="H1216" s="12"/>
      <c r="I1216" s="12"/>
      <c r="J1216" s="12"/>
      <c r="K1216" s="12"/>
      <c r="L1216" s="12"/>
      <c r="M1216" s="11"/>
      <c r="Q1216" s="1" t="s">
        <v>1222</v>
      </c>
    </row>
    <row r="1217" spans="1:48" ht="30" customHeight="1" x14ac:dyDescent="0.3">
      <c r="A1217" s="11"/>
      <c r="B1217" s="11"/>
      <c r="C1217" s="11"/>
      <c r="D1217" s="11"/>
      <c r="E1217" s="12"/>
      <c r="F1217" s="12"/>
      <c r="G1217" s="12"/>
      <c r="H1217" s="12"/>
      <c r="I1217" s="12"/>
      <c r="J1217" s="12"/>
      <c r="K1217" s="12"/>
      <c r="L1217" s="12"/>
      <c r="M1217" s="11"/>
      <c r="Q1217" s="1" t="s">
        <v>1222</v>
      </c>
    </row>
    <row r="1218" spans="1:48" ht="30" customHeight="1" x14ac:dyDescent="0.3">
      <c r="A1218" s="11"/>
      <c r="B1218" s="11"/>
      <c r="C1218" s="11"/>
      <c r="D1218" s="11"/>
      <c r="E1218" s="12"/>
      <c r="F1218" s="12"/>
      <c r="G1218" s="12"/>
      <c r="H1218" s="12"/>
      <c r="I1218" s="12"/>
      <c r="J1218" s="12"/>
      <c r="K1218" s="12"/>
      <c r="L1218" s="12"/>
      <c r="M1218" s="11"/>
      <c r="Q1218" s="1" t="s">
        <v>1222</v>
      </c>
    </row>
    <row r="1219" spans="1:48" ht="30" customHeight="1" x14ac:dyDescent="0.3">
      <c r="A1219" s="11"/>
      <c r="B1219" s="11"/>
      <c r="C1219" s="11"/>
      <c r="D1219" s="11"/>
      <c r="E1219" s="12"/>
      <c r="F1219" s="12"/>
      <c r="G1219" s="12"/>
      <c r="H1219" s="12"/>
      <c r="I1219" s="12"/>
      <c r="J1219" s="12"/>
      <c r="K1219" s="12"/>
      <c r="L1219" s="12"/>
      <c r="M1219" s="11"/>
      <c r="Q1219" s="1" t="s">
        <v>1222</v>
      </c>
    </row>
    <row r="1220" spans="1:48" ht="30" customHeight="1" x14ac:dyDescent="0.3">
      <c r="A1220" s="11"/>
      <c r="B1220" s="11"/>
      <c r="C1220" s="11"/>
      <c r="D1220" s="11"/>
      <c r="E1220" s="12"/>
      <c r="F1220" s="12"/>
      <c r="G1220" s="12"/>
      <c r="H1220" s="12"/>
      <c r="I1220" s="12"/>
      <c r="J1220" s="12"/>
      <c r="K1220" s="12"/>
      <c r="L1220" s="12"/>
      <c r="M1220" s="11"/>
      <c r="Q1220" s="1" t="s">
        <v>1222</v>
      </c>
    </row>
    <row r="1221" spans="1:48" ht="30" customHeight="1" x14ac:dyDescent="0.3">
      <c r="A1221" s="11"/>
      <c r="B1221" s="11"/>
      <c r="C1221" s="11"/>
      <c r="D1221" s="11"/>
      <c r="E1221" s="12"/>
      <c r="F1221" s="12"/>
      <c r="G1221" s="12"/>
      <c r="H1221" s="12"/>
      <c r="I1221" s="12"/>
      <c r="J1221" s="12"/>
      <c r="K1221" s="12"/>
      <c r="L1221" s="12"/>
      <c r="M1221" s="11"/>
      <c r="Q1221" s="1" t="s">
        <v>1222</v>
      </c>
    </row>
    <row r="1222" spans="1:48" ht="30" customHeight="1" x14ac:dyDescent="0.3">
      <c r="A1222" s="11"/>
      <c r="B1222" s="11"/>
      <c r="C1222" s="11"/>
      <c r="D1222" s="11"/>
      <c r="E1222" s="12"/>
      <c r="F1222" s="12"/>
      <c r="G1222" s="12"/>
      <c r="H1222" s="12"/>
      <c r="I1222" s="12"/>
      <c r="J1222" s="12"/>
      <c r="K1222" s="12"/>
      <c r="L1222" s="12"/>
      <c r="M1222" s="11"/>
      <c r="Q1222" s="1" t="s">
        <v>1222</v>
      </c>
    </row>
    <row r="1223" spans="1:48" ht="30" customHeight="1" x14ac:dyDescent="0.3">
      <c r="A1223" s="11"/>
      <c r="B1223" s="11"/>
      <c r="C1223" s="11"/>
      <c r="D1223" s="11"/>
      <c r="E1223" s="12"/>
      <c r="F1223" s="12"/>
      <c r="G1223" s="12"/>
      <c r="H1223" s="12"/>
      <c r="I1223" s="12"/>
      <c r="J1223" s="12"/>
      <c r="K1223" s="12"/>
      <c r="L1223" s="12"/>
      <c r="M1223" s="11"/>
      <c r="Q1223" s="1" t="s">
        <v>1222</v>
      </c>
    </row>
    <row r="1224" spans="1:48" ht="30" customHeight="1" x14ac:dyDescent="0.3">
      <c r="A1224" s="11"/>
      <c r="B1224" s="11"/>
      <c r="C1224" s="11"/>
      <c r="D1224" s="11"/>
      <c r="E1224" s="12"/>
      <c r="F1224" s="12"/>
      <c r="G1224" s="12"/>
      <c r="H1224" s="12"/>
      <c r="I1224" s="12"/>
      <c r="J1224" s="12"/>
      <c r="K1224" s="12"/>
      <c r="L1224" s="12"/>
      <c r="M1224" s="11"/>
      <c r="Q1224" s="1" t="s">
        <v>1222</v>
      </c>
    </row>
    <row r="1225" spans="1:48" ht="30" customHeight="1" x14ac:dyDescent="0.3">
      <c r="A1225" s="13" t="s">
        <v>87</v>
      </c>
      <c r="B1225" s="11"/>
      <c r="C1225" s="11"/>
      <c r="D1225" s="11"/>
      <c r="E1225" s="12"/>
      <c r="F1225" s="12"/>
      <c r="G1225" s="12"/>
      <c r="H1225" s="12"/>
      <c r="I1225" s="12"/>
      <c r="J1225" s="12"/>
      <c r="K1225" s="12"/>
      <c r="L1225" s="12">
        <f>SUMIF(Q1201:Q1224,"01010409",L1201:L1224)</f>
        <v>0</v>
      </c>
      <c r="M1225" s="11"/>
      <c r="N1225" t="s">
        <v>88</v>
      </c>
    </row>
    <row r="1226" spans="1:48" ht="30" customHeight="1" x14ac:dyDescent="0.3">
      <c r="A1226" s="13" t="s">
        <v>535</v>
      </c>
      <c r="B1226" s="13" t="s">
        <v>50</v>
      </c>
      <c r="C1226" s="11"/>
      <c r="D1226" s="11"/>
      <c r="E1226" s="12"/>
      <c r="F1226" s="12"/>
      <c r="G1226" s="12"/>
      <c r="H1226" s="12"/>
      <c r="I1226" s="12"/>
      <c r="J1226" s="12"/>
      <c r="K1226" s="12"/>
      <c r="L1226" s="12"/>
      <c r="M1226" s="11"/>
      <c r="Q1226" s="1" t="s">
        <v>1227</v>
      </c>
    </row>
    <row r="1227" spans="1:48" ht="30" customHeight="1" x14ac:dyDescent="0.3">
      <c r="A1227" s="13" t="s">
        <v>537</v>
      </c>
      <c r="B1227" s="13" t="s">
        <v>538</v>
      </c>
      <c r="C1227" s="13" t="s">
        <v>99</v>
      </c>
      <c r="D1227" s="11">
        <v>8</v>
      </c>
      <c r="E1227" s="12"/>
      <c r="F1227" s="12"/>
      <c r="G1227" s="12"/>
      <c r="H1227" s="12"/>
      <c r="I1227" s="12"/>
      <c r="J1227" s="12"/>
      <c r="K1227" s="12">
        <f t="shared" ref="K1227:L1231" si="56">TRUNC(E1227+G1227+I1227, 0)</f>
        <v>0</v>
      </c>
      <c r="L1227" s="12">
        <f t="shared" si="56"/>
        <v>0</v>
      </c>
      <c r="M1227" s="13" t="s">
        <v>539</v>
      </c>
      <c r="N1227" s="1" t="s">
        <v>540</v>
      </c>
      <c r="O1227" s="1" t="s">
        <v>50</v>
      </c>
      <c r="P1227" s="1" t="s">
        <v>50</v>
      </c>
      <c r="Q1227" s="1" t="s">
        <v>1227</v>
      </c>
      <c r="R1227" s="1" t="s">
        <v>61</v>
      </c>
      <c r="S1227" s="1" t="s">
        <v>62</v>
      </c>
      <c r="T1227" s="1" t="s">
        <v>62</v>
      </c>
      <c r="AR1227" s="1" t="s">
        <v>50</v>
      </c>
      <c r="AS1227" s="1" t="s">
        <v>50</v>
      </c>
      <c r="AU1227" s="1" t="s">
        <v>1228</v>
      </c>
      <c r="AV1227">
        <v>67278</v>
      </c>
    </row>
    <row r="1228" spans="1:48" ht="30" customHeight="1" x14ac:dyDescent="0.3">
      <c r="A1228" s="13" t="s">
        <v>537</v>
      </c>
      <c r="B1228" s="13" t="s">
        <v>546</v>
      </c>
      <c r="C1228" s="13" t="s">
        <v>99</v>
      </c>
      <c r="D1228" s="11">
        <v>2</v>
      </c>
      <c r="E1228" s="12"/>
      <c r="F1228" s="12"/>
      <c r="G1228" s="12"/>
      <c r="H1228" s="12"/>
      <c r="I1228" s="12"/>
      <c r="J1228" s="12"/>
      <c r="K1228" s="12">
        <f t="shared" si="56"/>
        <v>0</v>
      </c>
      <c r="L1228" s="12">
        <f t="shared" si="56"/>
        <v>0</v>
      </c>
      <c r="M1228" s="13" t="s">
        <v>547</v>
      </c>
      <c r="N1228" s="1" t="s">
        <v>548</v>
      </c>
      <c r="O1228" s="1" t="s">
        <v>50</v>
      </c>
      <c r="P1228" s="1" t="s">
        <v>50</v>
      </c>
      <c r="Q1228" s="1" t="s">
        <v>1227</v>
      </c>
      <c r="R1228" s="1" t="s">
        <v>61</v>
      </c>
      <c r="S1228" s="1" t="s">
        <v>62</v>
      </c>
      <c r="T1228" s="1" t="s">
        <v>62</v>
      </c>
      <c r="AR1228" s="1" t="s">
        <v>50</v>
      </c>
      <c r="AS1228" s="1" t="s">
        <v>50</v>
      </c>
      <c r="AU1228" s="1" t="s">
        <v>1229</v>
      </c>
      <c r="AV1228">
        <v>66873</v>
      </c>
    </row>
    <row r="1229" spans="1:48" ht="30" customHeight="1" x14ac:dyDescent="0.3">
      <c r="A1229" s="13" t="s">
        <v>550</v>
      </c>
      <c r="B1229" s="13" t="s">
        <v>551</v>
      </c>
      <c r="C1229" s="13" t="s">
        <v>99</v>
      </c>
      <c r="D1229" s="11">
        <v>13</v>
      </c>
      <c r="E1229" s="12"/>
      <c r="F1229" s="12"/>
      <c r="G1229" s="12"/>
      <c r="H1229" s="12"/>
      <c r="I1229" s="12"/>
      <c r="J1229" s="12"/>
      <c r="K1229" s="12">
        <f t="shared" si="56"/>
        <v>0</v>
      </c>
      <c r="L1229" s="12">
        <f t="shared" si="56"/>
        <v>0</v>
      </c>
      <c r="M1229" s="13" t="s">
        <v>552</v>
      </c>
      <c r="N1229" s="1" t="s">
        <v>553</v>
      </c>
      <c r="O1229" s="1" t="s">
        <v>50</v>
      </c>
      <c r="P1229" s="1" t="s">
        <v>50</v>
      </c>
      <c r="Q1229" s="1" t="s">
        <v>1227</v>
      </c>
      <c r="R1229" s="1" t="s">
        <v>61</v>
      </c>
      <c r="S1229" s="1" t="s">
        <v>62</v>
      </c>
      <c r="T1229" s="1" t="s">
        <v>62</v>
      </c>
      <c r="AR1229" s="1" t="s">
        <v>50</v>
      </c>
      <c r="AS1229" s="1" t="s">
        <v>50</v>
      </c>
      <c r="AU1229" s="1" t="s">
        <v>1230</v>
      </c>
      <c r="AV1229">
        <v>66874</v>
      </c>
    </row>
    <row r="1230" spans="1:48" ht="30" customHeight="1" x14ac:dyDescent="0.3">
      <c r="A1230" s="13" t="s">
        <v>555</v>
      </c>
      <c r="B1230" s="13" t="s">
        <v>556</v>
      </c>
      <c r="C1230" s="13" t="s">
        <v>99</v>
      </c>
      <c r="D1230" s="11">
        <v>6</v>
      </c>
      <c r="E1230" s="12"/>
      <c r="F1230" s="12"/>
      <c r="G1230" s="12"/>
      <c r="H1230" s="12"/>
      <c r="I1230" s="12"/>
      <c r="J1230" s="12"/>
      <c r="K1230" s="12">
        <f t="shared" si="56"/>
        <v>0</v>
      </c>
      <c r="L1230" s="12">
        <f t="shared" si="56"/>
        <v>0</v>
      </c>
      <c r="M1230" s="13" t="s">
        <v>557</v>
      </c>
      <c r="N1230" s="1" t="s">
        <v>558</v>
      </c>
      <c r="O1230" s="1" t="s">
        <v>50</v>
      </c>
      <c r="P1230" s="1" t="s">
        <v>50</v>
      </c>
      <c r="Q1230" s="1" t="s">
        <v>1227</v>
      </c>
      <c r="R1230" s="1" t="s">
        <v>61</v>
      </c>
      <c r="S1230" s="1" t="s">
        <v>62</v>
      </c>
      <c r="T1230" s="1" t="s">
        <v>62</v>
      </c>
      <c r="AR1230" s="1" t="s">
        <v>50</v>
      </c>
      <c r="AS1230" s="1" t="s">
        <v>50</v>
      </c>
      <c r="AU1230" s="1" t="s">
        <v>1231</v>
      </c>
      <c r="AV1230">
        <v>66875</v>
      </c>
    </row>
    <row r="1231" spans="1:48" ht="30" customHeight="1" x14ac:dyDescent="0.3">
      <c r="A1231" s="13" t="s">
        <v>568</v>
      </c>
      <c r="B1231" s="13" t="s">
        <v>50</v>
      </c>
      <c r="C1231" s="13" t="s">
        <v>251</v>
      </c>
      <c r="D1231" s="11">
        <v>12</v>
      </c>
      <c r="E1231" s="12"/>
      <c r="F1231" s="12"/>
      <c r="G1231" s="12"/>
      <c r="H1231" s="12"/>
      <c r="I1231" s="12"/>
      <c r="J1231" s="12"/>
      <c r="K1231" s="12">
        <f t="shared" si="56"/>
        <v>0</v>
      </c>
      <c r="L1231" s="12">
        <f t="shared" si="56"/>
        <v>0</v>
      </c>
      <c r="M1231" s="13" t="s">
        <v>569</v>
      </c>
      <c r="N1231" s="1" t="s">
        <v>570</v>
      </c>
      <c r="O1231" s="1" t="s">
        <v>50</v>
      </c>
      <c r="P1231" s="1" t="s">
        <v>50</v>
      </c>
      <c r="Q1231" s="1" t="s">
        <v>1227</v>
      </c>
      <c r="R1231" s="1" t="s">
        <v>61</v>
      </c>
      <c r="S1231" s="1" t="s">
        <v>62</v>
      </c>
      <c r="T1231" s="1" t="s">
        <v>62</v>
      </c>
      <c r="AR1231" s="1" t="s">
        <v>50</v>
      </c>
      <c r="AS1231" s="1" t="s">
        <v>50</v>
      </c>
      <c r="AU1231" s="1" t="s">
        <v>1232</v>
      </c>
      <c r="AV1231">
        <v>66878</v>
      </c>
    </row>
    <row r="1232" spans="1:48" ht="30" customHeight="1" x14ac:dyDescent="0.3">
      <c r="A1232" s="11"/>
      <c r="B1232" s="11"/>
      <c r="C1232" s="11"/>
      <c r="D1232" s="11"/>
      <c r="E1232" s="12"/>
      <c r="F1232" s="12"/>
      <c r="G1232" s="12"/>
      <c r="H1232" s="12"/>
      <c r="I1232" s="12"/>
      <c r="J1232" s="12"/>
      <c r="K1232" s="12"/>
      <c r="L1232" s="12"/>
      <c r="M1232" s="11"/>
      <c r="Q1232" s="1" t="s">
        <v>1227</v>
      </c>
    </row>
    <row r="1233" spans="1:17" ht="30" customHeight="1" x14ac:dyDescent="0.3">
      <c r="A1233" s="11"/>
      <c r="B1233" s="11"/>
      <c r="C1233" s="11"/>
      <c r="D1233" s="11"/>
      <c r="E1233" s="12"/>
      <c r="F1233" s="12"/>
      <c r="G1233" s="12"/>
      <c r="H1233" s="12"/>
      <c r="I1233" s="12"/>
      <c r="J1233" s="12"/>
      <c r="K1233" s="12"/>
      <c r="L1233" s="12"/>
      <c r="M1233" s="11"/>
      <c r="Q1233" s="1" t="s">
        <v>1227</v>
      </c>
    </row>
    <row r="1234" spans="1:17" ht="30" customHeight="1" x14ac:dyDescent="0.3">
      <c r="A1234" s="11"/>
      <c r="B1234" s="11"/>
      <c r="C1234" s="11"/>
      <c r="D1234" s="11"/>
      <c r="E1234" s="12"/>
      <c r="F1234" s="12"/>
      <c r="G1234" s="12"/>
      <c r="H1234" s="12"/>
      <c r="I1234" s="12"/>
      <c r="J1234" s="12"/>
      <c r="K1234" s="12"/>
      <c r="L1234" s="12"/>
      <c r="M1234" s="11"/>
      <c r="Q1234" s="1" t="s">
        <v>1227</v>
      </c>
    </row>
    <row r="1235" spans="1:17" ht="30" customHeight="1" x14ac:dyDescent="0.3">
      <c r="A1235" s="11"/>
      <c r="B1235" s="11"/>
      <c r="C1235" s="11"/>
      <c r="D1235" s="11"/>
      <c r="E1235" s="12"/>
      <c r="F1235" s="12"/>
      <c r="G1235" s="12"/>
      <c r="H1235" s="12"/>
      <c r="I1235" s="12"/>
      <c r="J1235" s="12"/>
      <c r="K1235" s="12"/>
      <c r="L1235" s="12"/>
      <c r="M1235" s="11"/>
      <c r="Q1235" s="1" t="s">
        <v>1227</v>
      </c>
    </row>
    <row r="1236" spans="1:17" ht="30" customHeight="1" x14ac:dyDescent="0.3">
      <c r="A1236" s="11"/>
      <c r="B1236" s="11"/>
      <c r="C1236" s="11"/>
      <c r="D1236" s="11"/>
      <c r="E1236" s="12"/>
      <c r="F1236" s="12"/>
      <c r="G1236" s="12"/>
      <c r="H1236" s="12"/>
      <c r="I1236" s="12"/>
      <c r="J1236" s="12"/>
      <c r="K1236" s="12"/>
      <c r="L1236" s="12"/>
      <c r="M1236" s="11"/>
      <c r="Q1236" s="1" t="s">
        <v>1227</v>
      </c>
    </row>
    <row r="1237" spans="1:17" ht="30" customHeight="1" x14ac:dyDescent="0.3">
      <c r="A1237" s="11"/>
      <c r="B1237" s="11"/>
      <c r="C1237" s="11"/>
      <c r="D1237" s="11"/>
      <c r="E1237" s="12"/>
      <c r="F1237" s="12"/>
      <c r="G1237" s="12"/>
      <c r="H1237" s="12"/>
      <c r="I1237" s="12"/>
      <c r="J1237" s="12"/>
      <c r="K1237" s="12"/>
      <c r="L1237" s="12"/>
      <c r="M1237" s="11"/>
      <c r="Q1237" s="1" t="s">
        <v>1227</v>
      </c>
    </row>
    <row r="1238" spans="1:17" ht="30" customHeight="1" x14ac:dyDescent="0.3">
      <c r="A1238" s="11"/>
      <c r="B1238" s="11"/>
      <c r="C1238" s="11"/>
      <c r="D1238" s="11"/>
      <c r="E1238" s="12"/>
      <c r="F1238" s="12"/>
      <c r="G1238" s="12"/>
      <c r="H1238" s="12"/>
      <c r="I1238" s="12"/>
      <c r="J1238" s="12"/>
      <c r="K1238" s="12"/>
      <c r="L1238" s="12"/>
      <c r="M1238" s="11"/>
      <c r="Q1238" s="1" t="s">
        <v>1227</v>
      </c>
    </row>
    <row r="1239" spans="1:17" ht="30" customHeight="1" x14ac:dyDescent="0.3">
      <c r="A1239" s="11"/>
      <c r="B1239" s="11"/>
      <c r="C1239" s="11"/>
      <c r="D1239" s="11"/>
      <c r="E1239" s="12"/>
      <c r="F1239" s="12"/>
      <c r="G1239" s="12"/>
      <c r="H1239" s="12"/>
      <c r="I1239" s="12"/>
      <c r="J1239" s="12"/>
      <c r="K1239" s="12"/>
      <c r="L1239" s="12"/>
      <c r="M1239" s="11"/>
      <c r="Q1239" s="1" t="s">
        <v>1227</v>
      </c>
    </row>
    <row r="1240" spans="1:17" ht="30" customHeight="1" x14ac:dyDescent="0.3">
      <c r="A1240" s="11"/>
      <c r="B1240" s="11"/>
      <c r="C1240" s="11"/>
      <c r="D1240" s="11"/>
      <c r="E1240" s="12"/>
      <c r="F1240" s="12"/>
      <c r="G1240" s="12"/>
      <c r="H1240" s="12"/>
      <c r="I1240" s="12"/>
      <c r="J1240" s="12"/>
      <c r="K1240" s="12"/>
      <c r="L1240" s="12"/>
      <c r="M1240" s="11"/>
      <c r="Q1240" s="1" t="s">
        <v>1227</v>
      </c>
    </row>
    <row r="1241" spans="1:17" ht="30" customHeight="1" x14ac:dyDescent="0.3">
      <c r="A1241" s="11"/>
      <c r="B1241" s="11"/>
      <c r="C1241" s="11"/>
      <c r="D1241" s="11"/>
      <c r="E1241" s="12"/>
      <c r="F1241" s="12"/>
      <c r="G1241" s="12"/>
      <c r="H1241" s="12"/>
      <c r="I1241" s="12"/>
      <c r="J1241" s="12"/>
      <c r="K1241" s="12"/>
      <c r="L1241" s="12"/>
      <c r="M1241" s="11"/>
      <c r="Q1241" s="1" t="s">
        <v>1227</v>
      </c>
    </row>
    <row r="1242" spans="1:17" ht="30" customHeight="1" x14ac:dyDescent="0.3">
      <c r="A1242" s="11"/>
      <c r="B1242" s="11"/>
      <c r="C1242" s="11"/>
      <c r="D1242" s="11"/>
      <c r="E1242" s="12"/>
      <c r="F1242" s="12"/>
      <c r="G1242" s="12"/>
      <c r="H1242" s="12"/>
      <c r="I1242" s="12"/>
      <c r="J1242" s="12"/>
      <c r="K1242" s="12"/>
      <c r="L1242" s="12"/>
      <c r="M1242" s="11"/>
      <c r="Q1242" s="1" t="s">
        <v>1227</v>
      </c>
    </row>
    <row r="1243" spans="1:17" ht="30" customHeight="1" x14ac:dyDescent="0.3">
      <c r="A1243" s="11"/>
      <c r="B1243" s="11"/>
      <c r="C1243" s="11"/>
      <c r="D1243" s="11"/>
      <c r="E1243" s="12"/>
      <c r="F1243" s="12"/>
      <c r="G1243" s="12"/>
      <c r="H1243" s="12"/>
      <c r="I1243" s="12"/>
      <c r="J1243" s="12"/>
      <c r="K1243" s="12"/>
      <c r="L1243" s="12"/>
      <c r="M1243" s="11"/>
      <c r="Q1243" s="1" t="s">
        <v>1227</v>
      </c>
    </row>
    <row r="1244" spans="1:17" ht="30" customHeight="1" x14ac:dyDescent="0.3">
      <c r="A1244" s="11"/>
      <c r="B1244" s="11"/>
      <c r="C1244" s="11"/>
      <c r="D1244" s="11"/>
      <c r="E1244" s="12"/>
      <c r="F1244" s="12"/>
      <c r="G1244" s="12"/>
      <c r="H1244" s="12"/>
      <c r="I1244" s="12"/>
      <c r="J1244" s="12"/>
      <c r="K1244" s="12"/>
      <c r="L1244" s="12"/>
      <c r="M1244" s="11"/>
      <c r="Q1244" s="1" t="s">
        <v>1227</v>
      </c>
    </row>
    <row r="1245" spans="1:17" ht="30" customHeight="1" x14ac:dyDescent="0.3">
      <c r="A1245" s="11"/>
      <c r="B1245" s="11"/>
      <c r="C1245" s="11"/>
      <c r="D1245" s="11"/>
      <c r="E1245" s="12"/>
      <c r="F1245" s="12"/>
      <c r="G1245" s="12"/>
      <c r="H1245" s="12"/>
      <c r="I1245" s="12"/>
      <c r="J1245" s="12"/>
      <c r="K1245" s="12"/>
      <c r="L1245" s="12"/>
      <c r="M1245" s="11"/>
      <c r="Q1245" s="1" t="s">
        <v>1227</v>
      </c>
    </row>
    <row r="1246" spans="1:17" ht="30" customHeight="1" x14ac:dyDescent="0.3">
      <c r="A1246" s="11"/>
      <c r="B1246" s="11"/>
      <c r="C1246" s="11"/>
      <c r="D1246" s="11"/>
      <c r="E1246" s="12"/>
      <c r="F1246" s="12"/>
      <c r="G1246" s="12"/>
      <c r="H1246" s="12"/>
      <c r="I1246" s="12"/>
      <c r="J1246" s="12"/>
      <c r="K1246" s="12"/>
      <c r="L1246" s="12"/>
      <c r="M1246" s="11"/>
      <c r="Q1246" s="1" t="s">
        <v>1227</v>
      </c>
    </row>
    <row r="1247" spans="1:17" ht="30" customHeight="1" x14ac:dyDescent="0.3">
      <c r="A1247" s="11"/>
      <c r="B1247" s="11"/>
      <c r="C1247" s="11"/>
      <c r="D1247" s="11"/>
      <c r="E1247" s="12"/>
      <c r="F1247" s="12"/>
      <c r="G1247" s="12"/>
      <c r="H1247" s="12"/>
      <c r="I1247" s="12"/>
      <c r="J1247" s="12"/>
      <c r="K1247" s="12"/>
      <c r="L1247" s="12"/>
      <c r="M1247" s="11"/>
      <c r="Q1247" s="1" t="s">
        <v>1227</v>
      </c>
    </row>
    <row r="1248" spans="1:17" ht="30" customHeight="1" x14ac:dyDescent="0.3">
      <c r="A1248" s="11"/>
      <c r="B1248" s="11"/>
      <c r="C1248" s="11"/>
      <c r="D1248" s="11"/>
      <c r="E1248" s="12"/>
      <c r="F1248" s="12"/>
      <c r="G1248" s="12"/>
      <c r="H1248" s="12"/>
      <c r="I1248" s="12"/>
      <c r="J1248" s="12"/>
      <c r="K1248" s="12"/>
      <c r="L1248" s="12"/>
      <c r="M1248" s="11"/>
      <c r="Q1248" s="1" t="s">
        <v>1227</v>
      </c>
    </row>
    <row r="1249" spans="1:48" ht="30" customHeight="1" x14ac:dyDescent="0.3">
      <c r="A1249" s="11"/>
      <c r="B1249" s="11"/>
      <c r="C1249" s="11"/>
      <c r="D1249" s="11"/>
      <c r="E1249" s="12"/>
      <c r="F1249" s="12"/>
      <c r="G1249" s="12"/>
      <c r="H1249" s="12"/>
      <c r="I1249" s="12"/>
      <c r="J1249" s="12"/>
      <c r="K1249" s="12"/>
      <c r="L1249" s="12"/>
      <c r="M1249" s="11"/>
      <c r="Q1249" s="1" t="s">
        <v>1227</v>
      </c>
    </row>
    <row r="1250" spans="1:48" ht="30" customHeight="1" x14ac:dyDescent="0.3">
      <c r="A1250" s="11"/>
      <c r="B1250" s="11"/>
      <c r="C1250" s="11"/>
      <c r="D1250" s="11"/>
      <c r="E1250" s="12"/>
      <c r="F1250" s="12"/>
      <c r="G1250" s="12"/>
      <c r="H1250" s="12"/>
      <c r="I1250" s="12"/>
      <c r="J1250" s="12"/>
      <c r="K1250" s="12"/>
      <c r="L1250" s="12"/>
      <c r="M1250" s="11"/>
      <c r="Q1250" s="1" t="s">
        <v>1227</v>
      </c>
    </row>
    <row r="1251" spans="1:48" ht="30" customHeight="1" x14ac:dyDescent="0.3">
      <c r="A1251" s="13" t="s">
        <v>87</v>
      </c>
      <c r="B1251" s="11"/>
      <c r="C1251" s="11"/>
      <c r="D1251" s="11"/>
      <c r="E1251" s="12"/>
      <c r="F1251" s="12"/>
      <c r="G1251" s="12"/>
      <c r="H1251" s="12"/>
      <c r="I1251" s="12"/>
      <c r="J1251" s="12"/>
      <c r="K1251" s="12"/>
      <c r="L1251" s="12">
        <f>SUMIF(Q1227:Q1250,"01010410",L1227:L1250)</f>
        <v>0</v>
      </c>
      <c r="M1251" s="11"/>
      <c r="N1251" t="s">
        <v>88</v>
      </c>
    </row>
    <row r="1252" spans="1:48" ht="30" customHeight="1" x14ac:dyDescent="0.3">
      <c r="A1252" s="13" t="s">
        <v>1056</v>
      </c>
      <c r="B1252" s="13" t="s">
        <v>50</v>
      </c>
      <c r="C1252" s="11"/>
      <c r="D1252" s="11"/>
      <c r="E1252" s="12"/>
      <c r="F1252" s="12"/>
      <c r="G1252" s="12"/>
      <c r="H1252" s="12"/>
      <c r="I1252" s="12"/>
      <c r="J1252" s="12"/>
      <c r="K1252" s="12"/>
      <c r="L1252" s="12"/>
      <c r="M1252" s="11"/>
      <c r="Q1252" s="1" t="s">
        <v>1233</v>
      </c>
    </row>
    <row r="1253" spans="1:48" ht="30" customHeight="1" x14ac:dyDescent="0.3">
      <c r="A1253" s="13" t="s">
        <v>1234</v>
      </c>
      <c r="B1253" s="13" t="s">
        <v>1235</v>
      </c>
      <c r="C1253" s="13" t="s">
        <v>414</v>
      </c>
      <c r="D1253" s="11">
        <v>1</v>
      </c>
      <c r="E1253" s="12"/>
      <c r="F1253" s="12"/>
      <c r="G1253" s="12"/>
      <c r="H1253" s="12"/>
      <c r="I1253" s="12"/>
      <c r="J1253" s="12"/>
      <c r="K1253" s="12">
        <f t="shared" ref="K1253:L1256" si="57">TRUNC(E1253+G1253+I1253, 0)</f>
        <v>0</v>
      </c>
      <c r="L1253" s="12">
        <f t="shared" si="57"/>
        <v>0</v>
      </c>
      <c r="M1253" s="13" t="s">
        <v>576</v>
      </c>
      <c r="N1253" s="1" t="s">
        <v>1236</v>
      </c>
      <c r="O1253" s="1" t="s">
        <v>50</v>
      </c>
      <c r="P1253" s="1" t="s">
        <v>50</v>
      </c>
      <c r="Q1253" s="1" t="s">
        <v>1233</v>
      </c>
      <c r="R1253" s="1" t="s">
        <v>62</v>
      </c>
      <c r="S1253" s="1" t="s">
        <v>62</v>
      </c>
      <c r="T1253" s="1" t="s">
        <v>61</v>
      </c>
      <c r="AR1253" s="1" t="s">
        <v>50</v>
      </c>
      <c r="AS1253" s="1" t="s">
        <v>50</v>
      </c>
      <c r="AU1253" s="1" t="s">
        <v>1237</v>
      </c>
      <c r="AV1253">
        <v>67184</v>
      </c>
    </row>
    <row r="1254" spans="1:48" ht="30" customHeight="1" x14ac:dyDescent="0.3">
      <c r="A1254" s="13" t="s">
        <v>646</v>
      </c>
      <c r="B1254" s="13" t="s">
        <v>647</v>
      </c>
      <c r="C1254" s="13" t="s">
        <v>99</v>
      </c>
      <c r="D1254" s="11">
        <v>7</v>
      </c>
      <c r="E1254" s="12"/>
      <c r="F1254" s="12"/>
      <c r="G1254" s="12"/>
      <c r="H1254" s="12"/>
      <c r="I1254" s="12"/>
      <c r="J1254" s="12"/>
      <c r="K1254" s="12">
        <f t="shared" si="57"/>
        <v>0</v>
      </c>
      <c r="L1254" s="12">
        <f t="shared" si="57"/>
        <v>0</v>
      </c>
      <c r="M1254" s="13" t="s">
        <v>50</v>
      </c>
      <c r="N1254" s="1" t="s">
        <v>648</v>
      </c>
      <c r="O1254" s="1" t="s">
        <v>50</v>
      </c>
      <c r="P1254" s="1" t="s">
        <v>50</v>
      </c>
      <c r="Q1254" s="1" t="s">
        <v>1233</v>
      </c>
      <c r="R1254" s="1" t="s">
        <v>62</v>
      </c>
      <c r="S1254" s="1" t="s">
        <v>62</v>
      </c>
      <c r="T1254" s="1" t="s">
        <v>61</v>
      </c>
      <c r="AR1254" s="1" t="s">
        <v>50</v>
      </c>
      <c r="AS1254" s="1" t="s">
        <v>50</v>
      </c>
      <c r="AU1254" s="1" t="s">
        <v>1238</v>
      </c>
      <c r="AV1254">
        <v>67279</v>
      </c>
    </row>
    <row r="1255" spans="1:48" ht="30" customHeight="1" x14ac:dyDescent="0.3">
      <c r="A1255" s="13" t="s">
        <v>655</v>
      </c>
      <c r="B1255" s="13" t="s">
        <v>656</v>
      </c>
      <c r="C1255" s="13" t="s">
        <v>99</v>
      </c>
      <c r="D1255" s="11">
        <v>7</v>
      </c>
      <c r="E1255" s="12"/>
      <c r="F1255" s="12"/>
      <c r="G1255" s="12"/>
      <c r="H1255" s="12"/>
      <c r="I1255" s="12"/>
      <c r="J1255" s="12"/>
      <c r="K1255" s="12">
        <f t="shared" si="57"/>
        <v>0</v>
      </c>
      <c r="L1255" s="12">
        <f t="shared" si="57"/>
        <v>0</v>
      </c>
      <c r="M1255" s="13" t="s">
        <v>657</v>
      </c>
      <c r="N1255" s="1" t="s">
        <v>658</v>
      </c>
      <c r="O1255" s="1" t="s">
        <v>50</v>
      </c>
      <c r="P1255" s="1" t="s">
        <v>50</v>
      </c>
      <c r="Q1255" s="1" t="s">
        <v>1233</v>
      </c>
      <c r="R1255" s="1" t="s">
        <v>61</v>
      </c>
      <c r="S1255" s="1" t="s">
        <v>62</v>
      </c>
      <c r="T1255" s="1" t="s">
        <v>62</v>
      </c>
      <c r="AR1255" s="1" t="s">
        <v>50</v>
      </c>
      <c r="AS1255" s="1" t="s">
        <v>50</v>
      </c>
      <c r="AU1255" s="1" t="s">
        <v>1239</v>
      </c>
      <c r="AV1255">
        <v>66897</v>
      </c>
    </row>
    <row r="1256" spans="1:48" ht="30" customHeight="1" x14ac:dyDescent="0.3">
      <c r="A1256" s="13" t="s">
        <v>665</v>
      </c>
      <c r="B1256" s="13" t="s">
        <v>661</v>
      </c>
      <c r="C1256" s="13" t="s">
        <v>251</v>
      </c>
      <c r="D1256" s="11">
        <v>42</v>
      </c>
      <c r="E1256" s="12"/>
      <c r="F1256" s="12"/>
      <c r="G1256" s="12"/>
      <c r="H1256" s="12"/>
      <c r="I1256" s="12"/>
      <c r="J1256" s="12"/>
      <c r="K1256" s="12">
        <f t="shared" si="57"/>
        <v>0</v>
      </c>
      <c r="L1256" s="12">
        <f t="shared" si="57"/>
        <v>0</v>
      </c>
      <c r="M1256" s="13" t="s">
        <v>666</v>
      </c>
      <c r="N1256" s="1" t="s">
        <v>667</v>
      </c>
      <c r="O1256" s="1" t="s">
        <v>50</v>
      </c>
      <c r="P1256" s="1" t="s">
        <v>50</v>
      </c>
      <c r="Q1256" s="1" t="s">
        <v>1233</v>
      </c>
      <c r="R1256" s="1" t="s">
        <v>61</v>
      </c>
      <c r="S1256" s="1" t="s">
        <v>62</v>
      </c>
      <c r="T1256" s="1" t="s">
        <v>62</v>
      </c>
      <c r="AR1256" s="1" t="s">
        <v>50</v>
      </c>
      <c r="AS1256" s="1" t="s">
        <v>50</v>
      </c>
      <c r="AU1256" s="1" t="s">
        <v>1240</v>
      </c>
      <c r="AV1256">
        <v>66899</v>
      </c>
    </row>
    <row r="1257" spans="1:48" ht="30" customHeight="1" x14ac:dyDescent="0.3">
      <c r="A1257" s="11"/>
      <c r="B1257" s="11"/>
      <c r="C1257" s="11"/>
      <c r="D1257" s="11"/>
      <c r="E1257" s="12"/>
      <c r="F1257" s="12"/>
      <c r="G1257" s="12"/>
      <c r="H1257" s="12"/>
      <c r="I1257" s="12"/>
      <c r="J1257" s="12"/>
      <c r="K1257" s="12"/>
      <c r="L1257" s="12"/>
      <c r="M1257" s="11"/>
      <c r="Q1257" s="1" t="s">
        <v>1233</v>
      </c>
    </row>
    <row r="1258" spans="1:48" ht="30" customHeight="1" x14ac:dyDescent="0.3">
      <c r="A1258" s="11"/>
      <c r="B1258" s="11"/>
      <c r="C1258" s="11"/>
      <c r="D1258" s="11"/>
      <c r="E1258" s="12"/>
      <c r="F1258" s="12"/>
      <c r="G1258" s="12"/>
      <c r="H1258" s="12"/>
      <c r="I1258" s="12"/>
      <c r="J1258" s="12"/>
      <c r="K1258" s="12"/>
      <c r="L1258" s="12"/>
      <c r="M1258" s="11"/>
      <c r="Q1258" s="1" t="s">
        <v>1233</v>
      </c>
    </row>
    <row r="1259" spans="1:48" ht="30" customHeight="1" x14ac:dyDescent="0.3">
      <c r="A1259" s="11"/>
      <c r="B1259" s="11"/>
      <c r="C1259" s="11"/>
      <c r="D1259" s="11"/>
      <c r="E1259" s="12"/>
      <c r="F1259" s="12"/>
      <c r="G1259" s="12"/>
      <c r="H1259" s="12"/>
      <c r="I1259" s="12"/>
      <c r="J1259" s="12"/>
      <c r="K1259" s="12"/>
      <c r="L1259" s="12"/>
      <c r="M1259" s="11"/>
      <c r="Q1259" s="1" t="s">
        <v>1233</v>
      </c>
    </row>
    <row r="1260" spans="1:48" ht="30" customHeight="1" x14ac:dyDescent="0.3">
      <c r="A1260" s="11"/>
      <c r="B1260" s="11"/>
      <c r="C1260" s="11"/>
      <c r="D1260" s="11"/>
      <c r="E1260" s="12"/>
      <c r="F1260" s="12"/>
      <c r="G1260" s="12"/>
      <c r="H1260" s="12"/>
      <c r="I1260" s="12"/>
      <c r="J1260" s="12"/>
      <c r="K1260" s="12"/>
      <c r="L1260" s="12"/>
      <c r="M1260" s="11"/>
      <c r="Q1260" s="1" t="s">
        <v>1233</v>
      </c>
    </row>
    <row r="1261" spans="1:48" ht="30" customHeight="1" x14ac:dyDescent="0.3">
      <c r="A1261" s="11"/>
      <c r="B1261" s="11"/>
      <c r="C1261" s="11"/>
      <c r="D1261" s="11"/>
      <c r="E1261" s="12"/>
      <c r="F1261" s="12"/>
      <c r="G1261" s="12"/>
      <c r="H1261" s="12"/>
      <c r="I1261" s="12"/>
      <c r="J1261" s="12"/>
      <c r="K1261" s="12"/>
      <c r="L1261" s="12"/>
      <c r="M1261" s="11"/>
      <c r="Q1261" s="1" t="s">
        <v>1233</v>
      </c>
    </row>
    <row r="1262" spans="1:48" ht="30" customHeight="1" x14ac:dyDescent="0.3">
      <c r="A1262" s="11"/>
      <c r="B1262" s="11"/>
      <c r="C1262" s="11"/>
      <c r="D1262" s="11"/>
      <c r="E1262" s="12"/>
      <c r="F1262" s="12"/>
      <c r="G1262" s="12"/>
      <c r="H1262" s="12"/>
      <c r="I1262" s="12"/>
      <c r="J1262" s="12"/>
      <c r="K1262" s="12"/>
      <c r="L1262" s="12"/>
      <c r="M1262" s="11"/>
      <c r="Q1262" s="1" t="s">
        <v>1233</v>
      </c>
    </row>
    <row r="1263" spans="1:48" ht="30" customHeight="1" x14ac:dyDescent="0.3">
      <c r="A1263" s="11"/>
      <c r="B1263" s="11"/>
      <c r="C1263" s="11"/>
      <c r="D1263" s="11"/>
      <c r="E1263" s="12"/>
      <c r="F1263" s="12"/>
      <c r="G1263" s="12"/>
      <c r="H1263" s="12"/>
      <c r="I1263" s="12"/>
      <c r="J1263" s="12"/>
      <c r="K1263" s="12"/>
      <c r="L1263" s="12"/>
      <c r="M1263" s="11"/>
      <c r="Q1263" s="1" t="s">
        <v>1233</v>
      </c>
    </row>
    <row r="1264" spans="1:48" ht="30" customHeight="1" x14ac:dyDescent="0.3">
      <c r="A1264" s="11"/>
      <c r="B1264" s="11"/>
      <c r="C1264" s="11"/>
      <c r="D1264" s="11"/>
      <c r="E1264" s="12"/>
      <c r="F1264" s="12"/>
      <c r="G1264" s="12"/>
      <c r="H1264" s="12"/>
      <c r="I1264" s="12"/>
      <c r="J1264" s="12"/>
      <c r="K1264" s="12"/>
      <c r="L1264" s="12"/>
      <c r="M1264" s="11"/>
      <c r="Q1264" s="1" t="s">
        <v>1233</v>
      </c>
    </row>
    <row r="1265" spans="1:48" ht="30" customHeight="1" x14ac:dyDescent="0.3">
      <c r="A1265" s="11"/>
      <c r="B1265" s="11"/>
      <c r="C1265" s="11"/>
      <c r="D1265" s="11"/>
      <c r="E1265" s="12"/>
      <c r="F1265" s="12"/>
      <c r="G1265" s="12"/>
      <c r="H1265" s="12"/>
      <c r="I1265" s="12"/>
      <c r="J1265" s="12"/>
      <c r="K1265" s="12"/>
      <c r="L1265" s="12"/>
      <c r="M1265" s="11"/>
      <c r="Q1265" s="1" t="s">
        <v>1233</v>
      </c>
    </row>
    <row r="1266" spans="1:48" ht="30" customHeight="1" x14ac:dyDescent="0.3">
      <c r="A1266" s="11"/>
      <c r="B1266" s="11"/>
      <c r="C1266" s="11"/>
      <c r="D1266" s="11"/>
      <c r="E1266" s="12"/>
      <c r="F1266" s="12"/>
      <c r="G1266" s="12"/>
      <c r="H1266" s="12"/>
      <c r="I1266" s="12"/>
      <c r="J1266" s="12"/>
      <c r="K1266" s="12"/>
      <c r="L1266" s="12"/>
      <c r="M1266" s="11"/>
      <c r="Q1266" s="1" t="s">
        <v>1233</v>
      </c>
    </row>
    <row r="1267" spans="1:48" ht="30" customHeight="1" x14ac:dyDescent="0.3">
      <c r="A1267" s="11"/>
      <c r="B1267" s="11"/>
      <c r="C1267" s="11"/>
      <c r="D1267" s="11"/>
      <c r="E1267" s="12"/>
      <c r="F1267" s="12"/>
      <c r="G1267" s="12"/>
      <c r="H1267" s="12"/>
      <c r="I1267" s="12"/>
      <c r="J1267" s="12"/>
      <c r="K1267" s="12"/>
      <c r="L1267" s="12"/>
      <c r="M1267" s="11"/>
      <c r="Q1267" s="1" t="s">
        <v>1233</v>
      </c>
    </row>
    <row r="1268" spans="1:48" ht="30" customHeight="1" x14ac:dyDescent="0.3">
      <c r="A1268" s="11"/>
      <c r="B1268" s="11"/>
      <c r="C1268" s="11"/>
      <c r="D1268" s="11"/>
      <c r="E1268" s="12"/>
      <c r="F1268" s="12"/>
      <c r="G1268" s="12"/>
      <c r="H1268" s="12"/>
      <c r="I1268" s="12"/>
      <c r="J1268" s="12"/>
      <c r="K1268" s="12"/>
      <c r="L1268" s="12"/>
      <c r="M1268" s="11"/>
      <c r="Q1268" s="1" t="s">
        <v>1233</v>
      </c>
    </row>
    <row r="1269" spans="1:48" ht="30" customHeight="1" x14ac:dyDescent="0.3">
      <c r="A1269" s="11"/>
      <c r="B1269" s="11"/>
      <c r="C1269" s="11"/>
      <c r="D1269" s="11"/>
      <c r="E1269" s="12"/>
      <c r="F1269" s="12"/>
      <c r="G1269" s="12"/>
      <c r="H1269" s="12"/>
      <c r="I1269" s="12"/>
      <c r="J1269" s="12"/>
      <c r="K1269" s="12"/>
      <c r="L1269" s="12"/>
      <c r="M1269" s="11"/>
      <c r="Q1269" s="1" t="s">
        <v>1233</v>
      </c>
    </row>
    <row r="1270" spans="1:48" ht="30" customHeight="1" x14ac:dyDescent="0.3">
      <c r="A1270" s="11"/>
      <c r="B1270" s="11"/>
      <c r="C1270" s="11"/>
      <c r="D1270" s="11"/>
      <c r="E1270" s="12"/>
      <c r="F1270" s="12"/>
      <c r="G1270" s="12"/>
      <c r="H1270" s="12"/>
      <c r="I1270" s="12"/>
      <c r="J1270" s="12"/>
      <c r="K1270" s="12"/>
      <c r="L1270" s="12"/>
      <c r="M1270" s="11"/>
      <c r="Q1270" s="1" t="s">
        <v>1233</v>
      </c>
    </row>
    <row r="1271" spans="1:48" ht="30" customHeight="1" x14ac:dyDescent="0.3">
      <c r="A1271" s="11"/>
      <c r="B1271" s="11"/>
      <c r="C1271" s="11"/>
      <c r="D1271" s="11"/>
      <c r="E1271" s="12"/>
      <c r="F1271" s="12"/>
      <c r="G1271" s="12"/>
      <c r="H1271" s="12"/>
      <c r="I1271" s="12"/>
      <c r="J1271" s="12"/>
      <c r="K1271" s="12"/>
      <c r="L1271" s="12"/>
      <c r="M1271" s="11"/>
      <c r="Q1271" s="1" t="s">
        <v>1233</v>
      </c>
    </row>
    <row r="1272" spans="1:48" ht="30" customHeight="1" x14ac:dyDescent="0.3">
      <c r="A1272" s="11"/>
      <c r="B1272" s="11"/>
      <c r="C1272" s="11"/>
      <c r="D1272" s="11"/>
      <c r="E1272" s="12"/>
      <c r="F1272" s="12"/>
      <c r="G1272" s="12"/>
      <c r="H1272" s="12"/>
      <c r="I1272" s="12"/>
      <c r="J1272" s="12"/>
      <c r="K1272" s="12"/>
      <c r="L1272" s="12"/>
      <c r="M1272" s="11"/>
      <c r="Q1272" s="1" t="s">
        <v>1233</v>
      </c>
    </row>
    <row r="1273" spans="1:48" ht="30" customHeight="1" x14ac:dyDescent="0.3">
      <c r="A1273" s="11"/>
      <c r="B1273" s="11"/>
      <c r="C1273" s="11"/>
      <c r="D1273" s="11"/>
      <c r="E1273" s="12"/>
      <c r="F1273" s="12"/>
      <c r="G1273" s="12"/>
      <c r="H1273" s="12"/>
      <c r="I1273" s="12"/>
      <c r="J1273" s="12"/>
      <c r="K1273" s="12"/>
      <c r="L1273" s="12"/>
      <c r="M1273" s="11"/>
      <c r="Q1273" s="1" t="s">
        <v>1233</v>
      </c>
    </row>
    <row r="1274" spans="1:48" ht="30" customHeight="1" x14ac:dyDescent="0.3">
      <c r="A1274" s="11"/>
      <c r="B1274" s="11"/>
      <c r="C1274" s="11"/>
      <c r="D1274" s="11"/>
      <c r="E1274" s="12"/>
      <c r="F1274" s="12"/>
      <c r="G1274" s="12"/>
      <c r="H1274" s="12"/>
      <c r="I1274" s="12"/>
      <c r="J1274" s="12"/>
      <c r="K1274" s="12"/>
      <c r="L1274" s="12"/>
      <c r="M1274" s="11"/>
      <c r="Q1274" s="1" t="s">
        <v>1233</v>
      </c>
    </row>
    <row r="1275" spans="1:48" ht="30" customHeight="1" x14ac:dyDescent="0.3">
      <c r="A1275" s="11"/>
      <c r="B1275" s="11"/>
      <c r="C1275" s="11"/>
      <c r="D1275" s="11"/>
      <c r="E1275" s="12"/>
      <c r="F1275" s="12"/>
      <c r="G1275" s="12"/>
      <c r="H1275" s="12"/>
      <c r="I1275" s="12"/>
      <c r="J1275" s="12"/>
      <c r="K1275" s="12"/>
      <c r="L1275" s="12"/>
      <c r="M1275" s="11"/>
      <c r="Q1275" s="1" t="s">
        <v>1233</v>
      </c>
    </row>
    <row r="1276" spans="1:48" ht="30" customHeight="1" x14ac:dyDescent="0.3">
      <c r="A1276" s="11"/>
      <c r="B1276" s="11"/>
      <c r="C1276" s="11"/>
      <c r="D1276" s="11"/>
      <c r="E1276" s="12"/>
      <c r="F1276" s="12"/>
      <c r="G1276" s="12"/>
      <c r="H1276" s="12"/>
      <c r="I1276" s="12"/>
      <c r="J1276" s="12"/>
      <c r="K1276" s="12"/>
      <c r="L1276" s="12"/>
      <c r="M1276" s="11"/>
      <c r="Q1276" s="1" t="s">
        <v>1233</v>
      </c>
    </row>
    <row r="1277" spans="1:48" ht="30" customHeight="1" x14ac:dyDescent="0.3">
      <c r="A1277" s="13" t="s">
        <v>87</v>
      </c>
      <c r="B1277" s="11"/>
      <c r="C1277" s="11"/>
      <c r="D1277" s="11"/>
      <c r="E1277" s="12"/>
      <c r="F1277" s="12"/>
      <c r="G1277" s="12"/>
      <c r="H1277" s="12"/>
      <c r="I1277" s="12"/>
      <c r="J1277" s="12"/>
      <c r="K1277" s="12"/>
      <c r="L1277" s="12">
        <f>SUMIF(Q1253:Q1276,"01010411",L1253:L1276)</f>
        <v>0</v>
      </c>
      <c r="M1277" s="11"/>
      <c r="N1277" t="s">
        <v>88</v>
      </c>
    </row>
    <row r="1278" spans="1:48" ht="30" customHeight="1" x14ac:dyDescent="0.3">
      <c r="A1278" s="13" t="s">
        <v>674</v>
      </c>
      <c r="B1278" s="13" t="s">
        <v>50</v>
      </c>
      <c r="C1278" s="11"/>
      <c r="D1278" s="11"/>
      <c r="E1278" s="12"/>
      <c r="F1278" s="12"/>
      <c r="G1278" s="12"/>
      <c r="H1278" s="12"/>
      <c r="I1278" s="12"/>
      <c r="J1278" s="12"/>
      <c r="K1278" s="12"/>
      <c r="L1278" s="12"/>
      <c r="M1278" s="11"/>
      <c r="Q1278" s="1" t="s">
        <v>1241</v>
      </c>
    </row>
    <row r="1279" spans="1:48" ht="30" customHeight="1" x14ac:dyDescent="0.3">
      <c r="A1279" s="13" t="s">
        <v>676</v>
      </c>
      <c r="B1279" s="13" t="s">
        <v>677</v>
      </c>
      <c r="C1279" s="13" t="s">
        <v>99</v>
      </c>
      <c r="D1279" s="11">
        <v>2</v>
      </c>
      <c r="E1279" s="12"/>
      <c r="F1279" s="12"/>
      <c r="G1279" s="12"/>
      <c r="H1279" s="12"/>
      <c r="I1279" s="12"/>
      <c r="J1279" s="12"/>
      <c r="K1279" s="12">
        <f>TRUNC(E1279+G1279+I1279, 0)</f>
        <v>0</v>
      </c>
      <c r="L1279" s="12">
        <f>TRUNC(F1279+H1279+J1279, 0)</f>
        <v>0</v>
      </c>
      <c r="M1279" s="13" t="s">
        <v>678</v>
      </c>
      <c r="N1279" s="1" t="s">
        <v>679</v>
      </c>
      <c r="O1279" s="1" t="s">
        <v>50</v>
      </c>
      <c r="P1279" s="1" t="s">
        <v>50</v>
      </c>
      <c r="Q1279" s="1" t="s">
        <v>1241</v>
      </c>
      <c r="R1279" s="1" t="s">
        <v>61</v>
      </c>
      <c r="S1279" s="1" t="s">
        <v>62</v>
      </c>
      <c r="T1279" s="1" t="s">
        <v>62</v>
      </c>
      <c r="AR1279" s="1" t="s">
        <v>50</v>
      </c>
      <c r="AS1279" s="1" t="s">
        <v>50</v>
      </c>
      <c r="AU1279" s="1" t="s">
        <v>1242</v>
      </c>
      <c r="AV1279">
        <v>67280</v>
      </c>
    </row>
    <row r="1280" spans="1:48" ht="30" customHeight="1" x14ac:dyDescent="0.3">
      <c r="A1280" s="13" t="s">
        <v>681</v>
      </c>
      <c r="B1280" s="13" t="s">
        <v>682</v>
      </c>
      <c r="C1280" s="13" t="s">
        <v>99</v>
      </c>
      <c r="D1280" s="11">
        <v>7</v>
      </c>
      <c r="E1280" s="12"/>
      <c r="F1280" s="12"/>
      <c r="G1280" s="12"/>
      <c r="H1280" s="12"/>
      <c r="I1280" s="12"/>
      <c r="J1280" s="12"/>
      <c r="K1280" s="12">
        <f>TRUNC(E1280+G1280+I1280, 0)</f>
        <v>0</v>
      </c>
      <c r="L1280" s="12">
        <f>TRUNC(F1280+H1280+J1280, 0)</f>
        <v>0</v>
      </c>
      <c r="M1280" s="13" t="s">
        <v>683</v>
      </c>
      <c r="N1280" s="1" t="s">
        <v>684</v>
      </c>
      <c r="O1280" s="1" t="s">
        <v>50</v>
      </c>
      <c r="P1280" s="1" t="s">
        <v>50</v>
      </c>
      <c r="Q1280" s="1" t="s">
        <v>1241</v>
      </c>
      <c r="R1280" s="1" t="s">
        <v>61</v>
      </c>
      <c r="S1280" s="1" t="s">
        <v>62</v>
      </c>
      <c r="T1280" s="1" t="s">
        <v>62</v>
      </c>
      <c r="AR1280" s="1" t="s">
        <v>50</v>
      </c>
      <c r="AS1280" s="1" t="s">
        <v>50</v>
      </c>
      <c r="AU1280" s="1" t="s">
        <v>1243</v>
      </c>
      <c r="AV1280">
        <v>67408</v>
      </c>
    </row>
    <row r="1281" spans="1:17" ht="30" customHeight="1" x14ac:dyDescent="0.3">
      <c r="A1281" s="11"/>
      <c r="B1281" s="11"/>
      <c r="C1281" s="11"/>
      <c r="D1281" s="11"/>
      <c r="E1281" s="12"/>
      <c r="F1281" s="12"/>
      <c r="G1281" s="12"/>
      <c r="H1281" s="12"/>
      <c r="I1281" s="12"/>
      <c r="J1281" s="12"/>
      <c r="K1281" s="12"/>
      <c r="L1281" s="12"/>
      <c r="M1281" s="11"/>
      <c r="Q1281" s="1" t="s">
        <v>1241</v>
      </c>
    </row>
    <row r="1282" spans="1:17" ht="30" customHeight="1" x14ac:dyDescent="0.3">
      <c r="A1282" s="11"/>
      <c r="B1282" s="11"/>
      <c r="C1282" s="11"/>
      <c r="D1282" s="11"/>
      <c r="E1282" s="12"/>
      <c r="F1282" s="12"/>
      <c r="G1282" s="12"/>
      <c r="H1282" s="12"/>
      <c r="I1282" s="12"/>
      <c r="J1282" s="12"/>
      <c r="K1282" s="12"/>
      <c r="L1282" s="12"/>
      <c r="M1282" s="11"/>
      <c r="Q1282" s="1" t="s">
        <v>1241</v>
      </c>
    </row>
    <row r="1283" spans="1:17" ht="30" customHeight="1" x14ac:dyDescent="0.3">
      <c r="A1283" s="11"/>
      <c r="B1283" s="11"/>
      <c r="C1283" s="11"/>
      <c r="D1283" s="11"/>
      <c r="E1283" s="12"/>
      <c r="F1283" s="12"/>
      <c r="G1283" s="12"/>
      <c r="H1283" s="12"/>
      <c r="I1283" s="12"/>
      <c r="J1283" s="12"/>
      <c r="K1283" s="12"/>
      <c r="L1283" s="12"/>
      <c r="M1283" s="11"/>
      <c r="Q1283" s="1" t="s">
        <v>1241</v>
      </c>
    </row>
    <row r="1284" spans="1:17" ht="30" customHeight="1" x14ac:dyDescent="0.3">
      <c r="A1284" s="11"/>
      <c r="B1284" s="11"/>
      <c r="C1284" s="11"/>
      <c r="D1284" s="11"/>
      <c r="E1284" s="12"/>
      <c r="F1284" s="12"/>
      <c r="G1284" s="12"/>
      <c r="H1284" s="12"/>
      <c r="I1284" s="12"/>
      <c r="J1284" s="12"/>
      <c r="K1284" s="12"/>
      <c r="L1284" s="12"/>
      <c r="M1284" s="11"/>
      <c r="Q1284" s="1" t="s">
        <v>1241</v>
      </c>
    </row>
    <row r="1285" spans="1:17" ht="30" customHeight="1" x14ac:dyDescent="0.3">
      <c r="A1285" s="11"/>
      <c r="B1285" s="11"/>
      <c r="C1285" s="11"/>
      <c r="D1285" s="11"/>
      <c r="E1285" s="12"/>
      <c r="F1285" s="12"/>
      <c r="G1285" s="12"/>
      <c r="H1285" s="12"/>
      <c r="I1285" s="12"/>
      <c r="J1285" s="12"/>
      <c r="K1285" s="12"/>
      <c r="L1285" s="12"/>
      <c r="M1285" s="11"/>
      <c r="Q1285" s="1" t="s">
        <v>1241</v>
      </c>
    </row>
    <row r="1286" spans="1:17" ht="30" customHeight="1" x14ac:dyDescent="0.3">
      <c r="A1286" s="11"/>
      <c r="B1286" s="11"/>
      <c r="C1286" s="11"/>
      <c r="D1286" s="11"/>
      <c r="E1286" s="12"/>
      <c r="F1286" s="12"/>
      <c r="G1286" s="12"/>
      <c r="H1286" s="12"/>
      <c r="I1286" s="12"/>
      <c r="J1286" s="12"/>
      <c r="K1286" s="12"/>
      <c r="L1286" s="12"/>
      <c r="M1286" s="11"/>
      <c r="Q1286" s="1" t="s">
        <v>1241</v>
      </c>
    </row>
    <row r="1287" spans="1:17" ht="30" customHeight="1" x14ac:dyDescent="0.3">
      <c r="A1287" s="11"/>
      <c r="B1287" s="11"/>
      <c r="C1287" s="11"/>
      <c r="D1287" s="11"/>
      <c r="E1287" s="12"/>
      <c r="F1287" s="12"/>
      <c r="G1287" s="12"/>
      <c r="H1287" s="12"/>
      <c r="I1287" s="12"/>
      <c r="J1287" s="12"/>
      <c r="K1287" s="12"/>
      <c r="L1287" s="12"/>
      <c r="M1287" s="11"/>
      <c r="Q1287" s="1" t="s">
        <v>1241</v>
      </c>
    </row>
    <row r="1288" spans="1:17" ht="30" customHeight="1" x14ac:dyDescent="0.3">
      <c r="A1288" s="11"/>
      <c r="B1288" s="11"/>
      <c r="C1288" s="11"/>
      <c r="D1288" s="11"/>
      <c r="E1288" s="12"/>
      <c r="F1288" s="12"/>
      <c r="G1288" s="12"/>
      <c r="H1288" s="12"/>
      <c r="I1288" s="12"/>
      <c r="J1288" s="12"/>
      <c r="K1288" s="12"/>
      <c r="L1288" s="12"/>
      <c r="M1288" s="11"/>
      <c r="Q1288" s="1" t="s">
        <v>1241</v>
      </c>
    </row>
    <row r="1289" spans="1:17" ht="30" customHeight="1" x14ac:dyDescent="0.3">
      <c r="A1289" s="11"/>
      <c r="B1289" s="11"/>
      <c r="C1289" s="11"/>
      <c r="D1289" s="11"/>
      <c r="E1289" s="12"/>
      <c r="F1289" s="12"/>
      <c r="G1289" s="12"/>
      <c r="H1289" s="12"/>
      <c r="I1289" s="12"/>
      <c r="J1289" s="12"/>
      <c r="K1289" s="12"/>
      <c r="L1289" s="12"/>
      <c r="M1289" s="11"/>
      <c r="Q1289" s="1" t="s">
        <v>1241</v>
      </c>
    </row>
    <row r="1290" spans="1:17" ht="30" customHeight="1" x14ac:dyDescent="0.3">
      <c r="A1290" s="11"/>
      <c r="B1290" s="11"/>
      <c r="C1290" s="11"/>
      <c r="D1290" s="11"/>
      <c r="E1290" s="12"/>
      <c r="F1290" s="12"/>
      <c r="G1290" s="12"/>
      <c r="H1290" s="12"/>
      <c r="I1290" s="12"/>
      <c r="J1290" s="12"/>
      <c r="K1290" s="12"/>
      <c r="L1290" s="12"/>
      <c r="M1290" s="11"/>
      <c r="Q1290" s="1" t="s">
        <v>1241</v>
      </c>
    </row>
    <row r="1291" spans="1:17" ht="30" customHeight="1" x14ac:dyDescent="0.3">
      <c r="A1291" s="11"/>
      <c r="B1291" s="11"/>
      <c r="C1291" s="11"/>
      <c r="D1291" s="11"/>
      <c r="E1291" s="12"/>
      <c r="F1291" s="12"/>
      <c r="G1291" s="12"/>
      <c r="H1291" s="12"/>
      <c r="I1291" s="12"/>
      <c r="J1291" s="12"/>
      <c r="K1291" s="12"/>
      <c r="L1291" s="12"/>
      <c r="M1291" s="11"/>
      <c r="Q1291" s="1" t="s">
        <v>1241</v>
      </c>
    </row>
    <row r="1292" spans="1:17" ht="30" customHeight="1" x14ac:dyDescent="0.3">
      <c r="A1292" s="11"/>
      <c r="B1292" s="11"/>
      <c r="C1292" s="11"/>
      <c r="D1292" s="11"/>
      <c r="E1292" s="12"/>
      <c r="F1292" s="12"/>
      <c r="G1292" s="12"/>
      <c r="H1292" s="12"/>
      <c r="I1292" s="12"/>
      <c r="J1292" s="12"/>
      <c r="K1292" s="12"/>
      <c r="L1292" s="12"/>
      <c r="M1292" s="11"/>
      <c r="Q1292" s="1" t="s">
        <v>1241</v>
      </c>
    </row>
    <row r="1293" spans="1:17" ht="30" customHeight="1" x14ac:dyDescent="0.3">
      <c r="A1293" s="11"/>
      <c r="B1293" s="11"/>
      <c r="C1293" s="11"/>
      <c r="D1293" s="11"/>
      <c r="E1293" s="12"/>
      <c r="F1293" s="12"/>
      <c r="G1293" s="12"/>
      <c r="H1293" s="12"/>
      <c r="I1293" s="12"/>
      <c r="J1293" s="12"/>
      <c r="K1293" s="12"/>
      <c r="L1293" s="12"/>
      <c r="M1293" s="11"/>
      <c r="Q1293" s="1" t="s">
        <v>1241</v>
      </c>
    </row>
    <row r="1294" spans="1:17" ht="30" customHeight="1" x14ac:dyDescent="0.3">
      <c r="A1294" s="11"/>
      <c r="B1294" s="11"/>
      <c r="C1294" s="11"/>
      <c r="D1294" s="11"/>
      <c r="E1294" s="12"/>
      <c r="F1294" s="12"/>
      <c r="G1294" s="12"/>
      <c r="H1294" s="12"/>
      <c r="I1294" s="12"/>
      <c r="J1294" s="12"/>
      <c r="K1294" s="12"/>
      <c r="L1294" s="12"/>
      <c r="M1294" s="11"/>
      <c r="Q1294" s="1" t="s">
        <v>1241</v>
      </c>
    </row>
    <row r="1295" spans="1:17" ht="30" customHeight="1" x14ac:dyDescent="0.3">
      <c r="A1295" s="11"/>
      <c r="B1295" s="11"/>
      <c r="C1295" s="11"/>
      <c r="D1295" s="11"/>
      <c r="E1295" s="12"/>
      <c r="F1295" s="12"/>
      <c r="G1295" s="12"/>
      <c r="H1295" s="12"/>
      <c r="I1295" s="12"/>
      <c r="J1295" s="12"/>
      <c r="K1295" s="12"/>
      <c r="L1295" s="12"/>
      <c r="M1295" s="11"/>
      <c r="Q1295" s="1" t="s">
        <v>1241</v>
      </c>
    </row>
    <row r="1296" spans="1:17" ht="30" customHeight="1" x14ac:dyDescent="0.3">
      <c r="A1296" s="11"/>
      <c r="B1296" s="11"/>
      <c r="C1296" s="11"/>
      <c r="D1296" s="11"/>
      <c r="E1296" s="12"/>
      <c r="F1296" s="12"/>
      <c r="G1296" s="12"/>
      <c r="H1296" s="12"/>
      <c r="I1296" s="12"/>
      <c r="J1296" s="12"/>
      <c r="K1296" s="12"/>
      <c r="L1296" s="12"/>
      <c r="M1296" s="11"/>
      <c r="Q1296" s="1" t="s">
        <v>1241</v>
      </c>
    </row>
    <row r="1297" spans="1:48" ht="30" customHeight="1" x14ac:dyDescent="0.3">
      <c r="A1297" s="11"/>
      <c r="B1297" s="11"/>
      <c r="C1297" s="11"/>
      <c r="D1297" s="11"/>
      <c r="E1297" s="12"/>
      <c r="F1297" s="12"/>
      <c r="G1297" s="12"/>
      <c r="H1297" s="12"/>
      <c r="I1297" s="12"/>
      <c r="J1297" s="12"/>
      <c r="K1297" s="12"/>
      <c r="L1297" s="12"/>
      <c r="M1297" s="11"/>
      <c r="Q1297" s="1" t="s">
        <v>1241</v>
      </c>
    </row>
    <row r="1298" spans="1:48" ht="30" customHeight="1" x14ac:dyDescent="0.3">
      <c r="A1298" s="11"/>
      <c r="B1298" s="11"/>
      <c r="C1298" s="11"/>
      <c r="D1298" s="11"/>
      <c r="E1298" s="12"/>
      <c r="F1298" s="12"/>
      <c r="G1298" s="12"/>
      <c r="H1298" s="12"/>
      <c r="I1298" s="12"/>
      <c r="J1298" s="12"/>
      <c r="K1298" s="12"/>
      <c r="L1298" s="12"/>
      <c r="M1298" s="11"/>
      <c r="Q1298" s="1" t="s">
        <v>1241</v>
      </c>
    </row>
    <row r="1299" spans="1:48" ht="30" customHeight="1" x14ac:dyDescent="0.3">
      <c r="A1299" s="11"/>
      <c r="B1299" s="11"/>
      <c r="C1299" s="11"/>
      <c r="D1299" s="11"/>
      <c r="E1299" s="12"/>
      <c r="F1299" s="12"/>
      <c r="G1299" s="12"/>
      <c r="H1299" s="12"/>
      <c r="I1299" s="12"/>
      <c r="J1299" s="12"/>
      <c r="K1299" s="12"/>
      <c r="L1299" s="12"/>
      <c r="M1299" s="11"/>
      <c r="Q1299" s="1" t="s">
        <v>1241</v>
      </c>
    </row>
    <row r="1300" spans="1:48" ht="30" customHeight="1" x14ac:dyDescent="0.3">
      <c r="A1300" s="11"/>
      <c r="B1300" s="11"/>
      <c r="C1300" s="11"/>
      <c r="D1300" s="11"/>
      <c r="E1300" s="12"/>
      <c r="F1300" s="12"/>
      <c r="G1300" s="12"/>
      <c r="H1300" s="12"/>
      <c r="I1300" s="12"/>
      <c r="J1300" s="12"/>
      <c r="K1300" s="12"/>
      <c r="L1300" s="12"/>
      <c r="M1300" s="11"/>
      <c r="Q1300" s="1" t="s">
        <v>1241</v>
      </c>
    </row>
    <row r="1301" spans="1:48" ht="30" customHeight="1" x14ac:dyDescent="0.3">
      <c r="A1301" s="11"/>
      <c r="B1301" s="11"/>
      <c r="C1301" s="11"/>
      <c r="D1301" s="11"/>
      <c r="E1301" s="12"/>
      <c r="F1301" s="12"/>
      <c r="G1301" s="12"/>
      <c r="H1301" s="12"/>
      <c r="I1301" s="12"/>
      <c r="J1301" s="12"/>
      <c r="K1301" s="12"/>
      <c r="L1301" s="12"/>
      <c r="M1301" s="11"/>
      <c r="Q1301" s="1" t="s">
        <v>1241</v>
      </c>
    </row>
    <row r="1302" spans="1:48" ht="30" customHeight="1" x14ac:dyDescent="0.3">
      <c r="A1302" s="11"/>
      <c r="B1302" s="11"/>
      <c r="C1302" s="11"/>
      <c r="D1302" s="11"/>
      <c r="E1302" s="12"/>
      <c r="F1302" s="12"/>
      <c r="G1302" s="12"/>
      <c r="H1302" s="12"/>
      <c r="I1302" s="12"/>
      <c r="J1302" s="12"/>
      <c r="K1302" s="12"/>
      <c r="L1302" s="12"/>
      <c r="M1302" s="11"/>
      <c r="Q1302" s="1" t="s">
        <v>1241</v>
      </c>
    </row>
    <row r="1303" spans="1:48" ht="30" customHeight="1" x14ac:dyDescent="0.3">
      <c r="A1303" s="13" t="s">
        <v>87</v>
      </c>
      <c r="B1303" s="11"/>
      <c r="C1303" s="11"/>
      <c r="D1303" s="11"/>
      <c r="E1303" s="12"/>
      <c r="F1303" s="12"/>
      <c r="G1303" s="12"/>
      <c r="H1303" s="12"/>
      <c r="I1303" s="12"/>
      <c r="J1303" s="12"/>
      <c r="K1303" s="12"/>
      <c r="L1303" s="12">
        <f>SUMIF(Q1279:Q1302,"01010412",L1279:L1302)</f>
        <v>0</v>
      </c>
      <c r="M1303" s="11"/>
      <c r="N1303" t="s">
        <v>88</v>
      </c>
    </row>
    <row r="1304" spans="1:48" ht="30" customHeight="1" x14ac:dyDescent="0.3">
      <c r="A1304" s="13" t="s">
        <v>703</v>
      </c>
      <c r="B1304" s="13" t="s">
        <v>50</v>
      </c>
      <c r="C1304" s="11"/>
      <c r="D1304" s="11"/>
      <c r="E1304" s="12"/>
      <c r="F1304" s="12"/>
      <c r="G1304" s="12"/>
      <c r="H1304" s="12"/>
      <c r="I1304" s="12"/>
      <c r="J1304" s="12"/>
      <c r="K1304" s="12"/>
      <c r="L1304" s="12"/>
      <c r="M1304" s="11"/>
      <c r="Q1304" s="1" t="s">
        <v>1244</v>
      </c>
    </row>
    <row r="1305" spans="1:48" ht="30" customHeight="1" x14ac:dyDescent="0.3">
      <c r="A1305" s="13" t="s">
        <v>1245</v>
      </c>
      <c r="B1305" s="13" t="s">
        <v>1246</v>
      </c>
      <c r="C1305" s="13" t="s">
        <v>251</v>
      </c>
      <c r="D1305" s="11">
        <v>7</v>
      </c>
      <c r="E1305" s="12"/>
      <c r="F1305" s="12"/>
      <c r="G1305" s="12"/>
      <c r="H1305" s="12"/>
      <c r="I1305" s="12"/>
      <c r="J1305" s="12"/>
      <c r="K1305" s="12">
        <f>TRUNC(E1305+G1305+I1305, 0)</f>
        <v>0</v>
      </c>
      <c r="L1305" s="12">
        <f>TRUNC(F1305+H1305+J1305, 0)</f>
        <v>0</v>
      </c>
      <c r="M1305" s="13" t="s">
        <v>50</v>
      </c>
      <c r="N1305" s="1" t="s">
        <v>1247</v>
      </c>
      <c r="O1305" s="1" t="s">
        <v>50</v>
      </c>
      <c r="P1305" s="1" t="s">
        <v>50</v>
      </c>
      <c r="Q1305" s="1" t="s">
        <v>1244</v>
      </c>
      <c r="R1305" s="1" t="s">
        <v>62</v>
      </c>
      <c r="S1305" s="1" t="s">
        <v>62</v>
      </c>
      <c r="T1305" s="1" t="s">
        <v>61</v>
      </c>
      <c r="AR1305" s="1" t="s">
        <v>50</v>
      </c>
      <c r="AS1305" s="1" t="s">
        <v>50</v>
      </c>
      <c r="AU1305" s="1" t="s">
        <v>1248</v>
      </c>
      <c r="AV1305">
        <v>67309</v>
      </c>
    </row>
    <row r="1306" spans="1:48" ht="30" customHeight="1" x14ac:dyDescent="0.3">
      <c r="A1306" s="13" t="s">
        <v>1249</v>
      </c>
      <c r="B1306" s="13" t="s">
        <v>1250</v>
      </c>
      <c r="C1306" s="13" t="s">
        <v>251</v>
      </c>
      <c r="D1306" s="11">
        <v>7</v>
      </c>
      <c r="E1306" s="12"/>
      <c r="F1306" s="12"/>
      <c r="G1306" s="12"/>
      <c r="H1306" s="12"/>
      <c r="I1306" s="12"/>
      <c r="J1306" s="12"/>
      <c r="K1306" s="12">
        <f>TRUNC(E1306+G1306+I1306, 0)</f>
        <v>0</v>
      </c>
      <c r="L1306" s="12">
        <f>TRUNC(F1306+H1306+J1306, 0)</f>
        <v>0</v>
      </c>
      <c r="M1306" s="13" t="s">
        <v>1251</v>
      </c>
      <c r="N1306" s="1" t="s">
        <v>1252</v>
      </c>
      <c r="O1306" s="1" t="s">
        <v>50</v>
      </c>
      <c r="P1306" s="1" t="s">
        <v>50</v>
      </c>
      <c r="Q1306" s="1" t="s">
        <v>1244</v>
      </c>
      <c r="R1306" s="1" t="s">
        <v>62</v>
      </c>
      <c r="S1306" s="1" t="s">
        <v>61</v>
      </c>
      <c r="T1306" s="1" t="s">
        <v>62</v>
      </c>
      <c r="AR1306" s="1" t="s">
        <v>50</v>
      </c>
      <c r="AS1306" s="1" t="s">
        <v>50</v>
      </c>
      <c r="AU1306" s="1" t="s">
        <v>1253</v>
      </c>
      <c r="AV1306">
        <v>67282</v>
      </c>
    </row>
    <row r="1307" spans="1:48" ht="30" customHeight="1" x14ac:dyDescent="0.3">
      <c r="A1307" s="11"/>
      <c r="B1307" s="11"/>
      <c r="C1307" s="11"/>
      <c r="D1307" s="11"/>
      <c r="E1307" s="12"/>
      <c r="F1307" s="12"/>
      <c r="G1307" s="12"/>
      <c r="H1307" s="12"/>
      <c r="I1307" s="12"/>
      <c r="J1307" s="12"/>
      <c r="K1307" s="12"/>
      <c r="L1307" s="12"/>
      <c r="M1307" s="11"/>
      <c r="Q1307" s="1" t="s">
        <v>1244</v>
      </c>
    </row>
    <row r="1308" spans="1:48" ht="30" customHeight="1" x14ac:dyDescent="0.3">
      <c r="A1308" s="11"/>
      <c r="B1308" s="11"/>
      <c r="C1308" s="11"/>
      <c r="D1308" s="11"/>
      <c r="E1308" s="12"/>
      <c r="F1308" s="12"/>
      <c r="G1308" s="12"/>
      <c r="H1308" s="12"/>
      <c r="I1308" s="12"/>
      <c r="J1308" s="12"/>
      <c r="K1308" s="12"/>
      <c r="L1308" s="12"/>
      <c r="M1308" s="11"/>
      <c r="Q1308" s="1" t="s">
        <v>1244</v>
      </c>
    </row>
    <row r="1309" spans="1:48" ht="30" customHeight="1" x14ac:dyDescent="0.3">
      <c r="A1309" s="11"/>
      <c r="B1309" s="11"/>
      <c r="C1309" s="11"/>
      <c r="D1309" s="11"/>
      <c r="E1309" s="12"/>
      <c r="F1309" s="12"/>
      <c r="G1309" s="12"/>
      <c r="H1309" s="12"/>
      <c r="I1309" s="12"/>
      <c r="J1309" s="12"/>
      <c r="K1309" s="12"/>
      <c r="L1309" s="12"/>
      <c r="M1309" s="11"/>
      <c r="Q1309" s="1" t="s">
        <v>1244</v>
      </c>
    </row>
    <row r="1310" spans="1:48" ht="30" customHeight="1" x14ac:dyDescent="0.3">
      <c r="A1310" s="11"/>
      <c r="B1310" s="11"/>
      <c r="C1310" s="11"/>
      <c r="D1310" s="11"/>
      <c r="E1310" s="12"/>
      <c r="F1310" s="12"/>
      <c r="G1310" s="12"/>
      <c r="H1310" s="12"/>
      <c r="I1310" s="12"/>
      <c r="J1310" s="12"/>
      <c r="K1310" s="12"/>
      <c r="L1310" s="12"/>
      <c r="M1310" s="11"/>
      <c r="Q1310" s="1" t="s">
        <v>1244</v>
      </c>
    </row>
    <row r="1311" spans="1:48" ht="30" customHeight="1" x14ac:dyDescent="0.3">
      <c r="A1311" s="11"/>
      <c r="B1311" s="11"/>
      <c r="C1311" s="11"/>
      <c r="D1311" s="11"/>
      <c r="E1311" s="12"/>
      <c r="F1311" s="12"/>
      <c r="G1311" s="12"/>
      <c r="H1311" s="12"/>
      <c r="I1311" s="12"/>
      <c r="J1311" s="12"/>
      <c r="K1311" s="12"/>
      <c r="L1311" s="12"/>
      <c r="M1311" s="11"/>
      <c r="Q1311" s="1" t="s">
        <v>1244</v>
      </c>
    </row>
    <row r="1312" spans="1:48" ht="30" customHeight="1" x14ac:dyDescent="0.3">
      <c r="A1312" s="11"/>
      <c r="B1312" s="11"/>
      <c r="C1312" s="11"/>
      <c r="D1312" s="11"/>
      <c r="E1312" s="12"/>
      <c r="F1312" s="12"/>
      <c r="G1312" s="12"/>
      <c r="H1312" s="12"/>
      <c r="I1312" s="12"/>
      <c r="J1312" s="12"/>
      <c r="K1312" s="12"/>
      <c r="L1312" s="12"/>
      <c r="M1312" s="11"/>
      <c r="Q1312" s="1" t="s">
        <v>1244</v>
      </c>
    </row>
    <row r="1313" spans="1:17" ht="30" customHeight="1" x14ac:dyDescent="0.3">
      <c r="A1313" s="11"/>
      <c r="B1313" s="11"/>
      <c r="C1313" s="11"/>
      <c r="D1313" s="11"/>
      <c r="E1313" s="12"/>
      <c r="F1313" s="12"/>
      <c r="G1313" s="12"/>
      <c r="H1313" s="12"/>
      <c r="I1313" s="12"/>
      <c r="J1313" s="12"/>
      <c r="K1313" s="12"/>
      <c r="L1313" s="12"/>
      <c r="M1313" s="11"/>
      <c r="Q1313" s="1" t="s">
        <v>1244</v>
      </c>
    </row>
    <row r="1314" spans="1:17" ht="30" customHeight="1" x14ac:dyDescent="0.3">
      <c r="A1314" s="11"/>
      <c r="B1314" s="11"/>
      <c r="C1314" s="11"/>
      <c r="D1314" s="11"/>
      <c r="E1314" s="12"/>
      <c r="F1314" s="12"/>
      <c r="G1314" s="12"/>
      <c r="H1314" s="12"/>
      <c r="I1314" s="12"/>
      <c r="J1314" s="12"/>
      <c r="K1314" s="12"/>
      <c r="L1314" s="12"/>
      <c r="M1314" s="11"/>
      <c r="Q1314" s="1" t="s">
        <v>1244</v>
      </c>
    </row>
    <row r="1315" spans="1:17" ht="30" customHeight="1" x14ac:dyDescent="0.3">
      <c r="A1315" s="11"/>
      <c r="B1315" s="11"/>
      <c r="C1315" s="11"/>
      <c r="D1315" s="11"/>
      <c r="E1315" s="12"/>
      <c r="F1315" s="12"/>
      <c r="G1315" s="12"/>
      <c r="H1315" s="12"/>
      <c r="I1315" s="12"/>
      <c r="J1315" s="12"/>
      <c r="K1315" s="12"/>
      <c r="L1315" s="12"/>
      <c r="M1315" s="11"/>
      <c r="Q1315" s="1" t="s">
        <v>1244</v>
      </c>
    </row>
    <row r="1316" spans="1:17" ht="30" customHeight="1" x14ac:dyDescent="0.3">
      <c r="A1316" s="11"/>
      <c r="B1316" s="11"/>
      <c r="C1316" s="11"/>
      <c r="D1316" s="11"/>
      <c r="E1316" s="12"/>
      <c r="F1316" s="12"/>
      <c r="G1316" s="12"/>
      <c r="H1316" s="12"/>
      <c r="I1316" s="12"/>
      <c r="J1316" s="12"/>
      <c r="K1316" s="12"/>
      <c r="L1316" s="12"/>
      <c r="M1316" s="11"/>
      <c r="Q1316" s="1" t="s">
        <v>1244</v>
      </c>
    </row>
    <row r="1317" spans="1:17" ht="30" customHeight="1" x14ac:dyDescent="0.3">
      <c r="A1317" s="11"/>
      <c r="B1317" s="11"/>
      <c r="C1317" s="11"/>
      <c r="D1317" s="11"/>
      <c r="E1317" s="12"/>
      <c r="F1317" s="12"/>
      <c r="G1317" s="12"/>
      <c r="H1317" s="12"/>
      <c r="I1317" s="12"/>
      <c r="J1317" s="12"/>
      <c r="K1317" s="12"/>
      <c r="L1317" s="12"/>
      <c r="M1317" s="11"/>
      <c r="Q1317" s="1" t="s">
        <v>1244</v>
      </c>
    </row>
    <row r="1318" spans="1:17" ht="30" customHeight="1" x14ac:dyDescent="0.3">
      <c r="A1318" s="11"/>
      <c r="B1318" s="11"/>
      <c r="C1318" s="11"/>
      <c r="D1318" s="11"/>
      <c r="E1318" s="12"/>
      <c r="F1318" s="12"/>
      <c r="G1318" s="12"/>
      <c r="H1318" s="12"/>
      <c r="I1318" s="12"/>
      <c r="J1318" s="12"/>
      <c r="K1318" s="12"/>
      <c r="L1318" s="12"/>
      <c r="M1318" s="11"/>
      <c r="Q1318" s="1" t="s">
        <v>1244</v>
      </c>
    </row>
    <row r="1319" spans="1:17" ht="30" customHeight="1" x14ac:dyDescent="0.3">
      <c r="A1319" s="11"/>
      <c r="B1319" s="11"/>
      <c r="C1319" s="11"/>
      <c r="D1319" s="11"/>
      <c r="E1319" s="12"/>
      <c r="F1319" s="12"/>
      <c r="G1319" s="12"/>
      <c r="H1319" s="12"/>
      <c r="I1319" s="12"/>
      <c r="J1319" s="12"/>
      <c r="K1319" s="12"/>
      <c r="L1319" s="12"/>
      <c r="M1319" s="11"/>
      <c r="Q1319" s="1" t="s">
        <v>1244</v>
      </c>
    </row>
    <row r="1320" spans="1:17" ht="30" customHeight="1" x14ac:dyDescent="0.3">
      <c r="A1320" s="11"/>
      <c r="B1320" s="11"/>
      <c r="C1320" s="11"/>
      <c r="D1320" s="11"/>
      <c r="E1320" s="12"/>
      <c r="F1320" s="12"/>
      <c r="G1320" s="12"/>
      <c r="H1320" s="12"/>
      <c r="I1320" s="12"/>
      <c r="J1320" s="12"/>
      <c r="K1320" s="12"/>
      <c r="L1320" s="12"/>
      <c r="M1320" s="11"/>
      <c r="Q1320" s="1" t="s">
        <v>1244</v>
      </c>
    </row>
    <row r="1321" spans="1:17" ht="30" customHeight="1" x14ac:dyDescent="0.3">
      <c r="A1321" s="11"/>
      <c r="B1321" s="11"/>
      <c r="C1321" s="11"/>
      <c r="D1321" s="11"/>
      <c r="E1321" s="12"/>
      <c r="F1321" s="12"/>
      <c r="G1321" s="12"/>
      <c r="H1321" s="12"/>
      <c r="I1321" s="12"/>
      <c r="J1321" s="12"/>
      <c r="K1321" s="12"/>
      <c r="L1321" s="12"/>
      <c r="M1321" s="11"/>
      <c r="Q1321" s="1" t="s">
        <v>1244</v>
      </c>
    </row>
    <row r="1322" spans="1:17" ht="30" customHeight="1" x14ac:dyDescent="0.3">
      <c r="A1322" s="11"/>
      <c r="B1322" s="11"/>
      <c r="C1322" s="11"/>
      <c r="D1322" s="11"/>
      <c r="E1322" s="12"/>
      <c r="F1322" s="12"/>
      <c r="G1322" s="12"/>
      <c r="H1322" s="12"/>
      <c r="I1322" s="12"/>
      <c r="J1322" s="12"/>
      <c r="K1322" s="12"/>
      <c r="L1322" s="12"/>
      <c r="M1322" s="11"/>
      <c r="Q1322" s="1" t="s">
        <v>1244</v>
      </c>
    </row>
    <row r="1323" spans="1:17" ht="30" customHeight="1" x14ac:dyDescent="0.3">
      <c r="A1323" s="11"/>
      <c r="B1323" s="11"/>
      <c r="C1323" s="11"/>
      <c r="D1323" s="11"/>
      <c r="E1323" s="12"/>
      <c r="F1323" s="12"/>
      <c r="G1323" s="12"/>
      <c r="H1323" s="12"/>
      <c r="I1323" s="12"/>
      <c r="J1323" s="12"/>
      <c r="K1323" s="12"/>
      <c r="L1323" s="12"/>
      <c r="M1323" s="11"/>
      <c r="Q1323" s="1" t="s">
        <v>1244</v>
      </c>
    </row>
    <row r="1324" spans="1:17" ht="30" customHeight="1" x14ac:dyDescent="0.3">
      <c r="A1324" s="11"/>
      <c r="B1324" s="11"/>
      <c r="C1324" s="11"/>
      <c r="D1324" s="11"/>
      <c r="E1324" s="12"/>
      <c r="F1324" s="12"/>
      <c r="G1324" s="12"/>
      <c r="H1324" s="12"/>
      <c r="I1324" s="12"/>
      <c r="J1324" s="12"/>
      <c r="K1324" s="12"/>
      <c r="L1324" s="12"/>
      <c r="M1324" s="11"/>
      <c r="Q1324" s="1" t="s">
        <v>1244</v>
      </c>
    </row>
    <row r="1325" spans="1:17" ht="30" customHeight="1" x14ac:dyDescent="0.3">
      <c r="A1325" s="11"/>
      <c r="B1325" s="11"/>
      <c r="C1325" s="11"/>
      <c r="D1325" s="11"/>
      <c r="E1325" s="12"/>
      <c r="F1325" s="12"/>
      <c r="G1325" s="12"/>
      <c r="H1325" s="12"/>
      <c r="I1325" s="12"/>
      <c r="J1325" s="12"/>
      <c r="K1325" s="12"/>
      <c r="L1325" s="12"/>
      <c r="M1325" s="11"/>
      <c r="Q1325" s="1" t="s">
        <v>1244</v>
      </c>
    </row>
    <row r="1326" spans="1:17" ht="30" customHeight="1" x14ac:dyDescent="0.3">
      <c r="A1326" s="11"/>
      <c r="B1326" s="11"/>
      <c r="C1326" s="11"/>
      <c r="D1326" s="11"/>
      <c r="E1326" s="12"/>
      <c r="F1326" s="12"/>
      <c r="G1326" s="12"/>
      <c r="H1326" s="12"/>
      <c r="I1326" s="12"/>
      <c r="J1326" s="12"/>
      <c r="K1326" s="12"/>
      <c r="L1326" s="12"/>
      <c r="M1326" s="11"/>
      <c r="Q1326" s="1" t="s">
        <v>1244</v>
      </c>
    </row>
    <row r="1327" spans="1:17" ht="30" customHeight="1" x14ac:dyDescent="0.3">
      <c r="A1327" s="11"/>
      <c r="B1327" s="11"/>
      <c r="C1327" s="11"/>
      <c r="D1327" s="11"/>
      <c r="E1327" s="12"/>
      <c r="F1327" s="12"/>
      <c r="G1327" s="12"/>
      <c r="H1327" s="12"/>
      <c r="I1327" s="12"/>
      <c r="J1327" s="12"/>
      <c r="K1327" s="12"/>
      <c r="L1327" s="12"/>
      <c r="M1327" s="11"/>
      <c r="Q1327" s="1" t="s">
        <v>1244</v>
      </c>
    </row>
    <row r="1328" spans="1:17" ht="30" customHeight="1" x14ac:dyDescent="0.3">
      <c r="A1328" s="11"/>
      <c r="B1328" s="11"/>
      <c r="C1328" s="11"/>
      <c r="D1328" s="11"/>
      <c r="E1328" s="12"/>
      <c r="F1328" s="12"/>
      <c r="G1328" s="12"/>
      <c r="H1328" s="12"/>
      <c r="I1328" s="12"/>
      <c r="J1328" s="12"/>
      <c r="K1328" s="12"/>
      <c r="L1328" s="12"/>
      <c r="M1328" s="11"/>
      <c r="Q1328" s="1" t="s">
        <v>1244</v>
      </c>
    </row>
    <row r="1329" spans="1:48" ht="30" customHeight="1" x14ac:dyDescent="0.3">
      <c r="A1329" s="13" t="s">
        <v>87</v>
      </c>
      <c r="B1329" s="11"/>
      <c r="C1329" s="11"/>
      <c r="D1329" s="11"/>
      <c r="E1329" s="12"/>
      <c r="F1329" s="12"/>
      <c r="G1329" s="12"/>
      <c r="H1329" s="12"/>
      <c r="I1329" s="12"/>
      <c r="J1329" s="12"/>
      <c r="K1329" s="12"/>
      <c r="L1329" s="12">
        <f>SUMIF(Q1305:Q1328,"01010413",L1305:L1328)</f>
        <v>0</v>
      </c>
      <c r="M1329" s="11"/>
      <c r="N1329" t="s">
        <v>88</v>
      </c>
    </row>
    <row r="1330" spans="1:48" ht="30" customHeight="1" x14ac:dyDescent="0.3">
      <c r="A1330" s="13" t="s">
        <v>763</v>
      </c>
      <c r="B1330" s="13" t="s">
        <v>50</v>
      </c>
      <c r="C1330" s="11"/>
      <c r="D1330" s="11"/>
      <c r="E1330" s="12"/>
      <c r="F1330" s="12"/>
      <c r="G1330" s="12"/>
      <c r="H1330" s="12"/>
      <c r="I1330" s="12"/>
      <c r="J1330" s="12"/>
      <c r="K1330" s="12"/>
      <c r="L1330" s="12"/>
      <c r="M1330" s="11"/>
      <c r="Q1330" s="1" t="s">
        <v>1254</v>
      </c>
    </row>
    <row r="1331" spans="1:48" ht="30" customHeight="1" x14ac:dyDescent="0.3">
      <c r="A1331" s="13" t="s">
        <v>765</v>
      </c>
      <c r="B1331" s="13" t="s">
        <v>766</v>
      </c>
      <c r="C1331" s="13" t="s">
        <v>251</v>
      </c>
      <c r="D1331" s="11">
        <v>4.4000000000000004</v>
      </c>
      <c r="E1331" s="12"/>
      <c r="F1331" s="12"/>
      <c r="G1331" s="12"/>
      <c r="H1331" s="12"/>
      <c r="I1331" s="12"/>
      <c r="J1331" s="12"/>
      <c r="K1331" s="12">
        <f t="shared" ref="K1331:L1335" si="58">TRUNC(E1331+G1331+I1331, 0)</f>
        <v>0</v>
      </c>
      <c r="L1331" s="12">
        <f t="shared" si="58"/>
        <v>0</v>
      </c>
      <c r="M1331" s="13" t="s">
        <v>576</v>
      </c>
      <c r="N1331" s="1" t="s">
        <v>767</v>
      </c>
      <c r="O1331" s="1" t="s">
        <v>50</v>
      </c>
      <c r="P1331" s="1" t="s">
        <v>50</v>
      </c>
      <c r="Q1331" s="1" t="s">
        <v>1254</v>
      </c>
      <c r="R1331" s="1" t="s">
        <v>62</v>
      </c>
      <c r="S1331" s="1" t="s">
        <v>62</v>
      </c>
      <c r="T1331" s="1" t="s">
        <v>61</v>
      </c>
      <c r="AR1331" s="1" t="s">
        <v>50</v>
      </c>
      <c r="AS1331" s="1" t="s">
        <v>50</v>
      </c>
      <c r="AU1331" s="1" t="s">
        <v>1255</v>
      </c>
      <c r="AV1331">
        <v>67203</v>
      </c>
    </row>
    <row r="1332" spans="1:48" ht="30" customHeight="1" x14ac:dyDescent="0.3">
      <c r="A1332" s="13" t="s">
        <v>773</v>
      </c>
      <c r="B1332" s="13" t="s">
        <v>774</v>
      </c>
      <c r="C1332" s="13" t="s">
        <v>251</v>
      </c>
      <c r="D1332" s="11">
        <v>4.4000000000000004</v>
      </c>
      <c r="E1332" s="12"/>
      <c r="F1332" s="12"/>
      <c r="G1332" s="12"/>
      <c r="H1332" s="12"/>
      <c r="I1332" s="12"/>
      <c r="J1332" s="12"/>
      <c r="K1332" s="12">
        <f t="shared" si="58"/>
        <v>0</v>
      </c>
      <c r="L1332" s="12">
        <f t="shared" si="58"/>
        <v>0</v>
      </c>
      <c r="M1332" s="13" t="s">
        <v>576</v>
      </c>
      <c r="N1332" s="1" t="s">
        <v>775</v>
      </c>
      <c r="O1332" s="1" t="s">
        <v>50</v>
      </c>
      <c r="P1332" s="1" t="s">
        <v>50</v>
      </c>
      <c r="Q1332" s="1" t="s">
        <v>1254</v>
      </c>
      <c r="R1332" s="1" t="s">
        <v>62</v>
      </c>
      <c r="S1332" s="1" t="s">
        <v>62</v>
      </c>
      <c r="T1332" s="1" t="s">
        <v>61</v>
      </c>
      <c r="AR1332" s="1" t="s">
        <v>50</v>
      </c>
      <c r="AS1332" s="1" t="s">
        <v>50</v>
      </c>
      <c r="AU1332" s="1" t="s">
        <v>1256</v>
      </c>
      <c r="AV1332">
        <v>67204</v>
      </c>
    </row>
    <row r="1333" spans="1:48" ht="30" customHeight="1" x14ac:dyDescent="0.3">
      <c r="A1333" s="13" t="s">
        <v>781</v>
      </c>
      <c r="B1333" s="13" t="s">
        <v>774</v>
      </c>
      <c r="C1333" s="13" t="s">
        <v>251</v>
      </c>
      <c r="D1333" s="11">
        <v>16.8</v>
      </c>
      <c r="E1333" s="12"/>
      <c r="F1333" s="12"/>
      <c r="G1333" s="12"/>
      <c r="H1333" s="12"/>
      <c r="I1333" s="12"/>
      <c r="J1333" s="12"/>
      <c r="K1333" s="12">
        <f t="shared" si="58"/>
        <v>0</v>
      </c>
      <c r="L1333" s="12">
        <f t="shared" si="58"/>
        <v>0</v>
      </c>
      <c r="M1333" s="13" t="s">
        <v>576</v>
      </c>
      <c r="N1333" s="1" t="s">
        <v>782</v>
      </c>
      <c r="O1333" s="1" t="s">
        <v>50</v>
      </c>
      <c r="P1333" s="1" t="s">
        <v>50</v>
      </c>
      <c r="Q1333" s="1" t="s">
        <v>1254</v>
      </c>
      <c r="R1333" s="1" t="s">
        <v>62</v>
      </c>
      <c r="S1333" s="1" t="s">
        <v>62</v>
      </c>
      <c r="T1333" s="1" t="s">
        <v>61</v>
      </c>
      <c r="AR1333" s="1" t="s">
        <v>50</v>
      </c>
      <c r="AS1333" s="1" t="s">
        <v>50</v>
      </c>
      <c r="AU1333" s="1" t="s">
        <v>1257</v>
      </c>
      <c r="AV1333">
        <v>67205</v>
      </c>
    </row>
    <row r="1334" spans="1:48" ht="30" customHeight="1" x14ac:dyDescent="0.3">
      <c r="A1334" s="13" t="s">
        <v>787</v>
      </c>
      <c r="B1334" s="13" t="s">
        <v>788</v>
      </c>
      <c r="C1334" s="13" t="s">
        <v>251</v>
      </c>
      <c r="D1334" s="11">
        <v>31.4</v>
      </c>
      <c r="E1334" s="12"/>
      <c r="F1334" s="12"/>
      <c r="G1334" s="12"/>
      <c r="H1334" s="12"/>
      <c r="I1334" s="12"/>
      <c r="J1334" s="12"/>
      <c r="K1334" s="12">
        <f t="shared" si="58"/>
        <v>0</v>
      </c>
      <c r="L1334" s="12">
        <f t="shared" si="58"/>
        <v>0</v>
      </c>
      <c r="M1334" s="13" t="s">
        <v>576</v>
      </c>
      <c r="N1334" s="1" t="s">
        <v>789</v>
      </c>
      <c r="O1334" s="1" t="s">
        <v>50</v>
      </c>
      <c r="P1334" s="1" t="s">
        <v>50</v>
      </c>
      <c r="Q1334" s="1" t="s">
        <v>1254</v>
      </c>
      <c r="R1334" s="1" t="s">
        <v>62</v>
      </c>
      <c r="S1334" s="1" t="s">
        <v>62</v>
      </c>
      <c r="T1334" s="1" t="s">
        <v>61</v>
      </c>
      <c r="AR1334" s="1" t="s">
        <v>50</v>
      </c>
      <c r="AS1334" s="1" t="s">
        <v>50</v>
      </c>
      <c r="AU1334" s="1" t="s">
        <v>1258</v>
      </c>
      <c r="AV1334">
        <v>67206</v>
      </c>
    </row>
    <row r="1335" spans="1:48" ht="30" customHeight="1" x14ac:dyDescent="0.3">
      <c r="A1335" s="13" t="s">
        <v>791</v>
      </c>
      <c r="B1335" s="13" t="s">
        <v>792</v>
      </c>
      <c r="C1335" s="13" t="s">
        <v>251</v>
      </c>
      <c r="D1335" s="11">
        <v>6</v>
      </c>
      <c r="E1335" s="12"/>
      <c r="F1335" s="12"/>
      <c r="G1335" s="12"/>
      <c r="H1335" s="12"/>
      <c r="I1335" s="12"/>
      <c r="J1335" s="12"/>
      <c r="K1335" s="12">
        <f t="shared" si="58"/>
        <v>0</v>
      </c>
      <c r="L1335" s="12">
        <f t="shared" si="58"/>
        <v>0</v>
      </c>
      <c r="M1335" s="13" t="s">
        <v>576</v>
      </c>
      <c r="N1335" s="1" t="s">
        <v>793</v>
      </c>
      <c r="O1335" s="1" t="s">
        <v>50</v>
      </c>
      <c r="P1335" s="1" t="s">
        <v>50</v>
      </c>
      <c r="Q1335" s="1" t="s">
        <v>1254</v>
      </c>
      <c r="R1335" s="1" t="s">
        <v>62</v>
      </c>
      <c r="S1335" s="1" t="s">
        <v>62</v>
      </c>
      <c r="T1335" s="1" t="s">
        <v>61</v>
      </c>
      <c r="AR1335" s="1" t="s">
        <v>50</v>
      </c>
      <c r="AS1335" s="1" t="s">
        <v>50</v>
      </c>
      <c r="AU1335" s="1" t="s">
        <v>1259</v>
      </c>
      <c r="AV1335">
        <v>67207</v>
      </c>
    </row>
    <row r="1336" spans="1:48" ht="30" customHeight="1" x14ac:dyDescent="0.3">
      <c r="A1336" s="11"/>
      <c r="B1336" s="11"/>
      <c r="C1336" s="11"/>
      <c r="D1336" s="11"/>
      <c r="E1336" s="12"/>
      <c r="F1336" s="12"/>
      <c r="G1336" s="12"/>
      <c r="H1336" s="12"/>
      <c r="I1336" s="12"/>
      <c r="J1336" s="12"/>
      <c r="K1336" s="12"/>
      <c r="L1336" s="12"/>
      <c r="M1336" s="11"/>
      <c r="Q1336" s="1" t="s">
        <v>1254</v>
      </c>
    </row>
    <row r="1337" spans="1:48" ht="30" customHeight="1" x14ac:dyDescent="0.3">
      <c r="A1337" s="11"/>
      <c r="B1337" s="11"/>
      <c r="C1337" s="11"/>
      <c r="D1337" s="11"/>
      <c r="E1337" s="12"/>
      <c r="F1337" s="12"/>
      <c r="G1337" s="12"/>
      <c r="H1337" s="12"/>
      <c r="I1337" s="12"/>
      <c r="J1337" s="12"/>
      <c r="K1337" s="12"/>
      <c r="L1337" s="12"/>
      <c r="M1337" s="11"/>
      <c r="Q1337" s="1" t="s">
        <v>1254</v>
      </c>
    </row>
    <row r="1338" spans="1:48" ht="30" customHeight="1" x14ac:dyDescent="0.3">
      <c r="A1338" s="11"/>
      <c r="B1338" s="11"/>
      <c r="C1338" s="11"/>
      <c r="D1338" s="11"/>
      <c r="E1338" s="12"/>
      <c r="F1338" s="12"/>
      <c r="G1338" s="12"/>
      <c r="H1338" s="12"/>
      <c r="I1338" s="12"/>
      <c r="J1338" s="12"/>
      <c r="K1338" s="12"/>
      <c r="L1338" s="12"/>
      <c r="M1338" s="11"/>
      <c r="Q1338" s="1" t="s">
        <v>1254</v>
      </c>
    </row>
    <row r="1339" spans="1:48" ht="30" customHeight="1" x14ac:dyDescent="0.3">
      <c r="A1339" s="11"/>
      <c r="B1339" s="11"/>
      <c r="C1339" s="11"/>
      <c r="D1339" s="11"/>
      <c r="E1339" s="12"/>
      <c r="F1339" s="12"/>
      <c r="G1339" s="12"/>
      <c r="H1339" s="12"/>
      <c r="I1339" s="12"/>
      <c r="J1339" s="12"/>
      <c r="K1339" s="12"/>
      <c r="L1339" s="12"/>
      <c r="M1339" s="11"/>
      <c r="Q1339" s="1" t="s">
        <v>1254</v>
      </c>
    </row>
    <row r="1340" spans="1:48" ht="30" customHeight="1" x14ac:dyDescent="0.3">
      <c r="A1340" s="11"/>
      <c r="B1340" s="11"/>
      <c r="C1340" s="11"/>
      <c r="D1340" s="11"/>
      <c r="E1340" s="12"/>
      <c r="F1340" s="12"/>
      <c r="G1340" s="12"/>
      <c r="H1340" s="12"/>
      <c r="I1340" s="12"/>
      <c r="J1340" s="12"/>
      <c r="K1340" s="12"/>
      <c r="L1340" s="12"/>
      <c r="M1340" s="11"/>
      <c r="Q1340" s="1" t="s">
        <v>1254</v>
      </c>
    </row>
    <row r="1341" spans="1:48" ht="30" customHeight="1" x14ac:dyDescent="0.3">
      <c r="A1341" s="11"/>
      <c r="B1341" s="11"/>
      <c r="C1341" s="11"/>
      <c r="D1341" s="11"/>
      <c r="E1341" s="12"/>
      <c r="F1341" s="12"/>
      <c r="G1341" s="12"/>
      <c r="H1341" s="12"/>
      <c r="I1341" s="12"/>
      <c r="J1341" s="12"/>
      <c r="K1341" s="12"/>
      <c r="L1341" s="12"/>
      <c r="M1341" s="11"/>
      <c r="Q1341" s="1" t="s">
        <v>1254</v>
      </c>
    </row>
    <row r="1342" spans="1:48" ht="30" customHeight="1" x14ac:dyDescent="0.3">
      <c r="A1342" s="11"/>
      <c r="B1342" s="11"/>
      <c r="C1342" s="11"/>
      <c r="D1342" s="11"/>
      <c r="E1342" s="12"/>
      <c r="F1342" s="12"/>
      <c r="G1342" s="12"/>
      <c r="H1342" s="12"/>
      <c r="I1342" s="12"/>
      <c r="J1342" s="12"/>
      <c r="K1342" s="12"/>
      <c r="L1342" s="12"/>
      <c r="M1342" s="11"/>
      <c r="Q1342" s="1" t="s">
        <v>1254</v>
      </c>
    </row>
    <row r="1343" spans="1:48" ht="30" customHeight="1" x14ac:dyDescent="0.3">
      <c r="A1343" s="11"/>
      <c r="B1343" s="11"/>
      <c r="C1343" s="11"/>
      <c r="D1343" s="11"/>
      <c r="E1343" s="12"/>
      <c r="F1343" s="12"/>
      <c r="G1343" s="12"/>
      <c r="H1343" s="12"/>
      <c r="I1343" s="12"/>
      <c r="J1343" s="12"/>
      <c r="K1343" s="12"/>
      <c r="L1343" s="12"/>
      <c r="M1343" s="11"/>
      <c r="Q1343" s="1" t="s">
        <v>1254</v>
      </c>
    </row>
    <row r="1344" spans="1:48" ht="30" customHeight="1" x14ac:dyDescent="0.3">
      <c r="A1344" s="11"/>
      <c r="B1344" s="11"/>
      <c r="C1344" s="11"/>
      <c r="D1344" s="11"/>
      <c r="E1344" s="12"/>
      <c r="F1344" s="12"/>
      <c r="G1344" s="12"/>
      <c r="H1344" s="12"/>
      <c r="I1344" s="12"/>
      <c r="J1344" s="12"/>
      <c r="K1344" s="12"/>
      <c r="L1344" s="12"/>
      <c r="M1344" s="11"/>
      <c r="Q1344" s="1" t="s">
        <v>1254</v>
      </c>
    </row>
    <row r="1345" spans="1:48" ht="30" customHeight="1" x14ac:dyDescent="0.3">
      <c r="A1345" s="11"/>
      <c r="B1345" s="11"/>
      <c r="C1345" s="11"/>
      <c r="D1345" s="11"/>
      <c r="E1345" s="12"/>
      <c r="F1345" s="12"/>
      <c r="G1345" s="12"/>
      <c r="H1345" s="12"/>
      <c r="I1345" s="12"/>
      <c r="J1345" s="12"/>
      <c r="K1345" s="12"/>
      <c r="L1345" s="12"/>
      <c r="M1345" s="11"/>
      <c r="Q1345" s="1" t="s">
        <v>1254</v>
      </c>
    </row>
    <row r="1346" spans="1:48" ht="30" customHeight="1" x14ac:dyDescent="0.3">
      <c r="A1346" s="11"/>
      <c r="B1346" s="11"/>
      <c r="C1346" s="11"/>
      <c r="D1346" s="11"/>
      <c r="E1346" s="12"/>
      <c r="F1346" s="12"/>
      <c r="G1346" s="12"/>
      <c r="H1346" s="12"/>
      <c r="I1346" s="12"/>
      <c r="J1346" s="12"/>
      <c r="K1346" s="12"/>
      <c r="L1346" s="12"/>
      <c r="M1346" s="11"/>
      <c r="Q1346" s="1" t="s">
        <v>1254</v>
      </c>
    </row>
    <row r="1347" spans="1:48" ht="30" customHeight="1" x14ac:dyDescent="0.3">
      <c r="A1347" s="11"/>
      <c r="B1347" s="11"/>
      <c r="C1347" s="11"/>
      <c r="D1347" s="11"/>
      <c r="E1347" s="12"/>
      <c r="F1347" s="12"/>
      <c r="G1347" s="12"/>
      <c r="H1347" s="12"/>
      <c r="I1347" s="12"/>
      <c r="J1347" s="12"/>
      <c r="K1347" s="12"/>
      <c r="L1347" s="12"/>
      <c r="M1347" s="11"/>
      <c r="Q1347" s="1" t="s">
        <v>1254</v>
      </c>
    </row>
    <row r="1348" spans="1:48" ht="30" customHeight="1" x14ac:dyDescent="0.3">
      <c r="A1348" s="11"/>
      <c r="B1348" s="11"/>
      <c r="C1348" s="11"/>
      <c r="D1348" s="11"/>
      <c r="E1348" s="12"/>
      <c r="F1348" s="12"/>
      <c r="G1348" s="12"/>
      <c r="H1348" s="12"/>
      <c r="I1348" s="12"/>
      <c r="J1348" s="12"/>
      <c r="K1348" s="12"/>
      <c r="L1348" s="12"/>
      <c r="M1348" s="11"/>
      <c r="Q1348" s="1" t="s">
        <v>1254</v>
      </c>
    </row>
    <row r="1349" spans="1:48" ht="30" customHeight="1" x14ac:dyDescent="0.3">
      <c r="A1349" s="11"/>
      <c r="B1349" s="11"/>
      <c r="C1349" s="11"/>
      <c r="D1349" s="11"/>
      <c r="E1349" s="12"/>
      <c r="F1349" s="12"/>
      <c r="G1349" s="12"/>
      <c r="H1349" s="12"/>
      <c r="I1349" s="12"/>
      <c r="J1349" s="12"/>
      <c r="K1349" s="12"/>
      <c r="L1349" s="12"/>
      <c r="M1349" s="11"/>
      <c r="Q1349" s="1" t="s">
        <v>1254</v>
      </c>
    </row>
    <row r="1350" spans="1:48" ht="30" customHeight="1" x14ac:dyDescent="0.3">
      <c r="A1350" s="11"/>
      <c r="B1350" s="11"/>
      <c r="C1350" s="11"/>
      <c r="D1350" s="11"/>
      <c r="E1350" s="12"/>
      <c r="F1350" s="12"/>
      <c r="G1350" s="12"/>
      <c r="H1350" s="12"/>
      <c r="I1350" s="12"/>
      <c r="J1350" s="12"/>
      <c r="K1350" s="12"/>
      <c r="L1350" s="12"/>
      <c r="M1350" s="11"/>
      <c r="Q1350" s="1" t="s">
        <v>1254</v>
      </c>
    </row>
    <row r="1351" spans="1:48" ht="30" customHeight="1" x14ac:dyDescent="0.3">
      <c r="A1351" s="11"/>
      <c r="B1351" s="11"/>
      <c r="C1351" s="11"/>
      <c r="D1351" s="11"/>
      <c r="E1351" s="12"/>
      <c r="F1351" s="12"/>
      <c r="G1351" s="12"/>
      <c r="H1351" s="12"/>
      <c r="I1351" s="12"/>
      <c r="J1351" s="12"/>
      <c r="K1351" s="12"/>
      <c r="L1351" s="12"/>
      <c r="M1351" s="11"/>
      <c r="Q1351" s="1" t="s">
        <v>1254</v>
      </c>
    </row>
    <row r="1352" spans="1:48" ht="30" customHeight="1" x14ac:dyDescent="0.3">
      <c r="A1352" s="11"/>
      <c r="B1352" s="11"/>
      <c r="C1352" s="11"/>
      <c r="D1352" s="11"/>
      <c r="E1352" s="12"/>
      <c r="F1352" s="12"/>
      <c r="G1352" s="12"/>
      <c r="H1352" s="12"/>
      <c r="I1352" s="12"/>
      <c r="J1352" s="12"/>
      <c r="K1352" s="12"/>
      <c r="L1352" s="12"/>
      <c r="M1352" s="11"/>
      <c r="Q1352" s="1" t="s">
        <v>1254</v>
      </c>
    </row>
    <row r="1353" spans="1:48" ht="30" customHeight="1" x14ac:dyDescent="0.3">
      <c r="A1353" s="11"/>
      <c r="B1353" s="11"/>
      <c r="C1353" s="11"/>
      <c r="D1353" s="11"/>
      <c r="E1353" s="12"/>
      <c r="F1353" s="12"/>
      <c r="G1353" s="12"/>
      <c r="H1353" s="12"/>
      <c r="I1353" s="12"/>
      <c r="J1353" s="12"/>
      <c r="K1353" s="12"/>
      <c r="L1353" s="12"/>
      <c r="M1353" s="11"/>
      <c r="Q1353" s="1" t="s">
        <v>1254</v>
      </c>
    </row>
    <row r="1354" spans="1:48" ht="30" customHeight="1" x14ac:dyDescent="0.3">
      <c r="A1354" s="11"/>
      <c r="B1354" s="11"/>
      <c r="C1354" s="11"/>
      <c r="D1354" s="11"/>
      <c r="E1354" s="12"/>
      <c r="F1354" s="12"/>
      <c r="G1354" s="12"/>
      <c r="H1354" s="12"/>
      <c r="I1354" s="12"/>
      <c r="J1354" s="12"/>
      <c r="K1354" s="12"/>
      <c r="L1354" s="12"/>
      <c r="M1354" s="11"/>
      <c r="Q1354" s="1" t="s">
        <v>1254</v>
      </c>
    </row>
    <row r="1355" spans="1:48" ht="30" customHeight="1" x14ac:dyDescent="0.3">
      <c r="A1355" s="13" t="s">
        <v>87</v>
      </c>
      <c r="B1355" s="11"/>
      <c r="C1355" s="11"/>
      <c r="D1355" s="11"/>
      <c r="E1355" s="12"/>
      <c r="F1355" s="12"/>
      <c r="G1355" s="12"/>
      <c r="H1355" s="12"/>
      <c r="I1355" s="12"/>
      <c r="J1355" s="12"/>
      <c r="K1355" s="12"/>
      <c r="L1355" s="12">
        <f>SUMIF(Q1331:Q1354,"01010414",L1331:L1354)</f>
        <v>0</v>
      </c>
      <c r="M1355" s="11"/>
      <c r="N1355" t="s">
        <v>88</v>
      </c>
    </row>
    <row r="1356" spans="1:48" ht="30" customHeight="1" x14ac:dyDescent="0.3">
      <c r="A1356" s="13" t="s">
        <v>795</v>
      </c>
      <c r="B1356" s="13" t="s">
        <v>50</v>
      </c>
      <c r="C1356" s="11"/>
      <c r="D1356" s="11"/>
      <c r="E1356" s="12"/>
      <c r="F1356" s="12"/>
      <c r="G1356" s="12"/>
      <c r="H1356" s="12"/>
      <c r="I1356" s="12"/>
      <c r="J1356" s="12"/>
      <c r="K1356" s="12"/>
      <c r="L1356" s="12"/>
      <c r="M1356" s="11"/>
      <c r="Q1356" s="1" t="s">
        <v>1260</v>
      </c>
    </row>
    <row r="1357" spans="1:48" ht="30" customHeight="1" x14ac:dyDescent="0.3">
      <c r="A1357" s="13" t="s">
        <v>797</v>
      </c>
      <c r="B1357" s="13" t="s">
        <v>798</v>
      </c>
      <c r="C1357" s="13" t="s">
        <v>799</v>
      </c>
      <c r="D1357" s="11">
        <v>1</v>
      </c>
      <c r="E1357" s="12"/>
      <c r="F1357" s="12"/>
      <c r="G1357" s="12"/>
      <c r="H1357" s="12"/>
      <c r="I1357" s="12"/>
      <c r="J1357" s="12"/>
      <c r="K1357" s="12">
        <f>TRUNC(E1357+G1357+I1357, 0)</f>
        <v>0</v>
      </c>
      <c r="L1357" s="12">
        <f>TRUNC(F1357+H1357+J1357, 0)</f>
        <v>0</v>
      </c>
      <c r="M1357" s="13" t="s">
        <v>576</v>
      </c>
      <c r="N1357" s="1" t="s">
        <v>800</v>
      </c>
      <c r="O1357" s="1" t="s">
        <v>50</v>
      </c>
      <c r="P1357" s="1" t="s">
        <v>50</v>
      </c>
      <c r="Q1357" s="1" t="s">
        <v>1260</v>
      </c>
      <c r="R1357" s="1" t="s">
        <v>62</v>
      </c>
      <c r="S1357" s="1" t="s">
        <v>62</v>
      </c>
      <c r="T1357" s="1" t="s">
        <v>61</v>
      </c>
      <c r="AR1357" s="1" t="s">
        <v>50</v>
      </c>
      <c r="AS1357" s="1" t="s">
        <v>50</v>
      </c>
      <c r="AU1357" s="1" t="s">
        <v>1261</v>
      </c>
      <c r="AV1357">
        <v>66907</v>
      </c>
    </row>
    <row r="1358" spans="1:48" ht="30" customHeight="1" x14ac:dyDescent="0.3">
      <c r="A1358" s="11"/>
      <c r="B1358" s="11"/>
      <c r="C1358" s="11"/>
      <c r="D1358" s="11"/>
      <c r="E1358" s="12"/>
      <c r="F1358" s="12"/>
      <c r="G1358" s="12"/>
      <c r="H1358" s="12"/>
      <c r="I1358" s="12"/>
      <c r="J1358" s="12"/>
      <c r="K1358" s="12"/>
      <c r="L1358" s="12"/>
      <c r="M1358" s="11"/>
      <c r="Q1358" s="1" t="s">
        <v>1260</v>
      </c>
    </row>
    <row r="1359" spans="1:48" ht="30" customHeight="1" x14ac:dyDescent="0.3">
      <c r="A1359" s="11"/>
      <c r="B1359" s="11"/>
      <c r="C1359" s="11"/>
      <c r="D1359" s="11"/>
      <c r="E1359" s="12"/>
      <c r="F1359" s="12"/>
      <c r="G1359" s="12"/>
      <c r="H1359" s="12"/>
      <c r="I1359" s="12"/>
      <c r="J1359" s="12"/>
      <c r="K1359" s="12"/>
      <c r="L1359" s="12"/>
      <c r="M1359" s="11"/>
      <c r="Q1359" s="1" t="s">
        <v>1260</v>
      </c>
    </row>
    <row r="1360" spans="1:48" ht="30" customHeight="1" x14ac:dyDescent="0.3">
      <c r="A1360" s="11"/>
      <c r="B1360" s="11"/>
      <c r="C1360" s="11"/>
      <c r="D1360" s="11"/>
      <c r="E1360" s="12"/>
      <c r="F1360" s="12"/>
      <c r="G1360" s="12"/>
      <c r="H1360" s="12"/>
      <c r="I1360" s="12"/>
      <c r="J1360" s="12"/>
      <c r="K1360" s="12"/>
      <c r="L1360" s="12"/>
      <c r="M1360" s="11"/>
      <c r="Q1360" s="1" t="s">
        <v>1260</v>
      </c>
    </row>
    <row r="1361" spans="1:17" ht="30" customHeight="1" x14ac:dyDescent="0.3">
      <c r="A1361" s="11"/>
      <c r="B1361" s="11"/>
      <c r="C1361" s="11"/>
      <c r="D1361" s="11"/>
      <c r="E1361" s="12"/>
      <c r="F1361" s="12"/>
      <c r="G1361" s="12"/>
      <c r="H1361" s="12"/>
      <c r="I1361" s="12"/>
      <c r="J1361" s="12"/>
      <c r="K1361" s="12"/>
      <c r="L1361" s="12"/>
      <c r="M1361" s="11"/>
      <c r="Q1361" s="1" t="s">
        <v>1260</v>
      </c>
    </row>
    <row r="1362" spans="1:17" ht="30" customHeight="1" x14ac:dyDescent="0.3">
      <c r="A1362" s="11"/>
      <c r="B1362" s="11"/>
      <c r="C1362" s="11"/>
      <c r="D1362" s="11"/>
      <c r="E1362" s="12"/>
      <c r="F1362" s="12"/>
      <c r="G1362" s="12"/>
      <c r="H1362" s="12"/>
      <c r="I1362" s="12"/>
      <c r="J1362" s="12"/>
      <c r="K1362" s="12"/>
      <c r="L1362" s="12"/>
      <c r="M1362" s="11"/>
      <c r="Q1362" s="1" t="s">
        <v>1260</v>
      </c>
    </row>
    <row r="1363" spans="1:17" ht="30" customHeight="1" x14ac:dyDescent="0.3">
      <c r="A1363" s="11"/>
      <c r="B1363" s="11"/>
      <c r="C1363" s="11"/>
      <c r="D1363" s="11"/>
      <c r="E1363" s="12"/>
      <c r="F1363" s="12"/>
      <c r="G1363" s="12"/>
      <c r="H1363" s="12"/>
      <c r="I1363" s="12"/>
      <c r="J1363" s="12"/>
      <c r="K1363" s="12"/>
      <c r="L1363" s="12"/>
      <c r="M1363" s="11"/>
      <c r="Q1363" s="1" t="s">
        <v>1260</v>
      </c>
    </row>
    <row r="1364" spans="1:17" ht="30" customHeight="1" x14ac:dyDescent="0.3">
      <c r="A1364" s="11"/>
      <c r="B1364" s="11"/>
      <c r="C1364" s="11"/>
      <c r="D1364" s="11"/>
      <c r="E1364" s="12"/>
      <c r="F1364" s="12"/>
      <c r="G1364" s="12"/>
      <c r="H1364" s="12"/>
      <c r="I1364" s="12"/>
      <c r="J1364" s="12"/>
      <c r="K1364" s="12"/>
      <c r="L1364" s="12"/>
      <c r="M1364" s="11"/>
      <c r="Q1364" s="1" t="s">
        <v>1260</v>
      </c>
    </row>
    <row r="1365" spans="1:17" ht="30" customHeight="1" x14ac:dyDescent="0.3">
      <c r="A1365" s="11"/>
      <c r="B1365" s="11"/>
      <c r="C1365" s="11"/>
      <c r="D1365" s="11"/>
      <c r="E1365" s="12"/>
      <c r="F1365" s="12"/>
      <c r="G1365" s="12"/>
      <c r="H1365" s="12"/>
      <c r="I1365" s="12"/>
      <c r="J1365" s="12"/>
      <c r="K1365" s="12"/>
      <c r="L1365" s="12"/>
      <c r="M1365" s="11"/>
      <c r="Q1365" s="1" t="s">
        <v>1260</v>
      </c>
    </row>
    <row r="1366" spans="1:17" ht="30" customHeight="1" x14ac:dyDescent="0.3">
      <c r="A1366" s="11"/>
      <c r="B1366" s="11"/>
      <c r="C1366" s="11"/>
      <c r="D1366" s="11"/>
      <c r="E1366" s="12"/>
      <c r="F1366" s="12"/>
      <c r="G1366" s="12"/>
      <c r="H1366" s="12"/>
      <c r="I1366" s="12"/>
      <c r="J1366" s="12"/>
      <c r="K1366" s="12"/>
      <c r="L1366" s="12"/>
      <c r="M1366" s="11"/>
      <c r="Q1366" s="1" t="s">
        <v>1260</v>
      </c>
    </row>
    <row r="1367" spans="1:17" ht="30" customHeight="1" x14ac:dyDescent="0.3">
      <c r="A1367" s="11"/>
      <c r="B1367" s="11"/>
      <c r="C1367" s="11"/>
      <c r="D1367" s="11"/>
      <c r="E1367" s="12"/>
      <c r="F1367" s="12"/>
      <c r="G1367" s="12"/>
      <c r="H1367" s="12"/>
      <c r="I1367" s="12"/>
      <c r="J1367" s="12"/>
      <c r="K1367" s="12"/>
      <c r="L1367" s="12"/>
      <c r="M1367" s="11"/>
      <c r="Q1367" s="1" t="s">
        <v>1260</v>
      </c>
    </row>
    <row r="1368" spans="1:17" ht="30" customHeight="1" x14ac:dyDescent="0.3">
      <c r="A1368" s="11"/>
      <c r="B1368" s="11"/>
      <c r="C1368" s="11"/>
      <c r="D1368" s="11"/>
      <c r="E1368" s="12"/>
      <c r="F1368" s="12"/>
      <c r="G1368" s="12"/>
      <c r="H1368" s="12"/>
      <c r="I1368" s="12"/>
      <c r="J1368" s="12"/>
      <c r="K1368" s="12"/>
      <c r="L1368" s="12"/>
      <c r="M1368" s="11"/>
      <c r="Q1368" s="1" t="s">
        <v>1260</v>
      </c>
    </row>
    <row r="1369" spans="1:17" ht="30" customHeight="1" x14ac:dyDescent="0.3">
      <c r="A1369" s="11"/>
      <c r="B1369" s="11"/>
      <c r="C1369" s="11"/>
      <c r="D1369" s="11"/>
      <c r="E1369" s="12"/>
      <c r="F1369" s="12"/>
      <c r="G1369" s="12"/>
      <c r="H1369" s="12"/>
      <c r="I1369" s="12"/>
      <c r="J1369" s="12"/>
      <c r="K1369" s="12"/>
      <c r="L1369" s="12"/>
      <c r="M1369" s="11"/>
      <c r="Q1369" s="1" t="s">
        <v>1260</v>
      </c>
    </row>
    <row r="1370" spans="1:17" ht="30" customHeight="1" x14ac:dyDescent="0.3">
      <c r="A1370" s="11"/>
      <c r="B1370" s="11"/>
      <c r="C1370" s="11"/>
      <c r="D1370" s="11"/>
      <c r="E1370" s="12"/>
      <c r="F1370" s="12"/>
      <c r="G1370" s="12"/>
      <c r="H1370" s="12"/>
      <c r="I1370" s="12"/>
      <c r="J1370" s="12"/>
      <c r="K1370" s="12"/>
      <c r="L1370" s="12"/>
      <c r="M1370" s="11"/>
      <c r="Q1370" s="1" t="s">
        <v>1260</v>
      </c>
    </row>
    <row r="1371" spans="1:17" ht="30" customHeight="1" x14ac:dyDescent="0.3">
      <c r="A1371" s="11"/>
      <c r="B1371" s="11"/>
      <c r="C1371" s="11"/>
      <c r="D1371" s="11"/>
      <c r="E1371" s="12"/>
      <c r="F1371" s="12"/>
      <c r="G1371" s="12"/>
      <c r="H1371" s="12"/>
      <c r="I1371" s="12"/>
      <c r="J1371" s="12"/>
      <c r="K1371" s="12"/>
      <c r="L1371" s="12"/>
      <c r="M1371" s="11"/>
      <c r="Q1371" s="1" t="s">
        <v>1260</v>
      </c>
    </row>
    <row r="1372" spans="1:17" ht="30" customHeight="1" x14ac:dyDescent="0.3">
      <c r="A1372" s="11"/>
      <c r="B1372" s="11"/>
      <c r="C1372" s="11"/>
      <c r="D1372" s="11"/>
      <c r="E1372" s="12"/>
      <c r="F1372" s="12"/>
      <c r="G1372" s="12"/>
      <c r="H1372" s="12"/>
      <c r="I1372" s="12"/>
      <c r="J1372" s="12"/>
      <c r="K1372" s="12"/>
      <c r="L1372" s="12"/>
      <c r="M1372" s="11"/>
      <c r="Q1372" s="1" t="s">
        <v>1260</v>
      </c>
    </row>
    <row r="1373" spans="1:17" ht="30" customHeight="1" x14ac:dyDescent="0.3">
      <c r="A1373" s="11"/>
      <c r="B1373" s="11"/>
      <c r="C1373" s="11"/>
      <c r="D1373" s="11"/>
      <c r="E1373" s="12"/>
      <c r="F1373" s="12"/>
      <c r="G1373" s="12"/>
      <c r="H1373" s="12"/>
      <c r="I1373" s="12"/>
      <c r="J1373" s="12"/>
      <c r="K1373" s="12"/>
      <c r="L1373" s="12"/>
      <c r="M1373" s="11"/>
      <c r="Q1373" s="1" t="s">
        <v>1260</v>
      </c>
    </row>
    <row r="1374" spans="1:17" ht="30" customHeight="1" x14ac:dyDescent="0.3">
      <c r="A1374" s="11"/>
      <c r="B1374" s="11"/>
      <c r="C1374" s="11"/>
      <c r="D1374" s="11"/>
      <c r="E1374" s="12"/>
      <c r="F1374" s="12"/>
      <c r="G1374" s="12"/>
      <c r="H1374" s="12"/>
      <c r="I1374" s="12"/>
      <c r="J1374" s="12"/>
      <c r="K1374" s="12"/>
      <c r="L1374" s="12"/>
      <c r="M1374" s="11"/>
      <c r="Q1374" s="1" t="s">
        <v>1260</v>
      </c>
    </row>
    <row r="1375" spans="1:17" ht="30" customHeight="1" x14ac:dyDescent="0.3">
      <c r="A1375" s="11"/>
      <c r="B1375" s="11"/>
      <c r="C1375" s="11"/>
      <c r="D1375" s="11"/>
      <c r="E1375" s="12"/>
      <c r="F1375" s="12"/>
      <c r="G1375" s="12"/>
      <c r="H1375" s="12"/>
      <c r="I1375" s="12"/>
      <c r="J1375" s="12"/>
      <c r="K1375" s="12"/>
      <c r="L1375" s="12"/>
      <c r="M1375" s="11"/>
      <c r="Q1375" s="1" t="s">
        <v>1260</v>
      </c>
    </row>
    <row r="1376" spans="1:17" ht="30" customHeight="1" x14ac:dyDescent="0.3">
      <c r="A1376" s="11"/>
      <c r="B1376" s="11"/>
      <c r="C1376" s="11"/>
      <c r="D1376" s="11"/>
      <c r="E1376" s="12"/>
      <c r="F1376" s="12"/>
      <c r="G1376" s="12"/>
      <c r="H1376" s="12"/>
      <c r="I1376" s="12"/>
      <c r="J1376" s="12"/>
      <c r="K1376" s="12"/>
      <c r="L1376" s="12"/>
      <c r="M1376" s="11"/>
      <c r="Q1376" s="1" t="s">
        <v>1260</v>
      </c>
    </row>
    <row r="1377" spans="1:48" ht="30" customHeight="1" x14ac:dyDescent="0.3">
      <c r="A1377" s="11"/>
      <c r="B1377" s="11"/>
      <c r="C1377" s="11"/>
      <c r="D1377" s="11"/>
      <c r="E1377" s="12"/>
      <c r="F1377" s="12"/>
      <c r="G1377" s="12"/>
      <c r="H1377" s="12"/>
      <c r="I1377" s="12"/>
      <c r="J1377" s="12"/>
      <c r="K1377" s="12"/>
      <c r="L1377" s="12"/>
      <c r="M1377" s="11"/>
      <c r="Q1377" s="1" t="s">
        <v>1260</v>
      </c>
    </row>
    <row r="1378" spans="1:48" ht="30" customHeight="1" x14ac:dyDescent="0.3">
      <c r="A1378" s="11"/>
      <c r="B1378" s="11"/>
      <c r="C1378" s="11"/>
      <c r="D1378" s="11"/>
      <c r="E1378" s="12"/>
      <c r="F1378" s="12"/>
      <c r="G1378" s="12"/>
      <c r="H1378" s="12"/>
      <c r="I1378" s="12"/>
      <c r="J1378" s="12"/>
      <c r="K1378" s="12"/>
      <c r="L1378" s="12"/>
      <c r="M1378" s="11"/>
      <c r="Q1378" s="1" t="s">
        <v>1260</v>
      </c>
    </row>
    <row r="1379" spans="1:48" ht="30" customHeight="1" x14ac:dyDescent="0.3">
      <c r="A1379" s="11"/>
      <c r="B1379" s="11"/>
      <c r="C1379" s="11"/>
      <c r="D1379" s="11"/>
      <c r="E1379" s="12"/>
      <c r="F1379" s="12"/>
      <c r="G1379" s="12"/>
      <c r="H1379" s="12"/>
      <c r="I1379" s="12"/>
      <c r="J1379" s="12"/>
      <c r="K1379" s="12"/>
      <c r="L1379" s="12"/>
      <c r="M1379" s="11"/>
      <c r="Q1379" s="1" t="s">
        <v>1260</v>
      </c>
    </row>
    <row r="1380" spans="1:48" ht="30" customHeight="1" x14ac:dyDescent="0.3">
      <c r="A1380" s="11"/>
      <c r="B1380" s="11"/>
      <c r="C1380" s="11"/>
      <c r="D1380" s="11"/>
      <c r="E1380" s="12"/>
      <c r="F1380" s="12"/>
      <c r="G1380" s="12"/>
      <c r="H1380" s="12"/>
      <c r="I1380" s="12"/>
      <c r="J1380" s="12"/>
      <c r="K1380" s="12"/>
      <c r="L1380" s="12"/>
      <c r="M1380" s="11"/>
      <c r="Q1380" s="1" t="s">
        <v>1260</v>
      </c>
    </row>
    <row r="1381" spans="1:48" ht="30" customHeight="1" x14ac:dyDescent="0.3">
      <c r="A1381" s="13" t="s">
        <v>87</v>
      </c>
      <c r="B1381" s="11"/>
      <c r="C1381" s="11"/>
      <c r="D1381" s="11"/>
      <c r="E1381" s="12"/>
      <c r="F1381" s="12"/>
      <c r="G1381" s="12"/>
      <c r="H1381" s="12"/>
      <c r="I1381" s="12"/>
      <c r="J1381" s="12"/>
      <c r="K1381" s="12"/>
      <c r="L1381" s="12">
        <f>SUMIF(Q1357:Q1380,"01010415",L1357:L1380)</f>
        <v>0</v>
      </c>
      <c r="M1381" s="11"/>
      <c r="N1381" t="s">
        <v>88</v>
      </c>
    </row>
    <row r="1382" spans="1:48" ht="30" customHeight="1" x14ac:dyDescent="0.3">
      <c r="A1382" s="13" t="s">
        <v>802</v>
      </c>
      <c r="B1382" s="13" t="s">
        <v>50</v>
      </c>
      <c r="C1382" s="11"/>
      <c r="D1382" s="11"/>
      <c r="E1382" s="12"/>
      <c r="F1382" s="12"/>
      <c r="G1382" s="12"/>
      <c r="H1382" s="12"/>
      <c r="I1382" s="12"/>
      <c r="J1382" s="12"/>
      <c r="K1382" s="12"/>
      <c r="L1382" s="12"/>
      <c r="M1382" s="11"/>
      <c r="Q1382" s="1" t="s">
        <v>1262</v>
      </c>
    </row>
    <row r="1383" spans="1:48" ht="30" customHeight="1" x14ac:dyDescent="0.3">
      <c r="A1383" s="13" t="s">
        <v>852</v>
      </c>
      <c r="B1383" s="13" t="s">
        <v>853</v>
      </c>
      <c r="C1383" s="13" t="s">
        <v>99</v>
      </c>
      <c r="D1383" s="11">
        <v>37</v>
      </c>
      <c r="E1383" s="12"/>
      <c r="F1383" s="12"/>
      <c r="G1383" s="12"/>
      <c r="H1383" s="12"/>
      <c r="I1383" s="12"/>
      <c r="J1383" s="12"/>
      <c r="K1383" s="12">
        <f t="shared" ref="K1383:K1391" si="59">TRUNC(E1383+G1383+I1383, 0)</f>
        <v>0</v>
      </c>
      <c r="L1383" s="12">
        <f t="shared" ref="L1383:L1391" si="60">TRUNC(F1383+H1383+J1383, 0)</f>
        <v>0</v>
      </c>
      <c r="M1383" s="13" t="s">
        <v>854</v>
      </c>
      <c r="N1383" s="1" t="s">
        <v>855</v>
      </c>
      <c r="O1383" s="1" t="s">
        <v>50</v>
      </c>
      <c r="P1383" s="1" t="s">
        <v>50</v>
      </c>
      <c r="Q1383" s="1" t="s">
        <v>1262</v>
      </c>
      <c r="R1383" s="1" t="s">
        <v>61</v>
      </c>
      <c r="S1383" s="1" t="s">
        <v>62</v>
      </c>
      <c r="T1383" s="1" t="s">
        <v>62</v>
      </c>
      <c r="AR1383" s="1" t="s">
        <v>50</v>
      </c>
      <c r="AS1383" s="1" t="s">
        <v>50</v>
      </c>
      <c r="AU1383" s="1" t="s">
        <v>1263</v>
      </c>
      <c r="AV1383">
        <v>67149</v>
      </c>
    </row>
    <row r="1384" spans="1:48" ht="30" customHeight="1" x14ac:dyDescent="0.3">
      <c r="A1384" s="13" t="s">
        <v>857</v>
      </c>
      <c r="B1384" s="13" t="s">
        <v>50</v>
      </c>
      <c r="C1384" s="13" t="s">
        <v>99</v>
      </c>
      <c r="D1384" s="11">
        <v>19</v>
      </c>
      <c r="E1384" s="12"/>
      <c r="F1384" s="12"/>
      <c r="G1384" s="12"/>
      <c r="H1384" s="12"/>
      <c r="I1384" s="12"/>
      <c r="J1384" s="12"/>
      <c r="K1384" s="12">
        <f t="shared" si="59"/>
        <v>0</v>
      </c>
      <c r="L1384" s="12">
        <f t="shared" si="60"/>
        <v>0</v>
      </c>
      <c r="M1384" s="13" t="s">
        <v>858</v>
      </c>
      <c r="N1384" s="1" t="s">
        <v>859</v>
      </c>
      <c r="O1384" s="1" t="s">
        <v>50</v>
      </c>
      <c r="P1384" s="1" t="s">
        <v>50</v>
      </c>
      <c r="Q1384" s="1" t="s">
        <v>1262</v>
      </c>
      <c r="R1384" s="1" t="s">
        <v>61</v>
      </c>
      <c r="S1384" s="1" t="s">
        <v>62</v>
      </c>
      <c r="T1384" s="1" t="s">
        <v>62</v>
      </c>
      <c r="AR1384" s="1" t="s">
        <v>50</v>
      </c>
      <c r="AS1384" s="1" t="s">
        <v>50</v>
      </c>
      <c r="AU1384" s="1" t="s">
        <v>1264</v>
      </c>
      <c r="AV1384">
        <v>67150</v>
      </c>
    </row>
    <row r="1385" spans="1:48" ht="30" customHeight="1" x14ac:dyDescent="0.3">
      <c r="A1385" s="13" t="s">
        <v>878</v>
      </c>
      <c r="B1385" s="13" t="s">
        <v>1098</v>
      </c>
      <c r="C1385" s="13" t="s">
        <v>150</v>
      </c>
      <c r="D1385" s="11">
        <v>1</v>
      </c>
      <c r="E1385" s="12"/>
      <c r="F1385" s="12"/>
      <c r="G1385" s="12"/>
      <c r="H1385" s="12"/>
      <c r="I1385" s="12"/>
      <c r="J1385" s="12"/>
      <c r="K1385" s="12">
        <f t="shared" si="59"/>
        <v>0</v>
      </c>
      <c r="L1385" s="12">
        <f t="shared" si="60"/>
        <v>0</v>
      </c>
      <c r="M1385" s="13" t="s">
        <v>1099</v>
      </c>
      <c r="N1385" s="1" t="s">
        <v>1100</v>
      </c>
      <c r="O1385" s="1" t="s">
        <v>50</v>
      </c>
      <c r="P1385" s="1" t="s">
        <v>50</v>
      </c>
      <c r="Q1385" s="1" t="s">
        <v>1262</v>
      </c>
      <c r="R1385" s="1" t="s">
        <v>61</v>
      </c>
      <c r="S1385" s="1" t="s">
        <v>62</v>
      </c>
      <c r="T1385" s="1" t="s">
        <v>62</v>
      </c>
      <c r="AR1385" s="1" t="s">
        <v>50</v>
      </c>
      <c r="AS1385" s="1" t="s">
        <v>50</v>
      </c>
      <c r="AU1385" s="1" t="s">
        <v>1265</v>
      </c>
      <c r="AV1385">
        <v>67314</v>
      </c>
    </row>
    <row r="1386" spans="1:48" ht="30" customHeight="1" x14ac:dyDescent="0.3">
      <c r="A1386" s="13" t="s">
        <v>878</v>
      </c>
      <c r="B1386" s="13" t="s">
        <v>1102</v>
      </c>
      <c r="C1386" s="13" t="s">
        <v>150</v>
      </c>
      <c r="D1386" s="11">
        <v>3</v>
      </c>
      <c r="E1386" s="12"/>
      <c r="F1386" s="12"/>
      <c r="G1386" s="12"/>
      <c r="H1386" s="12"/>
      <c r="I1386" s="12"/>
      <c r="J1386" s="12"/>
      <c r="K1386" s="12">
        <f t="shared" si="59"/>
        <v>0</v>
      </c>
      <c r="L1386" s="12">
        <f t="shared" si="60"/>
        <v>0</v>
      </c>
      <c r="M1386" s="13" t="s">
        <v>1103</v>
      </c>
      <c r="N1386" s="1" t="s">
        <v>1104</v>
      </c>
      <c r="O1386" s="1" t="s">
        <v>50</v>
      </c>
      <c r="P1386" s="1" t="s">
        <v>50</v>
      </c>
      <c r="Q1386" s="1" t="s">
        <v>1262</v>
      </c>
      <c r="R1386" s="1" t="s">
        <v>61</v>
      </c>
      <c r="S1386" s="1" t="s">
        <v>62</v>
      </c>
      <c r="T1386" s="1" t="s">
        <v>62</v>
      </c>
      <c r="AR1386" s="1" t="s">
        <v>50</v>
      </c>
      <c r="AS1386" s="1" t="s">
        <v>50</v>
      </c>
      <c r="AU1386" s="1" t="s">
        <v>1266</v>
      </c>
      <c r="AV1386">
        <v>67315</v>
      </c>
    </row>
    <row r="1387" spans="1:48" ht="30" customHeight="1" x14ac:dyDescent="0.3">
      <c r="A1387" s="13" t="s">
        <v>878</v>
      </c>
      <c r="B1387" s="13" t="s">
        <v>879</v>
      </c>
      <c r="C1387" s="13" t="s">
        <v>150</v>
      </c>
      <c r="D1387" s="11">
        <v>23</v>
      </c>
      <c r="E1387" s="12"/>
      <c r="F1387" s="12"/>
      <c r="G1387" s="12"/>
      <c r="H1387" s="12"/>
      <c r="I1387" s="12"/>
      <c r="J1387" s="12"/>
      <c r="K1387" s="12">
        <f t="shared" si="59"/>
        <v>0</v>
      </c>
      <c r="L1387" s="12">
        <f t="shared" si="60"/>
        <v>0</v>
      </c>
      <c r="M1387" s="13" t="s">
        <v>880</v>
      </c>
      <c r="N1387" s="1" t="s">
        <v>881</v>
      </c>
      <c r="O1387" s="1" t="s">
        <v>50</v>
      </c>
      <c r="P1387" s="1" t="s">
        <v>50</v>
      </c>
      <c r="Q1387" s="1" t="s">
        <v>1262</v>
      </c>
      <c r="R1387" s="1" t="s">
        <v>61</v>
      </c>
      <c r="S1387" s="1" t="s">
        <v>62</v>
      </c>
      <c r="T1387" s="1" t="s">
        <v>62</v>
      </c>
      <c r="AR1387" s="1" t="s">
        <v>50</v>
      </c>
      <c r="AS1387" s="1" t="s">
        <v>50</v>
      </c>
      <c r="AU1387" s="1" t="s">
        <v>1267</v>
      </c>
      <c r="AV1387">
        <v>67147</v>
      </c>
    </row>
    <row r="1388" spans="1:48" ht="30" customHeight="1" x14ac:dyDescent="0.3">
      <c r="A1388" s="13" t="s">
        <v>883</v>
      </c>
      <c r="B1388" s="13" t="s">
        <v>50</v>
      </c>
      <c r="C1388" s="13" t="s">
        <v>251</v>
      </c>
      <c r="D1388" s="11">
        <v>23</v>
      </c>
      <c r="E1388" s="12"/>
      <c r="F1388" s="12"/>
      <c r="G1388" s="12"/>
      <c r="H1388" s="12"/>
      <c r="I1388" s="12"/>
      <c r="J1388" s="12"/>
      <c r="K1388" s="12">
        <f t="shared" si="59"/>
        <v>0</v>
      </c>
      <c r="L1388" s="12">
        <f t="shared" si="60"/>
        <v>0</v>
      </c>
      <c r="M1388" s="13" t="s">
        <v>884</v>
      </c>
      <c r="N1388" s="1" t="s">
        <v>885</v>
      </c>
      <c r="O1388" s="1" t="s">
        <v>50</v>
      </c>
      <c r="P1388" s="1" t="s">
        <v>50</v>
      </c>
      <c r="Q1388" s="1" t="s">
        <v>1262</v>
      </c>
      <c r="R1388" s="1" t="s">
        <v>61</v>
      </c>
      <c r="S1388" s="1" t="s">
        <v>62</v>
      </c>
      <c r="T1388" s="1" t="s">
        <v>62</v>
      </c>
      <c r="AR1388" s="1" t="s">
        <v>50</v>
      </c>
      <c r="AS1388" s="1" t="s">
        <v>50</v>
      </c>
      <c r="AU1388" s="1" t="s">
        <v>1268</v>
      </c>
      <c r="AV1388">
        <v>67423</v>
      </c>
    </row>
    <row r="1389" spans="1:48" ht="30" customHeight="1" x14ac:dyDescent="0.3">
      <c r="A1389" s="13" t="s">
        <v>901</v>
      </c>
      <c r="B1389" s="13" t="s">
        <v>902</v>
      </c>
      <c r="C1389" s="13" t="s">
        <v>99</v>
      </c>
      <c r="D1389" s="11">
        <v>1</v>
      </c>
      <c r="E1389" s="12"/>
      <c r="F1389" s="12"/>
      <c r="G1389" s="12"/>
      <c r="H1389" s="12"/>
      <c r="I1389" s="12"/>
      <c r="J1389" s="12"/>
      <c r="K1389" s="12">
        <f t="shared" si="59"/>
        <v>0</v>
      </c>
      <c r="L1389" s="12">
        <f t="shared" si="60"/>
        <v>0</v>
      </c>
      <c r="M1389" s="13" t="s">
        <v>903</v>
      </c>
      <c r="N1389" s="1" t="s">
        <v>904</v>
      </c>
      <c r="O1389" s="1" t="s">
        <v>50</v>
      </c>
      <c r="P1389" s="1" t="s">
        <v>50</v>
      </c>
      <c r="Q1389" s="1" t="s">
        <v>1262</v>
      </c>
      <c r="R1389" s="1" t="s">
        <v>61</v>
      </c>
      <c r="S1389" s="1" t="s">
        <v>62</v>
      </c>
      <c r="T1389" s="1" t="s">
        <v>62</v>
      </c>
      <c r="AR1389" s="1" t="s">
        <v>50</v>
      </c>
      <c r="AS1389" s="1" t="s">
        <v>50</v>
      </c>
      <c r="AU1389" s="1" t="s">
        <v>1269</v>
      </c>
      <c r="AV1389">
        <v>67313</v>
      </c>
    </row>
    <row r="1390" spans="1:48" ht="30" customHeight="1" x14ac:dyDescent="0.3">
      <c r="A1390" s="13" t="s">
        <v>138</v>
      </c>
      <c r="B1390" s="13" t="s">
        <v>50</v>
      </c>
      <c r="C1390" s="13" t="s">
        <v>139</v>
      </c>
      <c r="D1390" s="11">
        <v>57.61</v>
      </c>
      <c r="E1390" s="12"/>
      <c r="F1390" s="12"/>
      <c r="G1390" s="12"/>
      <c r="H1390" s="12"/>
      <c r="I1390" s="12"/>
      <c r="J1390" s="12"/>
      <c r="K1390" s="12">
        <f t="shared" si="59"/>
        <v>0</v>
      </c>
      <c r="L1390" s="12">
        <f t="shared" si="60"/>
        <v>0</v>
      </c>
      <c r="M1390" s="13" t="s">
        <v>50</v>
      </c>
      <c r="N1390" s="1" t="s">
        <v>140</v>
      </c>
      <c r="O1390" s="1" t="s">
        <v>50</v>
      </c>
      <c r="P1390" s="1" t="s">
        <v>50</v>
      </c>
      <c r="Q1390" s="1" t="s">
        <v>1262</v>
      </c>
      <c r="R1390" s="1" t="s">
        <v>62</v>
      </c>
      <c r="S1390" s="1" t="s">
        <v>62</v>
      </c>
      <c r="T1390" s="1" t="s">
        <v>61</v>
      </c>
      <c r="AR1390" s="1" t="s">
        <v>50</v>
      </c>
      <c r="AS1390" s="1" t="s">
        <v>50</v>
      </c>
      <c r="AU1390" s="1" t="s">
        <v>1270</v>
      </c>
      <c r="AV1390">
        <v>67172</v>
      </c>
    </row>
    <row r="1391" spans="1:48" ht="30" customHeight="1" x14ac:dyDescent="0.3">
      <c r="A1391" s="13" t="s">
        <v>142</v>
      </c>
      <c r="B1391" s="13" t="s">
        <v>143</v>
      </c>
      <c r="C1391" s="13" t="s">
        <v>139</v>
      </c>
      <c r="D1391" s="11">
        <v>0.502</v>
      </c>
      <c r="E1391" s="12"/>
      <c r="F1391" s="12"/>
      <c r="G1391" s="12"/>
      <c r="H1391" s="12"/>
      <c r="I1391" s="12"/>
      <c r="J1391" s="12"/>
      <c r="K1391" s="12">
        <f t="shared" si="59"/>
        <v>0</v>
      </c>
      <c r="L1391" s="12">
        <f t="shared" si="60"/>
        <v>0</v>
      </c>
      <c r="M1391" s="13" t="s">
        <v>50</v>
      </c>
      <c r="N1391" s="1" t="s">
        <v>144</v>
      </c>
      <c r="O1391" s="1" t="s">
        <v>50</v>
      </c>
      <c r="P1391" s="1" t="s">
        <v>50</v>
      </c>
      <c r="Q1391" s="1" t="s">
        <v>1262</v>
      </c>
      <c r="R1391" s="1" t="s">
        <v>62</v>
      </c>
      <c r="S1391" s="1" t="s">
        <v>62</v>
      </c>
      <c r="T1391" s="1" t="s">
        <v>61</v>
      </c>
      <c r="AR1391" s="1" t="s">
        <v>50</v>
      </c>
      <c r="AS1391" s="1" t="s">
        <v>50</v>
      </c>
      <c r="AU1391" s="1" t="s">
        <v>1271</v>
      </c>
      <c r="AV1391">
        <v>67173</v>
      </c>
    </row>
    <row r="1392" spans="1:48" ht="30" customHeight="1" x14ac:dyDescent="0.3">
      <c r="A1392" s="11"/>
      <c r="B1392" s="11"/>
      <c r="C1392" s="11"/>
      <c r="D1392" s="11"/>
      <c r="E1392" s="12"/>
      <c r="F1392" s="12"/>
      <c r="G1392" s="12"/>
      <c r="H1392" s="12"/>
      <c r="I1392" s="12"/>
      <c r="J1392" s="12"/>
      <c r="K1392" s="12"/>
      <c r="L1392" s="12"/>
      <c r="M1392" s="11"/>
      <c r="Q1392" s="1" t="s">
        <v>1262</v>
      </c>
    </row>
    <row r="1393" spans="1:17" ht="30" customHeight="1" x14ac:dyDescent="0.3">
      <c r="A1393" s="11"/>
      <c r="B1393" s="11"/>
      <c r="C1393" s="11"/>
      <c r="D1393" s="11"/>
      <c r="E1393" s="12"/>
      <c r="F1393" s="12"/>
      <c r="G1393" s="12"/>
      <c r="H1393" s="12"/>
      <c r="I1393" s="12"/>
      <c r="J1393" s="12"/>
      <c r="K1393" s="12"/>
      <c r="L1393" s="12"/>
      <c r="M1393" s="11"/>
      <c r="Q1393" s="1" t="s">
        <v>1262</v>
      </c>
    </row>
    <row r="1394" spans="1:17" ht="30" customHeight="1" x14ac:dyDescent="0.3">
      <c r="A1394" s="11"/>
      <c r="B1394" s="11"/>
      <c r="C1394" s="11"/>
      <c r="D1394" s="11"/>
      <c r="E1394" s="12"/>
      <c r="F1394" s="12"/>
      <c r="G1394" s="12"/>
      <c r="H1394" s="12"/>
      <c r="I1394" s="12"/>
      <c r="J1394" s="12"/>
      <c r="K1394" s="12"/>
      <c r="L1394" s="12"/>
      <c r="M1394" s="11"/>
      <c r="Q1394" s="1" t="s">
        <v>1262</v>
      </c>
    </row>
    <row r="1395" spans="1:17" ht="30" customHeight="1" x14ac:dyDescent="0.3">
      <c r="A1395" s="11"/>
      <c r="B1395" s="11"/>
      <c r="C1395" s="11"/>
      <c r="D1395" s="11"/>
      <c r="E1395" s="12"/>
      <c r="F1395" s="12"/>
      <c r="G1395" s="12"/>
      <c r="H1395" s="12"/>
      <c r="I1395" s="12"/>
      <c r="J1395" s="12"/>
      <c r="K1395" s="12"/>
      <c r="L1395" s="12"/>
      <c r="M1395" s="11"/>
      <c r="Q1395" s="1" t="s">
        <v>1262</v>
      </c>
    </row>
    <row r="1396" spans="1:17" ht="30" customHeight="1" x14ac:dyDescent="0.3">
      <c r="A1396" s="11"/>
      <c r="B1396" s="11"/>
      <c r="C1396" s="11"/>
      <c r="D1396" s="11"/>
      <c r="E1396" s="12"/>
      <c r="F1396" s="12"/>
      <c r="G1396" s="12"/>
      <c r="H1396" s="12"/>
      <c r="I1396" s="12"/>
      <c r="J1396" s="12"/>
      <c r="K1396" s="12"/>
      <c r="L1396" s="12"/>
      <c r="M1396" s="11"/>
      <c r="Q1396" s="1" t="s">
        <v>1262</v>
      </c>
    </row>
    <row r="1397" spans="1:17" ht="30" customHeight="1" x14ac:dyDescent="0.3">
      <c r="A1397" s="11"/>
      <c r="B1397" s="11"/>
      <c r="C1397" s="11"/>
      <c r="D1397" s="11"/>
      <c r="E1397" s="12"/>
      <c r="F1397" s="12"/>
      <c r="G1397" s="12"/>
      <c r="H1397" s="12"/>
      <c r="I1397" s="12"/>
      <c r="J1397" s="12"/>
      <c r="K1397" s="12"/>
      <c r="L1397" s="12"/>
      <c r="M1397" s="11"/>
      <c r="Q1397" s="1" t="s">
        <v>1262</v>
      </c>
    </row>
    <row r="1398" spans="1:17" ht="30" customHeight="1" x14ac:dyDescent="0.3">
      <c r="A1398" s="11"/>
      <c r="B1398" s="11"/>
      <c r="C1398" s="11"/>
      <c r="D1398" s="11"/>
      <c r="E1398" s="12"/>
      <c r="F1398" s="12"/>
      <c r="G1398" s="12"/>
      <c r="H1398" s="12"/>
      <c r="I1398" s="12"/>
      <c r="J1398" s="12"/>
      <c r="K1398" s="12"/>
      <c r="L1398" s="12"/>
      <c r="M1398" s="11"/>
      <c r="Q1398" s="1" t="s">
        <v>1262</v>
      </c>
    </row>
    <row r="1399" spans="1:17" ht="30" customHeight="1" x14ac:dyDescent="0.3">
      <c r="A1399" s="11"/>
      <c r="B1399" s="11"/>
      <c r="C1399" s="11"/>
      <c r="D1399" s="11"/>
      <c r="E1399" s="12"/>
      <c r="F1399" s="12"/>
      <c r="G1399" s="12"/>
      <c r="H1399" s="12"/>
      <c r="I1399" s="12"/>
      <c r="J1399" s="12"/>
      <c r="K1399" s="12"/>
      <c r="L1399" s="12"/>
      <c r="M1399" s="11"/>
      <c r="Q1399" s="1" t="s">
        <v>1262</v>
      </c>
    </row>
    <row r="1400" spans="1:17" ht="30" customHeight="1" x14ac:dyDescent="0.3">
      <c r="A1400" s="11"/>
      <c r="B1400" s="11"/>
      <c r="C1400" s="11"/>
      <c r="D1400" s="11"/>
      <c r="E1400" s="12"/>
      <c r="F1400" s="12"/>
      <c r="G1400" s="12"/>
      <c r="H1400" s="12"/>
      <c r="I1400" s="12"/>
      <c r="J1400" s="12"/>
      <c r="K1400" s="12"/>
      <c r="L1400" s="12"/>
      <c r="M1400" s="11"/>
      <c r="Q1400" s="1" t="s">
        <v>1262</v>
      </c>
    </row>
    <row r="1401" spans="1:17" ht="30" customHeight="1" x14ac:dyDescent="0.3">
      <c r="A1401" s="11"/>
      <c r="B1401" s="11"/>
      <c r="C1401" s="11"/>
      <c r="D1401" s="11"/>
      <c r="E1401" s="12"/>
      <c r="F1401" s="12"/>
      <c r="G1401" s="12"/>
      <c r="H1401" s="12"/>
      <c r="I1401" s="12"/>
      <c r="J1401" s="12"/>
      <c r="K1401" s="12"/>
      <c r="L1401" s="12"/>
      <c r="M1401" s="11"/>
      <c r="Q1401" s="1" t="s">
        <v>1262</v>
      </c>
    </row>
    <row r="1402" spans="1:17" ht="30" customHeight="1" x14ac:dyDescent="0.3">
      <c r="A1402" s="11"/>
      <c r="B1402" s="11"/>
      <c r="C1402" s="11"/>
      <c r="D1402" s="11"/>
      <c r="E1402" s="12"/>
      <c r="F1402" s="12"/>
      <c r="G1402" s="12"/>
      <c r="H1402" s="12"/>
      <c r="I1402" s="12"/>
      <c r="J1402" s="12"/>
      <c r="K1402" s="12"/>
      <c r="L1402" s="12"/>
      <c r="M1402" s="11"/>
      <c r="Q1402" s="1" t="s">
        <v>1262</v>
      </c>
    </row>
    <row r="1403" spans="1:17" ht="30" customHeight="1" x14ac:dyDescent="0.3">
      <c r="A1403" s="11"/>
      <c r="B1403" s="11"/>
      <c r="C1403" s="11"/>
      <c r="D1403" s="11"/>
      <c r="E1403" s="12"/>
      <c r="F1403" s="12"/>
      <c r="G1403" s="12"/>
      <c r="H1403" s="12"/>
      <c r="I1403" s="12"/>
      <c r="J1403" s="12"/>
      <c r="K1403" s="12"/>
      <c r="L1403" s="12"/>
      <c r="M1403" s="11"/>
      <c r="Q1403" s="1" t="s">
        <v>1262</v>
      </c>
    </row>
    <row r="1404" spans="1:17" ht="30" customHeight="1" x14ac:dyDescent="0.3">
      <c r="A1404" s="11"/>
      <c r="B1404" s="11"/>
      <c r="C1404" s="11"/>
      <c r="D1404" s="11"/>
      <c r="E1404" s="12"/>
      <c r="F1404" s="12"/>
      <c r="G1404" s="12"/>
      <c r="H1404" s="12"/>
      <c r="I1404" s="12"/>
      <c r="J1404" s="12"/>
      <c r="K1404" s="12"/>
      <c r="L1404" s="12"/>
      <c r="M1404" s="11"/>
      <c r="Q1404" s="1" t="s">
        <v>1262</v>
      </c>
    </row>
    <row r="1405" spans="1:17" ht="30" customHeight="1" x14ac:dyDescent="0.3">
      <c r="A1405" s="11"/>
      <c r="B1405" s="11"/>
      <c r="C1405" s="11"/>
      <c r="D1405" s="11"/>
      <c r="E1405" s="12"/>
      <c r="F1405" s="12"/>
      <c r="G1405" s="12"/>
      <c r="H1405" s="12"/>
      <c r="I1405" s="12"/>
      <c r="J1405" s="12"/>
      <c r="K1405" s="12"/>
      <c r="L1405" s="12"/>
      <c r="M1405" s="11"/>
      <c r="Q1405" s="1" t="s">
        <v>1262</v>
      </c>
    </row>
    <row r="1406" spans="1:17" ht="30" customHeight="1" x14ac:dyDescent="0.3">
      <c r="A1406" s="11"/>
      <c r="B1406" s="11"/>
      <c r="C1406" s="11"/>
      <c r="D1406" s="11"/>
      <c r="E1406" s="12"/>
      <c r="F1406" s="12"/>
      <c r="G1406" s="12"/>
      <c r="H1406" s="12"/>
      <c r="I1406" s="12"/>
      <c r="J1406" s="12"/>
      <c r="K1406" s="12"/>
      <c r="L1406" s="12"/>
      <c r="M1406" s="11"/>
      <c r="Q1406" s="1" t="s">
        <v>1262</v>
      </c>
    </row>
    <row r="1407" spans="1:17" ht="30" customHeight="1" x14ac:dyDescent="0.3">
      <c r="A1407" s="13" t="s">
        <v>87</v>
      </c>
      <c r="B1407" s="11"/>
      <c r="C1407" s="11"/>
      <c r="D1407" s="11"/>
      <c r="E1407" s="12"/>
      <c r="F1407" s="12"/>
      <c r="G1407" s="12"/>
      <c r="H1407" s="12"/>
      <c r="I1407" s="12"/>
      <c r="J1407" s="12"/>
      <c r="K1407" s="12"/>
      <c r="L1407" s="12">
        <f>SUMIF(Q1383:Q1406,"01010416",L1383:L1406)</f>
        <v>0</v>
      </c>
      <c r="M1407" s="11"/>
      <c r="N1407" t="s">
        <v>88</v>
      </c>
    </row>
    <row r="1408" spans="1:17" ht="30" customHeight="1" x14ac:dyDescent="0.3">
      <c r="A1408" s="13" t="s">
        <v>908</v>
      </c>
      <c r="B1408" s="13" t="s">
        <v>50</v>
      </c>
      <c r="C1408" s="11"/>
      <c r="D1408" s="11"/>
      <c r="E1408" s="12"/>
      <c r="F1408" s="12"/>
      <c r="G1408" s="12"/>
      <c r="H1408" s="12"/>
      <c r="I1408" s="12"/>
      <c r="J1408" s="12"/>
      <c r="K1408" s="12"/>
      <c r="L1408" s="12"/>
      <c r="M1408" s="11"/>
      <c r="Q1408" s="1" t="s">
        <v>1272</v>
      </c>
    </row>
    <row r="1409" spans="1:48" ht="30" customHeight="1" x14ac:dyDescent="0.3">
      <c r="A1409" s="13" t="s">
        <v>910</v>
      </c>
      <c r="B1409" s="13" t="s">
        <v>911</v>
      </c>
      <c r="C1409" s="13" t="s">
        <v>912</v>
      </c>
      <c r="D1409" s="11">
        <v>55</v>
      </c>
      <c r="E1409" s="12"/>
      <c r="F1409" s="12"/>
      <c r="G1409" s="12"/>
      <c r="H1409" s="12"/>
      <c r="I1409" s="12"/>
      <c r="J1409" s="12"/>
      <c r="K1409" s="12">
        <f t="shared" ref="K1409:L1415" si="61">TRUNC(E1409+G1409+I1409, 0)</f>
        <v>0</v>
      </c>
      <c r="L1409" s="12">
        <f t="shared" si="61"/>
        <v>0</v>
      </c>
      <c r="M1409" s="13" t="s">
        <v>50</v>
      </c>
      <c r="N1409" s="1" t="s">
        <v>913</v>
      </c>
      <c r="O1409" s="1" t="s">
        <v>50</v>
      </c>
      <c r="P1409" s="1" t="s">
        <v>50</v>
      </c>
      <c r="Q1409" s="1" t="s">
        <v>1272</v>
      </c>
      <c r="R1409" s="1" t="s">
        <v>62</v>
      </c>
      <c r="S1409" s="1" t="s">
        <v>62</v>
      </c>
      <c r="T1409" s="1" t="s">
        <v>61</v>
      </c>
      <c r="AR1409" s="1" t="s">
        <v>50</v>
      </c>
      <c r="AS1409" s="1" t="s">
        <v>50</v>
      </c>
      <c r="AU1409" s="1" t="s">
        <v>1273</v>
      </c>
      <c r="AV1409">
        <v>66909</v>
      </c>
    </row>
    <row r="1410" spans="1:48" ht="30" customHeight="1" x14ac:dyDescent="0.3">
      <c r="A1410" s="13" t="s">
        <v>915</v>
      </c>
      <c r="B1410" s="13" t="s">
        <v>916</v>
      </c>
      <c r="C1410" s="13" t="s">
        <v>150</v>
      </c>
      <c r="D1410" s="11">
        <v>5</v>
      </c>
      <c r="E1410" s="12"/>
      <c r="F1410" s="12"/>
      <c r="G1410" s="12"/>
      <c r="H1410" s="12"/>
      <c r="I1410" s="12"/>
      <c r="J1410" s="12"/>
      <c r="K1410" s="12">
        <f t="shared" si="61"/>
        <v>0</v>
      </c>
      <c r="L1410" s="12">
        <f t="shared" si="61"/>
        <v>0</v>
      </c>
      <c r="M1410" s="13" t="s">
        <v>50</v>
      </c>
      <c r="N1410" s="1" t="s">
        <v>917</v>
      </c>
      <c r="O1410" s="1" t="s">
        <v>50</v>
      </c>
      <c r="P1410" s="1" t="s">
        <v>50</v>
      </c>
      <c r="Q1410" s="1" t="s">
        <v>1272</v>
      </c>
      <c r="R1410" s="1" t="s">
        <v>62</v>
      </c>
      <c r="S1410" s="1" t="s">
        <v>62</v>
      </c>
      <c r="T1410" s="1" t="s">
        <v>61</v>
      </c>
      <c r="AR1410" s="1" t="s">
        <v>50</v>
      </c>
      <c r="AS1410" s="1" t="s">
        <v>50</v>
      </c>
      <c r="AU1410" s="1" t="s">
        <v>1274</v>
      </c>
      <c r="AV1410">
        <v>66910</v>
      </c>
    </row>
    <row r="1411" spans="1:48" ht="30" customHeight="1" x14ac:dyDescent="0.3">
      <c r="A1411" s="13" t="s">
        <v>919</v>
      </c>
      <c r="B1411" s="13" t="s">
        <v>920</v>
      </c>
      <c r="C1411" s="13" t="s">
        <v>912</v>
      </c>
      <c r="D1411" s="11">
        <v>55</v>
      </c>
      <c r="E1411" s="12"/>
      <c r="F1411" s="12"/>
      <c r="G1411" s="12"/>
      <c r="H1411" s="12"/>
      <c r="I1411" s="12"/>
      <c r="J1411" s="12"/>
      <c r="K1411" s="12">
        <f t="shared" si="61"/>
        <v>0</v>
      </c>
      <c r="L1411" s="12">
        <f t="shared" si="61"/>
        <v>0</v>
      </c>
      <c r="M1411" s="13" t="s">
        <v>921</v>
      </c>
      <c r="N1411" s="1" t="s">
        <v>922</v>
      </c>
      <c r="O1411" s="1" t="s">
        <v>50</v>
      </c>
      <c r="P1411" s="1" t="s">
        <v>50</v>
      </c>
      <c r="Q1411" s="1" t="s">
        <v>1272</v>
      </c>
      <c r="R1411" s="1" t="s">
        <v>62</v>
      </c>
      <c r="S1411" s="1" t="s">
        <v>61</v>
      </c>
      <c r="T1411" s="1" t="s">
        <v>62</v>
      </c>
      <c r="AR1411" s="1" t="s">
        <v>50</v>
      </c>
      <c r="AS1411" s="1" t="s">
        <v>50</v>
      </c>
      <c r="AU1411" s="1" t="s">
        <v>1275</v>
      </c>
      <c r="AV1411">
        <v>66911</v>
      </c>
    </row>
    <row r="1412" spans="1:48" ht="30" customHeight="1" x14ac:dyDescent="0.3">
      <c r="A1412" s="13" t="s">
        <v>924</v>
      </c>
      <c r="B1412" s="13" t="s">
        <v>925</v>
      </c>
      <c r="C1412" s="13" t="s">
        <v>139</v>
      </c>
      <c r="D1412" s="11">
        <v>1.9379999999999999</v>
      </c>
      <c r="E1412" s="12"/>
      <c r="F1412" s="12"/>
      <c r="G1412" s="12"/>
      <c r="H1412" s="12"/>
      <c r="I1412" s="12"/>
      <c r="J1412" s="12"/>
      <c r="K1412" s="12">
        <f t="shared" si="61"/>
        <v>0</v>
      </c>
      <c r="L1412" s="12">
        <f t="shared" si="61"/>
        <v>0</v>
      </c>
      <c r="M1412" s="13" t="s">
        <v>926</v>
      </c>
      <c r="N1412" s="1" t="s">
        <v>927</v>
      </c>
      <c r="O1412" s="1" t="s">
        <v>50</v>
      </c>
      <c r="P1412" s="1" t="s">
        <v>50</v>
      </c>
      <c r="Q1412" s="1" t="s">
        <v>1272</v>
      </c>
      <c r="R1412" s="1" t="s">
        <v>62</v>
      </c>
      <c r="S1412" s="1" t="s">
        <v>61</v>
      </c>
      <c r="T1412" s="1" t="s">
        <v>62</v>
      </c>
      <c r="AR1412" s="1" t="s">
        <v>50</v>
      </c>
      <c r="AS1412" s="1" t="s">
        <v>50</v>
      </c>
      <c r="AU1412" s="1" t="s">
        <v>1276</v>
      </c>
      <c r="AV1412">
        <v>67383</v>
      </c>
    </row>
    <row r="1413" spans="1:48" ht="30" customHeight="1" x14ac:dyDescent="0.3">
      <c r="A1413" s="13" t="s">
        <v>924</v>
      </c>
      <c r="B1413" s="13" t="s">
        <v>929</v>
      </c>
      <c r="C1413" s="13" t="s">
        <v>139</v>
      </c>
      <c r="D1413" s="11">
        <v>1.881</v>
      </c>
      <c r="E1413" s="12"/>
      <c r="F1413" s="12"/>
      <c r="G1413" s="12"/>
      <c r="H1413" s="12"/>
      <c r="I1413" s="12"/>
      <c r="J1413" s="12"/>
      <c r="K1413" s="12">
        <f t="shared" si="61"/>
        <v>0</v>
      </c>
      <c r="L1413" s="12">
        <f t="shared" si="61"/>
        <v>0</v>
      </c>
      <c r="M1413" s="13" t="s">
        <v>930</v>
      </c>
      <c r="N1413" s="1" t="s">
        <v>931</v>
      </c>
      <c r="O1413" s="1" t="s">
        <v>50</v>
      </c>
      <c r="P1413" s="1" t="s">
        <v>50</v>
      </c>
      <c r="Q1413" s="1" t="s">
        <v>1272</v>
      </c>
      <c r="R1413" s="1" t="s">
        <v>62</v>
      </c>
      <c r="S1413" s="1" t="s">
        <v>61</v>
      </c>
      <c r="T1413" s="1" t="s">
        <v>62</v>
      </c>
      <c r="AR1413" s="1" t="s">
        <v>50</v>
      </c>
      <c r="AS1413" s="1" t="s">
        <v>50</v>
      </c>
      <c r="AU1413" s="1" t="s">
        <v>1277</v>
      </c>
      <c r="AV1413">
        <v>67384</v>
      </c>
    </row>
    <row r="1414" spans="1:48" ht="30" customHeight="1" x14ac:dyDescent="0.3">
      <c r="A1414" s="13" t="s">
        <v>924</v>
      </c>
      <c r="B1414" s="13" t="s">
        <v>933</v>
      </c>
      <c r="C1414" s="13" t="s">
        <v>139</v>
      </c>
      <c r="D1414" s="11">
        <v>9.891</v>
      </c>
      <c r="E1414" s="12"/>
      <c r="F1414" s="12"/>
      <c r="G1414" s="12"/>
      <c r="H1414" s="12"/>
      <c r="I1414" s="12"/>
      <c r="J1414" s="12"/>
      <c r="K1414" s="12">
        <f t="shared" si="61"/>
        <v>0</v>
      </c>
      <c r="L1414" s="12">
        <f t="shared" si="61"/>
        <v>0</v>
      </c>
      <c r="M1414" s="13" t="s">
        <v>934</v>
      </c>
      <c r="N1414" s="1" t="s">
        <v>935</v>
      </c>
      <c r="O1414" s="1" t="s">
        <v>50</v>
      </c>
      <c r="P1414" s="1" t="s">
        <v>50</v>
      </c>
      <c r="Q1414" s="1" t="s">
        <v>1272</v>
      </c>
      <c r="R1414" s="1" t="s">
        <v>62</v>
      </c>
      <c r="S1414" s="1" t="s">
        <v>61</v>
      </c>
      <c r="T1414" s="1" t="s">
        <v>62</v>
      </c>
      <c r="AR1414" s="1" t="s">
        <v>50</v>
      </c>
      <c r="AS1414" s="1" t="s">
        <v>50</v>
      </c>
      <c r="AU1414" s="1" t="s">
        <v>1278</v>
      </c>
      <c r="AV1414">
        <v>66913</v>
      </c>
    </row>
    <row r="1415" spans="1:48" ht="30" customHeight="1" x14ac:dyDescent="0.3">
      <c r="A1415" s="13" t="s">
        <v>924</v>
      </c>
      <c r="B1415" s="13" t="s">
        <v>937</v>
      </c>
      <c r="C1415" s="13" t="s">
        <v>139</v>
      </c>
      <c r="D1415" s="11">
        <v>9.2070000000000007</v>
      </c>
      <c r="E1415" s="12"/>
      <c r="F1415" s="12"/>
      <c r="G1415" s="12"/>
      <c r="H1415" s="12"/>
      <c r="I1415" s="12"/>
      <c r="J1415" s="12"/>
      <c r="K1415" s="12">
        <f t="shared" si="61"/>
        <v>0</v>
      </c>
      <c r="L1415" s="12">
        <f t="shared" si="61"/>
        <v>0</v>
      </c>
      <c r="M1415" s="13" t="s">
        <v>938</v>
      </c>
      <c r="N1415" s="1" t="s">
        <v>939</v>
      </c>
      <c r="O1415" s="1" t="s">
        <v>50</v>
      </c>
      <c r="P1415" s="1" t="s">
        <v>50</v>
      </c>
      <c r="Q1415" s="1" t="s">
        <v>1272</v>
      </c>
      <c r="R1415" s="1" t="s">
        <v>62</v>
      </c>
      <c r="S1415" s="1" t="s">
        <v>61</v>
      </c>
      <c r="T1415" s="1" t="s">
        <v>62</v>
      </c>
      <c r="AR1415" s="1" t="s">
        <v>50</v>
      </c>
      <c r="AS1415" s="1" t="s">
        <v>50</v>
      </c>
      <c r="AU1415" s="1" t="s">
        <v>1279</v>
      </c>
      <c r="AV1415">
        <v>66914</v>
      </c>
    </row>
    <row r="1416" spans="1:48" ht="30" customHeight="1" x14ac:dyDescent="0.3">
      <c r="A1416" s="11"/>
      <c r="B1416" s="11"/>
      <c r="C1416" s="11"/>
      <c r="D1416" s="11"/>
      <c r="E1416" s="12"/>
      <c r="F1416" s="12"/>
      <c r="G1416" s="12"/>
      <c r="H1416" s="12"/>
      <c r="I1416" s="12"/>
      <c r="J1416" s="12"/>
      <c r="K1416" s="12"/>
      <c r="L1416" s="12"/>
      <c r="M1416" s="11"/>
      <c r="Q1416" s="1" t="s">
        <v>1272</v>
      </c>
    </row>
    <row r="1417" spans="1:48" ht="30" customHeight="1" x14ac:dyDescent="0.3">
      <c r="A1417" s="11"/>
      <c r="B1417" s="11"/>
      <c r="C1417" s="11"/>
      <c r="D1417" s="11"/>
      <c r="E1417" s="12"/>
      <c r="F1417" s="12"/>
      <c r="G1417" s="12"/>
      <c r="H1417" s="12"/>
      <c r="I1417" s="12"/>
      <c r="J1417" s="12"/>
      <c r="K1417" s="12"/>
      <c r="L1417" s="12"/>
      <c r="M1417" s="11"/>
      <c r="Q1417" s="1" t="s">
        <v>1272</v>
      </c>
    </row>
    <row r="1418" spans="1:48" ht="30" customHeight="1" x14ac:dyDescent="0.3">
      <c r="A1418" s="11"/>
      <c r="B1418" s="11"/>
      <c r="C1418" s="11"/>
      <c r="D1418" s="11"/>
      <c r="E1418" s="12"/>
      <c r="F1418" s="12"/>
      <c r="G1418" s="12"/>
      <c r="H1418" s="12"/>
      <c r="I1418" s="12"/>
      <c r="J1418" s="12"/>
      <c r="K1418" s="12"/>
      <c r="L1418" s="12"/>
      <c r="M1418" s="11"/>
      <c r="Q1418" s="1" t="s">
        <v>1272</v>
      </c>
    </row>
    <row r="1419" spans="1:48" ht="30" customHeight="1" x14ac:dyDescent="0.3">
      <c r="A1419" s="11"/>
      <c r="B1419" s="11"/>
      <c r="C1419" s="11"/>
      <c r="D1419" s="11"/>
      <c r="E1419" s="12"/>
      <c r="F1419" s="12"/>
      <c r="G1419" s="12"/>
      <c r="H1419" s="12"/>
      <c r="I1419" s="12"/>
      <c r="J1419" s="12"/>
      <c r="K1419" s="12"/>
      <c r="L1419" s="12"/>
      <c r="M1419" s="11"/>
      <c r="Q1419" s="1" t="s">
        <v>1272</v>
      </c>
    </row>
    <row r="1420" spans="1:48" ht="30" customHeight="1" x14ac:dyDescent="0.3">
      <c r="A1420" s="11"/>
      <c r="B1420" s="11"/>
      <c r="C1420" s="11"/>
      <c r="D1420" s="11"/>
      <c r="E1420" s="12"/>
      <c r="F1420" s="12"/>
      <c r="G1420" s="12"/>
      <c r="H1420" s="12"/>
      <c r="I1420" s="12"/>
      <c r="J1420" s="12"/>
      <c r="K1420" s="12"/>
      <c r="L1420" s="12"/>
      <c r="M1420" s="11"/>
      <c r="Q1420" s="1" t="s">
        <v>1272</v>
      </c>
    </row>
    <row r="1421" spans="1:48" ht="30" customHeight="1" x14ac:dyDescent="0.3">
      <c r="A1421" s="11"/>
      <c r="B1421" s="11"/>
      <c r="C1421" s="11"/>
      <c r="D1421" s="11"/>
      <c r="E1421" s="12"/>
      <c r="F1421" s="12"/>
      <c r="G1421" s="12"/>
      <c r="H1421" s="12"/>
      <c r="I1421" s="12"/>
      <c r="J1421" s="12"/>
      <c r="K1421" s="12"/>
      <c r="L1421" s="12"/>
      <c r="M1421" s="11"/>
      <c r="Q1421" s="1" t="s">
        <v>1272</v>
      </c>
    </row>
    <row r="1422" spans="1:48" ht="30" customHeight="1" x14ac:dyDescent="0.3">
      <c r="A1422" s="11"/>
      <c r="B1422" s="11"/>
      <c r="C1422" s="11"/>
      <c r="D1422" s="11"/>
      <c r="E1422" s="12"/>
      <c r="F1422" s="12"/>
      <c r="G1422" s="12"/>
      <c r="H1422" s="12"/>
      <c r="I1422" s="12"/>
      <c r="J1422" s="12"/>
      <c r="K1422" s="12"/>
      <c r="L1422" s="12"/>
      <c r="M1422" s="11"/>
      <c r="Q1422" s="1" t="s">
        <v>1272</v>
      </c>
    </row>
    <row r="1423" spans="1:48" ht="30" customHeight="1" x14ac:dyDescent="0.3">
      <c r="A1423" s="11"/>
      <c r="B1423" s="11"/>
      <c r="C1423" s="11"/>
      <c r="D1423" s="11"/>
      <c r="E1423" s="12"/>
      <c r="F1423" s="12"/>
      <c r="G1423" s="12"/>
      <c r="H1423" s="12"/>
      <c r="I1423" s="12"/>
      <c r="J1423" s="12"/>
      <c r="K1423" s="12"/>
      <c r="L1423" s="12"/>
      <c r="M1423" s="11"/>
      <c r="Q1423" s="1" t="s">
        <v>1272</v>
      </c>
    </row>
    <row r="1424" spans="1:48" ht="30" customHeight="1" x14ac:dyDescent="0.3">
      <c r="A1424" s="11"/>
      <c r="B1424" s="11"/>
      <c r="C1424" s="11"/>
      <c r="D1424" s="11"/>
      <c r="E1424" s="12"/>
      <c r="F1424" s="12"/>
      <c r="G1424" s="12"/>
      <c r="H1424" s="12"/>
      <c r="I1424" s="12"/>
      <c r="J1424" s="12"/>
      <c r="K1424" s="12"/>
      <c r="L1424" s="12"/>
      <c r="M1424" s="11"/>
      <c r="Q1424" s="1" t="s">
        <v>1272</v>
      </c>
    </row>
    <row r="1425" spans="1:48" ht="30" customHeight="1" x14ac:dyDescent="0.3">
      <c r="A1425" s="11"/>
      <c r="B1425" s="11"/>
      <c r="C1425" s="11"/>
      <c r="D1425" s="11"/>
      <c r="E1425" s="12"/>
      <c r="F1425" s="12"/>
      <c r="G1425" s="12"/>
      <c r="H1425" s="12"/>
      <c r="I1425" s="12"/>
      <c r="J1425" s="12"/>
      <c r="K1425" s="12"/>
      <c r="L1425" s="12"/>
      <c r="M1425" s="11"/>
      <c r="Q1425" s="1" t="s">
        <v>1272</v>
      </c>
    </row>
    <row r="1426" spans="1:48" ht="30" customHeight="1" x14ac:dyDescent="0.3">
      <c r="A1426" s="11"/>
      <c r="B1426" s="11"/>
      <c r="C1426" s="11"/>
      <c r="D1426" s="11"/>
      <c r="E1426" s="12"/>
      <c r="F1426" s="12"/>
      <c r="G1426" s="12"/>
      <c r="H1426" s="12"/>
      <c r="I1426" s="12"/>
      <c r="J1426" s="12"/>
      <c r="K1426" s="12"/>
      <c r="L1426" s="12"/>
      <c r="M1426" s="11"/>
      <c r="Q1426" s="1" t="s">
        <v>1272</v>
      </c>
    </row>
    <row r="1427" spans="1:48" ht="30" customHeight="1" x14ac:dyDescent="0.3">
      <c r="A1427" s="11"/>
      <c r="B1427" s="11"/>
      <c r="C1427" s="11"/>
      <c r="D1427" s="11"/>
      <c r="E1427" s="12"/>
      <c r="F1427" s="12"/>
      <c r="G1427" s="12"/>
      <c r="H1427" s="12"/>
      <c r="I1427" s="12"/>
      <c r="J1427" s="12"/>
      <c r="K1427" s="12"/>
      <c r="L1427" s="12"/>
      <c r="M1427" s="11"/>
      <c r="Q1427" s="1" t="s">
        <v>1272</v>
      </c>
    </row>
    <row r="1428" spans="1:48" ht="30" customHeight="1" x14ac:dyDescent="0.3">
      <c r="A1428" s="11"/>
      <c r="B1428" s="11"/>
      <c r="C1428" s="11"/>
      <c r="D1428" s="11"/>
      <c r="E1428" s="12"/>
      <c r="F1428" s="12"/>
      <c r="G1428" s="12"/>
      <c r="H1428" s="12"/>
      <c r="I1428" s="12"/>
      <c r="J1428" s="12"/>
      <c r="K1428" s="12"/>
      <c r="L1428" s="12"/>
      <c r="M1428" s="11"/>
      <c r="Q1428" s="1" t="s">
        <v>1272</v>
      </c>
    </row>
    <row r="1429" spans="1:48" ht="30" customHeight="1" x14ac:dyDescent="0.3">
      <c r="A1429" s="11"/>
      <c r="B1429" s="11"/>
      <c r="C1429" s="11"/>
      <c r="D1429" s="11"/>
      <c r="E1429" s="12"/>
      <c r="F1429" s="12"/>
      <c r="G1429" s="12"/>
      <c r="H1429" s="12"/>
      <c r="I1429" s="12"/>
      <c r="J1429" s="12"/>
      <c r="K1429" s="12"/>
      <c r="L1429" s="12"/>
      <c r="M1429" s="11"/>
      <c r="Q1429" s="1" t="s">
        <v>1272</v>
      </c>
    </row>
    <row r="1430" spans="1:48" ht="30" customHeight="1" x14ac:dyDescent="0.3">
      <c r="A1430" s="11"/>
      <c r="B1430" s="11"/>
      <c r="C1430" s="11"/>
      <c r="D1430" s="11"/>
      <c r="E1430" s="12"/>
      <c r="F1430" s="12"/>
      <c r="G1430" s="12"/>
      <c r="H1430" s="12"/>
      <c r="I1430" s="12"/>
      <c r="J1430" s="12"/>
      <c r="K1430" s="12"/>
      <c r="L1430" s="12"/>
      <c r="M1430" s="11"/>
      <c r="Q1430" s="1" t="s">
        <v>1272</v>
      </c>
    </row>
    <row r="1431" spans="1:48" ht="30" customHeight="1" x14ac:dyDescent="0.3">
      <c r="A1431" s="11"/>
      <c r="B1431" s="11"/>
      <c r="C1431" s="11"/>
      <c r="D1431" s="11"/>
      <c r="E1431" s="12"/>
      <c r="F1431" s="12"/>
      <c r="G1431" s="12"/>
      <c r="H1431" s="12"/>
      <c r="I1431" s="12"/>
      <c r="J1431" s="12"/>
      <c r="K1431" s="12"/>
      <c r="L1431" s="12"/>
      <c r="M1431" s="11"/>
      <c r="Q1431" s="1" t="s">
        <v>1272</v>
      </c>
    </row>
    <row r="1432" spans="1:48" ht="30" customHeight="1" x14ac:dyDescent="0.3">
      <c r="A1432" s="11"/>
      <c r="B1432" s="11"/>
      <c r="C1432" s="11"/>
      <c r="D1432" s="11"/>
      <c r="E1432" s="12"/>
      <c r="F1432" s="12"/>
      <c r="G1432" s="12"/>
      <c r="H1432" s="12"/>
      <c r="I1432" s="12"/>
      <c r="J1432" s="12"/>
      <c r="K1432" s="12"/>
      <c r="L1432" s="12"/>
      <c r="M1432" s="11"/>
      <c r="Q1432" s="1" t="s">
        <v>1272</v>
      </c>
    </row>
    <row r="1433" spans="1:48" ht="30" customHeight="1" x14ac:dyDescent="0.3">
      <c r="A1433" s="13" t="s">
        <v>87</v>
      </c>
      <c r="B1433" s="11"/>
      <c r="C1433" s="11"/>
      <c r="D1433" s="11"/>
      <c r="E1433" s="12"/>
      <c r="F1433" s="12"/>
      <c r="G1433" s="12"/>
      <c r="H1433" s="12"/>
      <c r="I1433" s="12"/>
      <c r="J1433" s="12"/>
      <c r="K1433" s="12"/>
      <c r="L1433" s="12">
        <f>SUMIF(Q1409:Q1432,"01010417",L1409:L1432)</f>
        <v>0</v>
      </c>
      <c r="M1433" s="11"/>
      <c r="N1433" t="s">
        <v>88</v>
      </c>
    </row>
    <row r="1434" spans="1:48" ht="30" customHeight="1" x14ac:dyDescent="0.3">
      <c r="A1434" s="13" t="s">
        <v>91</v>
      </c>
      <c r="B1434" s="13" t="s">
        <v>50</v>
      </c>
      <c r="C1434" s="11"/>
      <c r="D1434" s="11"/>
      <c r="E1434" s="12"/>
      <c r="F1434" s="12"/>
      <c r="G1434" s="12"/>
      <c r="H1434" s="12"/>
      <c r="I1434" s="12"/>
      <c r="J1434" s="12"/>
      <c r="K1434" s="12"/>
      <c r="L1434" s="12"/>
      <c r="M1434" s="11"/>
      <c r="Q1434" s="1" t="s">
        <v>1282</v>
      </c>
    </row>
    <row r="1435" spans="1:48" ht="30" customHeight="1" x14ac:dyDescent="0.3">
      <c r="A1435" s="13" t="s">
        <v>93</v>
      </c>
      <c r="B1435" s="13" t="s">
        <v>50</v>
      </c>
      <c r="C1435" s="13" t="s">
        <v>58</v>
      </c>
      <c r="D1435" s="11">
        <v>4</v>
      </c>
      <c r="E1435" s="12"/>
      <c r="F1435" s="12"/>
      <c r="G1435" s="12"/>
      <c r="H1435" s="12"/>
      <c r="I1435" s="12"/>
      <c r="J1435" s="12"/>
      <c r="K1435" s="12">
        <f t="shared" ref="K1435:K1446" si="62">TRUNC(E1435+G1435+I1435, 0)</f>
        <v>0</v>
      </c>
      <c r="L1435" s="12">
        <f t="shared" ref="L1435:L1446" si="63">TRUNC(F1435+H1435+J1435, 0)</f>
        <v>0</v>
      </c>
      <c r="M1435" s="13" t="s">
        <v>94</v>
      </c>
      <c r="N1435" s="1" t="s">
        <v>95</v>
      </c>
      <c r="O1435" s="1" t="s">
        <v>50</v>
      </c>
      <c r="P1435" s="1" t="s">
        <v>50</v>
      </c>
      <c r="Q1435" s="1" t="s">
        <v>1282</v>
      </c>
      <c r="R1435" s="1" t="s">
        <v>61</v>
      </c>
      <c r="S1435" s="1" t="s">
        <v>62</v>
      </c>
      <c r="T1435" s="1" t="s">
        <v>62</v>
      </c>
      <c r="AR1435" s="1" t="s">
        <v>50</v>
      </c>
      <c r="AS1435" s="1" t="s">
        <v>50</v>
      </c>
      <c r="AU1435" s="1" t="s">
        <v>1283</v>
      </c>
      <c r="AV1435">
        <v>66917</v>
      </c>
    </row>
    <row r="1436" spans="1:48" ht="30" customHeight="1" x14ac:dyDescent="0.3">
      <c r="A1436" s="13" t="s">
        <v>97</v>
      </c>
      <c r="B1436" s="13" t="s">
        <v>98</v>
      </c>
      <c r="C1436" s="13" t="s">
        <v>99</v>
      </c>
      <c r="D1436" s="11">
        <v>22</v>
      </c>
      <c r="E1436" s="12"/>
      <c r="F1436" s="12"/>
      <c r="G1436" s="12"/>
      <c r="H1436" s="12"/>
      <c r="I1436" s="12"/>
      <c r="J1436" s="12"/>
      <c r="K1436" s="12">
        <f t="shared" si="62"/>
        <v>0</v>
      </c>
      <c r="L1436" s="12">
        <f t="shared" si="63"/>
        <v>0</v>
      </c>
      <c r="M1436" s="13" t="s">
        <v>100</v>
      </c>
      <c r="N1436" s="1" t="s">
        <v>101</v>
      </c>
      <c r="O1436" s="1" t="s">
        <v>50</v>
      </c>
      <c r="P1436" s="1" t="s">
        <v>50</v>
      </c>
      <c r="Q1436" s="1" t="s">
        <v>1282</v>
      </c>
      <c r="R1436" s="1" t="s">
        <v>61</v>
      </c>
      <c r="S1436" s="1" t="s">
        <v>62</v>
      </c>
      <c r="T1436" s="1" t="s">
        <v>62</v>
      </c>
      <c r="AR1436" s="1" t="s">
        <v>50</v>
      </c>
      <c r="AS1436" s="1" t="s">
        <v>50</v>
      </c>
      <c r="AU1436" s="1" t="s">
        <v>1284</v>
      </c>
      <c r="AV1436">
        <v>66918</v>
      </c>
    </row>
    <row r="1437" spans="1:48" ht="30" customHeight="1" x14ac:dyDescent="0.3">
      <c r="A1437" s="13" t="s">
        <v>97</v>
      </c>
      <c r="B1437" s="13" t="s">
        <v>103</v>
      </c>
      <c r="C1437" s="13" t="s">
        <v>99</v>
      </c>
      <c r="D1437" s="11">
        <v>7</v>
      </c>
      <c r="E1437" s="12"/>
      <c r="F1437" s="12"/>
      <c r="G1437" s="12"/>
      <c r="H1437" s="12"/>
      <c r="I1437" s="12"/>
      <c r="J1437" s="12"/>
      <c r="K1437" s="12">
        <f t="shared" si="62"/>
        <v>0</v>
      </c>
      <c r="L1437" s="12">
        <f t="shared" si="63"/>
        <v>0</v>
      </c>
      <c r="M1437" s="13" t="s">
        <v>104</v>
      </c>
      <c r="N1437" s="1" t="s">
        <v>105</v>
      </c>
      <c r="O1437" s="1" t="s">
        <v>50</v>
      </c>
      <c r="P1437" s="1" t="s">
        <v>50</v>
      </c>
      <c r="Q1437" s="1" t="s">
        <v>1282</v>
      </c>
      <c r="R1437" s="1" t="s">
        <v>61</v>
      </c>
      <c r="S1437" s="1" t="s">
        <v>62</v>
      </c>
      <c r="T1437" s="1" t="s">
        <v>62</v>
      </c>
      <c r="AR1437" s="1" t="s">
        <v>50</v>
      </c>
      <c r="AS1437" s="1" t="s">
        <v>50</v>
      </c>
      <c r="AU1437" s="1" t="s">
        <v>1285</v>
      </c>
      <c r="AV1437">
        <v>66919</v>
      </c>
    </row>
    <row r="1438" spans="1:48" ht="30" customHeight="1" x14ac:dyDescent="0.3">
      <c r="A1438" s="13" t="s">
        <v>107</v>
      </c>
      <c r="B1438" s="13" t="s">
        <v>108</v>
      </c>
      <c r="C1438" s="13" t="s">
        <v>99</v>
      </c>
      <c r="D1438" s="11">
        <v>113</v>
      </c>
      <c r="E1438" s="12"/>
      <c r="F1438" s="12"/>
      <c r="G1438" s="12"/>
      <c r="H1438" s="12"/>
      <c r="I1438" s="12"/>
      <c r="J1438" s="12"/>
      <c r="K1438" s="12">
        <f t="shared" si="62"/>
        <v>0</v>
      </c>
      <c r="L1438" s="12">
        <f t="shared" si="63"/>
        <v>0</v>
      </c>
      <c r="M1438" s="13" t="s">
        <v>109</v>
      </c>
      <c r="N1438" s="1" t="s">
        <v>110</v>
      </c>
      <c r="O1438" s="1" t="s">
        <v>50</v>
      </c>
      <c r="P1438" s="1" t="s">
        <v>50</v>
      </c>
      <c r="Q1438" s="1" t="s">
        <v>1282</v>
      </c>
      <c r="R1438" s="1" t="s">
        <v>61</v>
      </c>
      <c r="S1438" s="1" t="s">
        <v>62</v>
      </c>
      <c r="T1438" s="1" t="s">
        <v>62</v>
      </c>
      <c r="AR1438" s="1" t="s">
        <v>50</v>
      </c>
      <c r="AS1438" s="1" t="s">
        <v>50</v>
      </c>
      <c r="AU1438" s="1" t="s">
        <v>1286</v>
      </c>
      <c r="AV1438">
        <v>66920</v>
      </c>
    </row>
    <row r="1439" spans="1:48" ht="30" customHeight="1" x14ac:dyDescent="0.3">
      <c r="A1439" s="13" t="s">
        <v>107</v>
      </c>
      <c r="B1439" s="13" t="s">
        <v>103</v>
      </c>
      <c r="C1439" s="13" t="s">
        <v>99</v>
      </c>
      <c r="D1439" s="11">
        <v>26</v>
      </c>
      <c r="E1439" s="12"/>
      <c r="F1439" s="12"/>
      <c r="G1439" s="12"/>
      <c r="H1439" s="12"/>
      <c r="I1439" s="12"/>
      <c r="J1439" s="12"/>
      <c r="K1439" s="12">
        <f t="shared" si="62"/>
        <v>0</v>
      </c>
      <c r="L1439" s="12">
        <f t="shared" si="63"/>
        <v>0</v>
      </c>
      <c r="M1439" s="13" t="s">
        <v>112</v>
      </c>
      <c r="N1439" s="1" t="s">
        <v>113</v>
      </c>
      <c r="O1439" s="1" t="s">
        <v>50</v>
      </c>
      <c r="P1439" s="1" t="s">
        <v>50</v>
      </c>
      <c r="Q1439" s="1" t="s">
        <v>1282</v>
      </c>
      <c r="R1439" s="1" t="s">
        <v>61</v>
      </c>
      <c r="S1439" s="1" t="s">
        <v>62</v>
      </c>
      <c r="T1439" s="1" t="s">
        <v>62</v>
      </c>
      <c r="AR1439" s="1" t="s">
        <v>50</v>
      </c>
      <c r="AS1439" s="1" t="s">
        <v>50</v>
      </c>
      <c r="AU1439" s="1" t="s">
        <v>1287</v>
      </c>
      <c r="AV1439">
        <v>66921</v>
      </c>
    </row>
    <row r="1440" spans="1:48" ht="30" customHeight="1" x14ac:dyDescent="0.3">
      <c r="A1440" s="13" t="s">
        <v>115</v>
      </c>
      <c r="B1440" s="13" t="s">
        <v>116</v>
      </c>
      <c r="C1440" s="13" t="s">
        <v>99</v>
      </c>
      <c r="D1440" s="11">
        <v>11</v>
      </c>
      <c r="E1440" s="12"/>
      <c r="F1440" s="12"/>
      <c r="G1440" s="12"/>
      <c r="H1440" s="12"/>
      <c r="I1440" s="12"/>
      <c r="J1440" s="12"/>
      <c r="K1440" s="12">
        <f t="shared" si="62"/>
        <v>0</v>
      </c>
      <c r="L1440" s="12">
        <f t="shared" si="63"/>
        <v>0</v>
      </c>
      <c r="M1440" s="13" t="s">
        <v>117</v>
      </c>
      <c r="N1440" s="1" t="s">
        <v>118</v>
      </c>
      <c r="O1440" s="1" t="s">
        <v>50</v>
      </c>
      <c r="P1440" s="1" t="s">
        <v>50</v>
      </c>
      <c r="Q1440" s="1" t="s">
        <v>1282</v>
      </c>
      <c r="R1440" s="1" t="s">
        <v>61</v>
      </c>
      <c r="S1440" s="1" t="s">
        <v>62</v>
      </c>
      <c r="T1440" s="1" t="s">
        <v>62</v>
      </c>
      <c r="AR1440" s="1" t="s">
        <v>50</v>
      </c>
      <c r="AS1440" s="1" t="s">
        <v>50</v>
      </c>
      <c r="AU1440" s="1" t="s">
        <v>1288</v>
      </c>
      <c r="AV1440">
        <v>66922</v>
      </c>
    </row>
    <row r="1441" spans="1:48" ht="30" customHeight="1" x14ac:dyDescent="0.3">
      <c r="A1441" s="13" t="s">
        <v>120</v>
      </c>
      <c r="B1441" s="13" t="s">
        <v>121</v>
      </c>
      <c r="C1441" s="13" t="s">
        <v>99</v>
      </c>
      <c r="D1441" s="11">
        <v>15</v>
      </c>
      <c r="E1441" s="12"/>
      <c r="F1441" s="12"/>
      <c r="G1441" s="12"/>
      <c r="H1441" s="12"/>
      <c r="I1441" s="12"/>
      <c r="J1441" s="12"/>
      <c r="K1441" s="12">
        <f t="shared" si="62"/>
        <v>0</v>
      </c>
      <c r="L1441" s="12">
        <f t="shared" si="63"/>
        <v>0</v>
      </c>
      <c r="M1441" s="13" t="s">
        <v>122</v>
      </c>
      <c r="N1441" s="1" t="s">
        <v>123</v>
      </c>
      <c r="O1441" s="1" t="s">
        <v>50</v>
      </c>
      <c r="P1441" s="1" t="s">
        <v>50</v>
      </c>
      <c r="Q1441" s="1" t="s">
        <v>1282</v>
      </c>
      <c r="R1441" s="1" t="s">
        <v>61</v>
      </c>
      <c r="S1441" s="1" t="s">
        <v>62</v>
      </c>
      <c r="T1441" s="1" t="s">
        <v>62</v>
      </c>
      <c r="AR1441" s="1" t="s">
        <v>50</v>
      </c>
      <c r="AS1441" s="1" t="s">
        <v>50</v>
      </c>
      <c r="AU1441" s="1" t="s">
        <v>1289</v>
      </c>
      <c r="AV1441">
        <v>67375</v>
      </c>
    </row>
    <row r="1442" spans="1:48" ht="30" customHeight="1" x14ac:dyDescent="0.3">
      <c r="A1442" s="13" t="s">
        <v>125</v>
      </c>
      <c r="B1442" s="13" t="s">
        <v>121</v>
      </c>
      <c r="C1442" s="13" t="s">
        <v>99</v>
      </c>
      <c r="D1442" s="11">
        <v>15</v>
      </c>
      <c r="E1442" s="12"/>
      <c r="F1442" s="12"/>
      <c r="G1442" s="12"/>
      <c r="H1442" s="12"/>
      <c r="I1442" s="12"/>
      <c r="J1442" s="12"/>
      <c r="K1442" s="12">
        <f t="shared" si="62"/>
        <v>0</v>
      </c>
      <c r="L1442" s="12">
        <f t="shared" si="63"/>
        <v>0</v>
      </c>
      <c r="M1442" s="13" t="s">
        <v>126</v>
      </c>
      <c r="N1442" s="1" t="s">
        <v>127</v>
      </c>
      <c r="O1442" s="1" t="s">
        <v>50</v>
      </c>
      <c r="P1442" s="1" t="s">
        <v>50</v>
      </c>
      <c r="Q1442" s="1" t="s">
        <v>1282</v>
      </c>
      <c r="R1442" s="1" t="s">
        <v>61</v>
      </c>
      <c r="S1442" s="1" t="s">
        <v>62</v>
      </c>
      <c r="T1442" s="1" t="s">
        <v>62</v>
      </c>
      <c r="AR1442" s="1" t="s">
        <v>50</v>
      </c>
      <c r="AS1442" s="1" t="s">
        <v>50</v>
      </c>
      <c r="AU1442" s="1" t="s">
        <v>1290</v>
      </c>
      <c r="AV1442">
        <v>67376</v>
      </c>
    </row>
    <row r="1443" spans="1:48" ht="30" customHeight="1" x14ac:dyDescent="0.3">
      <c r="A1443" s="13" t="s">
        <v>129</v>
      </c>
      <c r="B1443" s="13" t="s">
        <v>130</v>
      </c>
      <c r="C1443" s="13" t="s">
        <v>99</v>
      </c>
      <c r="D1443" s="11">
        <v>15</v>
      </c>
      <c r="E1443" s="12"/>
      <c r="F1443" s="12"/>
      <c r="G1443" s="12"/>
      <c r="H1443" s="12"/>
      <c r="I1443" s="12"/>
      <c r="J1443" s="12"/>
      <c r="K1443" s="12">
        <f t="shared" si="62"/>
        <v>0</v>
      </c>
      <c r="L1443" s="12">
        <f t="shared" si="63"/>
        <v>0</v>
      </c>
      <c r="M1443" s="13" t="s">
        <v>131</v>
      </c>
      <c r="N1443" s="1" t="s">
        <v>132</v>
      </c>
      <c r="O1443" s="1" t="s">
        <v>50</v>
      </c>
      <c r="P1443" s="1" t="s">
        <v>50</v>
      </c>
      <c r="Q1443" s="1" t="s">
        <v>1282</v>
      </c>
      <c r="R1443" s="1" t="s">
        <v>61</v>
      </c>
      <c r="S1443" s="1" t="s">
        <v>62</v>
      </c>
      <c r="T1443" s="1" t="s">
        <v>62</v>
      </c>
      <c r="AR1443" s="1" t="s">
        <v>50</v>
      </c>
      <c r="AS1443" s="1" t="s">
        <v>50</v>
      </c>
      <c r="AU1443" s="1" t="s">
        <v>1291</v>
      </c>
      <c r="AV1443">
        <v>67377</v>
      </c>
    </row>
    <row r="1444" spans="1:48" ht="30" customHeight="1" x14ac:dyDescent="0.3">
      <c r="A1444" s="13" t="s">
        <v>134</v>
      </c>
      <c r="B1444" s="13" t="s">
        <v>50</v>
      </c>
      <c r="C1444" s="13" t="s">
        <v>99</v>
      </c>
      <c r="D1444" s="11">
        <v>15</v>
      </c>
      <c r="E1444" s="12"/>
      <c r="F1444" s="12"/>
      <c r="G1444" s="12"/>
      <c r="H1444" s="12"/>
      <c r="I1444" s="12"/>
      <c r="J1444" s="12"/>
      <c r="K1444" s="12">
        <f t="shared" si="62"/>
        <v>0</v>
      </c>
      <c r="L1444" s="12">
        <f t="shared" si="63"/>
        <v>0</v>
      </c>
      <c r="M1444" s="13" t="s">
        <v>135</v>
      </c>
      <c r="N1444" s="1" t="s">
        <v>136</v>
      </c>
      <c r="O1444" s="1" t="s">
        <v>50</v>
      </c>
      <c r="P1444" s="1" t="s">
        <v>50</v>
      </c>
      <c r="Q1444" s="1" t="s">
        <v>1282</v>
      </c>
      <c r="R1444" s="1" t="s">
        <v>61</v>
      </c>
      <c r="S1444" s="1" t="s">
        <v>62</v>
      </c>
      <c r="T1444" s="1" t="s">
        <v>62</v>
      </c>
      <c r="AR1444" s="1" t="s">
        <v>50</v>
      </c>
      <c r="AS1444" s="1" t="s">
        <v>50</v>
      </c>
      <c r="AU1444" s="1" t="s">
        <v>1292</v>
      </c>
      <c r="AV1444">
        <v>67378</v>
      </c>
    </row>
    <row r="1445" spans="1:48" ht="30" customHeight="1" x14ac:dyDescent="0.3">
      <c r="A1445" s="13" t="s">
        <v>138</v>
      </c>
      <c r="B1445" s="13" t="s">
        <v>50</v>
      </c>
      <c r="C1445" s="13" t="s">
        <v>139</v>
      </c>
      <c r="D1445" s="11">
        <v>0.432</v>
      </c>
      <c r="E1445" s="12"/>
      <c r="F1445" s="12"/>
      <c r="G1445" s="12"/>
      <c r="H1445" s="12"/>
      <c r="I1445" s="12"/>
      <c r="J1445" s="12"/>
      <c r="K1445" s="12">
        <f t="shared" si="62"/>
        <v>0</v>
      </c>
      <c r="L1445" s="12">
        <f t="shared" si="63"/>
        <v>0</v>
      </c>
      <c r="M1445" s="13" t="s">
        <v>50</v>
      </c>
      <c r="N1445" s="1" t="s">
        <v>140</v>
      </c>
      <c r="O1445" s="1" t="s">
        <v>50</v>
      </c>
      <c r="P1445" s="1" t="s">
        <v>50</v>
      </c>
      <c r="Q1445" s="1" t="s">
        <v>1282</v>
      </c>
      <c r="R1445" s="1" t="s">
        <v>62</v>
      </c>
      <c r="S1445" s="1" t="s">
        <v>62</v>
      </c>
      <c r="T1445" s="1" t="s">
        <v>61</v>
      </c>
      <c r="AR1445" s="1" t="s">
        <v>50</v>
      </c>
      <c r="AS1445" s="1" t="s">
        <v>50</v>
      </c>
      <c r="AU1445" s="1" t="s">
        <v>1293</v>
      </c>
      <c r="AV1445">
        <v>67448</v>
      </c>
    </row>
    <row r="1446" spans="1:48" ht="30" customHeight="1" x14ac:dyDescent="0.3">
      <c r="A1446" s="13" t="s">
        <v>142</v>
      </c>
      <c r="B1446" s="13" t="s">
        <v>143</v>
      </c>
      <c r="C1446" s="13" t="s">
        <v>139</v>
      </c>
      <c r="D1446" s="11">
        <v>0.105</v>
      </c>
      <c r="E1446" s="12"/>
      <c r="F1446" s="12"/>
      <c r="G1446" s="12"/>
      <c r="H1446" s="12"/>
      <c r="I1446" s="12"/>
      <c r="J1446" s="12"/>
      <c r="K1446" s="12">
        <f t="shared" si="62"/>
        <v>0</v>
      </c>
      <c r="L1446" s="12">
        <f t="shared" si="63"/>
        <v>0</v>
      </c>
      <c r="M1446" s="13" t="s">
        <v>50</v>
      </c>
      <c r="N1446" s="1" t="s">
        <v>144</v>
      </c>
      <c r="O1446" s="1" t="s">
        <v>50</v>
      </c>
      <c r="P1446" s="1" t="s">
        <v>50</v>
      </c>
      <c r="Q1446" s="1" t="s">
        <v>1282</v>
      </c>
      <c r="R1446" s="1" t="s">
        <v>62</v>
      </c>
      <c r="S1446" s="1" t="s">
        <v>62</v>
      </c>
      <c r="T1446" s="1" t="s">
        <v>61</v>
      </c>
      <c r="AR1446" s="1" t="s">
        <v>50</v>
      </c>
      <c r="AS1446" s="1" t="s">
        <v>50</v>
      </c>
      <c r="AU1446" s="1" t="s">
        <v>1294</v>
      </c>
      <c r="AV1446">
        <v>67449</v>
      </c>
    </row>
    <row r="1447" spans="1:48" ht="30" customHeight="1" x14ac:dyDescent="0.3">
      <c r="A1447" s="11"/>
      <c r="B1447" s="11"/>
      <c r="C1447" s="11"/>
      <c r="D1447" s="11"/>
      <c r="E1447" s="12"/>
      <c r="F1447" s="12"/>
      <c r="G1447" s="12"/>
      <c r="H1447" s="12"/>
      <c r="I1447" s="12"/>
      <c r="J1447" s="12"/>
      <c r="K1447" s="12"/>
      <c r="L1447" s="12"/>
      <c r="M1447" s="11"/>
      <c r="Q1447" s="1" t="s">
        <v>1282</v>
      </c>
    </row>
    <row r="1448" spans="1:48" ht="30" customHeight="1" x14ac:dyDescent="0.3">
      <c r="A1448" s="11"/>
      <c r="B1448" s="11"/>
      <c r="C1448" s="11"/>
      <c r="D1448" s="11"/>
      <c r="E1448" s="12"/>
      <c r="F1448" s="12"/>
      <c r="G1448" s="12"/>
      <c r="H1448" s="12"/>
      <c r="I1448" s="12"/>
      <c r="J1448" s="12"/>
      <c r="K1448" s="12"/>
      <c r="L1448" s="12"/>
      <c r="M1448" s="11"/>
      <c r="Q1448" s="1" t="s">
        <v>1282</v>
      </c>
    </row>
    <row r="1449" spans="1:48" ht="30" customHeight="1" x14ac:dyDescent="0.3">
      <c r="A1449" s="11"/>
      <c r="B1449" s="11"/>
      <c r="C1449" s="11"/>
      <c r="D1449" s="11"/>
      <c r="E1449" s="12"/>
      <c r="F1449" s="12"/>
      <c r="G1449" s="12"/>
      <c r="H1449" s="12"/>
      <c r="I1449" s="12"/>
      <c r="J1449" s="12"/>
      <c r="K1449" s="12"/>
      <c r="L1449" s="12"/>
      <c r="M1449" s="11"/>
      <c r="Q1449" s="1" t="s">
        <v>1282</v>
      </c>
    </row>
    <row r="1450" spans="1:48" ht="30" customHeight="1" x14ac:dyDescent="0.3">
      <c r="A1450" s="11"/>
      <c r="B1450" s="11"/>
      <c r="C1450" s="11"/>
      <c r="D1450" s="11"/>
      <c r="E1450" s="12"/>
      <c r="F1450" s="12"/>
      <c r="G1450" s="12"/>
      <c r="H1450" s="12"/>
      <c r="I1450" s="12"/>
      <c r="J1450" s="12"/>
      <c r="K1450" s="12"/>
      <c r="L1450" s="12"/>
      <c r="M1450" s="11"/>
      <c r="Q1450" s="1" t="s">
        <v>1282</v>
      </c>
    </row>
    <row r="1451" spans="1:48" ht="30" customHeight="1" x14ac:dyDescent="0.3">
      <c r="A1451" s="11"/>
      <c r="B1451" s="11"/>
      <c r="C1451" s="11"/>
      <c r="D1451" s="11"/>
      <c r="E1451" s="12"/>
      <c r="F1451" s="12"/>
      <c r="G1451" s="12"/>
      <c r="H1451" s="12"/>
      <c r="I1451" s="12"/>
      <c r="J1451" s="12"/>
      <c r="K1451" s="12"/>
      <c r="L1451" s="12"/>
      <c r="M1451" s="11"/>
      <c r="Q1451" s="1" t="s">
        <v>1282</v>
      </c>
    </row>
    <row r="1452" spans="1:48" ht="30" customHeight="1" x14ac:dyDescent="0.3">
      <c r="A1452" s="11"/>
      <c r="B1452" s="11"/>
      <c r="C1452" s="11"/>
      <c r="D1452" s="11"/>
      <c r="E1452" s="12"/>
      <c r="F1452" s="12"/>
      <c r="G1452" s="12"/>
      <c r="H1452" s="12"/>
      <c r="I1452" s="12"/>
      <c r="J1452" s="12"/>
      <c r="K1452" s="12"/>
      <c r="L1452" s="12"/>
      <c r="M1452" s="11"/>
      <c r="Q1452" s="1" t="s">
        <v>1282</v>
      </c>
    </row>
    <row r="1453" spans="1:48" ht="30" customHeight="1" x14ac:dyDescent="0.3">
      <c r="A1453" s="11"/>
      <c r="B1453" s="11"/>
      <c r="C1453" s="11"/>
      <c r="D1453" s="11"/>
      <c r="E1453" s="12"/>
      <c r="F1453" s="12"/>
      <c r="G1453" s="12"/>
      <c r="H1453" s="12"/>
      <c r="I1453" s="12"/>
      <c r="J1453" s="12"/>
      <c r="K1453" s="12"/>
      <c r="L1453" s="12"/>
      <c r="M1453" s="11"/>
      <c r="Q1453" s="1" t="s">
        <v>1282</v>
      </c>
    </row>
    <row r="1454" spans="1:48" ht="30" customHeight="1" x14ac:dyDescent="0.3">
      <c r="A1454" s="11"/>
      <c r="B1454" s="11"/>
      <c r="C1454" s="11"/>
      <c r="D1454" s="11"/>
      <c r="E1454" s="12"/>
      <c r="F1454" s="12"/>
      <c r="G1454" s="12"/>
      <c r="H1454" s="12"/>
      <c r="I1454" s="12"/>
      <c r="J1454" s="12"/>
      <c r="K1454" s="12"/>
      <c r="L1454" s="12"/>
      <c r="M1454" s="11"/>
      <c r="Q1454" s="1" t="s">
        <v>1282</v>
      </c>
    </row>
    <row r="1455" spans="1:48" ht="30" customHeight="1" x14ac:dyDescent="0.3">
      <c r="A1455" s="11"/>
      <c r="B1455" s="11"/>
      <c r="C1455" s="11"/>
      <c r="D1455" s="11"/>
      <c r="E1455" s="12"/>
      <c r="F1455" s="12"/>
      <c r="G1455" s="12"/>
      <c r="H1455" s="12"/>
      <c r="I1455" s="12"/>
      <c r="J1455" s="12"/>
      <c r="K1455" s="12"/>
      <c r="L1455" s="12"/>
      <c r="M1455" s="11"/>
      <c r="Q1455" s="1" t="s">
        <v>1282</v>
      </c>
    </row>
    <row r="1456" spans="1:48" ht="30" customHeight="1" x14ac:dyDescent="0.3">
      <c r="A1456" s="11"/>
      <c r="B1456" s="11"/>
      <c r="C1456" s="11"/>
      <c r="D1456" s="11"/>
      <c r="E1456" s="12"/>
      <c r="F1456" s="12"/>
      <c r="G1456" s="12"/>
      <c r="H1456" s="12"/>
      <c r="I1456" s="12"/>
      <c r="J1456" s="12"/>
      <c r="K1456" s="12"/>
      <c r="L1456" s="12"/>
      <c r="M1456" s="11"/>
      <c r="Q1456" s="1" t="s">
        <v>1282</v>
      </c>
    </row>
    <row r="1457" spans="1:48" ht="30" customHeight="1" x14ac:dyDescent="0.3">
      <c r="A1457" s="11"/>
      <c r="B1457" s="11"/>
      <c r="C1457" s="11"/>
      <c r="D1457" s="11"/>
      <c r="E1457" s="12"/>
      <c r="F1457" s="12"/>
      <c r="G1457" s="12"/>
      <c r="H1457" s="12"/>
      <c r="I1457" s="12"/>
      <c r="J1457" s="12"/>
      <c r="K1457" s="12"/>
      <c r="L1457" s="12"/>
      <c r="M1457" s="11"/>
      <c r="Q1457" s="1" t="s">
        <v>1282</v>
      </c>
    </row>
    <row r="1458" spans="1:48" ht="30" customHeight="1" x14ac:dyDescent="0.3">
      <c r="A1458" s="11"/>
      <c r="B1458" s="11"/>
      <c r="C1458" s="11"/>
      <c r="D1458" s="11"/>
      <c r="E1458" s="12"/>
      <c r="F1458" s="12"/>
      <c r="G1458" s="12"/>
      <c r="H1458" s="12"/>
      <c r="I1458" s="12"/>
      <c r="J1458" s="12"/>
      <c r="K1458" s="12"/>
      <c r="L1458" s="12"/>
      <c r="M1458" s="11"/>
      <c r="Q1458" s="1" t="s">
        <v>1282</v>
      </c>
    </row>
    <row r="1459" spans="1:48" ht="30" customHeight="1" x14ac:dyDescent="0.3">
      <c r="A1459" s="13" t="s">
        <v>87</v>
      </c>
      <c r="B1459" s="11"/>
      <c r="C1459" s="11"/>
      <c r="D1459" s="11"/>
      <c r="E1459" s="12"/>
      <c r="F1459" s="12"/>
      <c r="G1459" s="12"/>
      <c r="H1459" s="12"/>
      <c r="I1459" s="12"/>
      <c r="J1459" s="12"/>
      <c r="K1459" s="12"/>
      <c r="L1459" s="12">
        <f>SUMIF(Q1435:Q1458,"01010501",L1435:L1458)</f>
        <v>0</v>
      </c>
      <c r="M1459" s="11"/>
      <c r="N1459" t="s">
        <v>88</v>
      </c>
    </row>
    <row r="1460" spans="1:48" ht="30" customHeight="1" x14ac:dyDescent="0.3">
      <c r="A1460" s="13" t="s">
        <v>146</v>
      </c>
      <c r="B1460" s="13" t="s">
        <v>50</v>
      </c>
      <c r="C1460" s="11"/>
      <c r="D1460" s="11"/>
      <c r="E1460" s="12"/>
      <c r="F1460" s="12"/>
      <c r="G1460" s="12"/>
      <c r="H1460" s="12"/>
      <c r="I1460" s="12"/>
      <c r="J1460" s="12"/>
      <c r="K1460" s="12"/>
      <c r="L1460" s="12"/>
      <c r="M1460" s="11"/>
      <c r="Q1460" s="1" t="s">
        <v>1295</v>
      </c>
    </row>
    <row r="1461" spans="1:48" ht="30" customHeight="1" x14ac:dyDescent="0.3">
      <c r="A1461" s="13" t="s">
        <v>148</v>
      </c>
      <c r="B1461" s="13" t="s">
        <v>149</v>
      </c>
      <c r="C1461" s="13" t="s">
        <v>150</v>
      </c>
      <c r="D1461" s="11">
        <v>47</v>
      </c>
      <c r="E1461" s="12"/>
      <c r="F1461" s="12"/>
      <c r="G1461" s="12"/>
      <c r="H1461" s="12"/>
      <c r="I1461" s="12"/>
      <c r="J1461" s="12"/>
      <c r="K1461" s="12">
        <f t="shared" ref="K1461:L1464" si="64">TRUNC(E1461+G1461+I1461, 0)</f>
        <v>0</v>
      </c>
      <c r="L1461" s="12">
        <f t="shared" si="64"/>
        <v>0</v>
      </c>
      <c r="M1461" s="13" t="s">
        <v>151</v>
      </c>
      <c r="N1461" s="1" t="s">
        <v>152</v>
      </c>
      <c r="O1461" s="1" t="s">
        <v>50</v>
      </c>
      <c r="P1461" s="1" t="s">
        <v>50</v>
      </c>
      <c r="Q1461" s="1" t="s">
        <v>1295</v>
      </c>
      <c r="R1461" s="1" t="s">
        <v>61</v>
      </c>
      <c r="S1461" s="1" t="s">
        <v>62</v>
      </c>
      <c r="T1461" s="1" t="s">
        <v>62</v>
      </c>
      <c r="AR1461" s="1" t="s">
        <v>50</v>
      </c>
      <c r="AS1461" s="1" t="s">
        <v>50</v>
      </c>
      <c r="AU1461" s="1" t="s">
        <v>1296</v>
      </c>
      <c r="AV1461">
        <v>66924</v>
      </c>
    </row>
    <row r="1462" spans="1:48" ht="30" customHeight="1" x14ac:dyDescent="0.3">
      <c r="A1462" s="13" t="s">
        <v>154</v>
      </c>
      <c r="B1462" s="13" t="s">
        <v>155</v>
      </c>
      <c r="C1462" s="13" t="s">
        <v>150</v>
      </c>
      <c r="D1462" s="11">
        <v>25</v>
      </c>
      <c r="E1462" s="12"/>
      <c r="F1462" s="12"/>
      <c r="G1462" s="12"/>
      <c r="H1462" s="12"/>
      <c r="I1462" s="12"/>
      <c r="J1462" s="12"/>
      <c r="K1462" s="12">
        <f t="shared" si="64"/>
        <v>0</v>
      </c>
      <c r="L1462" s="12">
        <f t="shared" si="64"/>
        <v>0</v>
      </c>
      <c r="M1462" s="13" t="s">
        <v>156</v>
      </c>
      <c r="N1462" s="1" t="s">
        <v>157</v>
      </c>
      <c r="O1462" s="1" t="s">
        <v>50</v>
      </c>
      <c r="P1462" s="1" t="s">
        <v>50</v>
      </c>
      <c r="Q1462" s="1" t="s">
        <v>1295</v>
      </c>
      <c r="R1462" s="1" t="s">
        <v>61</v>
      </c>
      <c r="S1462" s="1" t="s">
        <v>62</v>
      </c>
      <c r="T1462" s="1" t="s">
        <v>62</v>
      </c>
      <c r="AR1462" s="1" t="s">
        <v>50</v>
      </c>
      <c r="AS1462" s="1" t="s">
        <v>50</v>
      </c>
      <c r="AU1462" s="1" t="s">
        <v>1297</v>
      </c>
      <c r="AV1462">
        <v>66925</v>
      </c>
    </row>
    <row r="1463" spans="1:48" ht="30" customHeight="1" x14ac:dyDescent="0.3">
      <c r="A1463" s="13" t="s">
        <v>159</v>
      </c>
      <c r="B1463" s="13" t="s">
        <v>160</v>
      </c>
      <c r="C1463" s="13" t="s">
        <v>150</v>
      </c>
      <c r="D1463" s="11">
        <v>22</v>
      </c>
      <c r="E1463" s="12"/>
      <c r="F1463" s="12"/>
      <c r="G1463" s="12"/>
      <c r="H1463" s="12"/>
      <c r="I1463" s="12"/>
      <c r="J1463" s="12"/>
      <c r="K1463" s="12">
        <f t="shared" si="64"/>
        <v>0</v>
      </c>
      <c r="L1463" s="12">
        <f t="shared" si="64"/>
        <v>0</v>
      </c>
      <c r="M1463" s="13" t="s">
        <v>161</v>
      </c>
      <c r="N1463" s="1" t="s">
        <v>162</v>
      </c>
      <c r="O1463" s="1" t="s">
        <v>50</v>
      </c>
      <c r="P1463" s="1" t="s">
        <v>50</v>
      </c>
      <c r="Q1463" s="1" t="s">
        <v>1295</v>
      </c>
      <c r="R1463" s="1" t="s">
        <v>62</v>
      </c>
      <c r="S1463" s="1" t="s">
        <v>61</v>
      </c>
      <c r="T1463" s="1" t="s">
        <v>62</v>
      </c>
      <c r="AR1463" s="1" t="s">
        <v>50</v>
      </c>
      <c r="AS1463" s="1" t="s">
        <v>50</v>
      </c>
      <c r="AU1463" s="1" t="s">
        <v>1298</v>
      </c>
      <c r="AV1463">
        <v>66926</v>
      </c>
    </row>
    <row r="1464" spans="1:48" ht="30" customHeight="1" x14ac:dyDescent="0.3">
      <c r="A1464" s="13" t="s">
        <v>164</v>
      </c>
      <c r="B1464" s="13" t="s">
        <v>165</v>
      </c>
      <c r="C1464" s="13" t="s">
        <v>99</v>
      </c>
      <c r="D1464" s="11">
        <v>18</v>
      </c>
      <c r="E1464" s="12"/>
      <c r="F1464" s="12"/>
      <c r="G1464" s="12"/>
      <c r="H1464" s="12"/>
      <c r="I1464" s="12"/>
      <c r="J1464" s="12"/>
      <c r="K1464" s="12">
        <f t="shared" si="64"/>
        <v>0</v>
      </c>
      <c r="L1464" s="12">
        <f t="shared" si="64"/>
        <v>0</v>
      </c>
      <c r="M1464" s="13" t="s">
        <v>166</v>
      </c>
      <c r="N1464" s="1" t="s">
        <v>167</v>
      </c>
      <c r="O1464" s="1" t="s">
        <v>50</v>
      </c>
      <c r="P1464" s="1" t="s">
        <v>50</v>
      </c>
      <c r="Q1464" s="1" t="s">
        <v>1295</v>
      </c>
      <c r="R1464" s="1" t="s">
        <v>61</v>
      </c>
      <c r="S1464" s="1" t="s">
        <v>62</v>
      </c>
      <c r="T1464" s="1" t="s">
        <v>62</v>
      </c>
      <c r="AR1464" s="1" t="s">
        <v>50</v>
      </c>
      <c r="AS1464" s="1" t="s">
        <v>50</v>
      </c>
      <c r="AU1464" s="1" t="s">
        <v>1299</v>
      </c>
      <c r="AV1464">
        <v>67283</v>
      </c>
    </row>
    <row r="1465" spans="1:48" ht="30" customHeight="1" x14ac:dyDescent="0.3">
      <c r="A1465" s="11"/>
      <c r="B1465" s="11"/>
      <c r="C1465" s="11"/>
      <c r="D1465" s="11"/>
      <c r="E1465" s="12"/>
      <c r="F1465" s="12"/>
      <c r="G1465" s="12"/>
      <c r="H1465" s="12"/>
      <c r="I1465" s="12"/>
      <c r="J1465" s="12"/>
      <c r="K1465" s="12"/>
      <c r="L1465" s="12"/>
      <c r="M1465" s="11"/>
      <c r="Q1465" s="1" t="s">
        <v>1295</v>
      </c>
    </row>
    <row r="1466" spans="1:48" ht="30" customHeight="1" x14ac:dyDescent="0.3">
      <c r="A1466" s="11"/>
      <c r="B1466" s="11"/>
      <c r="C1466" s="11"/>
      <c r="D1466" s="11"/>
      <c r="E1466" s="12"/>
      <c r="F1466" s="12"/>
      <c r="G1466" s="12"/>
      <c r="H1466" s="12"/>
      <c r="I1466" s="12"/>
      <c r="J1466" s="12"/>
      <c r="K1466" s="12"/>
      <c r="L1466" s="12"/>
      <c r="M1466" s="11"/>
      <c r="Q1466" s="1" t="s">
        <v>1295</v>
      </c>
    </row>
    <row r="1467" spans="1:48" ht="30" customHeight="1" x14ac:dyDescent="0.3">
      <c r="A1467" s="11"/>
      <c r="B1467" s="11"/>
      <c r="C1467" s="11"/>
      <c r="D1467" s="11"/>
      <c r="E1467" s="12"/>
      <c r="F1467" s="12"/>
      <c r="G1467" s="12"/>
      <c r="H1467" s="12"/>
      <c r="I1467" s="12"/>
      <c r="J1467" s="12"/>
      <c r="K1467" s="12"/>
      <c r="L1467" s="12"/>
      <c r="M1467" s="11"/>
      <c r="Q1467" s="1" t="s">
        <v>1295</v>
      </c>
    </row>
    <row r="1468" spans="1:48" ht="30" customHeight="1" x14ac:dyDescent="0.3">
      <c r="A1468" s="11"/>
      <c r="B1468" s="11"/>
      <c r="C1468" s="11"/>
      <c r="D1468" s="11"/>
      <c r="E1468" s="12"/>
      <c r="F1468" s="12"/>
      <c r="G1468" s="12"/>
      <c r="H1468" s="12"/>
      <c r="I1468" s="12"/>
      <c r="J1468" s="12"/>
      <c r="K1468" s="12"/>
      <c r="L1468" s="12"/>
      <c r="M1468" s="11"/>
      <c r="Q1468" s="1" t="s">
        <v>1295</v>
      </c>
    </row>
    <row r="1469" spans="1:48" ht="30" customHeight="1" x14ac:dyDescent="0.3">
      <c r="A1469" s="11"/>
      <c r="B1469" s="11"/>
      <c r="C1469" s="11"/>
      <c r="D1469" s="11"/>
      <c r="E1469" s="12"/>
      <c r="F1469" s="12"/>
      <c r="G1469" s="12"/>
      <c r="H1469" s="12"/>
      <c r="I1469" s="12"/>
      <c r="J1469" s="12"/>
      <c r="K1469" s="12"/>
      <c r="L1469" s="12"/>
      <c r="M1469" s="11"/>
      <c r="Q1469" s="1" t="s">
        <v>1295</v>
      </c>
    </row>
    <row r="1470" spans="1:48" ht="30" customHeight="1" x14ac:dyDescent="0.3">
      <c r="A1470" s="11"/>
      <c r="B1470" s="11"/>
      <c r="C1470" s="11"/>
      <c r="D1470" s="11"/>
      <c r="E1470" s="12"/>
      <c r="F1470" s="12"/>
      <c r="G1470" s="12"/>
      <c r="H1470" s="12"/>
      <c r="I1470" s="12"/>
      <c r="J1470" s="12"/>
      <c r="K1470" s="12"/>
      <c r="L1470" s="12"/>
      <c r="M1470" s="11"/>
      <c r="Q1470" s="1" t="s">
        <v>1295</v>
      </c>
    </row>
    <row r="1471" spans="1:48" ht="30" customHeight="1" x14ac:dyDescent="0.3">
      <c r="A1471" s="11"/>
      <c r="B1471" s="11"/>
      <c r="C1471" s="11"/>
      <c r="D1471" s="11"/>
      <c r="E1471" s="12"/>
      <c r="F1471" s="12"/>
      <c r="G1471" s="12"/>
      <c r="H1471" s="12"/>
      <c r="I1471" s="12"/>
      <c r="J1471" s="12"/>
      <c r="K1471" s="12"/>
      <c r="L1471" s="12"/>
      <c r="M1471" s="11"/>
      <c r="Q1471" s="1" t="s">
        <v>1295</v>
      </c>
    </row>
    <row r="1472" spans="1:48" ht="30" customHeight="1" x14ac:dyDescent="0.3">
      <c r="A1472" s="11"/>
      <c r="B1472" s="11"/>
      <c r="C1472" s="11"/>
      <c r="D1472" s="11"/>
      <c r="E1472" s="12"/>
      <c r="F1472" s="12"/>
      <c r="G1472" s="12"/>
      <c r="H1472" s="12"/>
      <c r="I1472" s="12"/>
      <c r="J1472" s="12"/>
      <c r="K1472" s="12"/>
      <c r="L1472" s="12"/>
      <c r="M1472" s="11"/>
      <c r="Q1472" s="1" t="s">
        <v>1295</v>
      </c>
    </row>
    <row r="1473" spans="1:48" ht="30" customHeight="1" x14ac:dyDescent="0.3">
      <c r="A1473" s="11"/>
      <c r="B1473" s="11"/>
      <c r="C1473" s="11"/>
      <c r="D1473" s="11"/>
      <c r="E1473" s="12"/>
      <c r="F1473" s="12"/>
      <c r="G1473" s="12"/>
      <c r="H1473" s="12"/>
      <c r="I1473" s="12"/>
      <c r="J1473" s="12"/>
      <c r="K1473" s="12"/>
      <c r="L1473" s="12"/>
      <c r="M1473" s="11"/>
      <c r="Q1473" s="1" t="s">
        <v>1295</v>
      </c>
    </row>
    <row r="1474" spans="1:48" ht="30" customHeight="1" x14ac:dyDescent="0.3">
      <c r="A1474" s="11"/>
      <c r="B1474" s="11"/>
      <c r="C1474" s="11"/>
      <c r="D1474" s="11"/>
      <c r="E1474" s="12"/>
      <c r="F1474" s="12"/>
      <c r="G1474" s="12"/>
      <c r="H1474" s="12"/>
      <c r="I1474" s="12"/>
      <c r="J1474" s="12"/>
      <c r="K1474" s="12"/>
      <c r="L1474" s="12"/>
      <c r="M1474" s="11"/>
      <c r="Q1474" s="1" t="s">
        <v>1295</v>
      </c>
    </row>
    <row r="1475" spans="1:48" ht="30" customHeight="1" x14ac:dyDescent="0.3">
      <c r="A1475" s="11"/>
      <c r="B1475" s="11"/>
      <c r="C1475" s="11"/>
      <c r="D1475" s="11"/>
      <c r="E1475" s="12"/>
      <c r="F1475" s="12"/>
      <c r="G1475" s="12"/>
      <c r="H1475" s="12"/>
      <c r="I1475" s="12"/>
      <c r="J1475" s="12"/>
      <c r="K1475" s="12"/>
      <c r="L1475" s="12"/>
      <c r="M1475" s="11"/>
      <c r="Q1475" s="1" t="s">
        <v>1295</v>
      </c>
    </row>
    <row r="1476" spans="1:48" ht="30" customHeight="1" x14ac:dyDescent="0.3">
      <c r="A1476" s="11"/>
      <c r="B1476" s="11"/>
      <c r="C1476" s="11"/>
      <c r="D1476" s="11"/>
      <c r="E1476" s="12"/>
      <c r="F1476" s="12"/>
      <c r="G1476" s="12"/>
      <c r="H1476" s="12"/>
      <c r="I1476" s="12"/>
      <c r="J1476" s="12"/>
      <c r="K1476" s="12"/>
      <c r="L1476" s="12"/>
      <c r="M1476" s="11"/>
      <c r="Q1476" s="1" t="s">
        <v>1295</v>
      </c>
    </row>
    <row r="1477" spans="1:48" ht="30" customHeight="1" x14ac:dyDescent="0.3">
      <c r="A1477" s="11"/>
      <c r="B1477" s="11"/>
      <c r="C1477" s="11"/>
      <c r="D1477" s="11"/>
      <c r="E1477" s="12"/>
      <c r="F1477" s="12"/>
      <c r="G1477" s="12"/>
      <c r="H1477" s="12"/>
      <c r="I1477" s="12"/>
      <c r="J1477" s="12"/>
      <c r="K1477" s="12"/>
      <c r="L1477" s="12"/>
      <c r="M1477" s="11"/>
      <c r="Q1477" s="1" t="s">
        <v>1295</v>
      </c>
    </row>
    <row r="1478" spans="1:48" ht="30" customHeight="1" x14ac:dyDescent="0.3">
      <c r="A1478" s="11"/>
      <c r="B1478" s="11"/>
      <c r="C1478" s="11"/>
      <c r="D1478" s="11"/>
      <c r="E1478" s="12"/>
      <c r="F1478" s="12"/>
      <c r="G1478" s="12"/>
      <c r="H1478" s="12"/>
      <c r="I1478" s="12"/>
      <c r="J1478" s="12"/>
      <c r="K1478" s="12"/>
      <c r="L1478" s="12"/>
      <c r="M1478" s="11"/>
      <c r="Q1478" s="1" t="s">
        <v>1295</v>
      </c>
    </row>
    <row r="1479" spans="1:48" ht="30" customHeight="1" x14ac:dyDescent="0.3">
      <c r="A1479" s="11"/>
      <c r="B1479" s="11"/>
      <c r="C1479" s="11"/>
      <c r="D1479" s="11"/>
      <c r="E1479" s="12"/>
      <c r="F1479" s="12"/>
      <c r="G1479" s="12"/>
      <c r="H1479" s="12"/>
      <c r="I1479" s="12"/>
      <c r="J1479" s="12"/>
      <c r="K1479" s="12"/>
      <c r="L1479" s="12"/>
      <c r="M1479" s="11"/>
      <c r="Q1479" s="1" t="s">
        <v>1295</v>
      </c>
    </row>
    <row r="1480" spans="1:48" ht="30" customHeight="1" x14ac:dyDescent="0.3">
      <c r="A1480" s="11"/>
      <c r="B1480" s="11"/>
      <c r="C1480" s="11"/>
      <c r="D1480" s="11"/>
      <c r="E1480" s="12"/>
      <c r="F1480" s="12"/>
      <c r="G1480" s="12"/>
      <c r="H1480" s="12"/>
      <c r="I1480" s="12"/>
      <c r="J1480" s="12"/>
      <c r="K1480" s="12"/>
      <c r="L1480" s="12"/>
      <c r="M1480" s="11"/>
      <c r="Q1480" s="1" t="s">
        <v>1295</v>
      </c>
    </row>
    <row r="1481" spans="1:48" ht="30" customHeight="1" x14ac:dyDescent="0.3">
      <c r="A1481" s="11"/>
      <c r="B1481" s="11"/>
      <c r="C1481" s="11"/>
      <c r="D1481" s="11"/>
      <c r="E1481" s="12"/>
      <c r="F1481" s="12"/>
      <c r="G1481" s="12"/>
      <c r="H1481" s="12"/>
      <c r="I1481" s="12"/>
      <c r="J1481" s="12"/>
      <c r="K1481" s="12"/>
      <c r="L1481" s="12"/>
      <c r="M1481" s="11"/>
      <c r="Q1481" s="1" t="s">
        <v>1295</v>
      </c>
    </row>
    <row r="1482" spans="1:48" ht="30" customHeight="1" x14ac:dyDescent="0.3">
      <c r="A1482" s="11"/>
      <c r="B1482" s="11"/>
      <c r="C1482" s="11"/>
      <c r="D1482" s="11"/>
      <c r="E1482" s="12"/>
      <c r="F1482" s="12"/>
      <c r="G1482" s="12"/>
      <c r="H1482" s="12"/>
      <c r="I1482" s="12"/>
      <c r="J1482" s="12"/>
      <c r="K1482" s="12"/>
      <c r="L1482" s="12"/>
      <c r="M1482" s="11"/>
      <c r="Q1482" s="1" t="s">
        <v>1295</v>
      </c>
    </row>
    <row r="1483" spans="1:48" ht="30" customHeight="1" x14ac:dyDescent="0.3">
      <c r="A1483" s="11"/>
      <c r="B1483" s="11"/>
      <c r="C1483" s="11"/>
      <c r="D1483" s="11"/>
      <c r="E1483" s="12"/>
      <c r="F1483" s="12"/>
      <c r="G1483" s="12"/>
      <c r="H1483" s="12"/>
      <c r="I1483" s="12"/>
      <c r="J1483" s="12"/>
      <c r="K1483" s="12"/>
      <c r="L1483" s="12"/>
      <c r="M1483" s="11"/>
      <c r="Q1483" s="1" t="s">
        <v>1295</v>
      </c>
    </row>
    <row r="1484" spans="1:48" ht="30" customHeight="1" x14ac:dyDescent="0.3">
      <c r="A1484" s="11"/>
      <c r="B1484" s="11"/>
      <c r="C1484" s="11"/>
      <c r="D1484" s="11"/>
      <c r="E1484" s="12"/>
      <c r="F1484" s="12"/>
      <c r="G1484" s="12"/>
      <c r="H1484" s="12"/>
      <c r="I1484" s="12"/>
      <c r="J1484" s="12"/>
      <c r="K1484" s="12"/>
      <c r="L1484" s="12"/>
      <c r="M1484" s="11"/>
      <c r="Q1484" s="1" t="s">
        <v>1295</v>
      </c>
    </row>
    <row r="1485" spans="1:48" ht="30" customHeight="1" x14ac:dyDescent="0.3">
      <c r="A1485" s="13" t="s">
        <v>87</v>
      </c>
      <c r="B1485" s="11"/>
      <c r="C1485" s="11"/>
      <c r="D1485" s="11"/>
      <c r="E1485" s="12"/>
      <c r="F1485" s="12"/>
      <c r="G1485" s="12"/>
      <c r="H1485" s="12"/>
      <c r="I1485" s="12"/>
      <c r="J1485" s="12"/>
      <c r="K1485" s="12"/>
      <c r="L1485" s="12">
        <f>SUMIF(Q1461:Q1484,"01010502",L1461:L1484)</f>
        <v>0</v>
      </c>
      <c r="M1485" s="11"/>
      <c r="N1485" t="s">
        <v>88</v>
      </c>
    </row>
    <row r="1486" spans="1:48" ht="30" customHeight="1" x14ac:dyDescent="0.3">
      <c r="A1486" s="13" t="s">
        <v>169</v>
      </c>
      <c r="B1486" s="13" t="s">
        <v>50</v>
      </c>
      <c r="C1486" s="11"/>
      <c r="D1486" s="11"/>
      <c r="E1486" s="12"/>
      <c r="F1486" s="12"/>
      <c r="G1486" s="12"/>
      <c r="H1486" s="12"/>
      <c r="I1486" s="12"/>
      <c r="J1486" s="12"/>
      <c r="K1486" s="12"/>
      <c r="L1486" s="12"/>
      <c r="M1486" s="11"/>
      <c r="Q1486" s="1" t="s">
        <v>1300</v>
      </c>
    </row>
    <row r="1487" spans="1:48" ht="30" customHeight="1" x14ac:dyDescent="0.3">
      <c r="A1487" s="13" t="s">
        <v>171</v>
      </c>
      <c r="B1487" s="13" t="s">
        <v>172</v>
      </c>
      <c r="C1487" s="13" t="s">
        <v>150</v>
      </c>
      <c r="D1487" s="11">
        <v>16</v>
      </c>
      <c r="E1487" s="12"/>
      <c r="F1487" s="12"/>
      <c r="G1487" s="12"/>
      <c r="H1487" s="12"/>
      <c r="I1487" s="12"/>
      <c r="J1487" s="12"/>
      <c r="K1487" s="12">
        <f t="shared" ref="K1487:K1506" si="65">TRUNC(E1487+G1487+I1487, 0)</f>
        <v>0</v>
      </c>
      <c r="L1487" s="12">
        <f t="shared" ref="L1487:L1506" si="66">TRUNC(F1487+H1487+J1487, 0)</f>
        <v>0</v>
      </c>
      <c r="M1487" s="13" t="s">
        <v>50</v>
      </c>
      <c r="N1487" s="1" t="s">
        <v>173</v>
      </c>
      <c r="O1487" s="1" t="s">
        <v>50</v>
      </c>
      <c r="P1487" s="1" t="s">
        <v>50</v>
      </c>
      <c r="Q1487" s="1" t="s">
        <v>1300</v>
      </c>
      <c r="R1487" s="1" t="s">
        <v>62</v>
      </c>
      <c r="S1487" s="1" t="s">
        <v>62</v>
      </c>
      <c r="T1487" s="1" t="s">
        <v>61</v>
      </c>
      <c r="AR1487" s="1" t="s">
        <v>50</v>
      </c>
      <c r="AS1487" s="1" t="s">
        <v>50</v>
      </c>
      <c r="AU1487" s="1" t="s">
        <v>1301</v>
      </c>
      <c r="AV1487">
        <v>66928</v>
      </c>
    </row>
    <row r="1488" spans="1:48" ht="30" customHeight="1" x14ac:dyDescent="0.3">
      <c r="A1488" s="13" t="s">
        <v>171</v>
      </c>
      <c r="B1488" s="13" t="s">
        <v>175</v>
      </c>
      <c r="C1488" s="13" t="s">
        <v>150</v>
      </c>
      <c r="D1488" s="11">
        <v>1</v>
      </c>
      <c r="E1488" s="12"/>
      <c r="F1488" s="12"/>
      <c r="G1488" s="12"/>
      <c r="H1488" s="12"/>
      <c r="I1488" s="12"/>
      <c r="J1488" s="12"/>
      <c r="K1488" s="12">
        <f t="shared" si="65"/>
        <v>0</v>
      </c>
      <c r="L1488" s="12">
        <f t="shared" si="66"/>
        <v>0</v>
      </c>
      <c r="M1488" s="13" t="s">
        <v>50</v>
      </c>
      <c r="N1488" s="1" t="s">
        <v>176</v>
      </c>
      <c r="O1488" s="1" t="s">
        <v>50</v>
      </c>
      <c r="P1488" s="1" t="s">
        <v>50</v>
      </c>
      <c r="Q1488" s="1" t="s">
        <v>1300</v>
      </c>
      <c r="R1488" s="1" t="s">
        <v>62</v>
      </c>
      <c r="S1488" s="1" t="s">
        <v>62</v>
      </c>
      <c r="T1488" s="1" t="s">
        <v>61</v>
      </c>
      <c r="AR1488" s="1" t="s">
        <v>50</v>
      </c>
      <c r="AS1488" s="1" t="s">
        <v>50</v>
      </c>
      <c r="AU1488" s="1" t="s">
        <v>1302</v>
      </c>
      <c r="AV1488">
        <v>66929</v>
      </c>
    </row>
    <row r="1489" spans="1:48" ht="30" customHeight="1" x14ac:dyDescent="0.3">
      <c r="A1489" s="13" t="s">
        <v>171</v>
      </c>
      <c r="B1489" s="13" t="s">
        <v>178</v>
      </c>
      <c r="C1489" s="13" t="s">
        <v>150</v>
      </c>
      <c r="D1489" s="11">
        <v>1</v>
      </c>
      <c r="E1489" s="12"/>
      <c r="F1489" s="12"/>
      <c r="G1489" s="12"/>
      <c r="H1489" s="12"/>
      <c r="I1489" s="12"/>
      <c r="J1489" s="12"/>
      <c r="K1489" s="12">
        <f t="shared" si="65"/>
        <v>0</v>
      </c>
      <c r="L1489" s="12">
        <f t="shared" si="66"/>
        <v>0</v>
      </c>
      <c r="M1489" s="13" t="s">
        <v>50</v>
      </c>
      <c r="N1489" s="1" t="s">
        <v>179</v>
      </c>
      <c r="O1489" s="1" t="s">
        <v>50</v>
      </c>
      <c r="P1489" s="1" t="s">
        <v>50</v>
      </c>
      <c r="Q1489" s="1" t="s">
        <v>1300</v>
      </c>
      <c r="R1489" s="1" t="s">
        <v>62</v>
      </c>
      <c r="S1489" s="1" t="s">
        <v>62</v>
      </c>
      <c r="T1489" s="1" t="s">
        <v>61</v>
      </c>
      <c r="AR1489" s="1" t="s">
        <v>50</v>
      </c>
      <c r="AS1489" s="1" t="s">
        <v>50</v>
      </c>
      <c r="AU1489" s="1" t="s">
        <v>1303</v>
      </c>
      <c r="AV1489">
        <v>66930</v>
      </c>
    </row>
    <row r="1490" spans="1:48" ht="30" customHeight="1" x14ac:dyDescent="0.3">
      <c r="A1490" s="13" t="s">
        <v>181</v>
      </c>
      <c r="B1490" s="13" t="s">
        <v>182</v>
      </c>
      <c r="C1490" s="13" t="s">
        <v>150</v>
      </c>
      <c r="D1490" s="11">
        <v>8</v>
      </c>
      <c r="E1490" s="12"/>
      <c r="F1490" s="12"/>
      <c r="G1490" s="12"/>
      <c r="H1490" s="12"/>
      <c r="I1490" s="12"/>
      <c r="J1490" s="12"/>
      <c r="K1490" s="12">
        <f t="shared" si="65"/>
        <v>0</v>
      </c>
      <c r="L1490" s="12">
        <f t="shared" si="66"/>
        <v>0</v>
      </c>
      <c r="M1490" s="13" t="s">
        <v>183</v>
      </c>
      <c r="N1490" s="1" t="s">
        <v>184</v>
      </c>
      <c r="O1490" s="1" t="s">
        <v>50</v>
      </c>
      <c r="P1490" s="1" t="s">
        <v>50</v>
      </c>
      <c r="Q1490" s="1" t="s">
        <v>1300</v>
      </c>
      <c r="R1490" s="1" t="s">
        <v>61</v>
      </c>
      <c r="S1490" s="1" t="s">
        <v>62</v>
      </c>
      <c r="T1490" s="1" t="s">
        <v>62</v>
      </c>
      <c r="AR1490" s="1" t="s">
        <v>50</v>
      </c>
      <c r="AS1490" s="1" t="s">
        <v>50</v>
      </c>
      <c r="AU1490" s="1" t="s">
        <v>1304</v>
      </c>
      <c r="AV1490">
        <v>66931</v>
      </c>
    </row>
    <row r="1491" spans="1:48" ht="30" customHeight="1" x14ac:dyDescent="0.3">
      <c r="A1491" s="13" t="s">
        <v>181</v>
      </c>
      <c r="B1491" s="13" t="s">
        <v>186</v>
      </c>
      <c r="C1491" s="13" t="s">
        <v>150</v>
      </c>
      <c r="D1491" s="11">
        <v>8</v>
      </c>
      <c r="E1491" s="12"/>
      <c r="F1491" s="12"/>
      <c r="G1491" s="12"/>
      <c r="H1491" s="12"/>
      <c r="I1491" s="12"/>
      <c r="J1491" s="12"/>
      <c r="K1491" s="12">
        <f t="shared" si="65"/>
        <v>0</v>
      </c>
      <c r="L1491" s="12">
        <f t="shared" si="66"/>
        <v>0</v>
      </c>
      <c r="M1491" s="13" t="s">
        <v>187</v>
      </c>
      <c r="N1491" s="1" t="s">
        <v>188</v>
      </c>
      <c r="O1491" s="1" t="s">
        <v>50</v>
      </c>
      <c r="P1491" s="1" t="s">
        <v>50</v>
      </c>
      <c r="Q1491" s="1" t="s">
        <v>1300</v>
      </c>
      <c r="R1491" s="1" t="s">
        <v>61</v>
      </c>
      <c r="S1491" s="1" t="s">
        <v>62</v>
      </c>
      <c r="T1491" s="1" t="s">
        <v>62</v>
      </c>
      <c r="AR1491" s="1" t="s">
        <v>50</v>
      </c>
      <c r="AS1491" s="1" t="s">
        <v>50</v>
      </c>
      <c r="AU1491" s="1" t="s">
        <v>1305</v>
      </c>
      <c r="AV1491">
        <v>66932</v>
      </c>
    </row>
    <row r="1492" spans="1:48" ht="30" customHeight="1" x14ac:dyDescent="0.3">
      <c r="A1492" s="13" t="s">
        <v>190</v>
      </c>
      <c r="B1492" s="13" t="s">
        <v>191</v>
      </c>
      <c r="C1492" s="13" t="s">
        <v>150</v>
      </c>
      <c r="D1492" s="11">
        <v>1</v>
      </c>
      <c r="E1492" s="12"/>
      <c r="F1492" s="12"/>
      <c r="G1492" s="12"/>
      <c r="H1492" s="12"/>
      <c r="I1492" s="12"/>
      <c r="J1492" s="12"/>
      <c r="K1492" s="12">
        <f t="shared" si="65"/>
        <v>0</v>
      </c>
      <c r="L1492" s="12">
        <f t="shared" si="66"/>
        <v>0</v>
      </c>
      <c r="M1492" s="13" t="s">
        <v>192</v>
      </c>
      <c r="N1492" s="1" t="s">
        <v>193</v>
      </c>
      <c r="O1492" s="1" t="s">
        <v>50</v>
      </c>
      <c r="P1492" s="1" t="s">
        <v>50</v>
      </c>
      <c r="Q1492" s="1" t="s">
        <v>1300</v>
      </c>
      <c r="R1492" s="1" t="s">
        <v>61</v>
      </c>
      <c r="S1492" s="1" t="s">
        <v>62</v>
      </c>
      <c r="T1492" s="1" t="s">
        <v>62</v>
      </c>
      <c r="AR1492" s="1" t="s">
        <v>50</v>
      </c>
      <c r="AS1492" s="1" t="s">
        <v>50</v>
      </c>
      <c r="AU1492" s="1" t="s">
        <v>1306</v>
      </c>
      <c r="AV1492">
        <v>66933</v>
      </c>
    </row>
    <row r="1493" spans="1:48" ht="30" customHeight="1" x14ac:dyDescent="0.3">
      <c r="A1493" s="13" t="s">
        <v>195</v>
      </c>
      <c r="B1493" s="13" t="s">
        <v>196</v>
      </c>
      <c r="C1493" s="13" t="s">
        <v>150</v>
      </c>
      <c r="D1493" s="11">
        <v>1</v>
      </c>
      <c r="E1493" s="12"/>
      <c r="F1493" s="12"/>
      <c r="G1493" s="12"/>
      <c r="H1493" s="12"/>
      <c r="I1493" s="12"/>
      <c r="J1493" s="12"/>
      <c r="K1493" s="12">
        <f t="shared" si="65"/>
        <v>0</v>
      </c>
      <c r="L1493" s="12">
        <f t="shared" si="66"/>
        <v>0</v>
      </c>
      <c r="M1493" s="13" t="s">
        <v>197</v>
      </c>
      <c r="N1493" s="1" t="s">
        <v>198</v>
      </c>
      <c r="O1493" s="1" t="s">
        <v>50</v>
      </c>
      <c r="P1493" s="1" t="s">
        <v>50</v>
      </c>
      <c r="Q1493" s="1" t="s">
        <v>1300</v>
      </c>
      <c r="R1493" s="1" t="s">
        <v>61</v>
      </c>
      <c r="S1493" s="1" t="s">
        <v>62</v>
      </c>
      <c r="T1493" s="1" t="s">
        <v>62</v>
      </c>
      <c r="AR1493" s="1" t="s">
        <v>50</v>
      </c>
      <c r="AS1493" s="1" t="s">
        <v>50</v>
      </c>
      <c r="AU1493" s="1" t="s">
        <v>1307</v>
      </c>
      <c r="AV1493">
        <v>66934</v>
      </c>
    </row>
    <row r="1494" spans="1:48" ht="30" customHeight="1" x14ac:dyDescent="0.3">
      <c r="A1494" s="13" t="s">
        <v>200</v>
      </c>
      <c r="B1494" s="13" t="s">
        <v>201</v>
      </c>
      <c r="C1494" s="13" t="s">
        <v>99</v>
      </c>
      <c r="D1494" s="11">
        <v>11</v>
      </c>
      <c r="E1494" s="12"/>
      <c r="F1494" s="12"/>
      <c r="G1494" s="12"/>
      <c r="H1494" s="12"/>
      <c r="I1494" s="12"/>
      <c r="J1494" s="12"/>
      <c r="K1494" s="12">
        <f t="shared" si="65"/>
        <v>0</v>
      </c>
      <c r="L1494" s="12">
        <f t="shared" si="66"/>
        <v>0</v>
      </c>
      <c r="M1494" s="13" t="s">
        <v>202</v>
      </c>
      <c r="N1494" s="1" t="s">
        <v>203</v>
      </c>
      <c r="O1494" s="1" t="s">
        <v>50</v>
      </c>
      <c r="P1494" s="1" t="s">
        <v>50</v>
      </c>
      <c r="Q1494" s="1" t="s">
        <v>1300</v>
      </c>
      <c r="R1494" s="1" t="s">
        <v>61</v>
      </c>
      <c r="S1494" s="1" t="s">
        <v>62</v>
      </c>
      <c r="T1494" s="1" t="s">
        <v>62</v>
      </c>
      <c r="AR1494" s="1" t="s">
        <v>50</v>
      </c>
      <c r="AS1494" s="1" t="s">
        <v>50</v>
      </c>
      <c r="AU1494" s="1" t="s">
        <v>1308</v>
      </c>
      <c r="AV1494">
        <v>66935</v>
      </c>
    </row>
    <row r="1495" spans="1:48" ht="30" customHeight="1" x14ac:dyDescent="0.3">
      <c r="A1495" s="13" t="s">
        <v>200</v>
      </c>
      <c r="B1495" s="13" t="s">
        <v>205</v>
      </c>
      <c r="C1495" s="13" t="s">
        <v>99</v>
      </c>
      <c r="D1495" s="11">
        <v>28</v>
      </c>
      <c r="E1495" s="12"/>
      <c r="F1495" s="12"/>
      <c r="G1495" s="12"/>
      <c r="H1495" s="12"/>
      <c r="I1495" s="12"/>
      <c r="J1495" s="12"/>
      <c r="K1495" s="12">
        <f t="shared" si="65"/>
        <v>0</v>
      </c>
      <c r="L1495" s="12">
        <f t="shared" si="66"/>
        <v>0</v>
      </c>
      <c r="M1495" s="13" t="s">
        <v>206</v>
      </c>
      <c r="N1495" s="1" t="s">
        <v>207</v>
      </c>
      <c r="O1495" s="1" t="s">
        <v>50</v>
      </c>
      <c r="P1495" s="1" t="s">
        <v>50</v>
      </c>
      <c r="Q1495" s="1" t="s">
        <v>1300</v>
      </c>
      <c r="R1495" s="1" t="s">
        <v>61</v>
      </c>
      <c r="S1495" s="1" t="s">
        <v>62</v>
      </c>
      <c r="T1495" s="1" t="s">
        <v>62</v>
      </c>
      <c r="AR1495" s="1" t="s">
        <v>50</v>
      </c>
      <c r="AS1495" s="1" t="s">
        <v>50</v>
      </c>
      <c r="AU1495" s="1" t="s">
        <v>1309</v>
      </c>
      <c r="AV1495">
        <v>66936</v>
      </c>
    </row>
    <row r="1496" spans="1:48" ht="30" customHeight="1" x14ac:dyDescent="0.3">
      <c r="A1496" s="13" t="s">
        <v>200</v>
      </c>
      <c r="B1496" s="13" t="s">
        <v>209</v>
      </c>
      <c r="C1496" s="13" t="s">
        <v>99</v>
      </c>
      <c r="D1496" s="11">
        <v>9</v>
      </c>
      <c r="E1496" s="12"/>
      <c r="F1496" s="12"/>
      <c r="G1496" s="12"/>
      <c r="H1496" s="12"/>
      <c r="I1496" s="12"/>
      <c r="J1496" s="12"/>
      <c r="K1496" s="12">
        <f t="shared" si="65"/>
        <v>0</v>
      </c>
      <c r="L1496" s="12">
        <f t="shared" si="66"/>
        <v>0</v>
      </c>
      <c r="M1496" s="13" t="s">
        <v>210</v>
      </c>
      <c r="N1496" s="1" t="s">
        <v>211</v>
      </c>
      <c r="O1496" s="1" t="s">
        <v>50</v>
      </c>
      <c r="P1496" s="1" t="s">
        <v>50</v>
      </c>
      <c r="Q1496" s="1" t="s">
        <v>1300</v>
      </c>
      <c r="R1496" s="1" t="s">
        <v>61</v>
      </c>
      <c r="S1496" s="1" t="s">
        <v>62</v>
      </c>
      <c r="T1496" s="1" t="s">
        <v>62</v>
      </c>
      <c r="AR1496" s="1" t="s">
        <v>50</v>
      </c>
      <c r="AS1496" s="1" t="s">
        <v>50</v>
      </c>
      <c r="AU1496" s="1" t="s">
        <v>1310</v>
      </c>
      <c r="AV1496">
        <v>66937</v>
      </c>
    </row>
    <row r="1497" spans="1:48" ht="30" customHeight="1" x14ac:dyDescent="0.3">
      <c r="A1497" s="13" t="s">
        <v>213</v>
      </c>
      <c r="B1497" s="13" t="s">
        <v>214</v>
      </c>
      <c r="C1497" s="13" t="s">
        <v>99</v>
      </c>
      <c r="D1497" s="11">
        <v>10</v>
      </c>
      <c r="E1497" s="12"/>
      <c r="F1497" s="12"/>
      <c r="G1497" s="12"/>
      <c r="H1497" s="12"/>
      <c r="I1497" s="12"/>
      <c r="J1497" s="12"/>
      <c r="K1497" s="12">
        <f t="shared" si="65"/>
        <v>0</v>
      </c>
      <c r="L1497" s="12">
        <f t="shared" si="66"/>
        <v>0</v>
      </c>
      <c r="M1497" s="13" t="s">
        <v>50</v>
      </c>
      <c r="N1497" s="1" t="s">
        <v>215</v>
      </c>
      <c r="O1497" s="1" t="s">
        <v>50</v>
      </c>
      <c r="P1497" s="1" t="s">
        <v>50</v>
      </c>
      <c r="Q1497" s="1" t="s">
        <v>1300</v>
      </c>
      <c r="R1497" s="1" t="s">
        <v>62</v>
      </c>
      <c r="S1497" s="1" t="s">
        <v>62</v>
      </c>
      <c r="T1497" s="1" t="s">
        <v>61</v>
      </c>
      <c r="AR1497" s="1" t="s">
        <v>50</v>
      </c>
      <c r="AS1497" s="1" t="s">
        <v>50</v>
      </c>
      <c r="AU1497" s="1" t="s">
        <v>1311</v>
      </c>
      <c r="AV1497">
        <v>66938</v>
      </c>
    </row>
    <row r="1498" spans="1:48" ht="30" customHeight="1" x14ac:dyDescent="0.3">
      <c r="A1498" s="13" t="s">
        <v>217</v>
      </c>
      <c r="B1498" s="13" t="s">
        <v>218</v>
      </c>
      <c r="C1498" s="13" t="s">
        <v>99</v>
      </c>
      <c r="D1498" s="11">
        <v>10</v>
      </c>
      <c r="E1498" s="12"/>
      <c r="F1498" s="12"/>
      <c r="G1498" s="12"/>
      <c r="H1498" s="12"/>
      <c r="I1498" s="12"/>
      <c r="J1498" s="12"/>
      <c r="K1498" s="12">
        <f t="shared" si="65"/>
        <v>0</v>
      </c>
      <c r="L1498" s="12">
        <f t="shared" si="66"/>
        <v>0</v>
      </c>
      <c r="M1498" s="13" t="s">
        <v>219</v>
      </c>
      <c r="N1498" s="1" t="s">
        <v>220</v>
      </c>
      <c r="O1498" s="1" t="s">
        <v>50</v>
      </c>
      <c r="P1498" s="1" t="s">
        <v>50</v>
      </c>
      <c r="Q1498" s="1" t="s">
        <v>1300</v>
      </c>
      <c r="R1498" s="1" t="s">
        <v>61</v>
      </c>
      <c r="S1498" s="1" t="s">
        <v>62</v>
      </c>
      <c r="T1498" s="1" t="s">
        <v>62</v>
      </c>
      <c r="AR1498" s="1" t="s">
        <v>50</v>
      </c>
      <c r="AS1498" s="1" t="s">
        <v>50</v>
      </c>
      <c r="AU1498" s="1" t="s">
        <v>1312</v>
      </c>
      <c r="AV1498">
        <v>66939</v>
      </c>
    </row>
    <row r="1499" spans="1:48" ht="30" customHeight="1" x14ac:dyDescent="0.3">
      <c r="A1499" s="13" t="s">
        <v>222</v>
      </c>
      <c r="B1499" s="13" t="s">
        <v>223</v>
      </c>
      <c r="C1499" s="13" t="s">
        <v>139</v>
      </c>
      <c r="D1499" s="11">
        <v>0.14899999999999999</v>
      </c>
      <c r="E1499" s="12"/>
      <c r="F1499" s="12"/>
      <c r="G1499" s="12"/>
      <c r="H1499" s="12"/>
      <c r="I1499" s="12"/>
      <c r="J1499" s="12"/>
      <c r="K1499" s="12">
        <f t="shared" si="65"/>
        <v>0</v>
      </c>
      <c r="L1499" s="12">
        <f t="shared" si="66"/>
        <v>0</v>
      </c>
      <c r="M1499" s="13" t="s">
        <v>50</v>
      </c>
      <c r="N1499" s="1" t="s">
        <v>224</v>
      </c>
      <c r="O1499" s="1" t="s">
        <v>50</v>
      </c>
      <c r="P1499" s="1" t="s">
        <v>50</v>
      </c>
      <c r="Q1499" s="1" t="s">
        <v>1300</v>
      </c>
      <c r="R1499" s="1" t="s">
        <v>62</v>
      </c>
      <c r="S1499" s="1" t="s">
        <v>62</v>
      </c>
      <c r="T1499" s="1" t="s">
        <v>61</v>
      </c>
      <c r="AR1499" s="1" t="s">
        <v>50</v>
      </c>
      <c r="AS1499" s="1" t="s">
        <v>50</v>
      </c>
      <c r="AU1499" s="1" t="s">
        <v>1313</v>
      </c>
      <c r="AV1499">
        <v>66940</v>
      </c>
    </row>
    <row r="1500" spans="1:48" ht="30" customHeight="1" x14ac:dyDescent="0.3">
      <c r="A1500" s="13" t="s">
        <v>222</v>
      </c>
      <c r="B1500" s="13" t="s">
        <v>226</v>
      </c>
      <c r="C1500" s="13" t="s">
        <v>139</v>
      </c>
      <c r="D1500" s="11">
        <v>0.746</v>
      </c>
      <c r="E1500" s="12"/>
      <c r="F1500" s="12"/>
      <c r="G1500" s="12"/>
      <c r="H1500" s="12"/>
      <c r="I1500" s="12"/>
      <c r="J1500" s="12"/>
      <c r="K1500" s="12">
        <f t="shared" si="65"/>
        <v>0</v>
      </c>
      <c r="L1500" s="12">
        <f t="shared" si="66"/>
        <v>0</v>
      </c>
      <c r="M1500" s="13" t="s">
        <v>50</v>
      </c>
      <c r="N1500" s="1" t="s">
        <v>227</v>
      </c>
      <c r="O1500" s="1" t="s">
        <v>50</v>
      </c>
      <c r="P1500" s="1" t="s">
        <v>50</v>
      </c>
      <c r="Q1500" s="1" t="s">
        <v>1300</v>
      </c>
      <c r="R1500" s="1" t="s">
        <v>62</v>
      </c>
      <c r="S1500" s="1" t="s">
        <v>62</v>
      </c>
      <c r="T1500" s="1" t="s">
        <v>61</v>
      </c>
      <c r="AR1500" s="1" t="s">
        <v>50</v>
      </c>
      <c r="AS1500" s="1" t="s">
        <v>50</v>
      </c>
      <c r="AU1500" s="1" t="s">
        <v>1314</v>
      </c>
      <c r="AV1500">
        <v>66941</v>
      </c>
    </row>
    <row r="1501" spans="1:48" ht="30" customHeight="1" x14ac:dyDescent="0.3">
      <c r="A1501" s="13" t="s">
        <v>222</v>
      </c>
      <c r="B1501" s="13" t="s">
        <v>229</v>
      </c>
      <c r="C1501" s="13" t="s">
        <v>139</v>
      </c>
      <c r="D1501" s="11">
        <v>0.63600000000000001</v>
      </c>
      <c r="E1501" s="12"/>
      <c r="F1501" s="12"/>
      <c r="G1501" s="12"/>
      <c r="H1501" s="12"/>
      <c r="I1501" s="12"/>
      <c r="J1501" s="12"/>
      <c r="K1501" s="12">
        <f t="shared" si="65"/>
        <v>0</v>
      </c>
      <c r="L1501" s="12">
        <f t="shared" si="66"/>
        <v>0</v>
      </c>
      <c r="M1501" s="13" t="s">
        <v>50</v>
      </c>
      <c r="N1501" s="1" t="s">
        <v>230</v>
      </c>
      <c r="O1501" s="1" t="s">
        <v>50</v>
      </c>
      <c r="P1501" s="1" t="s">
        <v>50</v>
      </c>
      <c r="Q1501" s="1" t="s">
        <v>1300</v>
      </c>
      <c r="R1501" s="1" t="s">
        <v>62</v>
      </c>
      <c r="S1501" s="1" t="s">
        <v>62</v>
      </c>
      <c r="T1501" s="1" t="s">
        <v>61</v>
      </c>
      <c r="AR1501" s="1" t="s">
        <v>50</v>
      </c>
      <c r="AS1501" s="1" t="s">
        <v>50</v>
      </c>
      <c r="AU1501" s="1" t="s">
        <v>1315</v>
      </c>
      <c r="AV1501">
        <v>66942</v>
      </c>
    </row>
    <row r="1502" spans="1:48" ht="30" customHeight="1" x14ac:dyDescent="0.3">
      <c r="A1502" s="13" t="s">
        <v>222</v>
      </c>
      <c r="B1502" s="13" t="s">
        <v>232</v>
      </c>
      <c r="C1502" s="13" t="s">
        <v>139</v>
      </c>
      <c r="D1502" s="11">
        <v>0.443</v>
      </c>
      <c r="E1502" s="12"/>
      <c r="F1502" s="12"/>
      <c r="G1502" s="12"/>
      <c r="H1502" s="12"/>
      <c r="I1502" s="12"/>
      <c r="J1502" s="12"/>
      <c r="K1502" s="12">
        <f t="shared" si="65"/>
        <v>0</v>
      </c>
      <c r="L1502" s="12">
        <f t="shared" si="66"/>
        <v>0</v>
      </c>
      <c r="M1502" s="13" t="s">
        <v>50</v>
      </c>
      <c r="N1502" s="1" t="s">
        <v>233</v>
      </c>
      <c r="O1502" s="1" t="s">
        <v>50</v>
      </c>
      <c r="P1502" s="1" t="s">
        <v>50</v>
      </c>
      <c r="Q1502" s="1" t="s">
        <v>1300</v>
      </c>
      <c r="R1502" s="1" t="s">
        <v>62</v>
      </c>
      <c r="S1502" s="1" t="s">
        <v>62</v>
      </c>
      <c r="T1502" s="1" t="s">
        <v>61</v>
      </c>
      <c r="AR1502" s="1" t="s">
        <v>50</v>
      </c>
      <c r="AS1502" s="1" t="s">
        <v>50</v>
      </c>
      <c r="AU1502" s="1" t="s">
        <v>1316</v>
      </c>
      <c r="AV1502">
        <v>66943</v>
      </c>
    </row>
    <row r="1503" spans="1:48" ht="30" customHeight="1" x14ac:dyDescent="0.3">
      <c r="A1503" s="13" t="s">
        <v>235</v>
      </c>
      <c r="B1503" s="13" t="s">
        <v>236</v>
      </c>
      <c r="C1503" s="13" t="s">
        <v>139</v>
      </c>
      <c r="D1503" s="11">
        <v>1.9159999999999999</v>
      </c>
      <c r="E1503" s="12"/>
      <c r="F1503" s="12"/>
      <c r="G1503" s="12"/>
      <c r="H1503" s="12"/>
      <c r="I1503" s="12"/>
      <c r="J1503" s="12"/>
      <c r="K1503" s="12">
        <f t="shared" si="65"/>
        <v>0</v>
      </c>
      <c r="L1503" s="12">
        <f t="shared" si="66"/>
        <v>0</v>
      </c>
      <c r="M1503" s="13" t="s">
        <v>237</v>
      </c>
      <c r="N1503" s="1" t="s">
        <v>238</v>
      </c>
      <c r="O1503" s="1" t="s">
        <v>50</v>
      </c>
      <c r="P1503" s="1" t="s">
        <v>50</v>
      </c>
      <c r="Q1503" s="1" t="s">
        <v>1300</v>
      </c>
      <c r="R1503" s="1" t="s">
        <v>61</v>
      </c>
      <c r="S1503" s="1" t="s">
        <v>62</v>
      </c>
      <c r="T1503" s="1" t="s">
        <v>62</v>
      </c>
      <c r="AR1503" s="1" t="s">
        <v>50</v>
      </c>
      <c r="AS1503" s="1" t="s">
        <v>50</v>
      </c>
      <c r="AU1503" s="1" t="s">
        <v>1317</v>
      </c>
      <c r="AV1503">
        <v>66944</v>
      </c>
    </row>
    <row r="1504" spans="1:48" ht="30" customHeight="1" x14ac:dyDescent="0.3">
      <c r="A1504" s="13" t="s">
        <v>240</v>
      </c>
      <c r="B1504" s="13" t="s">
        <v>50</v>
      </c>
      <c r="C1504" s="13" t="s">
        <v>241</v>
      </c>
      <c r="D1504" s="11">
        <v>1.9159999999999999</v>
      </c>
      <c r="E1504" s="12"/>
      <c r="F1504" s="12"/>
      <c r="G1504" s="12"/>
      <c r="H1504" s="12"/>
      <c r="I1504" s="12"/>
      <c r="J1504" s="12"/>
      <c r="K1504" s="12">
        <f t="shared" si="65"/>
        <v>0</v>
      </c>
      <c r="L1504" s="12">
        <f t="shared" si="66"/>
        <v>0</v>
      </c>
      <c r="M1504" s="13" t="s">
        <v>50</v>
      </c>
      <c r="N1504" s="1" t="s">
        <v>242</v>
      </c>
      <c r="O1504" s="1" t="s">
        <v>50</v>
      </c>
      <c r="P1504" s="1" t="s">
        <v>50</v>
      </c>
      <c r="Q1504" s="1" t="s">
        <v>1300</v>
      </c>
      <c r="R1504" s="1" t="s">
        <v>62</v>
      </c>
      <c r="S1504" s="1" t="s">
        <v>62</v>
      </c>
      <c r="T1504" s="1" t="s">
        <v>61</v>
      </c>
      <c r="AR1504" s="1" t="s">
        <v>50</v>
      </c>
      <c r="AS1504" s="1" t="s">
        <v>50</v>
      </c>
      <c r="AU1504" s="1" t="s">
        <v>1318</v>
      </c>
      <c r="AV1504">
        <v>66945</v>
      </c>
    </row>
    <row r="1505" spans="1:48" ht="30" customHeight="1" x14ac:dyDescent="0.3">
      <c r="A1505" s="13" t="s">
        <v>244</v>
      </c>
      <c r="B1505" s="13" t="s">
        <v>245</v>
      </c>
      <c r="C1505" s="13" t="s">
        <v>139</v>
      </c>
      <c r="D1505" s="11">
        <v>-5.1999999999999998E-2</v>
      </c>
      <c r="E1505" s="12"/>
      <c r="F1505" s="12"/>
      <c r="G1505" s="12"/>
      <c r="H1505" s="12"/>
      <c r="I1505" s="12"/>
      <c r="J1505" s="12"/>
      <c r="K1505" s="12">
        <f t="shared" si="65"/>
        <v>0</v>
      </c>
      <c r="L1505" s="12">
        <f t="shared" si="66"/>
        <v>0</v>
      </c>
      <c r="M1505" s="13" t="s">
        <v>246</v>
      </c>
      <c r="N1505" s="1" t="s">
        <v>247</v>
      </c>
      <c r="O1505" s="1" t="s">
        <v>50</v>
      </c>
      <c r="P1505" s="1" t="s">
        <v>50</v>
      </c>
      <c r="Q1505" s="1" t="s">
        <v>1300</v>
      </c>
      <c r="R1505" s="1" t="s">
        <v>62</v>
      </c>
      <c r="S1505" s="1" t="s">
        <v>62</v>
      </c>
      <c r="T1505" s="1" t="s">
        <v>61</v>
      </c>
      <c r="AR1505" s="1" t="s">
        <v>50</v>
      </c>
      <c r="AS1505" s="1" t="s">
        <v>50</v>
      </c>
      <c r="AU1505" s="1" t="s">
        <v>1319</v>
      </c>
      <c r="AV1505">
        <v>66946</v>
      </c>
    </row>
    <row r="1506" spans="1:48" ht="30" customHeight="1" x14ac:dyDescent="0.3">
      <c r="A1506" s="13" t="s">
        <v>249</v>
      </c>
      <c r="B1506" s="13" t="s">
        <v>250</v>
      </c>
      <c r="C1506" s="13" t="s">
        <v>251</v>
      </c>
      <c r="D1506" s="11">
        <v>11</v>
      </c>
      <c r="E1506" s="12"/>
      <c r="F1506" s="12"/>
      <c r="G1506" s="12"/>
      <c r="H1506" s="12"/>
      <c r="I1506" s="12"/>
      <c r="J1506" s="12"/>
      <c r="K1506" s="12">
        <f t="shared" si="65"/>
        <v>0</v>
      </c>
      <c r="L1506" s="12">
        <f t="shared" si="66"/>
        <v>0</v>
      </c>
      <c r="M1506" s="13" t="s">
        <v>252</v>
      </c>
      <c r="N1506" s="1" t="s">
        <v>253</v>
      </c>
      <c r="O1506" s="1" t="s">
        <v>50</v>
      </c>
      <c r="P1506" s="1" t="s">
        <v>50</v>
      </c>
      <c r="Q1506" s="1" t="s">
        <v>1300</v>
      </c>
      <c r="R1506" s="1" t="s">
        <v>61</v>
      </c>
      <c r="S1506" s="1" t="s">
        <v>62</v>
      </c>
      <c r="T1506" s="1" t="s">
        <v>62</v>
      </c>
      <c r="AR1506" s="1" t="s">
        <v>50</v>
      </c>
      <c r="AS1506" s="1" t="s">
        <v>50</v>
      </c>
      <c r="AU1506" s="1" t="s">
        <v>1320</v>
      </c>
      <c r="AV1506">
        <v>66947</v>
      </c>
    </row>
    <row r="1507" spans="1:48" ht="30" customHeight="1" x14ac:dyDescent="0.3">
      <c r="A1507" s="11"/>
      <c r="B1507" s="11"/>
      <c r="C1507" s="11"/>
      <c r="D1507" s="11"/>
      <c r="E1507" s="12"/>
      <c r="F1507" s="12"/>
      <c r="G1507" s="12"/>
      <c r="H1507" s="12"/>
      <c r="I1507" s="12"/>
      <c r="J1507" s="12"/>
      <c r="K1507" s="12"/>
      <c r="L1507" s="12"/>
      <c r="M1507" s="11"/>
      <c r="Q1507" s="1" t="s">
        <v>1300</v>
      </c>
    </row>
    <row r="1508" spans="1:48" ht="30" customHeight="1" x14ac:dyDescent="0.3">
      <c r="A1508" s="11"/>
      <c r="B1508" s="11"/>
      <c r="C1508" s="11"/>
      <c r="D1508" s="11"/>
      <c r="E1508" s="12"/>
      <c r="F1508" s="12"/>
      <c r="G1508" s="12"/>
      <c r="H1508" s="12"/>
      <c r="I1508" s="12"/>
      <c r="J1508" s="12"/>
      <c r="K1508" s="12"/>
      <c r="L1508" s="12"/>
      <c r="M1508" s="11"/>
      <c r="Q1508" s="1" t="s">
        <v>1300</v>
      </c>
    </row>
    <row r="1509" spans="1:48" ht="30" customHeight="1" x14ac:dyDescent="0.3">
      <c r="A1509" s="11"/>
      <c r="B1509" s="11"/>
      <c r="C1509" s="11"/>
      <c r="D1509" s="11"/>
      <c r="E1509" s="12"/>
      <c r="F1509" s="12"/>
      <c r="G1509" s="12"/>
      <c r="H1509" s="12"/>
      <c r="I1509" s="12"/>
      <c r="J1509" s="12"/>
      <c r="K1509" s="12"/>
      <c r="L1509" s="12"/>
      <c r="M1509" s="11"/>
      <c r="Q1509" s="1" t="s">
        <v>1300</v>
      </c>
    </row>
    <row r="1510" spans="1:48" ht="30" customHeight="1" x14ac:dyDescent="0.3">
      <c r="A1510" s="11"/>
      <c r="B1510" s="11"/>
      <c r="C1510" s="11"/>
      <c r="D1510" s="11"/>
      <c r="E1510" s="12"/>
      <c r="F1510" s="12"/>
      <c r="G1510" s="12"/>
      <c r="H1510" s="12"/>
      <c r="I1510" s="12"/>
      <c r="J1510" s="12"/>
      <c r="K1510" s="12"/>
      <c r="L1510" s="12"/>
      <c r="M1510" s="11"/>
      <c r="Q1510" s="1" t="s">
        <v>1300</v>
      </c>
    </row>
    <row r="1511" spans="1:48" ht="30" customHeight="1" x14ac:dyDescent="0.3">
      <c r="A1511" s="13" t="s">
        <v>87</v>
      </c>
      <c r="B1511" s="11"/>
      <c r="C1511" s="11"/>
      <c r="D1511" s="11"/>
      <c r="E1511" s="12"/>
      <c r="F1511" s="12"/>
      <c r="G1511" s="12"/>
      <c r="H1511" s="12"/>
      <c r="I1511" s="12"/>
      <c r="J1511" s="12"/>
      <c r="K1511" s="12"/>
      <c r="L1511" s="12">
        <f>SUMIF(Q1487:Q1510,"01010503",L1487:L1510)</f>
        <v>0</v>
      </c>
      <c r="M1511" s="11"/>
      <c r="N1511" t="s">
        <v>88</v>
      </c>
    </row>
    <row r="1512" spans="1:48" ht="30" customHeight="1" x14ac:dyDescent="0.3">
      <c r="A1512" s="13" t="s">
        <v>255</v>
      </c>
      <c r="B1512" s="13" t="s">
        <v>50</v>
      </c>
      <c r="C1512" s="11"/>
      <c r="D1512" s="11"/>
      <c r="E1512" s="12"/>
      <c r="F1512" s="12"/>
      <c r="G1512" s="12"/>
      <c r="H1512" s="12"/>
      <c r="I1512" s="12"/>
      <c r="J1512" s="12"/>
      <c r="K1512" s="12"/>
      <c r="L1512" s="12"/>
      <c r="M1512" s="11"/>
      <c r="Q1512" s="1" t="s">
        <v>1321</v>
      </c>
    </row>
    <row r="1513" spans="1:48" ht="30" customHeight="1" x14ac:dyDescent="0.3">
      <c r="A1513" s="13" t="s">
        <v>257</v>
      </c>
      <c r="B1513" s="13" t="s">
        <v>258</v>
      </c>
      <c r="C1513" s="13" t="s">
        <v>139</v>
      </c>
      <c r="D1513" s="11">
        <v>6.5590000000000002</v>
      </c>
      <c r="E1513" s="12"/>
      <c r="F1513" s="12"/>
      <c r="G1513" s="12"/>
      <c r="H1513" s="12"/>
      <c r="I1513" s="12"/>
      <c r="J1513" s="12"/>
      <c r="K1513" s="12">
        <f t="shared" ref="K1513:K1534" si="67">TRUNC(E1513+G1513+I1513, 0)</f>
        <v>0</v>
      </c>
      <c r="L1513" s="12">
        <f t="shared" ref="L1513:L1534" si="68">TRUNC(F1513+H1513+J1513, 0)</f>
        <v>0</v>
      </c>
      <c r="M1513" s="13" t="s">
        <v>259</v>
      </c>
      <c r="N1513" s="1" t="s">
        <v>260</v>
      </c>
      <c r="O1513" s="1" t="s">
        <v>50</v>
      </c>
      <c r="P1513" s="1" t="s">
        <v>50</v>
      </c>
      <c r="Q1513" s="1" t="s">
        <v>1321</v>
      </c>
      <c r="R1513" s="1" t="s">
        <v>62</v>
      </c>
      <c r="S1513" s="1" t="s">
        <v>62</v>
      </c>
      <c r="T1513" s="1" t="s">
        <v>61</v>
      </c>
      <c r="AR1513" s="1" t="s">
        <v>50</v>
      </c>
      <c r="AS1513" s="1" t="s">
        <v>50</v>
      </c>
      <c r="AU1513" s="1" t="s">
        <v>1322</v>
      </c>
      <c r="AV1513">
        <v>66949</v>
      </c>
    </row>
    <row r="1514" spans="1:48" ht="30" customHeight="1" x14ac:dyDescent="0.3">
      <c r="A1514" s="13" t="s">
        <v>262</v>
      </c>
      <c r="B1514" s="13" t="s">
        <v>263</v>
      </c>
      <c r="C1514" s="13" t="s">
        <v>139</v>
      </c>
      <c r="D1514" s="11">
        <v>0.82799999999999996</v>
      </c>
      <c r="E1514" s="12"/>
      <c r="F1514" s="12"/>
      <c r="G1514" s="12"/>
      <c r="H1514" s="12"/>
      <c r="I1514" s="12"/>
      <c r="J1514" s="12"/>
      <c r="K1514" s="12">
        <f t="shared" si="67"/>
        <v>0</v>
      </c>
      <c r="L1514" s="12">
        <f t="shared" si="68"/>
        <v>0</v>
      </c>
      <c r="M1514" s="13" t="s">
        <v>264</v>
      </c>
      <c r="N1514" s="1" t="s">
        <v>265</v>
      </c>
      <c r="O1514" s="1" t="s">
        <v>50</v>
      </c>
      <c r="P1514" s="1" t="s">
        <v>50</v>
      </c>
      <c r="Q1514" s="1" t="s">
        <v>1321</v>
      </c>
      <c r="R1514" s="1" t="s">
        <v>61</v>
      </c>
      <c r="S1514" s="1" t="s">
        <v>62</v>
      </c>
      <c r="T1514" s="1" t="s">
        <v>62</v>
      </c>
      <c r="AR1514" s="1" t="s">
        <v>50</v>
      </c>
      <c r="AS1514" s="1" t="s">
        <v>50</v>
      </c>
      <c r="AU1514" s="1" t="s">
        <v>1323</v>
      </c>
      <c r="AV1514">
        <v>66950</v>
      </c>
    </row>
    <row r="1515" spans="1:48" ht="30" customHeight="1" x14ac:dyDescent="0.3">
      <c r="A1515" s="13" t="s">
        <v>262</v>
      </c>
      <c r="B1515" s="13" t="s">
        <v>267</v>
      </c>
      <c r="C1515" s="13" t="s">
        <v>139</v>
      </c>
      <c r="D1515" s="11">
        <v>0.77300000000000002</v>
      </c>
      <c r="E1515" s="12"/>
      <c r="F1515" s="12"/>
      <c r="G1515" s="12"/>
      <c r="H1515" s="12"/>
      <c r="I1515" s="12"/>
      <c r="J1515" s="12"/>
      <c r="K1515" s="12">
        <f t="shared" si="67"/>
        <v>0</v>
      </c>
      <c r="L1515" s="12">
        <f t="shared" si="68"/>
        <v>0</v>
      </c>
      <c r="M1515" s="13" t="s">
        <v>268</v>
      </c>
      <c r="N1515" s="1" t="s">
        <v>269</v>
      </c>
      <c r="O1515" s="1" t="s">
        <v>50</v>
      </c>
      <c r="P1515" s="1" t="s">
        <v>50</v>
      </c>
      <c r="Q1515" s="1" t="s">
        <v>1321</v>
      </c>
      <c r="R1515" s="1" t="s">
        <v>61</v>
      </c>
      <c r="S1515" s="1" t="s">
        <v>62</v>
      </c>
      <c r="T1515" s="1" t="s">
        <v>62</v>
      </c>
      <c r="AR1515" s="1" t="s">
        <v>50</v>
      </c>
      <c r="AS1515" s="1" t="s">
        <v>50</v>
      </c>
      <c r="AU1515" s="1" t="s">
        <v>1324</v>
      </c>
      <c r="AV1515">
        <v>66951</v>
      </c>
    </row>
    <row r="1516" spans="1:48" ht="30" customHeight="1" x14ac:dyDescent="0.3">
      <c r="A1516" s="13" t="s">
        <v>262</v>
      </c>
      <c r="B1516" s="13" t="s">
        <v>271</v>
      </c>
      <c r="C1516" s="13" t="s">
        <v>139</v>
      </c>
      <c r="D1516" s="11">
        <v>6.8000000000000005E-2</v>
      </c>
      <c r="E1516" s="12"/>
      <c r="F1516" s="12"/>
      <c r="G1516" s="12"/>
      <c r="H1516" s="12"/>
      <c r="I1516" s="12"/>
      <c r="J1516" s="12"/>
      <c r="K1516" s="12">
        <f t="shared" si="67"/>
        <v>0</v>
      </c>
      <c r="L1516" s="12">
        <f t="shared" si="68"/>
        <v>0</v>
      </c>
      <c r="M1516" s="13" t="s">
        <v>272</v>
      </c>
      <c r="N1516" s="1" t="s">
        <v>273</v>
      </c>
      <c r="O1516" s="1" t="s">
        <v>50</v>
      </c>
      <c r="P1516" s="1" t="s">
        <v>50</v>
      </c>
      <c r="Q1516" s="1" t="s">
        <v>1321</v>
      </c>
      <c r="R1516" s="1" t="s">
        <v>61</v>
      </c>
      <c r="S1516" s="1" t="s">
        <v>62</v>
      </c>
      <c r="T1516" s="1" t="s">
        <v>62</v>
      </c>
      <c r="AR1516" s="1" t="s">
        <v>50</v>
      </c>
      <c r="AS1516" s="1" t="s">
        <v>50</v>
      </c>
      <c r="AU1516" s="1" t="s">
        <v>1325</v>
      </c>
      <c r="AV1516">
        <v>66952</v>
      </c>
    </row>
    <row r="1517" spans="1:48" ht="30" customHeight="1" x14ac:dyDescent="0.3">
      <c r="A1517" s="13" t="s">
        <v>275</v>
      </c>
      <c r="B1517" s="13" t="s">
        <v>276</v>
      </c>
      <c r="C1517" s="13" t="s">
        <v>251</v>
      </c>
      <c r="D1517" s="11">
        <v>23</v>
      </c>
      <c r="E1517" s="12"/>
      <c r="F1517" s="12"/>
      <c r="G1517" s="12"/>
      <c r="H1517" s="12"/>
      <c r="I1517" s="12"/>
      <c r="J1517" s="12"/>
      <c r="K1517" s="12">
        <f t="shared" si="67"/>
        <v>0</v>
      </c>
      <c r="L1517" s="12">
        <f t="shared" si="68"/>
        <v>0</v>
      </c>
      <c r="M1517" s="13" t="s">
        <v>277</v>
      </c>
      <c r="N1517" s="1" t="s">
        <v>278</v>
      </c>
      <c r="O1517" s="1" t="s">
        <v>50</v>
      </c>
      <c r="P1517" s="1" t="s">
        <v>50</v>
      </c>
      <c r="Q1517" s="1" t="s">
        <v>1321</v>
      </c>
      <c r="R1517" s="1" t="s">
        <v>61</v>
      </c>
      <c r="S1517" s="1" t="s">
        <v>62</v>
      </c>
      <c r="T1517" s="1" t="s">
        <v>62</v>
      </c>
      <c r="AR1517" s="1" t="s">
        <v>50</v>
      </c>
      <c r="AS1517" s="1" t="s">
        <v>50</v>
      </c>
      <c r="AU1517" s="1" t="s">
        <v>1326</v>
      </c>
      <c r="AV1517">
        <v>67284</v>
      </c>
    </row>
    <row r="1518" spans="1:48" ht="30" customHeight="1" x14ac:dyDescent="0.3">
      <c r="A1518" s="13" t="s">
        <v>280</v>
      </c>
      <c r="B1518" s="13" t="s">
        <v>281</v>
      </c>
      <c r="C1518" s="13" t="s">
        <v>139</v>
      </c>
      <c r="D1518" s="11">
        <v>7.649</v>
      </c>
      <c r="E1518" s="12"/>
      <c r="F1518" s="12"/>
      <c r="G1518" s="12"/>
      <c r="H1518" s="12"/>
      <c r="I1518" s="12"/>
      <c r="J1518" s="12"/>
      <c r="K1518" s="12">
        <f t="shared" si="67"/>
        <v>0</v>
      </c>
      <c r="L1518" s="12">
        <f t="shared" si="68"/>
        <v>0</v>
      </c>
      <c r="M1518" s="13" t="s">
        <v>282</v>
      </c>
      <c r="N1518" s="1" t="s">
        <v>283</v>
      </c>
      <c r="O1518" s="1" t="s">
        <v>50</v>
      </c>
      <c r="P1518" s="1" t="s">
        <v>50</v>
      </c>
      <c r="Q1518" s="1" t="s">
        <v>1321</v>
      </c>
      <c r="R1518" s="1" t="s">
        <v>61</v>
      </c>
      <c r="S1518" s="1" t="s">
        <v>62</v>
      </c>
      <c r="T1518" s="1" t="s">
        <v>62</v>
      </c>
      <c r="AR1518" s="1" t="s">
        <v>50</v>
      </c>
      <c r="AS1518" s="1" t="s">
        <v>50</v>
      </c>
      <c r="AU1518" s="1" t="s">
        <v>1327</v>
      </c>
      <c r="AV1518">
        <v>66953</v>
      </c>
    </row>
    <row r="1519" spans="1:48" ht="30" customHeight="1" x14ac:dyDescent="0.3">
      <c r="A1519" s="13" t="s">
        <v>285</v>
      </c>
      <c r="B1519" s="13" t="s">
        <v>286</v>
      </c>
      <c r="C1519" s="13" t="s">
        <v>139</v>
      </c>
      <c r="D1519" s="11">
        <v>7.649</v>
      </c>
      <c r="E1519" s="12"/>
      <c r="F1519" s="12"/>
      <c r="G1519" s="12"/>
      <c r="H1519" s="12"/>
      <c r="I1519" s="12"/>
      <c r="J1519" s="12"/>
      <c r="K1519" s="12">
        <f t="shared" si="67"/>
        <v>0</v>
      </c>
      <c r="L1519" s="12">
        <f t="shared" si="68"/>
        <v>0</v>
      </c>
      <c r="M1519" s="13" t="s">
        <v>287</v>
      </c>
      <c r="N1519" s="1" t="s">
        <v>288</v>
      </c>
      <c r="O1519" s="1" t="s">
        <v>50</v>
      </c>
      <c r="P1519" s="1" t="s">
        <v>50</v>
      </c>
      <c r="Q1519" s="1" t="s">
        <v>1321</v>
      </c>
      <c r="R1519" s="1" t="s">
        <v>61</v>
      </c>
      <c r="S1519" s="1" t="s">
        <v>62</v>
      </c>
      <c r="T1519" s="1" t="s">
        <v>62</v>
      </c>
      <c r="AR1519" s="1" t="s">
        <v>50</v>
      </c>
      <c r="AS1519" s="1" t="s">
        <v>50</v>
      </c>
      <c r="AU1519" s="1" t="s">
        <v>1328</v>
      </c>
      <c r="AV1519">
        <v>66954</v>
      </c>
    </row>
    <row r="1520" spans="1:48" ht="30" customHeight="1" x14ac:dyDescent="0.3">
      <c r="A1520" s="13" t="s">
        <v>290</v>
      </c>
      <c r="B1520" s="13" t="s">
        <v>291</v>
      </c>
      <c r="C1520" s="13" t="s">
        <v>139</v>
      </c>
      <c r="D1520" s="11">
        <v>7.649</v>
      </c>
      <c r="E1520" s="12"/>
      <c r="F1520" s="12"/>
      <c r="G1520" s="12"/>
      <c r="H1520" s="12"/>
      <c r="I1520" s="12"/>
      <c r="J1520" s="12"/>
      <c r="K1520" s="12">
        <f t="shared" si="67"/>
        <v>0</v>
      </c>
      <c r="L1520" s="12">
        <f t="shared" si="68"/>
        <v>0</v>
      </c>
      <c r="M1520" s="13" t="s">
        <v>292</v>
      </c>
      <c r="N1520" s="1" t="s">
        <v>293</v>
      </c>
      <c r="O1520" s="1" t="s">
        <v>50</v>
      </c>
      <c r="P1520" s="1" t="s">
        <v>50</v>
      </c>
      <c r="Q1520" s="1" t="s">
        <v>1321</v>
      </c>
      <c r="R1520" s="1" t="s">
        <v>61</v>
      </c>
      <c r="S1520" s="1" t="s">
        <v>62</v>
      </c>
      <c r="T1520" s="1" t="s">
        <v>62</v>
      </c>
      <c r="AR1520" s="1" t="s">
        <v>50</v>
      </c>
      <c r="AS1520" s="1" t="s">
        <v>50</v>
      </c>
      <c r="AU1520" s="1" t="s">
        <v>1329</v>
      </c>
      <c r="AV1520">
        <v>66955</v>
      </c>
    </row>
    <row r="1521" spans="1:48" ht="30" customHeight="1" x14ac:dyDescent="0.3">
      <c r="A1521" s="13" t="s">
        <v>295</v>
      </c>
      <c r="B1521" s="13" t="s">
        <v>296</v>
      </c>
      <c r="C1521" s="13" t="s">
        <v>139</v>
      </c>
      <c r="D1521" s="11">
        <v>7.649</v>
      </c>
      <c r="E1521" s="12"/>
      <c r="F1521" s="12"/>
      <c r="G1521" s="12"/>
      <c r="H1521" s="12"/>
      <c r="I1521" s="12"/>
      <c r="J1521" s="12"/>
      <c r="K1521" s="12">
        <f t="shared" si="67"/>
        <v>0</v>
      </c>
      <c r="L1521" s="12">
        <f t="shared" si="68"/>
        <v>0</v>
      </c>
      <c r="M1521" s="13" t="s">
        <v>297</v>
      </c>
      <c r="N1521" s="1" t="s">
        <v>298</v>
      </c>
      <c r="O1521" s="1" t="s">
        <v>50</v>
      </c>
      <c r="P1521" s="1" t="s">
        <v>50</v>
      </c>
      <c r="Q1521" s="1" t="s">
        <v>1321</v>
      </c>
      <c r="R1521" s="1" t="s">
        <v>61</v>
      </c>
      <c r="S1521" s="1" t="s">
        <v>62</v>
      </c>
      <c r="T1521" s="1" t="s">
        <v>62</v>
      </c>
      <c r="AR1521" s="1" t="s">
        <v>50</v>
      </c>
      <c r="AS1521" s="1" t="s">
        <v>50</v>
      </c>
      <c r="AU1521" s="1" t="s">
        <v>1330</v>
      </c>
      <c r="AV1521">
        <v>66956</v>
      </c>
    </row>
    <row r="1522" spans="1:48" ht="30" customHeight="1" x14ac:dyDescent="0.3">
      <c r="A1522" s="13" t="s">
        <v>300</v>
      </c>
      <c r="B1522" s="13" t="s">
        <v>50</v>
      </c>
      <c r="C1522" s="13" t="s">
        <v>139</v>
      </c>
      <c r="D1522" s="11">
        <v>0.50600000000000001</v>
      </c>
      <c r="E1522" s="12"/>
      <c r="F1522" s="12"/>
      <c r="G1522" s="12"/>
      <c r="H1522" s="12"/>
      <c r="I1522" s="12"/>
      <c r="J1522" s="12"/>
      <c r="K1522" s="12">
        <f t="shared" si="67"/>
        <v>0</v>
      </c>
      <c r="L1522" s="12">
        <f t="shared" si="68"/>
        <v>0</v>
      </c>
      <c r="M1522" s="13" t="s">
        <v>301</v>
      </c>
      <c r="N1522" s="1" t="s">
        <v>302</v>
      </c>
      <c r="O1522" s="1" t="s">
        <v>50</v>
      </c>
      <c r="P1522" s="1" t="s">
        <v>50</v>
      </c>
      <c r="Q1522" s="1" t="s">
        <v>1321</v>
      </c>
      <c r="R1522" s="1" t="s">
        <v>61</v>
      </c>
      <c r="S1522" s="1" t="s">
        <v>62</v>
      </c>
      <c r="T1522" s="1" t="s">
        <v>62</v>
      </c>
      <c r="AR1522" s="1" t="s">
        <v>50</v>
      </c>
      <c r="AS1522" s="1" t="s">
        <v>50</v>
      </c>
      <c r="AU1522" s="1" t="s">
        <v>1331</v>
      </c>
      <c r="AV1522">
        <v>67285</v>
      </c>
    </row>
    <row r="1523" spans="1:48" ht="30" customHeight="1" x14ac:dyDescent="0.3">
      <c r="A1523" s="13" t="s">
        <v>304</v>
      </c>
      <c r="B1523" s="13" t="s">
        <v>50</v>
      </c>
      <c r="C1523" s="13" t="s">
        <v>139</v>
      </c>
      <c r="D1523" s="11">
        <v>8.1549999999999994</v>
      </c>
      <c r="E1523" s="12"/>
      <c r="F1523" s="12"/>
      <c r="G1523" s="12"/>
      <c r="H1523" s="12"/>
      <c r="I1523" s="12"/>
      <c r="J1523" s="12"/>
      <c r="K1523" s="12">
        <f t="shared" si="67"/>
        <v>0</v>
      </c>
      <c r="L1523" s="12">
        <f t="shared" si="68"/>
        <v>0</v>
      </c>
      <c r="M1523" s="13" t="s">
        <v>305</v>
      </c>
      <c r="N1523" s="1" t="s">
        <v>306</v>
      </c>
      <c r="O1523" s="1" t="s">
        <v>50</v>
      </c>
      <c r="P1523" s="1" t="s">
        <v>50</v>
      </c>
      <c r="Q1523" s="1" t="s">
        <v>1321</v>
      </c>
      <c r="R1523" s="1" t="s">
        <v>61</v>
      </c>
      <c r="S1523" s="1" t="s">
        <v>62</v>
      </c>
      <c r="T1523" s="1" t="s">
        <v>62</v>
      </c>
      <c r="AR1523" s="1" t="s">
        <v>50</v>
      </c>
      <c r="AS1523" s="1" t="s">
        <v>50</v>
      </c>
      <c r="AU1523" s="1" t="s">
        <v>1332</v>
      </c>
      <c r="AV1523">
        <v>67392</v>
      </c>
    </row>
    <row r="1524" spans="1:48" ht="30" customHeight="1" x14ac:dyDescent="0.3">
      <c r="A1524" s="13" t="s">
        <v>308</v>
      </c>
      <c r="B1524" s="13" t="s">
        <v>309</v>
      </c>
      <c r="C1524" s="13" t="s">
        <v>310</v>
      </c>
      <c r="D1524" s="11">
        <v>288</v>
      </c>
      <c r="E1524" s="12"/>
      <c r="F1524" s="12"/>
      <c r="G1524" s="12"/>
      <c r="H1524" s="12"/>
      <c r="I1524" s="12"/>
      <c r="J1524" s="12"/>
      <c r="K1524" s="12">
        <f t="shared" si="67"/>
        <v>0</v>
      </c>
      <c r="L1524" s="12">
        <f t="shared" si="68"/>
        <v>0</v>
      </c>
      <c r="M1524" s="13" t="s">
        <v>50</v>
      </c>
      <c r="N1524" s="1" t="s">
        <v>311</v>
      </c>
      <c r="O1524" s="1" t="s">
        <v>50</v>
      </c>
      <c r="P1524" s="1" t="s">
        <v>50</v>
      </c>
      <c r="Q1524" s="1" t="s">
        <v>1321</v>
      </c>
      <c r="R1524" s="1" t="s">
        <v>62</v>
      </c>
      <c r="S1524" s="1" t="s">
        <v>62</v>
      </c>
      <c r="T1524" s="1" t="s">
        <v>61</v>
      </c>
      <c r="AR1524" s="1" t="s">
        <v>50</v>
      </c>
      <c r="AS1524" s="1" t="s">
        <v>50</v>
      </c>
      <c r="AU1524" s="1" t="s">
        <v>1333</v>
      </c>
      <c r="AV1524">
        <v>66957</v>
      </c>
    </row>
    <row r="1525" spans="1:48" ht="30" customHeight="1" x14ac:dyDescent="0.3">
      <c r="A1525" s="13" t="s">
        <v>308</v>
      </c>
      <c r="B1525" s="13" t="s">
        <v>313</v>
      </c>
      <c r="C1525" s="13" t="s">
        <v>310</v>
      </c>
      <c r="D1525" s="11">
        <v>235</v>
      </c>
      <c r="E1525" s="12"/>
      <c r="F1525" s="12"/>
      <c r="G1525" s="12"/>
      <c r="H1525" s="12"/>
      <c r="I1525" s="12"/>
      <c r="J1525" s="12"/>
      <c r="K1525" s="12">
        <f t="shared" si="67"/>
        <v>0</v>
      </c>
      <c r="L1525" s="12">
        <f t="shared" si="68"/>
        <v>0</v>
      </c>
      <c r="M1525" s="13" t="s">
        <v>50</v>
      </c>
      <c r="N1525" s="1" t="s">
        <v>314</v>
      </c>
      <c r="O1525" s="1" t="s">
        <v>50</v>
      </c>
      <c r="P1525" s="1" t="s">
        <v>50</v>
      </c>
      <c r="Q1525" s="1" t="s">
        <v>1321</v>
      </c>
      <c r="R1525" s="1" t="s">
        <v>62</v>
      </c>
      <c r="S1525" s="1" t="s">
        <v>62</v>
      </c>
      <c r="T1525" s="1" t="s">
        <v>61</v>
      </c>
      <c r="AR1525" s="1" t="s">
        <v>50</v>
      </c>
      <c r="AS1525" s="1" t="s">
        <v>50</v>
      </c>
      <c r="AU1525" s="1" t="s">
        <v>1334</v>
      </c>
      <c r="AV1525">
        <v>66958</v>
      </c>
    </row>
    <row r="1526" spans="1:48" ht="30" customHeight="1" x14ac:dyDescent="0.3">
      <c r="A1526" s="13" t="s">
        <v>316</v>
      </c>
      <c r="B1526" s="13" t="s">
        <v>317</v>
      </c>
      <c r="C1526" s="13" t="s">
        <v>139</v>
      </c>
      <c r="D1526" s="11">
        <v>8.1549999999999994</v>
      </c>
      <c r="E1526" s="12"/>
      <c r="F1526" s="12"/>
      <c r="G1526" s="12"/>
      <c r="H1526" s="12"/>
      <c r="I1526" s="12"/>
      <c r="J1526" s="12"/>
      <c r="K1526" s="12">
        <f t="shared" si="67"/>
        <v>0</v>
      </c>
      <c r="L1526" s="12">
        <f t="shared" si="68"/>
        <v>0</v>
      </c>
      <c r="M1526" s="13" t="s">
        <v>318</v>
      </c>
      <c r="N1526" s="1" t="s">
        <v>319</v>
      </c>
      <c r="O1526" s="1" t="s">
        <v>50</v>
      </c>
      <c r="P1526" s="1" t="s">
        <v>50</v>
      </c>
      <c r="Q1526" s="1" t="s">
        <v>1321</v>
      </c>
      <c r="R1526" s="1" t="s">
        <v>61</v>
      </c>
      <c r="S1526" s="1" t="s">
        <v>62</v>
      </c>
      <c r="T1526" s="1" t="s">
        <v>62</v>
      </c>
      <c r="AR1526" s="1" t="s">
        <v>50</v>
      </c>
      <c r="AS1526" s="1" t="s">
        <v>50</v>
      </c>
      <c r="AU1526" s="1" t="s">
        <v>1335</v>
      </c>
      <c r="AV1526">
        <v>66959</v>
      </c>
    </row>
    <row r="1527" spans="1:48" ht="30" customHeight="1" x14ac:dyDescent="0.3">
      <c r="A1527" s="13" t="s">
        <v>321</v>
      </c>
      <c r="B1527" s="13" t="s">
        <v>322</v>
      </c>
      <c r="C1527" s="13" t="s">
        <v>323</v>
      </c>
      <c r="D1527" s="11">
        <v>17</v>
      </c>
      <c r="E1527" s="12"/>
      <c r="F1527" s="12"/>
      <c r="G1527" s="12"/>
      <c r="H1527" s="12"/>
      <c r="I1527" s="12"/>
      <c r="J1527" s="12"/>
      <c r="K1527" s="12">
        <f t="shared" si="67"/>
        <v>0</v>
      </c>
      <c r="L1527" s="12">
        <f t="shared" si="68"/>
        <v>0</v>
      </c>
      <c r="M1527" s="13" t="s">
        <v>50</v>
      </c>
      <c r="N1527" s="1" t="s">
        <v>324</v>
      </c>
      <c r="O1527" s="1" t="s">
        <v>50</v>
      </c>
      <c r="P1527" s="1" t="s">
        <v>50</v>
      </c>
      <c r="Q1527" s="1" t="s">
        <v>1321</v>
      </c>
      <c r="R1527" s="1" t="s">
        <v>62</v>
      </c>
      <c r="S1527" s="1" t="s">
        <v>62</v>
      </c>
      <c r="T1527" s="1" t="s">
        <v>61</v>
      </c>
      <c r="AR1527" s="1" t="s">
        <v>50</v>
      </c>
      <c r="AS1527" s="1" t="s">
        <v>50</v>
      </c>
      <c r="AU1527" s="1" t="s">
        <v>1336</v>
      </c>
      <c r="AV1527">
        <v>66960</v>
      </c>
    </row>
    <row r="1528" spans="1:48" ht="30" customHeight="1" x14ac:dyDescent="0.3">
      <c r="A1528" s="13" t="s">
        <v>326</v>
      </c>
      <c r="B1528" s="13" t="s">
        <v>327</v>
      </c>
      <c r="C1528" s="13" t="s">
        <v>323</v>
      </c>
      <c r="D1528" s="11">
        <v>16</v>
      </c>
      <c r="E1528" s="12"/>
      <c r="F1528" s="12"/>
      <c r="G1528" s="12"/>
      <c r="H1528" s="12"/>
      <c r="I1528" s="12"/>
      <c r="J1528" s="12"/>
      <c r="K1528" s="12">
        <f t="shared" si="67"/>
        <v>0</v>
      </c>
      <c r="L1528" s="12">
        <f t="shared" si="68"/>
        <v>0</v>
      </c>
      <c r="M1528" s="13" t="s">
        <v>328</v>
      </c>
      <c r="N1528" s="1" t="s">
        <v>329</v>
      </c>
      <c r="O1528" s="1" t="s">
        <v>50</v>
      </c>
      <c r="P1528" s="1" t="s">
        <v>50</v>
      </c>
      <c r="Q1528" s="1" t="s">
        <v>1321</v>
      </c>
      <c r="R1528" s="1" t="s">
        <v>61</v>
      </c>
      <c r="S1528" s="1" t="s">
        <v>62</v>
      </c>
      <c r="T1528" s="1" t="s">
        <v>62</v>
      </c>
      <c r="AR1528" s="1" t="s">
        <v>50</v>
      </c>
      <c r="AS1528" s="1" t="s">
        <v>50</v>
      </c>
      <c r="AU1528" s="1" t="s">
        <v>1337</v>
      </c>
      <c r="AV1528">
        <v>66961</v>
      </c>
    </row>
    <row r="1529" spans="1:48" ht="30" customHeight="1" x14ac:dyDescent="0.3">
      <c r="A1529" s="13" t="s">
        <v>331</v>
      </c>
      <c r="B1529" s="13" t="s">
        <v>332</v>
      </c>
      <c r="C1529" s="13" t="s">
        <v>58</v>
      </c>
      <c r="D1529" s="11">
        <v>79</v>
      </c>
      <c r="E1529" s="12"/>
      <c r="F1529" s="12"/>
      <c r="G1529" s="12"/>
      <c r="H1529" s="12"/>
      <c r="I1529" s="12"/>
      <c r="J1529" s="12"/>
      <c r="K1529" s="12">
        <f t="shared" si="67"/>
        <v>0</v>
      </c>
      <c r="L1529" s="12">
        <f t="shared" si="68"/>
        <v>0</v>
      </c>
      <c r="M1529" s="13" t="s">
        <v>333</v>
      </c>
      <c r="N1529" s="1" t="s">
        <v>334</v>
      </c>
      <c r="O1529" s="1" t="s">
        <v>50</v>
      </c>
      <c r="P1529" s="1" t="s">
        <v>50</v>
      </c>
      <c r="Q1529" s="1" t="s">
        <v>1321</v>
      </c>
      <c r="R1529" s="1" t="s">
        <v>61</v>
      </c>
      <c r="S1529" s="1" t="s">
        <v>62</v>
      </c>
      <c r="T1529" s="1" t="s">
        <v>62</v>
      </c>
      <c r="AR1529" s="1" t="s">
        <v>50</v>
      </c>
      <c r="AS1529" s="1" t="s">
        <v>50</v>
      </c>
      <c r="AU1529" s="1" t="s">
        <v>1338</v>
      </c>
      <c r="AV1529">
        <v>66962</v>
      </c>
    </row>
    <row r="1530" spans="1:48" ht="30" customHeight="1" x14ac:dyDescent="0.3">
      <c r="A1530" s="13" t="s">
        <v>336</v>
      </c>
      <c r="B1530" s="13" t="s">
        <v>337</v>
      </c>
      <c r="C1530" s="13" t="s">
        <v>58</v>
      </c>
      <c r="D1530" s="11">
        <v>4</v>
      </c>
      <c r="E1530" s="12"/>
      <c r="F1530" s="12"/>
      <c r="G1530" s="12"/>
      <c r="H1530" s="12"/>
      <c r="I1530" s="12"/>
      <c r="J1530" s="12"/>
      <c r="K1530" s="12">
        <f t="shared" si="67"/>
        <v>0</v>
      </c>
      <c r="L1530" s="12">
        <f t="shared" si="68"/>
        <v>0</v>
      </c>
      <c r="M1530" s="13" t="s">
        <v>338</v>
      </c>
      <c r="N1530" s="1" t="s">
        <v>339</v>
      </c>
      <c r="O1530" s="1" t="s">
        <v>50</v>
      </c>
      <c r="P1530" s="1" t="s">
        <v>50</v>
      </c>
      <c r="Q1530" s="1" t="s">
        <v>1321</v>
      </c>
      <c r="R1530" s="1" t="s">
        <v>61</v>
      </c>
      <c r="S1530" s="1" t="s">
        <v>62</v>
      </c>
      <c r="T1530" s="1" t="s">
        <v>62</v>
      </c>
      <c r="AR1530" s="1" t="s">
        <v>50</v>
      </c>
      <c r="AS1530" s="1" t="s">
        <v>50</v>
      </c>
      <c r="AU1530" s="1" t="s">
        <v>1339</v>
      </c>
      <c r="AV1530">
        <v>66963</v>
      </c>
    </row>
    <row r="1531" spans="1:48" ht="30" customHeight="1" x14ac:dyDescent="0.3">
      <c r="A1531" s="13" t="s">
        <v>341</v>
      </c>
      <c r="B1531" s="13" t="s">
        <v>342</v>
      </c>
      <c r="C1531" s="13" t="s">
        <v>99</v>
      </c>
      <c r="D1531" s="11">
        <v>160</v>
      </c>
      <c r="E1531" s="12"/>
      <c r="F1531" s="12"/>
      <c r="G1531" s="12"/>
      <c r="H1531" s="12"/>
      <c r="I1531" s="12"/>
      <c r="J1531" s="12"/>
      <c r="K1531" s="12">
        <f t="shared" si="67"/>
        <v>0</v>
      </c>
      <c r="L1531" s="12">
        <f t="shared" si="68"/>
        <v>0</v>
      </c>
      <c r="M1531" s="13" t="s">
        <v>343</v>
      </c>
      <c r="N1531" s="1" t="s">
        <v>344</v>
      </c>
      <c r="O1531" s="1" t="s">
        <v>50</v>
      </c>
      <c r="P1531" s="1" t="s">
        <v>50</v>
      </c>
      <c r="Q1531" s="1" t="s">
        <v>1321</v>
      </c>
      <c r="R1531" s="1" t="s">
        <v>61</v>
      </c>
      <c r="S1531" s="1" t="s">
        <v>62</v>
      </c>
      <c r="T1531" s="1" t="s">
        <v>62</v>
      </c>
      <c r="AR1531" s="1" t="s">
        <v>50</v>
      </c>
      <c r="AS1531" s="1" t="s">
        <v>50</v>
      </c>
      <c r="AU1531" s="1" t="s">
        <v>1340</v>
      </c>
      <c r="AV1531">
        <v>66964</v>
      </c>
    </row>
    <row r="1532" spans="1:48" ht="30" customHeight="1" x14ac:dyDescent="0.3">
      <c r="A1532" s="13" t="s">
        <v>346</v>
      </c>
      <c r="B1532" s="13" t="s">
        <v>347</v>
      </c>
      <c r="C1532" s="13" t="s">
        <v>83</v>
      </c>
      <c r="D1532" s="11">
        <v>74</v>
      </c>
      <c r="E1532" s="12"/>
      <c r="F1532" s="12"/>
      <c r="G1532" s="12"/>
      <c r="H1532" s="12"/>
      <c r="I1532" s="12"/>
      <c r="J1532" s="12"/>
      <c r="K1532" s="12">
        <f t="shared" si="67"/>
        <v>0</v>
      </c>
      <c r="L1532" s="12">
        <f t="shared" si="68"/>
        <v>0</v>
      </c>
      <c r="M1532" s="13" t="s">
        <v>50</v>
      </c>
      <c r="N1532" s="1" t="s">
        <v>348</v>
      </c>
      <c r="O1532" s="1" t="s">
        <v>50</v>
      </c>
      <c r="P1532" s="1" t="s">
        <v>50</v>
      </c>
      <c r="Q1532" s="1" t="s">
        <v>1321</v>
      </c>
      <c r="R1532" s="1" t="s">
        <v>62</v>
      </c>
      <c r="S1532" s="1" t="s">
        <v>62</v>
      </c>
      <c r="T1532" s="1" t="s">
        <v>61</v>
      </c>
      <c r="AR1532" s="1" t="s">
        <v>50</v>
      </c>
      <c r="AS1532" s="1" t="s">
        <v>50</v>
      </c>
      <c r="AU1532" s="1" t="s">
        <v>1341</v>
      </c>
      <c r="AV1532">
        <v>66965</v>
      </c>
    </row>
    <row r="1533" spans="1:48" ht="30" customHeight="1" x14ac:dyDescent="0.3">
      <c r="A1533" s="13" t="s">
        <v>346</v>
      </c>
      <c r="B1533" s="13" t="s">
        <v>350</v>
      </c>
      <c r="C1533" s="13" t="s">
        <v>83</v>
      </c>
      <c r="D1533" s="11">
        <v>58</v>
      </c>
      <c r="E1533" s="12"/>
      <c r="F1533" s="12"/>
      <c r="G1533" s="12"/>
      <c r="H1533" s="12"/>
      <c r="I1533" s="12"/>
      <c r="J1533" s="12"/>
      <c r="K1533" s="12">
        <f t="shared" si="67"/>
        <v>0</v>
      </c>
      <c r="L1533" s="12">
        <f t="shared" si="68"/>
        <v>0</v>
      </c>
      <c r="M1533" s="13" t="s">
        <v>50</v>
      </c>
      <c r="N1533" s="1" t="s">
        <v>351</v>
      </c>
      <c r="O1533" s="1" t="s">
        <v>50</v>
      </c>
      <c r="P1533" s="1" t="s">
        <v>50</v>
      </c>
      <c r="Q1533" s="1" t="s">
        <v>1321</v>
      </c>
      <c r="R1533" s="1" t="s">
        <v>62</v>
      </c>
      <c r="S1533" s="1" t="s">
        <v>62</v>
      </c>
      <c r="T1533" s="1" t="s">
        <v>61</v>
      </c>
      <c r="AR1533" s="1" t="s">
        <v>50</v>
      </c>
      <c r="AS1533" s="1" t="s">
        <v>50</v>
      </c>
      <c r="AU1533" s="1" t="s">
        <v>1342</v>
      </c>
      <c r="AV1533">
        <v>66966</v>
      </c>
    </row>
    <row r="1534" spans="1:48" ht="30" customHeight="1" x14ac:dyDescent="0.3">
      <c r="A1534" s="13" t="s">
        <v>244</v>
      </c>
      <c r="B1534" s="13" t="s">
        <v>245</v>
      </c>
      <c r="C1534" s="13" t="s">
        <v>139</v>
      </c>
      <c r="D1534" s="11">
        <v>-0.42399999999999999</v>
      </c>
      <c r="E1534" s="12"/>
      <c r="F1534" s="12"/>
      <c r="G1534" s="12"/>
      <c r="H1534" s="12"/>
      <c r="I1534" s="12"/>
      <c r="J1534" s="12"/>
      <c r="K1534" s="12">
        <f t="shared" si="67"/>
        <v>0</v>
      </c>
      <c r="L1534" s="12">
        <f t="shared" si="68"/>
        <v>0</v>
      </c>
      <c r="M1534" s="13" t="s">
        <v>246</v>
      </c>
      <c r="N1534" s="1" t="s">
        <v>247</v>
      </c>
      <c r="O1534" s="1" t="s">
        <v>50</v>
      </c>
      <c r="P1534" s="1" t="s">
        <v>50</v>
      </c>
      <c r="Q1534" s="1" t="s">
        <v>1321</v>
      </c>
      <c r="R1534" s="1" t="s">
        <v>62</v>
      </c>
      <c r="S1534" s="1" t="s">
        <v>62</v>
      </c>
      <c r="T1534" s="1" t="s">
        <v>61</v>
      </c>
      <c r="AR1534" s="1" t="s">
        <v>50</v>
      </c>
      <c r="AS1534" s="1" t="s">
        <v>50</v>
      </c>
      <c r="AU1534" s="1" t="s">
        <v>1343</v>
      </c>
      <c r="AV1534">
        <v>66967</v>
      </c>
    </row>
    <row r="1535" spans="1:48" ht="30" customHeight="1" x14ac:dyDescent="0.3">
      <c r="A1535" s="11"/>
      <c r="B1535" s="11"/>
      <c r="C1535" s="11"/>
      <c r="D1535" s="11"/>
      <c r="E1535" s="12"/>
      <c r="F1535" s="12"/>
      <c r="G1535" s="12"/>
      <c r="H1535" s="12"/>
      <c r="I1535" s="12"/>
      <c r="J1535" s="12"/>
      <c r="K1535" s="12"/>
      <c r="L1535" s="12"/>
      <c r="M1535" s="11"/>
      <c r="Q1535" s="1" t="s">
        <v>1321</v>
      </c>
    </row>
    <row r="1536" spans="1:48" ht="30" customHeight="1" x14ac:dyDescent="0.3">
      <c r="A1536" s="11"/>
      <c r="B1536" s="11"/>
      <c r="C1536" s="11"/>
      <c r="D1536" s="11"/>
      <c r="E1536" s="12"/>
      <c r="F1536" s="12"/>
      <c r="G1536" s="12"/>
      <c r="H1536" s="12"/>
      <c r="I1536" s="12"/>
      <c r="J1536" s="12"/>
      <c r="K1536" s="12"/>
      <c r="L1536" s="12"/>
      <c r="M1536" s="11"/>
      <c r="Q1536" s="1" t="s">
        <v>1321</v>
      </c>
    </row>
    <row r="1537" spans="1:48" ht="30" customHeight="1" x14ac:dyDescent="0.3">
      <c r="A1537" s="13" t="s">
        <v>87</v>
      </c>
      <c r="B1537" s="11"/>
      <c r="C1537" s="11"/>
      <c r="D1537" s="11"/>
      <c r="E1537" s="12"/>
      <c r="F1537" s="12"/>
      <c r="G1537" s="12"/>
      <c r="H1537" s="12"/>
      <c r="I1537" s="12"/>
      <c r="J1537" s="12"/>
      <c r="K1537" s="12"/>
      <c r="L1537" s="12">
        <f>SUMIF(Q1513:Q1536,"01010504",L1513:L1536)</f>
        <v>0</v>
      </c>
      <c r="M1537" s="11"/>
      <c r="N1537" t="s">
        <v>88</v>
      </c>
    </row>
    <row r="1538" spans="1:48" ht="30" customHeight="1" x14ac:dyDescent="0.3">
      <c r="A1538" s="13" t="s">
        <v>354</v>
      </c>
      <c r="B1538" s="13" t="s">
        <v>50</v>
      </c>
      <c r="C1538" s="11"/>
      <c r="D1538" s="11"/>
      <c r="E1538" s="12"/>
      <c r="F1538" s="12"/>
      <c r="G1538" s="12"/>
      <c r="H1538" s="12"/>
      <c r="I1538" s="12"/>
      <c r="J1538" s="12"/>
      <c r="K1538" s="12"/>
      <c r="L1538" s="12"/>
      <c r="M1538" s="11"/>
      <c r="Q1538" s="1" t="s">
        <v>1344</v>
      </c>
    </row>
    <row r="1539" spans="1:48" ht="30" customHeight="1" x14ac:dyDescent="0.3">
      <c r="A1539" s="13" t="s">
        <v>356</v>
      </c>
      <c r="B1539" s="13" t="s">
        <v>357</v>
      </c>
      <c r="C1539" s="13" t="s">
        <v>358</v>
      </c>
      <c r="D1539" s="11">
        <v>4190</v>
      </c>
      <c r="E1539" s="12"/>
      <c r="F1539" s="12"/>
      <c r="G1539" s="12"/>
      <c r="H1539" s="12"/>
      <c r="I1539" s="12"/>
      <c r="J1539" s="12"/>
      <c r="K1539" s="12">
        <f t="shared" ref="K1539:L1546" si="69">TRUNC(E1539+G1539+I1539, 0)</f>
        <v>0</v>
      </c>
      <c r="L1539" s="12">
        <f t="shared" si="69"/>
        <v>0</v>
      </c>
      <c r="M1539" s="13" t="s">
        <v>50</v>
      </c>
      <c r="N1539" s="1" t="s">
        <v>359</v>
      </c>
      <c r="O1539" s="1" t="s">
        <v>50</v>
      </c>
      <c r="P1539" s="1" t="s">
        <v>50</v>
      </c>
      <c r="Q1539" s="1" t="s">
        <v>1344</v>
      </c>
      <c r="R1539" s="1" t="s">
        <v>62</v>
      </c>
      <c r="S1539" s="1" t="s">
        <v>62</v>
      </c>
      <c r="T1539" s="1" t="s">
        <v>61</v>
      </c>
      <c r="AR1539" s="1" t="s">
        <v>50</v>
      </c>
      <c r="AS1539" s="1" t="s">
        <v>50</v>
      </c>
      <c r="AU1539" s="1" t="s">
        <v>1345</v>
      </c>
      <c r="AV1539">
        <v>66970</v>
      </c>
    </row>
    <row r="1540" spans="1:48" ht="30" customHeight="1" x14ac:dyDescent="0.3">
      <c r="A1540" s="13" t="s">
        <v>361</v>
      </c>
      <c r="B1540" s="13" t="s">
        <v>362</v>
      </c>
      <c r="C1540" s="13" t="s">
        <v>99</v>
      </c>
      <c r="D1540" s="11">
        <v>13</v>
      </c>
      <c r="E1540" s="12"/>
      <c r="F1540" s="12"/>
      <c r="G1540" s="12"/>
      <c r="H1540" s="12"/>
      <c r="I1540" s="12"/>
      <c r="J1540" s="12"/>
      <c r="K1540" s="12">
        <f t="shared" si="69"/>
        <v>0</v>
      </c>
      <c r="L1540" s="12">
        <f t="shared" si="69"/>
        <v>0</v>
      </c>
      <c r="M1540" s="13" t="s">
        <v>363</v>
      </c>
      <c r="N1540" s="1" t="s">
        <v>364</v>
      </c>
      <c r="O1540" s="1" t="s">
        <v>50</v>
      </c>
      <c r="P1540" s="1" t="s">
        <v>50</v>
      </c>
      <c r="Q1540" s="1" t="s">
        <v>1344</v>
      </c>
      <c r="R1540" s="1" t="s">
        <v>61</v>
      </c>
      <c r="S1540" s="1" t="s">
        <v>62</v>
      </c>
      <c r="T1540" s="1" t="s">
        <v>62</v>
      </c>
      <c r="AR1540" s="1" t="s">
        <v>50</v>
      </c>
      <c r="AS1540" s="1" t="s">
        <v>50</v>
      </c>
      <c r="AU1540" s="1" t="s">
        <v>1346</v>
      </c>
      <c r="AV1540">
        <v>66972</v>
      </c>
    </row>
    <row r="1541" spans="1:48" ht="30" customHeight="1" x14ac:dyDescent="0.3">
      <c r="A1541" s="13" t="s">
        <v>361</v>
      </c>
      <c r="B1541" s="13" t="s">
        <v>366</v>
      </c>
      <c r="C1541" s="13" t="s">
        <v>99</v>
      </c>
      <c r="D1541" s="11">
        <v>21</v>
      </c>
      <c r="E1541" s="12"/>
      <c r="F1541" s="12"/>
      <c r="G1541" s="12"/>
      <c r="H1541" s="12"/>
      <c r="I1541" s="12"/>
      <c r="J1541" s="12"/>
      <c r="K1541" s="12">
        <f t="shared" si="69"/>
        <v>0</v>
      </c>
      <c r="L1541" s="12">
        <f t="shared" si="69"/>
        <v>0</v>
      </c>
      <c r="M1541" s="13" t="s">
        <v>367</v>
      </c>
      <c r="N1541" s="1" t="s">
        <v>368</v>
      </c>
      <c r="O1541" s="1" t="s">
        <v>50</v>
      </c>
      <c r="P1541" s="1" t="s">
        <v>50</v>
      </c>
      <c r="Q1541" s="1" t="s">
        <v>1344</v>
      </c>
      <c r="R1541" s="1" t="s">
        <v>61</v>
      </c>
      <c r="S1541" s="1" t="s">
        <v>62</v>
      </c>
      <c r="T1541" s="1" t="s">
        <v>62</v>
      </c>
      <c r="AR1541" s="1" t="s">
        <v>50</v>
      </c>
      <c r="AS1541" s="1" t="s">
        <v>50</v>
      </c>
      <c r="AU1541" s="1" t="s">
        <v>1347</v>
      </c>
      <c r="AV1541">
        <v>66973</v>
      </c>
    </row>
    <row r="1542" spans="1:48" ht="30" customHeight="1" x14ac:dyDescent="0.3">
      <c r="A1542" s="13" t="s">
        <v>370</v>
      </c>
      <c r="B1542" s="13" t="s">
        <v>371</v>
      </c>
      <c r="C1542" s="13" t="s">
        <v>99</v>
      </c>
      <c r="D1542" s="11">
        <v>34</v>
      </c>
      <c r="E1542" s="12"/>
      <c r="F1542" s="12"/>
      <c r="G1542" s="12"/>
      <c r="H1542" s="12"/>
      <c r="I1542" s="12"/>
      <c r="J1542" s="12"/>
      <c r="K1542" s="12">
        <f t="shared" si="69"/>
        <v>0</v>
      </c>
      <c r="L1542" s="12">
        <f t="shared" si="69"/>
        <v>0</v>
      </c>
      <c r="M1542" s="13" t="s">
        <v>372</v>
      </c>
      <c r="N1542" s="1" t="s">
        <v>373</v>
      </c>
      <c r="O1542" s="1" t="s">
        <v>50</v>
      </c>
      <c r="P1542" s="1" t="s">
        <v>50</v>
      </c>
      <c r="Q1542" s="1" t="s">
        <v>1344</v>
      </c>
      <c r="R1542" s="1" t="s">
        <v>61</v>
      </c>
      <c r="S1542" s="1" t="s">
        <v>62</v>
      </c>
      <c r="T1542" s="1" t="s">
        <v>62</v>
      </c>
      <c r="AR1542" s="1" t="s">
        <v>50</v>
      </c>
      <c r="AS1542" s="1" t="s">
        <v>50</v>
      </c>
      <c r="AU1542" s="1" t="s">
        <v>1348</v>
      </c>
      <c r="AV1542">
        <v>67057</v>
      </c>
    </row>
    <row r="1543" spans="1:48" ht="30" customHeight="1" x14ac:dyDescent="0.3">
      <c r="A1543" s="13" t="s">
        <v>375</v>
      </c>
      <c r="B1543" s="13" t="s">
        <v>376</v>
      </c>
      <c r="C1543" s="13" t="s">
        <v>377</v>
      </c>
      <c r="D1543" s="11">
        <v>4.1900000000000004</v>
      </c>
      <c r="E1543" s="12"/>
      <c r="F1543" s="12"/>
      <c r="G1543" s="12"/>
      <c r="H1543" s="12"/>
      <c r="I1543" s="12"/>
      <c r="J1543" s="12"/>
      <c r="K1543" s="12">
        <f t="shared" si="69"/>
        <v>0</v>
      </c>
      <c r="L1543" s="12">
        <f t="shared" si="69"/>
        <v>0</v>
      </c>
      <c r="M1543" s="13" t="s">
        <v>50</v>
      </c>
      <c r="N1543" s="1" t="s">
        <v>378</v>
      </c>
      <c r="O1543" s="1" t="s">
        <v>50</v>
      </c>
      <c r="P1543" s="1" t="s">
        <v>50</v>
      </c>
      <c r="Q1543" s="1" t="s">
        <v>1344</v>
      </c>
      <c r="R1543" s="1" t="s">
        <v>62</v>
      </c>
      <c r="S1543" s="1" t="s">
        <v>62</v>
      </c>
      <c r="T1543" s="1" t="s">
        <v>61</v>
      </c>
      <c r="AR1543" s="1" t="s">
        <v>50</v>
      </c>
      <c r="AS1543" s="1" t="s">
        <v>50</v>
      </c>
      <c r="AU1543" s="1" t="s">
        <v>1349</v>
      </c>
      <c r="AV1543">
        <v>66975</v>
      </c>
    </row>
    <row r="1544" spans="1:48" ht="30" customHeight="1" x14ac:dyDescent="0.3">
      <c r="A1544" s="13" t="s">
        <v>380</v>
      </c>
      <c r="B1544" s="13" t="s">
        <v>381</v>
      </c>
      <c r="C1544" s="13" t="s">
        <v>251</v>
      </c>
      <c r="D1544" s="11">
        <v>5</v>
      </c>
      <c r="E1544" s="12"/>
      <c r="F1544" s="12"/>
      <c r="G1544" s="12"/>
      <c r="H1544" s="12"/>
      <c r="I1544" s="12"/>
      <c r="J1544" s="12"/>
      <c r="K1544" s="12">
        <f t="shared" si="69"/>
        <v>0</v>
      </c>
      <c r="L1544" s="12">
        <f t="shared" si="69"/>
        <v>0</v>
      </c>
      <c r="M1544" s="13" t="s">
        <v>382</v>
      </c>
      <c r="N1544" s="1" t="s">
        <v>383</v>
      </c>
      <c r="O1544" s="1" t="s">
        <v>50</v>
      </c>
      <c r="P1544" s="1" t="s">
        <v>50</v>
      </c>
      <c r="Q1544" s="1" t="s">
        <v>1344</v>
      </c>
      <c r="R1544" s="1" t="s">
        <v>61</v>
      </c>
      <c r="S1544" s="1" t="s">
        <v>62</v>
      </c>
      <c r="T1544" s="1" t="s">
        <v>62</v>
      </c>
      <c r="AR1544" s="1" t="s">
        <v>50</v>
      </c>
      <c r="AS1544" s="1" t="s">
        <v>50</v>
      </c>
      <c r="AU1544" s="1" t="s">
        <v>1350</v>
      </c>
      <c r="AV1544">
        <v>67286</v>
      </c>
    </row>
    <row r="1545" spans="1:48" ht="30" customHeight="1" x14ac:dyDescent="0.3">
      <c r="A1545" s="13" t="s">
        <v>385</v>
      </c>
      <c r="B1545" s="13" t="s">
        <v>386</v>
      </c>
      <c r="C1545" s="13" t="s">
        <v>251</v>
      </c>
      <c r="D1545" s="11">
        <v>3</v>
      </c>
      <c r="E1545" s="12"/>
      <c r="F1545" s="12"/>
      <c r="G1545" s="12"/>
      <c r="H1545" s="12"/>
      <c r="I1545" s="12"/>
      <c r="J1545" s="12"/>
      <c r="K1545" s="12">
        <f t="shared" si="69"/>
        <v>0</v>
      </c>
      <c r="L1545" s="12">
        <f t="shared" si="69"/>
        <v>0</v>
      </c>
      <c r="M1545" s="13" t="s">
        <v>387</v>
      </c>
      <c r="N1545" s="1" t="s">
        <v>388</v>
      </c>
      <c r="O1545" s="1" t="s">
        <v>50</v>
      </c>
      <c r="P1545" s="1" t="s">
        <v>50</v>
      </c>
      <c r="Q1545" s="1" t="s">
        <v>1344</v>
      </c>
      <c r="R1545" s="1" t="s">
        <v>61</v>
      </c>
      <c r="S1545" s="1" t="s">
        <v>62</v>
      </c>
      <c r="T1545" s="1" t="s">
        <v>62</v>
      </c>
      <c r="AR1545" s="1" t="s">
        <v>50</v>
      </c>
      <c r="AS1545" s="1" t="s">
        <v>50</v>
      </c>
      <c r="AU1545" s="1" t="s">
        <v>1351</v>
      </c>
      <c r="AV1545">
        <v>67287</v>
      </c>
    </row>
    <row r="1546" spans="1:48" ht="30" customHeight="1" x14ac:dyDescent="0.3">
      <c r="A1546" s="13" t="s">
        <v>395</v>
      </c>
      <c r="B1546" s="13" t="s">
        <v>396</v>
      </c>
      <c r="C1546" s="13" t="s">
        <v>251</v>
      </c>
      <c r="D1546" s="11">
        <v>1</v>
      </c>
      <c r="E1546" s="12"/>
      <c r="F1546" s="12"/>
      <c r="G1546" s="12"/>
      <c r="H1546" s="12"/>
      <c r="I1546" s="12"/>
      <c r="J1546" s="12"/>
      <c r="K1546" s="12">
        <f t="shared" si="69"/>
        <v>0</v>
      </c>
      <c r="L1546" s="12">
        <f t="shared" si="69"/>
        <v>0</v>
      </c>
      <c r="M1546" s="13" t="s">
        <v>397</v>
      </c>
      <c r="N1546" s="1" t="s">
        <v>398</v>
      </c>
      <c r="O1546" s="1" t="s">
        <v>50</v>
      </c>
      <c r="P1546" s="1" t="s">
        <v>50</v>
      </c>
      <c r="Q1546" s="1" t="s">
        <v>1344</v>
      </c>
      <c r="R1546" s="1" t="s">
        <v>61</v>
      </c>
      <c r="S1546" s="1" t="s">
        <v>62</v>
      </c>
      <c r="T1546" s="1" t="s">
        <v>62</v>
      </c>
      <c r="AR1546" s="1" t="s">
        <v>50</v>
      </c>
      <c r="AS1546" s="1" t="s">
        <v>50</v>
      </c>
      <c r="AU1546" s="1" t="s">
        <v>1352</v>
      </c>
      <c r="AV1546">
        <v>67288</v>
      </c>
    </row>
    <row r="1547" spans="1:48" ht="30" customHeight="1" x14ac:dyDescent="0.3">
      <c r="A1547" s="11"/>
      <c r="B1547" s="11"/>
      <c r="C1547" s="11"/>
      <c r="D1547" s="11"/>
      <c r="E1547" s="12"/>
      <c r="F1547" s="12"/>
      <c r="G1547" s="12"/>
      <c r="H1547" s="12"/>
      <c r="I1547" s="12"/>
      <c r="J1547" s="12"/>
      <c r="K1547" s="12"/>
      <c r="L1547" s="12"/>
      <c r="M1547" s="11"/>
      <c r="Q1547" s="1" t="s">
        <v>1344</v>
      </c>
    </row>
    <row r="1548" spans="1:48" ht="30" customHeight="1" x14ac:dyDescent="0.3">
      <c r="A1548" s="11"/>
      <c r="B1548" s="11"/>
      <c r="C1548" s="11"/>
      <c r="D1548" s="11"/>
      <c r="E1548" s="12"/>
      <c r="F1548" s="12"/>
      <c r="G1548" s="12"/>
      <c r="H1548" s="12"/>
      <c r="I1548" s="12"/>
      <c r="J1548" s="12"/>
      <c r="K1548" s="12"/>
      <c r="L1548" s="12"/>
      <c r="M1548" s="11"/>
      <c r="Q1548" s="1" t="s">
        <v>1344</v>
      </c>
    </row>
    <row r="1549" spans="1:48" ht="30" customHeight="1" x14ac:dyDescent="0.3">
      <c r="A1549" s="11"/>
      <c r="B1549" s="11"/>
      <c r="C1549" s="11"/>
      <c r="D1549" s="11"/>
      <c r="E1549" s="12"/>
      <c r="F1549" s="12"/>
      <c r="G1549" s="12"/>
      <c r="H1549" s="12"/>
      <c r="I1549" s="12"/>
      <c r="J1549" s="12"/>
      <c r="K1549" s="12"/>
      <c r="L1549" s="12"/>
      <c r="M1549" s="11"/>
      <c r="Q1549" s="1" t="s">
        <v>1344</v>
      </c>
    </row>
    <row r="1550" spans="1:48" ht="30" customHeight="1" x14ac:dyDescent="0.3">
      <c r="A1550" s="11"/>
      <c r="B1550" s="11"/>
      <c r="C1550" s="11"/>
      <c r="D1550" s="11"/>
      <c r="E1550" s="12"/>
      <c r="F1550" s="12"/>
      <c r="G1550" s="12"/>
      <c r="H1550" s="12"/>
      <c r="I1550" s="12"/>
      <c r="J1550" s="12"/>
      <c r="K1550" s="12"/>
      <c r="L1550" s="12"/>
      <c r="M1550" s="11"/>
      <c r="Q1550" s="1" t="s">
        <v>1344</v>
      </c>
    </row>
    <row r="1551" spans="1:48" ht="30" customHeight="1" x14ac:dyDescent="0.3">
      <c r="A1551" s="11"/>
      <c r="B1551" s="11"/>
      <c r="C1551" s="11"/>
      <c r="D1551" s="11"/>
      <c r="E1551" s="12"/>
      <c r="F1551" s="12"/>
      <c r="G1551" s="12"/>
      <c r="H1551" s="12"/>
      <c r="I1551" s="12"/>
      <c r="J1551" s="12"/>
      <c r="K1551" s="12"/>
      <c r="L1551" s="12"/>
      <c r="M1551" s="11"/>
      <c r="Q1551" s="1" t="s">
        <v>1344</v>
      </c>
    </row>
    <row r="1552" spans="1:48" ht="30" customHeight="1" x14ac:dyDescent="0.3">
      <c r="A1552" s="11"/>
      <c r="B1552" s="11"/>
      <c r="C1552" s="11"/>
      <c r="D1552" s="11"/>
      <c r="E1552" s="12"/>
      <c r="F1552" s="12"/>
      <c r="G1552" s="12"/>
      <c r="H1552" s="12"/>
      <c r="I1552" s="12"/>
      <c r="J1552" s="12"/>
      <c r="K1552" s="12"/>
      <c r="L1552" s="12"/>
      <c r="M1552" s="11"/>
      <c r="Q1552" s="1" t="s">
        <v>1344</v>
      </c>
    </row>
    <row r="1553" spans="1:48" ht="30" customHeight="1" x14ac:dyDescent="0.3">
      <c r="A1553" s="11"/>
      <c r="B1553" s="11"/>
      <c r="C1553" s="11"/>
      <c r="D1553" s="11"/>
      <c r="E1553" s="12"/>
      <c r="F1553" s="12"/>
      <c r="G1553" s="12"/>
      <c r="H1553" s="12"/>
      <c r="I1553" s="12"/>
      <c r="J1553" s="12"/>
      <c r="K1553" s="12"/>
      <c r="L1553" s="12"/>
      <c r="M1553" s="11"/>
      <c r="Q1553" s="1" t="s">
        <v>1344</v>
      </c>
    </row>
    <row r="1554" spans="1:48" ht="30" customHeight="1" x14ac:dyDescent="0.3">
      <c r="A1554" s="11"/>
      <c r="B1554" s="11"/>
      <c r="C1554" s="11"/>
      <c r="D1554" s="11"/>
      <c r="E1554" s="12"/>
      <c r="F1554" s="12"/>
      <c r="G1554" s="12"/>
      <c r="H1554" s="12"/>
      <c r="I1554" s="12"/>
      <c r="J1554" s="12"/>
      <c r="K1554" s="12"/>
      <c r="L1554" s="12"/>
      <c r="M1554" s="11"/>
      <c r="Q1554" s="1" t="s">
        <v>1344</v>
      </c>
    </row>
    <row r="1555" spans="1:48" ht="30" customHeight="1" x14ac:dyDescent="0.3">
      <c r="A1555" s="11"/>
      <c r="B1555" s="11"/>
      <c r="C1555" s="11"/>
      <c r="D1555" s="11"/>
      <c r="E1555" s="12"/>
      <c r="F1555" s="12"/>
      <c r="G1555" s="12"/>
      <c r="H1555" s="12"/>
      <c r="I1555" s="12"/>
      <c r="J1555" s="12"/>
      <c r="K1555" s="12"/>
      <c r="L1555" s="12"/>
      <c r="M1555" s="11"/>
      <c r="Q1555" s="1" t="s">
        <v>1344</v>
      </c>
    </row>
    <row r="1556" spans="1:48" ht="30" customHeight="1" x14ac:dyDescent="0.3">
      <c r="A1556" s="11"/>
      <c r="B1556" s="11"/>
      <c r="C1556" s="11"/>
      <c r="D1556" s="11"/>
      <c r="E1556" s="12"/>
      <c r="F1556" s="12"/>
      <c r="G1556" s="12"/>
      <c r="H1556" s="12"/>
      <c r="I1556" s="12"/>
      <c r="J1556" s="12"/>
      <c r="K1556" s="12"/>
      <c r="L1556" s="12"/>
      <c r="M1556" s="11"/>
      <c r="Q1556" s="1" t="s">
        <v>1344</v>
      </c>
    </row>
    <row r="1557" spans="1:48" ht="30" customHeight="1" x14ac:dyDescent="0.3">
      <c r="A1557" s="11"/>
      <c r="B1557" s="11"/>
      <c r="C1557" s="11"/>
      <c r="D1557" s="11"/>
      <c r="E1557" s="12"/>
      <c r="F1557" s="12"/>
      <c r="G1557" s="12"/>
      <c r="H1557" s="12"/>
      <c r="I1557" s="12"/>
      <c r="J1557" s="12"/>
      <c r="K1557" s="12"/>
      <c r="L1557" s="12"/>
      <c r="M1557" s="11"/>
      <c r="Q1557" s="1" t="s">
        <v>1344</v>
      </c>
    </row>
    <row r="1558" spans="1:48" ht="30" customHeight="1" x14ac:dyDescent="0.3">
      <c r="A1558" s="11"/>
      <c r="B1558" s="11"/>
      <c r="C1558" s="11"/>
      <c r="D1558" s="11"/>
      <c r="E1558" s="12"/>
      <c r="F1558" s="12"/>
      <c r="G1558" s="12"/>
      <c r="H1558" s="12"/>
      <c r="I1558" s="12"/>
      <c r="J1558" s="12"/>
      <c r="K1558" s="12"/>
      <c r="L1558" s="12"/>
      <c r="M1558" s="11"/>
      <c r="Q1558" s="1" t="s">
        <v>1344</v>
      </c>
    </row>
    <row r="1559" spans="1:48" ht="30" customHeight="1" x14ac:dyDescent="0.3">
      <c r="A1559" s="11"/>
      <c r="B1559" s="11"/>
      <c r="C1559" s="11"/>
      <c r="D1559" s="11"/>
      <c r="E1559" s="12"/>
      <c r="F1559" s="12"/>
      <c r="G1559" s="12"/>
      <c r="H1559" s="12"/>
      <c r="I1559" s="12"/>
      <c r="J1559" s="12"/>
      <c r="K1559" s="12"/>
      <c r="L1559" s="12"/>
      <c r="M1559" s="11"/>
      <c r="Q1559" s="1" t="s">
        <v>1344</v>
      </c>
    </row>
    <row r="1560" spans="1:48" ht="30" customHeight="1" x14ac:dyDescent="0.3">
      <c r="A1560" s="11"/>
      <c r="B1560" s="11"/>
      <c r="C1560" s="11"/>
      <c r="D1560" s="11"/>
      <c r="E1560" s="12"/>
      <c r="F1560" s="12"/>
      <c r="G1560" s="12"/>
      <c r="H1560" s="12"/>
      <c r="I1560" s="12"/>
      <c r="J1560" s="12"/>
      <c r="K1560" s="12"/>
      <c r="L1560" s="12"/>
      <c r="M1560" s="11"/>
      <c r="Q1560" s="1" t="s">
        <v>1344</v>
      </c>
    </row>
    <row r="1561" spans="1:48" ht="30" customHeight="1" x14ac:dyDescent="0.3">
      <c r="A1561" s="11"/>
      <c r="B1561" s="11"/>
      <c r="C1561" s="11"/>
      <c r="D1561" s="11"/>
      <c r="E1561" s="12"/>
      <c r="F1561" s="12"/>
      <c r="G1561" s="12"/>
      <c r="H1561" s="12"/>
      <c r="I1561" s="12"/>
      <c r="J1561" s="12"/>
      <c r="K1561" s="12"/>
      <c r="L1561" s="12"/>
      <c r="M1561" s="11"/>
      <c r="Q1561" s="1" t="s">
        <v>1344</v>
      </c>
    </row>
    <row r="1562" spans="1:48" ht="30" customHeight="1" x14ac:dyDescent="0.3">
      <c r="A1562" s="11"/>
      <c r="B1562" s="11"/>
      <c r="C1562" s="11"/>
      <c r="D1562" s="11"/>
      <c r="E1562" s="12"/>
      <c r="F1562" s="12"/>
      <c r="G1562" s="12"/>
      <c r="H1562" s="12"/>
      <c r="I1562" s="12"/>
      <c r="J1562" s="12"/>
      <c r="K1562" s="12"/>
      <c r="L1562" s="12"/>
      <c r="M1562" s="11"/>
      <c r="Q1562" s="1" t="s">
        <v>1344</v>
      </c>
    </row>
    <row r="1563" spans="1:48" ht="30" customHeight="1" x14ac:dyDescent="0.3">
      <c r="A1563" s="13" t="s">
        <v>87</v>
      </c>
      <c r="B1563" s="11"/>
      <c r="C1563" s="11"/>
      <c r="D1563" s="11"/>
      <c r="E1563" s="12"/>
      <c r="F1563" s="12"/>
      <c r="G1563" s="12"/>
      <c r="H1563" s="12"/>
      <c r="I1563" s="12"/>
      <c r="J1563" s="12"/>
      <c r="K1563" s="12"/>
      <c r="L1563" s="12">
        <f>SUMIF(Q1539:Q1562,"01010505",L1539:L1562)</f>
        <v>0</v>
      </c>
      <c r="M1563" s="11"/>
      <c r="N1563" t="s">
        <v>88</v>
      </c>
    </row>
    <row r="1564" spans="1:48" ht="30" customHeight="1" x14ac:dyDescent="0.3">
      <c r="A1564" s="13" t="s">
        <v>400</v>
      </c>
      <c r="B1564" s="13" t="s">
        <v>50</v>
      </c>
      <c r="C1564" s="11"/>
      <c r="D1564" s="11"/>
      <c r="E1564" s="12"/>
      <c r="F1564" s="12"/>
      <c r="G1564" s="12"/>
      <c r="H1564" s="12"/>
      <c r="I1564" s="12"/>
      <c r="J1564" s="12"/>
      <c r="K1564" s="12"/>
      <c r="L1564" s="12"/>
      <c r="M1564" s="11"/>
      <c r="Q1564" s="1" t="s">
        <v>1353</v>
      </c>
    </row>
    <row r="1565" spans="1:48" ht="30" customHeight="1" x14ac:dyDescent="0.3">
      <c r="A1565" s="13" t="s">
        <v>402</v>
      </c>
      <c r="B1565" s="13" t="s">
        <v>403</v>
      </c>
      <c r="C1565" s="13" t="s">
        <v>99</v>
      </c>
      <c r="D1565" s="11">
        <v>4</v>
      </c>
      <c r="E1565" s="12"/>
      <c r="F1565" s="12"/>
      <c r="G1565" s="12"/>
      <c r="H1565" s="12"/>
      <c r="I1565" s="12"/>
      <c r="J1565" s="12"/>
      <c r="K1565" s="12">
        <f t="shared" ref="K1565:L1567" si="70">TRUNC(E1565+G1565+I1565, 0)</f>
        <v>0</v>
      </c>
      <c r="L1565" s="12">
        <f t="shared" si="70"/>
        <v>0</v>
      </c>
      <c r="M1565" s="13" t="s">
        <v>404</v>
      </c>
      <c r="N1565" s="1" t="s">
        <v>405</v>
      </c>
      <c r="O1565" s="1" t="s">
        <v>50</v>
      </c>
      <c r="P1565" s="1" t="s">
        <v>50</v>
      </c>
      <c r="Q1565" s="1" t="s">
        <v>1353</v>
      </c>
      <c r="R1565" s="1" t="s">
        <v>61</v>
      </c>
      <c r="S1565" s="1" t="s">
        <v>62</v>
      </c>
      <c r="T1565" s="1" t="s">
        <v>62</v>
      </c>
      <c r="AR1565" s="1" t="s">
        <v>50</v>
      </c>
      <c r="AS1565" s="1" t="s">
        <v>50</v>
      </c>
      <c r="AU1565" s="1" t="s">
        <v>1354</v>
      </c>
      <c r="AV1565">
        <v>66978</v>
      </c>
    </row>
    <row r="1566" spans="1:48" ht="30" customHeight="1" x14ac:dyDescent="0.3">
      <c r="A1566" s="13" t="s">
        <v>407</v>
      </c>
      <c r="B1566" s="13" t="s">
        <v>408</v>
      </c>
      <c r="C1566" s="13" t="s">
        <v>99</v>
      </c>
      <c r="D1566" s="11">
        <v>3</v>
      </c>
      <c r="E1566" s="12"/>
      <c r="F1566" s="12"/>
      <c r="G1566" s="12"/>
      <c r="H1566" s="12"/>
      <c r="I1566" s="12"/>
      <c r="J1566" s="12"/>
      <c r="K1566" s="12">
        <f t="shared" si="70"/>
        <v>0</v>
      </c>
      <c r="L1566" s="12">
        <f t="shared" si="70"/>
        <v>0</v>
      </c>
      <c r="M1566" s="13" t="s">
        <v>409</v>
      </c>
      <c r="N1566" s="1" t="s">
        <v>410</v>
      </c>
      <c r="O1566" s="1" t="s">
        <v>50</v>
      </c>
      <c r="P1566" s="1" t="s">
        <v>50</v>
      </c>
      <c r="Q1566" s="1" t="s">
        <v>1353</v>
      </c>
      <c r="R1566" s="1" t="s">
        <v>61</v>
      </c>
      <c r="S1566" s="1" t="s">
        <v>62</v>
      </c>
      <c r="T1566" s="1" t="s">
        <v>62</v>
      </c>
      <c r="AR1566" s="1" t="s">
        <v>50</v>
      </c>
      <c r="AS1566" s="1" t="s">
        <v>50</v>
      </c>
      <c r="AU1566" s="1" t="s">
        <v>1355</v>
      </c>
      <c r="AV1566">
        <v>66980</v>
      </c>
    </row>
    <row r="1567" spans="1:48" ht="30" customHeight="1" x14ac:dyDescent="0.3">
      <c r="A1567" s="13" t="s">
        <v>412</v>
      </c>
      <c r="B1567" s="13" t="s">
        <v>413</v>
      </c>
      <c r="C1567" s="13" t="s">
        <v>414</v>
      </c>
      <c r="D1567" s="11">
        <v>26</v>
      </c>
      <c r="E1567" s="12"/>
      <c r="F1567" s="12"/>
      <c r="G1567" s="12"/>
      <c r="H1567" s="12"/>
      <c r="I1567" s="12"/>
      <c r="J1567" s="12"/>
      <c r="K1567" s="12">
        <f t="shared" si="70"/>
        <v>0</v>
      </c>
      <c r="L1567" s="12">
        <f t="shared" si="70"/>
        <v>0</v>
      </c>
      <c r="M1567" s="13" t="s">
        <v>415</v>
      </c>
      <c r="N1567" s="1" t="s">
        <v>416</v>
      </c>
      <c r="O1567" s="1" t="s">
        <v>50</v>
      </c>
      <c r="P1567" s="1" t="s">
        <v>50</v>
      </c>
      <c r="Q1567" s="1" t="s">
        <v>1353</v>
      </c>
      <c r="R1567" s="1" t="s">
        <v>61</v>
      </c>
      <c r="S1567" s="1" t="s">
        <v>62</v>
      </c>
      <c r="T1567" s="1" t="s">
        <v>62</v>
      </c>
      <c r="AR1567" s="1" t="s">
        <v>50</v>
      </c>
      <c r="AS1567" s="1" t="s">
        <v>50</v>
      </c>
      <c r="AU1567" s="1" t="s">
        <v>1356</v>
      </c>
      <c r="AV1567">
        <v>67289</v>
      </c>
    </row>
    <row r="1568" spans="1:48" ht="30" customHeight="1" x14ac:dyDescent="0.3">
      <c r="A1568" s="11"/>
      <c r="B1568" s="11"/>
      <c r="C1568" s="11"/>
      <c r="D1568" s="11"/>
      <c r="E1568" s="12"/>
      <c r="F1568" s="12"/>
      <c r="G1568" s="12"/>
      <c r="H1568" s="12"/>
      <c r="I1568" s="12"/>
      <c r="J1568" s="12"/>
      <c r="K1568" s="12"/>
      <c r="L1568" s="12"/>
      <c r="M1568" s="11"/>
      <c r="Q1568" s="1" t="s">
        <v>1353</v>
      </c>
    </row>
    <row r="1569" spans="1:17" ht="30" customHeight="1" x14ac:dyDescent="0.3">
      <c r="A1569" s="11"/>
      <c r="B1569" s="11"/>
      <c r="C1569" s="11"/>
      <c r="D1569" s="11"/>
      <c r="E1569" s="12"/>
      <c r="F1569" s="12"/>
      <c r="G1569" s="12"/>
      <c r="H1569" s="12"/>
      <c r="I1569" s="12"/>
      <c r="J1569" s="12"/>
      <c r="K1569" s="12"/>
      <c r="L1569" s="12"/>
      <c r="M1569" s="11"/>
      <c r="Q1569" s="1" t="s">
        <v>1353</v>
      </c>
    </row>
    <row r="1570" spans="1:17" ht="30" customHeight="1" x14ac:dyDescent="0.3">
      <c r="A1570" s="11"/>
      <c r="B1570" s="11"/>
      <c r="C1570" s="11"/>
      <c r="D1570" s="11"/>
      <c r="E1570" s="12"/>
      <c r="F1570" s="12"/>
      <c r="G1570" s="12"/>
      <c r="H1570" s="12"/>
      <c r="I1570" s="12"/>
      <c r="J1570" s="12"/>
      <c r="K1570" s="12"/>
      <c r="L1570" s="12"/>
      <c r="M1570" s="11"/>
      <c r="Q1570" s="1" t="s">
        <v>1353</v>
      </c>
    </row>
    <row r="1571" spans="1:17" ht="30" customHeight="1" x14ac:dyDescent="0.3">
      <c r="A1571" s="11"/>
      <c r="B1571" s="11"/>
      <c r="C1571" s="11"/>
      <c r="D1571" s="11"/>
      <c r="E1571" s="12"/>
      <c r="F1571" s="12"/>
      <c r="G1571" s="12"/>
      <c r="H1571" s="12"/>
      <c r="I1571" s="12"/>
      <c r="J1571" s="12"/>
      <c r="K1571" s="12"/>
      <c r="L1571" s="12"/>
      <c r="M1571" s="11"/>
      <c r="Q1571" s="1" t="s">
        <v>1353</v>
      </c>
    </row>
    <row r="1572" spans="1:17" ht="30" customHeight="1" x14ac:dyDescent="0.3">
      <c r="A1572" s="11"/>
      <c r="B1572" s="11"/>
      <c r="C1572" s="11"/>
      <c r="D1572" s="11"/>
      <c r="E1572" s="12"/>
      <c r="F1572" s="12"/>
      <c r="G1572" s="12"/>
      <c r="H1572" s="12"/>
      <c r="I1572" s="12"/>
      <c r="J1572" s="12"/>
      <c r="K1572" s="12"/>
      <c r="L1572" s="12"/>
      <c r="M1572" s="11"/>
      <c r="Q1572" s="1" t="s">
        <v>1353</v>
      </c>
    </row>
    <row r="1573" spans="1:17" ht="30" customHeight="1" x14ac:dyDescent="0.3">
      <c r="A1573" s="11"/>
      <c r="B1573" s="11"/>
      <c r="C1573" s="11"/>
      <c r="D1573" s="11"/>
      <c r="E1573" s="12"/>
      <c r="F1573" s="12"/>
      <c r="G1573" s="12"/>
      <c r="H1573" s="12"/>
      <c r="I1573" s="12"/>
      <c r="J1573" s="12"/>
      <c r="K1573" s="12"/>
      <c r="L1573" s="12"/>
      <c r="M1573" s="11"/>
      <c r="Q1573" s="1" t="s">
        <v>1353</v>
      </c>
    </row>
    <row r="1574" spans="1:17" ht="30" customHeight="1" x14ac:dyDescent="0.3">
      <c r="A1574" s="11"/>
      <c r="B1574" s="11"/>
      <c r="C1574" s="11"/>
      <c r="D1574" s="11"/>
      <c r="E1574" s="12"/>
      <c r="F1574" s="12"/>
      <c r="G1574" s="12"/>
      <c r="H1574" s="12"/>
      <c r="I1574" s="12"/>
      <c r="J1574" s="12"/>
      <c r="K1574" s="12"/>
      <c r="L1574" s="12"/>
      <c r="M1574" s="11"/>
      <c r="Q1574" s="1" t="s">
        <v>1353</v>
      </c>
    </row>
    <row r="1575" spans="1:17" ht="30" customHeight="1" x14ac:dyDescent="0.3">
      <c r="A1575" s="11"/>
      <c r="B1575" s="11"/>
      <c r="C1575" s="11"/>
      <c r="D1575" s="11"/>
      <c r="E1575" s="12"/>
      <c r="F1575" s="12"/>
      <c r="G1575" s="12"/>
      <c r="H1575" s="12"/>
      <c r="I1575" s="12"/>
      <c r="J1575" s="12"/>
      <c r="K1575" s="12"/>
      <c r="L1575" s="12"/>
      <c r="M1575" s="11"/>
      <c r="Q1575" s="1" t="s">
        <v>1353</v>
      </c>
    </row>
    <row r="1576" spans="1:17" ht="30" customHeight="1" x14ac:dyDescent="0.3">
      <c r="A1576" s="11"/>
      <c r="B1576" s="11"/>
      <c r="C1576" s="11"/>
      <c r="D1576" s="11"/>
      <c r="E1576" s="12"/>
      <c r="F1576" s="12"/>
      <c r="G1576" s="12"/>
      <c r="H1576" s="12"/>
      <c r="I1576" s="12"/>
      <c r="J1576" s="12"/>
      <c r="K1576" s="12"/>
      <c r="L1576" s="12"/>
      <c r="M1576" s="11"/>
      <c r="Q1576" s="1" t="s">
        <v>1353</v>
      </c>
    </row>
    <row r="1577" spans="1:17" ht="30" customHeight="1" x14ac:dyDescent="0.3">
      <c r="A1577" s="11"/>
      <c r="B1577" s="11"/>
      <c r="C1577" s="11"/>
      <c r="D1577" s="11"/>
      <c r="E1577" s="12"/>
      <c r="F1577" s="12"/>
      <c r="G1577" s="12"/>
      <c r="H1577" s="12"/>
      <c r="I1577" s="12"/>
      <c r="J1577" s="12"/>
      <c r="K1577" s="12"/>
      <c r="L1577" s="12"/>
      <c r="M1577" s="11"/>
      <c r="Q1577" s="1" t="s">
        <v>1353</v>
      </c>
    </row>
    <row r="1578" spans="1:17" ht="30" customHeight="1" x14ac:dyDescent="0.3">
      <c r="A1578" s="11"/>
      <c r="B1578" s="11"/>
      <c r="C1578" s="11"/>
      <c r="D1578" s="11"/>
      <c r="E1578" s="12"/>
      <c r="F1578" s="12"/>
      <c r="G1578" s="12"/>
      <c r="H1578" s="12"/>
      <c r="I1578" s="12"/>
      <c r="J1578" s="12"/>
      <c r="K1578" s="12"/>
      <c r="L1578" s="12"/>
      <c r="M1578" s="11"/>
      <c r="Q1578" s="1" t="s">
        <v>1353</v>
      </c>
    </row>
    <row r="1579" spans="1:17" ht="30" customHeight="1" x14ac:dyDescent="0.3">
      <c r="A1579" s="11"/>
      <c r="B1579" s="11"/>
      <c r="C1579" s="11"/>
      <c r="D1579" s="11"/>
      <c r="E1579" s="12"/>
      <c r="F1579" s="12"/>
      <c r="G1579" s="12"/>
      <c r="H1579" s="12"/>
      <c r="I1579" s="12"/>
      <c r="J1579" s="12"/>
      <c r="K1579" s="12"/>
      <c r="L1579" s="12"/>
      <c r="M1579" s="11"/>
      <c r="Q1579" s="1" t="s">
        <v>1353</v>
      </c>
    </row>
    <row r="1580" spans="1:17" ht="30" customHeight="1" x14ac:dyDescent="0.3">
      <c r="A1580" s="11"/>
      <c r="B1580" s="11"/>
      <c r="C1580" s="11"/>
      <c r="D1580" s="11"/>
      <c r="E1580" s="12"/>
      <c r="F1580" s="12"/>
      <c r="G1580" s="12"/>
      <c r="H1580" s="12"/>
      <c r="I1580" s="12"/>
      <c r="J1580" s="12"/>
      <c r="K1580" s="12"/>
      <c r="L1580" s="12"/>
      <c r="M1580" s="11"/>
      <c r="Q1580" s="1" t="s">
        <v>1353</v>
      </c>
    </row>
    <row r="1581" spans="1:17" ht="30" customHeight="1" x14ac:dyDescent="0.3">
      <c r="A1581" s="11"/>
      <c r="B1581" s="11"/>
      <c r="C1581" s="11"/>
      <c r="D1581" s="11"/>
      <c r="E1581" s="12"/>
      <c r="F1581" s="12"/>
      <c r="G1581" s="12"/>
      <c r="H1581" s="12"/>
      <c r="I1581" s="12"/>
      <c r="J1581" s="12"/>
      <c r="K1581" s="12"/>
      <c r="L1581" s="12"/>
      <c r="M1581" s="11"/>
      <c r="Q1581" s="1" t="s">
        <v>1353</v>
      </c>
    </row>
    <row r="1582" spans="1:17" ht="30" customHeight="1" x14ac:dyDescent="0.3">
      <c r="A1582" s="11"/>
      <c r="B1582" s="11"/>
      <c r="C1582" s="11"/>
      <c r="D1582" s="11"/>
      <c r="E1582" s="12"/>
      <c r="F1582" s="12"/>
      <c r="G1582" s="12"/>
      <c r="H1582" s="12"/>
      <c r="I1582" s="12"/>
      <c r="J1582" s="12"/>
      <c r="K1582" s="12"/>
      <c r="L1582" s="12"/>
      <c r="M1582" s="11"/>
      <c r="Q1582" s="1" t="s">
        <v>1353</v>
      </c>
    </row>
    <row r="1583" spans="1:17" ht="30" customHeight="1" x14ac:dyDescent="0.3">
      <c r="A1583" s="11"/>
      <c r="B1583" s="11"/>
      <c r="C1583" s="11"/>
      <c r="D1583" s="11"/>
      <c r="E1583" s="12"/>
      <c r="F1583" s="12"/>
      <c r="G1583" s="12"/>
      <c r="H1583" s="12"/>
      <c r="I1583" s="12"/>
      <c r="J1583" s="12"/>
      <c r="K1583" s="12"/>
      <c r="L1583" s="12"/>
      <c r="M1583" s="11"/>
      <c r="Q1583" s="1" t="s">
        <v>1353</v>
      </c>
    </row>
    <row r="1584" spans="1:17" ht="30" customHeight="1" x14ac:dyDescent="0.3">
      <c r="A1584" s="11"/>
      <c r="B1584" s="11"/>
      <c r="C1584" s="11"/>
      <c r="D1584" s="11"/>
      <c r="E1584" s="12"/>
      <c r="F1584" s="12"/>
      <c r="G1584" s="12"/>
      <c r="H1584" s="12"/>
      <c r="I1584" s="12"/>
      <c r="J1584" s="12"/>
      <c r="K1584" s="12"/>
      <c r="L1584" s="12"/>
      <c r="M1584" s="11"/>
      <c r="Q1584" s="1" t="s">
        <v>1353</v>
      </c>
    </row>
    <row r="1585" spans="1:48" ht="30" customHeight="1" x14ac:dyDescent="0.3">
      <c r="A1585" s="11"/>
      <c r="B1585" s="11"/>
      <c r="C1585" s="11"/>
      <c r="D1585" s="11"/>
      <c r="E1585" s="12"/>
      <c r="F1585" s="12"/>
      <c r="G1585" s="12"/>
      <c r="H1585" s="12"/>
      <c r="I1585" s="12"/>
      <c r="J1585" s="12"/>
      <c r="K1585" s="12"/>
      <c r="L1585" s="12"/>
      <c r="M1585" s="11"/>
      <c r="Q1585" s="1" t="s">
        <v>1353</v>
      </c>
    </row>
    <row r="1586" spans="1:48" ht="30" customHeight="1" x14ac:dyDescent="0.3">
      <c r="A1586" s="11"/>
      <c r="B1586" s="11"/>
      <c r="C1586" s="11"/>
      <c r="D1586" s="11"/>
      <c r="E1586" s="12"/>
      <c r="F1586" s="12"/>
      <c r="G1586" s="12"/>
      <c r="H1586" s="12"/>
      <c r="I1586" s="12"/>
      <c r="J1586" s="12"/>
      <c r="K1586" s="12"/>
      <c r="L1586" s="12"/>
      <c r="M1586" s="11"/>
      <c r="Q1586" s="1" t="s">
        <v>1353</v>
      </c>
    </row>
    <row r="1587" spans="1:48" ht="30" customHeight="1" x14ac:dyDescent="0.3">
      <c r="A1587" s="11"/>
      <c r="B1587" s="11"/>
      <c r="C1587" s="11"/>
      <c r="D1587" s="11"/>
      <c r="E1587" s="12"/>
      <c r="F1587" s="12"/>
      <c r="G1587" s="12"/>
      <c r="H1587" s="12"/>
      <c r="I1587" s="12"/>
      <c r="J1587" s="12"/>
      <c r="K1587" s="12"/>
      <c r="L1587" s="12"/>
      <c r="M1587" s="11"/>
      <c r="Q1587" s="1" t="s">
        <v>1353</v>
      </c>
    </row>
    <row r="1588" spans="1:48" ht="30" customHeight="1" x14ac:dyDescent="0.3">
      <c r="A1588" s="11"/>
      <c r="B1588" s="11"/>
      <c r="C1588" s="11"/>
      <c r="D1588" s="11"/>
      <c r="E1588" s="12"/>
      <c r="F1588" s="12"/>
      <c r="G1588" s="12"/>
      <c r="H1588" s="12"/>
      <c r="I1588" s="12"/>
      <c r="J1588" s="12"/>
      <c r="K1588" s="12"/>
      <c r="L1588" s="12"/>
      <c r="M1588" s="11"/>
      <c r="Q1588" s="1" t="s">
        <v>1353</v>
      </c>
    </row>
    <row r="1589" spans="1:48" ht="30" customHeight="1" x14ac:dyDescent="0.3">
      <c r="A1589" s="13" t="s">
        <v>87</v>
      </c>
      <c r="B1589" s="11"/>
      <c r="C1589" s="11"/>
      <c r="D1589" s="11"/>
      <c r="E1589" s="12"/>
      <c r="F1589" s="12"/>
      <c r="G1589" s="12"/>
      <c r="H1589" s="12"/>
      <c r="I1589" s="12"/>
      <c r="J1589" s="12"/>
      <c r="K1589" s="12"/>
      <c r="L1589" s="12">
        <f>SUMIF(Q1565:Q1588,"01010506",L1565:L1588)</f>
        <v>0</v>
      </c>
      <c r="M1589" s="11"/>
      <c r="N1589" t="s">
        <v>88</v>
      </c>
    </row>
    <row r="1590" spans="1:48" ht="30" customHeight="1" x14ac:dyDescent="0.3">
      <c r="A1590" s="13" t="s">
        <v>418</v>
      </c>
      <c r="B1590" s="13" t="s">
        <v>50</v>
      </c>
      <c r="C1590" s="11"/>
      <c r="D1590" s="11"/>
      <c r="E1590" s="12"/>
      <c r="F1590" s="12"/>
      <c r="G1590" s="12"/>
      <c r="H1590" s="12"/>
      <c r="I1590" s="12"/>
      <c r="J1590" s="12"/>
      <c r="K1590" s="12"/>
      <c r="L1590" s="12"/>
      <c r="M1590" s="11"/>
      <c r="Q1590" s="1" t="s">
        <v>1357</v>
      </c>
    </row>
    <row r="1591" spans="1:48" ht="30" customHeight="1" x14ac:dyDescent="0.3">
      <c r="A1591" s="13" t="s">
        <v>420</v>
      </c>
      <c r="B1591" s="13" t="s">
        <v>421</v>
      </c>
      <c r="C1591" s="13" t="s">
        <v>99</v>
      </c>
      <c r="D1591" s="11">
        <v>6</v>
      </c>
      <c r="E1591" s="12"/>
      <c r="F1591" s="12"/>
      <c r="G1591" s="12"/>
      <c r="H1591" s="12"/>
      <c r="I1591" s="12"/>
      <c r="J1591" s="12"/>
      <c r="K1591" s="12">
        <f t="shared" ref="K1591:L1597" si="71">TRUNC(E1591+G1591+I1591, 0)</f>
        <v>0</v>
      </c>
      <c r="L1591" s="12">
        <f t="shared" si="71"/>
        <v>0</v>
      </c>
      <c r="M1591" s="13" t="s">
        <v>422</v>
      </c>
      <c r="N1591" s="1" t="s">
        <v>423</v>
      </c>
      <c r="O1591" s="1" t="s">
        <v>50</v>
      </c>
      <c r="P1591" s="1" t="s">
        <v>50</v>
      </c>
      <c r="Q1591" s="1" t="s">
        <v>1357</v>
      </c>
      <c r="R1591" s="1" t="s">
        <v>61</v>
      </c>
      <c r="S1591" s="1" t="s">
        <v>62</v>
      </c>
      <c r="T1591" s="1" t="s">
        <v>62</v>
      </c>
      <c r="AR1591" s="1" t="s">
        <v>50</v>
      </c>
      <c r="AS1591" s="1" t="s">
        <v>50</v>
      </c>
      <c r="AU1591" s="1" t="s">
        <v>1358</v>
      </c>
      <c r="AV1591">
        <v>66982</v>
      </c>
    </row>
    <row r="1592" spans="1:48" ht="30" customHeight="1" x14ac:dyDescent="0.3">
      <c r="A1592" s="13" t="s">
        <v>425</v>
      </c>
      <c r="B1592" s="13" t="s">
        <v>426</v>
      </c>
      <c r="C1592" s="13" t="s">
        <v>99</v>
      </c>
      <c r="D1592" s="11">
        <v>6</v>
      </c>
      <c r="E1592" s="12"/>
      <c r="F1592" s="12"/>
      <c r="G1592" s="12"/>
      <c r="H1592" s="12"/>
      <c r="I1592" s="12"/>
      <c r="J1592" s="12"/>
      <c r="K1592" s="12">
        <f t="shared" si="71"/>
        <v>0</v>
      </c>
      <c r="L1592" s="12">
        <f t="shared" si="71"/>
        <v>0</v>
      </c>
      <c r="M1592" s="13" t="s">
        <v>427</v>
      </c>
      <c r="N1592" s="1" t="s">
        <v>428</v>
      </c>
      <c r="O1592" s="1" t="s">
        <v>50</v>
      </c>
      <c r="P1592" s="1" t="s">
        <v>50</v>
      </c>
      <c r="Q1592" s="1" t="s">
        <v>1357</v>
      </c>
      <c r="R1592" s="1" t="s">
        <v>61</v>
      </c>
      <c r="S1592" s="1" t="s">
        <v>62</v>
      </c>
      <c r="T1592" s="1" t="s">
        <v>62</v>
      </c>
      <c r="AR1592" s="1" t="s">
        <v>50</v>
      </c>
      <c r="AS1592" s="1" t="s">
        <v>50</v>
      </c>
      <c r="AU1592" s="1" t="s">
        <v>1359</v>
      </c>
      <c r="AV1592">
        <v>67290</v>
      </c>
    </row>
    <row r="1593" spans="1:48" ht="30" customHeight="1" x14ac:dyDescent="0.3">
      <c r="A1593" s="13" t="s">
        <v>430</v>
      </c>
      <c r="B1593" s="13" t="s">
        <v>431</v>
      </c>
      <c r="C1593" s="13" t="s">
        <v>99</v>
      </c>
      <c r="D1593" s="11">
        <v>9</v>
      </c>
      <c r="E1593" s="12"/>
      <c r="F1593" s="12"/>
      <c r="G1593" s="12"/>
      <c r="H1593" s="12"/>
      <c r="I1593" s="12"/>
      <c r="J1593" s="12"/>
      <c r="K1593" s="12">
        <f t="shared" si="71"/>
        <v>0</v>
      </c>
      <c r="L1593" s="12">
        <f t="shared" si="71"/>
        <v>0</v>
      </c>
      <c r="M1593" s="13" t="s">
        <v>432</v>
      </c>
      <c r="N1593" s="1" t="s">
        <v>433</v>
      </c>
      <c r="O1593" s="1" t="s">
        <v>50</v>
      </c>
      <c r="P1593" s="1" t="s">
        <v>50</v>
      </c>
      <c r="Q1593" s="1" t="s">
        <v>1357</v>
      </c>
      <c r="R1593" s="1" t="s">
        <v>61</v>
      </c>
      <c r="S1593" s="1" t="s">
        <v>62</v>
      </c>
      <c r="T1593" s="1" t="s">
        <v>62</v>
      </c>
      <c r="AR1593" s="1" t="s">
        <v>50</v>
      </c>
      <c r="AS1593" s="1" t="s">
        <v>50</v>
      </c>
      <c r="AU1593" s="1" t="s">
        <v>1360</v>
      </c>
      <c r="AV1593">
        <v>66983</v>
      </c>
    </row>
    <row r="1594" spans="1:48" ht="30" customHeight="1" x14ac:dyDescent="0.3">
      <c r="A1594" s="13" t="s">
        <v>435</v>
      </c>
      <c r="B1594" s="13" t="s">
        <v>436</v>
      </c>
      <c r="C1594" s="13" t="s">
        <v>99</v>
      </c>
      <c r="D1594" s="11">
        <v>2</v>
      </c>
      <c r="E1594" s="12"/>
      <c r="F1594" s="12"/>
      <c r="G1594" s="12"/>
      <c r="H1594" s="12"/>
      <c r="I1594" s="12"/>
      <c r="J1594" s="12"/>
      <c r="K1594" s="12">
        <f t="shared" si="71"/>
        <v>0</v>
      </c>
      <c r="L1594" s="12">
        <f t="shared" si="71"/>
        <v>0</v>
      </c>
      <c r="M1594" s="13" t="s">
        <v>437</v>
      </c>
      <c r="N1594" s="1" t="s">
        <v>438</v>
      </c>
      <c r="O1594" s="1" t="s">
        <v>50</v>
      </c>
      <c r="P1594" s="1" t="s">
        <v>50</v>
      </c>
      <c r="Q1594" s="1" t="s">
        <v>1357</v>
      </c>
      <c r="R1594" s="1" t="s">
        <v>62</v>
      </c>
      <c r="S1594" s="1" t="s">
        <v>62</v>
      </c>
      <c r="T1594" s="1" t="s">
        <v>61</v>
      </c>
      <c r="AR1594" s="1" t="s">
        <v>50</v>
      </c>
      <c r="AS1594" s="1" t="s">
        <v>50</v>
      </c>
      <c r="AU1594" s="1" t="s">
        <v>1361</v>
      </c>
      <c r="AV1594">
        <v>66984</v>
      </c>
    </row>
    <row r="1595" spans="1:48" ht="30" customHeight="1" x14ac:dyDescent="0.3">
      <c r="A1595" s="13" t="s">
        <v>440</v>
      </c>
      <c r="B1595" s="13" t="s">
        <v>441</v>
      </c>
      <c r="C1595" s="13" t="s">
        <v>99</v>
      </c>
      <c r="D1595" s="11">
        <v>16</v>
      </c>
      <c r="E1595" s="12"/>
      <c r="F1595" s="12"/>
      <c r="G1595" s="12"/>
      <c r="H1595" s="12"/>
      <c r="I1595" s="12"/>
      <c r="J1595" s="12"/>
      <c r="K1595" s="12">
        <f t="shared" si="71"/>
        <v>0</v>
      </c>
      <c r="L1595" s="12">
        <f t="shared" si="71"/>
        <v>0</v>
      </c>
      <c r="M1595" s="13" t="s">
        <v>442</v>
      </c>
      <c r="N1595" s="1" t="s">
        <v>443</v>
      </c>
      <c r="O1595" s="1" t="s">
        <v>50</v>
      </c>
      <c r="P1595" s="1" t="s">
        <v>50</v>
      </c>
      <c r="Q1595" s="1" t="s">
        <v>1357</v>
      </c>
      <c r="R1595" s="1" t="s">
        <v>61</v>
      </c>
      <c r="S1595" s="1" t="s">
        <v>62</v>
      </c>
      <c r="T1595" s="1" t="s">
        <v>62</v>
      </c>
      <c r="AR1595" s="1" t="s">
        <v>50</v>
      </c>
      <c r="AS1595" s="1" t="s">
        <v>50</v>
      </c>
      <c r="AU1595" s="1" t="s">
        <v>1362</v>
      </c>
      <c r="AV1595">
        <v>66985</v>
      </c>
    </row>
    <row r="1596" spans="1:48" ht="30" customHeight="1" x14ac:dyDescent="0.3">
      <c r="A1596" s="13" t="s">
        <v>445</v>
      </c>
      <c r="B1596" s="13" t="s">
        <v>446</v>
      </c>
      <c r="C1596" s="13" t="s">
        <v>99</v>
      </c>
      <c r="D1596" s="11">
        <v>6</v>
      </c>
      <c r="E1596" s="12"/>
      <c r="F1596" s="12"/>
      <c r="G1596" s="12"/>
      <c r="H1596" s="12"/>
      <c r="I1596" s="12"/>
      <c r="J1596" s="12"/>
      <c r="K1596" s="12">
        <f t="shared" si="71"/>
        <v>0</v>
      </c>
      <c r="L1596" s="12">
        <f t="shared" si="71"/>
        <v>0</v>
      </c>
      <c r="M1596" s="13" t="s">
        <v>447</v>
      </c>
      <c r="N1596" s="1" t="s">
        <v>448</v>
      </c>
      <c r="O1596" s="1" t="s">
        <v>50</v>
      </c>
      <c r="P1596" s="1" t="s">
        <v>50</v>
      </c>
      <c r="Q1596" s="1" t="s">
        <v>1357</v>
      </c>
      <c r="R1596" s="1" t="s">
        <v>61</v>
      </c>
      <c r="S1596" s="1" t="s">
        <v>62</v>
      </c>
      <c r="T1596" s="1" t="s">
        <v>62</v>
      </c>
      <c r="AR1596" s="1" t="s">
        <v>50</v>
      </c>
      <c r="AS1596" s="1" t="s">
        <v>50</v>
      </c>
      <c r="AU1596" s="1" t="s">
        <v>1363</v>
      </c>
      <c r="AV1596">
        <v>67291</v>
      </c>
    </row>
    <row r="1597" spans="1:48" ht="30" customHeight="1" x14ac:dyDescent="0.3">
      <c r="A1597" s="13" t="s">
        <v>450</v>
      </c>
      <c r="B1597" s="13" t="s">
        <v>451</v>
      </c>
      <c r="C1597" s="13" t="s">
        <v>99</v>
      </c>
      <c r="D1597" s="11">
        <v>2</v>
      </c>
      <c r="E1597" s="12"/>
      <c r="F1597" s="12"/>
      <c r="G1597" s="12"/>
      <c r="H1597" s="12"/>
      <c r="I1597" s="12"/>
      <c r="J1597" s="12"/>
      <c r="K1597" s="12">
        <f t="shared" si="71"/>
        <v>0</v>
      </c>
      <c r="L1597" s="12">
        <f t="shared" si="71"/>
        <v>0</v>
      </c>
      <c r="M1597" s="13" t="s">
        <v>452</v>
      </c>
      <c r="N1597" s="1" t="s">
        <v>453</v>
      </c>
      <c r="O1597" s="1" t="s">
        <v>50</v>
      </c>
      <c r="P1597" s="1" t="s">
        <v>50</v>
      </c>
      <c r="Q1597" s="1" t="s">
        <v>1357</v>
      </c>
      <c r="R1597" s="1" t="s">
        <v>61</v>
      </c>
      <c r="S1597" s="1" t="s">
        <v>62</v>
      </c>
      <c r="T1597" s="1" t="s">
        <v>62</v>
      </c>
      <c r="AR1597" s="1" t="s">
        <v>50</v>
      </c>
      <c r="AS1597" s="1" t="s">
        <v>50</v>
      </c>
      <c r="AU1597" s="1" t="s">
        <v>1364</v>
      </c>
      <c r="AV1597">
        <v>67292</v>
      </c>
    </row>
    <row r="1598" spans="1:48" ht="30" customHeight="1" x14ac:dyDescent="0.3">
      <c r="A1598" s="11"/>
      <c r="B1598" s="11"/>
      <c r="C1598" s="11"/>
      <c r="D1598" s="11"/>
      <c r="E1598" s="12"/>
      <c r="F1598" s="12"/>
      <c r="G1598" s="12"/>
      <c r="H1598" s="12"/>
      <c r="I1598" s="12"/>
      <c r="J1598" s="12"/>
      <c r="K1598" s="12"/>
      <c r="L1598" s="12"/>
      <c r="M1598" s="11"/>
      <c r="Q1598" s="1" t="s">
        <v>1357</v>
      </c>
    </row>
    <row r="1599" spans="1:48" ht="30" customHeight="1" x14ac:dyDescent="0.3">
      <c r="A1599" s="11"/>
      <c r="B1599" s="11"/>
      <c r="C1599" s="11"/>
      <c r="D1599" s="11"/>
      <c r="E1599" s="12"/>
      <c r="F1599" s="12"/>
      <c r="G1599" s="12"/>
      <c r="H1599" s="12"/>
      <c r="I1599" s="12"/>
      <c r="J1599" s="12"/>
      <c r="K1599" s="12"/>
      <c r="L1599" s="12"/>
      <c r="M1599" s="11"/>
      <c r="Q1599" s="1" t="s">
        <v>1357</v>
      </c>
    </row>
    <row r="1600" spans="1:48" ht="30" customHeight="1" x14ac:dyDescent="0.3">
      <c r="A1600" s="11"/>
      <c r="B1600" s="11"/>
      <c r="C1600" s="11"/>
      <c r="D1600" s="11"/>
      <c r="E1600" s="12"/>
      <c r="F1600" s="12"/>
      <c r="G1600" s="12"/>
      <c r="H1600" s="12"/>
      <c r="I1600" s="12"/>
      <c r="J1600" s="12"/>
      <c r="K1600" s="12"/>
      <c r="L1600" s="12"/>
      <c r="M1600" s="11"/>
      <c r="Q1600" s="1" t="s">
        <v>1357</v>
      </c>
    </row>
    <row r="1601" spans="1:17" ht="30" customHeight="1" x14ac:dyDescent="0.3">
      <c r="A1601" s="11"/>
      <c r="B1601" s="11"/>
      <c r="C1601" s="11"/>
      <c r="D1601" s="11"/>
      <c r="E1601" s="12"/>
      <c r="F1601" s="12"/>
      <c r="G1601" s="12"/>
      <c r="H1601" s="12"/>
      <c r="I1601" s="12"/>
      <c r="J1601" s="12"/>
      <c r="K1601" s="12"/>
      <c r="L1601" s="12"/>
      <c r="M1601" s="11"/>
      <c r="Q1601" s="1" t="s">
        <v>1357</v>
      </c>
    </row>
    <row r="1602" spans="1:17" ht="30" customHeight="1" x14ac:dyDescent="0.3">
      <c r="A1602" s="11"/>
      <c r="B1602" s="11"/>
      <c r="C1602" s="11"/>
      <c r="D1602" s="11"/>
      <c r="E1602" s="12"/>
      <c r="F1602" s="12"/>
      <c r="G1602" s="12"/>
      <c r="H1602" s="12"/>
      <c r="I1602" s="12"/>
      <c r="J1602" s="12"/>
      <c r="K1602" s="12"/>
      <c r="L1602" s="12"/>
      <c r="M1602" s="11"/>
      <c r="Q1602" s="1" t="s">
        <v>1357</v>
      </c>
    </row>
    <row r="1603" spans="1:17" ht="30" customHeight="1" x14ac:dyDescent="0.3">
      <c r="A1603" s="11"/>
      <c r="B1603" s="11"/>
      <c r="C1603" s="11"/>
      <c r="D1603" s="11"/>
      <c r="E1603" s="12"/>
      <c r="F1603" s="12"/>
      <c r="G1603" s="12"/>
      <c r="H1603" s="12"/>
      <c r="I1603" s="12"/>
      <c r="J1603" s="12"/>
      <c r="K1603" s="12"/>
      <c r="L1603" s="12"/>
      <c r="M1603" s="11"/>
      <c r="Q1603" s="1" t="s">
        <v>1357</v>
      </c>
    </row>
    <row r="1604" spans="1:17" ht="30" customHeight="1" x14ac:dyDescent="0.3">
      <c r="A1604" s="11"/>
      <c r="B1604" s="11"/>
      <c r="C1604" s="11"/>
      <c r="D1604" s="11"/>
      <c r="E1604" s="12"/>
      <c r="F1604" s="12"/>
      <c r="G1604" s="12"/>
      <c r="H1604" s="12"/>
      <c r="I1604" s="12"/>
      <c r="J1604" s="12"/>
      <c r="K1604" s="12"/>
      <c r="L1604" s="12"/>
      <c r="M1604" s="11"/>
      <c r="Q1604" s="1" t="s">
        <v>1357</v>
      </c>
    </row>
    <row r="1605" spans="1:17" ht="30" customHeight="1" x14ac:dyDescent="0.3">
      <c r="A1605" s="11"/>
      <c r="B1605" s="11"/>
      <c r="C1605" s="11"/>
      <c r="D1605" s="11"/>
      <c r="E1605" s="12"/>
      <c r="F1605" s="12"/>
      <c r="G1605" s="12"/>
      <c r="H1605" s="12"/>
      <c r="I1605" s="12"/>
      <c r="J1605" s="12"/>
      <c r="K1605" s="12"/>
      <c r="L1605" s="12"/>
      <c r="M1605" s="11"/>
      <c r="Q1605" s="1" t="s">
        <v>1357</v>
      </c>
    </row>
    <row r="1606" spans="1:17" ht="30" customHeight="1" x14ac:dyDescent="0.3">
      <c r="A1606" s="11"/>
      <c r="B1606" s="11"/>
      <c r="C1606" s="11"/>
      <c r="D1606" s="11"/>
      <c r="E1606" s="12"/>
      <c r="F1606" s="12"/>
      <c r="G1606" s="12"/>
      <c r="H1606" s="12"/>
      <c r="I1606" s="12"/>
      <c r="J1606" s="12"/>
      <c r="K1606" s="12"/>
      <c r="L1606" s="12"/>
      <c r="M1606" s="11"/>
      <c r="Q1606" s="1" t="s">
        <v>1357</v>
      </c>
    </row>
    <row r="1607" spans="1:17" ht="30" customHeight="1" x14ac:dyDescent="0.3">
      <c r="A1607" s="11"/>
      <c r="B1607" s="11"/>
      <c r="C1607" s="11"/>
      <c r="D1607" s="11"/>
      <c r="E1607" s="12"/>
      <c r="F1607" s="12"/>
      <c r="G1607" s="12"/>
      <c r="H1607" s="12"/>
      <c r="I1607" s="12"/>
      <c r="J1607" s="12"/>
      <c r="K1607" s="12"/>
      <c r="L1607" s="12"/>
      <c r="M1607" s="11"/>
      <c r="Q1607" s="1" t="s">
        <v>1357</v>
      </c>
    </row>
    <row r="1608" spans="1:17" ht="30" customHeight="1" x14ac:dyDescent="0.3">
      <c r="A1608" s="11"/>
      <c r="B1608" s="11"/>
      <c r="C1608" s="11"/>
      <c r="D1608" s="11"/>
      <c r="E1608" s="12"/>
      <c r="F1608" s="12"/>
      <c r="G1608" s="12"/>
      <c r="H1608" s="12"/>
      <c r="I1608" s="12"/>
      <c r="J1608" s="12"/>
      <c r="K1608" s="12"/>
      <c r="L1608" s="12"/>
      <c r="M1608" s="11"/>
      <c r="Q1608" s="1" t="s">
        <v>1357</v>
      </c>
    </row>
    <row r="1609" spans="1:17" ht="30" customHeight="1" x14ac:dyDescent="0.3">
      <c r="A1609" s="11"/>
      <c r="B1609" s="11"/>
      <c r="C1609" s="11"/>
      <c r="D1609" s="11"/>
      <c r="E1609" s="12"/>
      <c r="F1609" s="12"/>
      <c r="G1609" s="12"/>
      <c r="H1609" s="12"/>
      <c r="I1609" s="12"/>
      <c r="J1609" s="12"/>
      <c r="K1609" s="12"/>
      <c r="L1609" s="12"/>
      <c r="M1609" s="11"/>
      <c r="Q1609" s="1" t="s">
        <v>1357</v>
      </c>
    </row>
    <row r="1610" spans="1:17" ht="30" customHeight="1" x14ac:dyDescent="0.3">
      <c r="A1610" s="11"/>
      <c r="B1610" s="11"/>
      <c r="C1610" s="11"/>
      <c r="D1610" s="11"/>
      <c r="E1610" s="12"/>
      <c r="F1610" s="12"/>
      <c r="G1610" s="12"/>
      <c r="H1610" s="12"/>
      <c r="I1610" s="12"/>
      <c r="J1610" s="12"/>
      <c r="K1610" s="12"/>
      <c r="L1610" s="12"/>
      <c r="M1610" s="11"/>
      <c r="Q1610" s="1" t="s">
        <v>1357</v>
      </c>
    </row>
    <row r="1611" spans="1:17" ht="30" customHeight="1" x14ac:dyDescent="0.3">
      <c r="A1611" s="11"/>
      <c r="B1611" s="11"/>
      <c r="C1611" s="11"/>
      <c r="D1611" s="11"/>
      <c r="E1611" s="12"/>
      <c r="F1611" s="12"/>
      <c r="G1611" s="12"/>
      <c r="H1611" s="12"/>
      <c r="I1611" s="12"/>
      <c r="J1611" s="12"/>
      <c r="K1611" s="12"/>
      <c r="L1611" s="12"/>
      <c r="M1611" s="11"/>
      <c r="Q1611" s="1" t="s">
        <v>1357</v>
      </c>
    </row>
    <row r="1612" spans="1:17" ht="30" customHeight="1" x14ac:dyDescent="0.3">
      <c r="A1612" s="11"/>
      <c r="B1612" s="11"/>
      <c r="C1612" s="11"/>
      <c r="D1612" s="11"/>
      <c r="E1612" s="12"/>
      <c r="F1612" s="12"/>
      <c r="G1612" s="12"/>
      <c r="H1612" s="12"/>
      <c r="I1612" s="12"/>
      <c r="J1612" s="12"/>
      <c r="K1612" s="12"/>
      <c r="L1612" s="12"/>
      <c r="M1612" s="11"/>
      <c r="Q1612" s="1" t="s">
        <v>1357</v>
      </c>
    </row>
    <row r="1613" spans="1:17" ht="30" customHeight="1" x14ac:dyDescent="0.3">
      <c r="A1613" s="11"/>
      <c r="B1613" s="11"/>
      <c r="C1613" s="11"/>
      <c r="D1613" s="11"/>
      <c r="E1613" s="12"/>
      <c r="F1613" s="12"/>
      <c r="G1613" s="12"/>
      <c r="H1613" s="12"/>
      <c r="I1613" s="12"/>
      <c r="J1613" s="12"/>
      <c r="K1613" s="12"/>
      <c r="L1613" s="12"/>
      <c r="M1613" s="11"/>
      <c r="Q1613" s="1" t="s">
        <v>1357</v>
      </c>
    </row>
    <row r="1614" spans="1:17" ht="30" customHeight="1" x14ac:dyDescent="0.3">
      <c r="A1614" s="11"/>
      <c r="B1614" s="11"/>
      <c r="C1614" s="11"/>
      <c r="D1614" s="11"/>
      <c r="E1614" s="12"/>
      <c r="F1614" s="12"/>
      <c r="G1614" s="12"/>
      <c r="H1614" s="12"/>
      <c r="I1614" s="12"/>
      <c r="J1614" s="12"/>
      <c r="K1614" s="12"/>
      <c r="L1614" s="12"/>
      <c r="M1614" s="11"/>
      <c r="Q1614" s="1" t="s">
        <v>1357</v>
      </c>
    </row>
    <row r="1615" spans="1:17" ht="30" customHeight="1" x14ac:dyDescent="0.3">
      <c r="A1615" s="13" t="s">
        <v>87</v>
      </c>
      <c r="B1615" s="11"/>
      <c r="C1615" s="11"/>
      <c r="D1615" s="11"/>
      <c r="E1615" s="12"/>
      <c r="F1615" s="12"/>
      <c r="G1615" s="12"/>
      <c r="H1615" s="12"/>
      <c r="I1615" s="12"/>
      <c r="J1615" s="12"/>
      <c r="K1615" s="12"/>
      <c r="L1615" s="12">
        <f>SUMIF(Q1591:Q1614,"01010507",L1591:L1614)</f>
        <v>0</v>
      </c>
      <c r="M1615" s="11"/>
      <c r="N1615" t="s">
        <v>88</v>
      </c>
    </row>
    <row r="1616" spans="1:17" ht="30" customHeight="1" x14ac:dyDescent="0.3">
      <c r="A1616" s="13" t="s">
        <v>455</v>
      </c>
      <c r="B1616" s="13" t="s">
        <v>50</v>
      </c>
      <c r="C1616" s="11"/>
      <c r="D1616" s="11"/>
      <c r="E1616" s="12"/>
      <c r="F1616" s="12"/>
      <c r="G1616" s="12"/>
      <c r="H1616" s="12"/>
      <c r="I1616" s="12"/>
      <c r="J1616" s="12"/>
      <c r="K1616" s="12"/>
      <c r="L1616" s="12"/>
      <c r="M1616" s="11"/>
      <c r="Q1616" s="1" t="s">
        <v>1365</v>
      </c>
    </row>
    <row r="1617" spans="1:48" ht="30" customHeight="1" x14ac:dyDescent="0.3">
      <c r="A1617" s="13" t="s">
        <v>457</v>
      </c>
      <c r="B1617" s="13" t="s">
        <v>458</v>
      </c>
      <c r="C1617" s="13" t="s">
        <v>99</v>
      </c>
      <c r="D1617" s="11">
        <v>6</v>
      </c>
      <c r="E1617" s="12"/>
      <c r="F1617" s="12"/>
      <c r="G1617" s="12"/>
      <c r="H1617" s="12"/>
      <c r="I1617" s="12"/>
      <c r="J1617" s="12"/>
      <c r="K1617" s="12">
        <f t="shared" ref="K1617:L1621" si="72">TRUNC(E1617+G1617+I1617, 0)</f>
        <v>0</v>
      </c>
      <c r="L1617" s="12">
        <f t="shared" si="72"/>
        <v>0</v>
      </c>
      <c r="M1617" s="13" t="s">
        <v>459</v>
      </c>
      <c r="N1617" s="1" t="s">
        <v>460</v>
      </c>
      <c r="O1617" s="1" t="s">
        <v>50</v>
      </c>
      <c r="P1617" s="1" t="s">
        <v>50</v>
      </c>
      <c r="Q1617" s="1" t="s">
        <v>1365</v>
      </c>
      <c r="R1617" s="1" t="s">
        <v>61</v>
      </c>
      <c r="S1617" s="1" t="s">
        <v>62</v>
      </c>
      <c r="T1617" s="1" t="s">
        <v>62</v>
      </c>
      <c r="AR1617" s="1" t="s">
        <v>50</v>
      </c>
      <c r="AS1617" s="1" t="s">
        <v>50</v>
      </c>
      <c r="AU1617" s="1" t="s">
        <v>1366</v>
      </c>
      <c r="AV1617">
        <v>66990</v>
      </c>
    </row>
    <row r="1618" spans="1:48" ht="30" customHeight="1" x14ac:dyDescent="0.3">
      <c r="A1618" s="13" t="s">
        <v>457</v>
      </c>
      <c r="B1618" s="13" t="s">
        <v>462</v>
      </c>
      <c r="C1618" s="13" t="s">
        <v>99</v>
      </c>
      <c r="D1618" s="11">
        <v>12</v>
      </c>
      <c r="E1618" s="12"/>
      <c r="F1618" s="12"/>
      <c r="G1618" s="12"/>
      <c r="H1618" s="12"/>
      <c r="I1618" s="12"/>
      <c r="J1618" s="12"/>
      <c r="K1618" s="12">
        <f t="shared" si="72"/>
        <v>0</v>
      </c>
      <c r="L1618" s="12">
        <f t="shared" si="72"/>
        <v>0</v>
      </c>
      <c r="M1618" s="13" t="s">
        <v>463</v>
      </c>
      <c r="N1618" s="1" t="s">
        <v>464</v>
      </c>
      <c r="O1618" s="1" t="s">
        <v>50</v>
      </c>
      <c r="P1618" s="1" t="s">
        <v>50</v>
      </c>
      <c r="Q1618" s="1" t="s">
        <v>1365</v>
      </c>
      <c r="R1618" s="1" t="s">
        <v>61</v>
      </c>
      <c r="S1618" s="1" t="s">
        <v>62</v>
      </c>
      <c r="T1618" s="1" t="s">
        <v>62</v>
      </c>
      <c r="AR1618" s="1" t="s">
        <v>50</v>
      </c>
      <c r="AS1618" s="1" t="s">
        <v>50</v>
      </c>
      <c r="AU1618" s="1" t="s">
        <v>1367</v>
      </c>
      <c r="AV1618">
        <v>66991</v>
      </c>
    </row>
    <row r="1619" spans="1:48" ht="30" customHeight="1" x14ac:dyDescent="0.3">
      <c r="A1619" s="13" t="s">
        <v>466</v>
      </c>
      <c r="B1619" s="13" t="s">
        <v>467</v>
      </c>
      <c r="C1619" s="13" t="s">
        <v>99</v>
      </c>
      <c r="D1619" s="11">
        <v>3</v>
      </c>
      <c r="E1619" s="12"/>
      <c r="F1619" s="12"/>
      <c r="G1619" s="12"/>
      <c r="H1619" s="12"/>
      <c r="I1619" s="12"/>
      <c r="J1619" s="12"/>
      <c r="K1619" s="12">
        <f t="shared" si="72"/>
        <v>0</v>
      </c>
      <c r="L1619" s="12">
        <f t="shared" si="72"/>
        <v>0</v>
      </c>
      <c r="M1619" s="13" t="s">
        <v>468</v>
      </c>
      <c r="N1619" s="1" t="s">
        <v>469</v>
      </c>
      <c r="O1619" s="1" t="s">
        <v>50</v>
      </c>
      <c r="P1619" s="1" t="s">
        <v>50</v>
      </c>
      <c r="Q1619" s="1" t="s">
        <v>1365</v>
      </c>
      <c r="R1619" s="1" t="s">
        <v>61</v>
      </c>
      <c r="S1619" s="1" t="s">
        <v>62</v>
      </c>
      <c r="T1619" s="1" t="s">
        <v>62</v>
      </c>
      <c r="AR1619" s="1" t="s">
        <v>50</v>
      </c>
      <c r="AS1619" s="1" t="s">
        <v>50</v>
      </c>
      <c r="AU1619" s="1" t="s">
        <v>1368</v>
      </c>
      <c r="AV1619">
        <v>66992</v>
      </c>
    </row>
    <row r="1620" spans="1:48" ht="30" customHeight="1" x14ac:dyDescent="0.3">
      <c r="A1620" s="13" t="s">
        <v>476</v>
      </c>
      <c r="B1620" s="13" t="s">
        <v>477</v>
      </c>
      <c r="C1620" s="13" t="s">
        <v>251</v>
      </c>
      <c r="D1620" s="11">
        <v>75</v>
      </c>
      <c r="E1620" s="12"/>
      <c r="F1620" s="12"/>
      <c r="G1620" s="12"/>
      <c r="H1620" s="12"/>
      <c r="I1620" s="12"/>
      <c r="J1620" s="12"/>
      <c r="K1620" s="12">
        <f t="shared" si="72"/>
        <v>0</v>
      </c>
      <c r="L1620" s="12">
        <f t="shared" si="72"/>
        <v>0</v>
      </c>
      <c r="M1620" s="13" t="s">
        <v>478</v>
      </c>
      <c r="N1620" s="1" t="s">
        <v>479</v>
      </c>
      <c r="O1620" s="1" t="s">
        <v>50</v>
      </c>
      <c r="P1620" s="1" t="s">
        <v>50</v>
      </c>
      <c r="Q1620" s="1" t="s">
        <v>1365</v>
      </c>
      <c r="R1620" s="1" t="s">
        <v>61</v>
      </c>
      <c r="S1620" s="1" t="s">
        <v>62</v>
      </c>
      <c r="T1620" s="1" t="s">
        <v>62</v>
      </c>
      <c r="AR1620" s="1" t="s">
        <v>50</v>
      </c>
      <c r="AS1620" s="1" t="s">
        <v>50</v>
      </c>
      <c r="AU1620" s="1" t="s">
        <v>1369</v>
      </c>
      <c r="AV1620">
        <v>66993</v>
      </c>
    </row>
    <row r="1621" spans="1:48" ht="30" customHeight="1" x14ac:dyDescent="0.3">
      <c r="A1621" s="13" t="s">
        <v>476</v>
      </c>
      <c r="B1621" s="13" t="s">
        <v>481</v>
      </c>
      <c r="C1621" s="13" t="s">
        <v>251</v>
      </c>
      <c r="D1621" s="11">
        <v>16</v>
      </c>
      <c r="E1621" s="12"/>
      <c r="F1621" s="12"/>
      <c r="G1621" s="12"/>
      <c r="H1621" s="12"/>
      <c r="I1621" s="12"/>
      <c r="J1621" s="12"/>
      <c r="K1621" s="12">
        <f t="shared" si="72"/>
        <v>0</v>
      </c>
      <c r="L1621" s="12">
        <f t="shared" si="72"/>
        <v>0</v>
      </c>
      <c r="M1621" s="13" t="s">
        <v>482</v>
      </c>
      <c r="N1621" s="1" t="s">
        <v>483</v>
      </c>
      <c r="O1621" s="1" t="s">
        <v>50</v>
      </c>
      <c r="P1621" s="1" t="s">
        <v>50</v>
      </c>
      <c r="Q1621" s="1" t="s">
        <v>1365</v>
      </c>
      <c r="R1621" s="1" t="s">
        <v>61</v>
      </c>
      <c r="S1621" s="1" t="s">
        <v>62</v>
      </c>
      <c r="T1621" s="1" t="s">
        <v>62</v>
      </c>
      <c r="AR1621" s="1" t="s">
        <v>50</v>
      </c>
      <c r="AS1621" s="1" t="s">
        <v>50</v>
      </c>
      <c r="AU1621" s="1" t="s">
        <v>1370</v>
      </c>
      <c r="AV1621">
        <v>66994</v>
      </c>
    </row>
    <row r="1622" spans="1:48" ht="30" customHeight="1" x14ac:dyDescent="0.3">
      <c r="A1622" s="11"/>
      <c r="B1622" s="11"/>
      <c r="C1622" s="11"/>
      <c r="D1622" s="11"/>
      <c r="E1622" s="12"/>
      <c r="F1622" s="12"/>
      <c r="G1622" s="12"/>
      <c r="H1622" s="12"/>
      <c r="I1622" s="12"/>
      <c r="J1622" s="12"/>
      <c r="K1622" s="12"/>
      <c r="L1622" s="12"/>
      <c r="M1622" s="11"/>
      <c r="Q1622" s="1" t="s">
        <v>1365</v>
      </c>
    </row>
    <row r="1623" spans="1:48" ht="30" customHeight="1" x14ac:dyDescent="0.3">
      <c r="A1623" s="11"/>
      <c r="B1623" s="11"/>
      <c r="C1623" s="11"/>
      <c r="D1623" s="11"/>
      <c r="E1623" s="12"/>
      <c r="F1623" s="12"/>
      <c r="G1623" s="12"/>
      <c r="H1623" s="12"/>
      <c r="I1623" s="12"/>
      <c r="J1623" s="12"/>
      <c r="K1623" s="12"/>
      <c r="L1623" s="12"/>
      <c r="M1623" s="11"/>
      <c r="Q1623" s="1" t="s">
        <v>1365</v>
      </c>
    </row>
    <row r="1624" spans="1:48" ht="30" customHeight="1" x14ac:dyDescent="0.3">
      <c r="A1624" s="11"/>
      <c r="B1624" s="11"/>
      <c r="C1624" s="11"/>
      <c r="D1624" s="11"/>
      <c r="E1624" s="12"/>
      <c r="F1624" s="12"/>
      <c r="G1624" s="12"/>
      <c r="H1624" s="12"/>
      <c r="I1624" s="12"/>
      <c r="J1624" s="12"/>
      <c r="K1624" s="12"/>
      <c r="L1624" s="12"/>
      <c r="M1624" s="11"/>
      <c r="Q1624" s="1" t="s">
        <v>1365</v>
      </c>
    </row>
    <row r="1625" spans="1:48" ht="30" customHeight="1" x14ac:dyDescent="0.3">
      <c r="A1625" s="11"/>
      <c r="B1625" s="11"/>
      <c r="C1625" s="11"/>
      <c r="D1625" s="11"/>
      <c r="E1625" s="12"/>
      <c r="F1625" s="12"/>
      <c r="G1625" s="12"/>
      <c r="H1625" s="12"/>
      <c r="I1625" s="12"/>
      <c r="J1625" s="12"/>
      <c r="K1625" s="12"/>
      <c r="L1625" s="12"/>
      <c r="M1625" s="11"/>
      <c r="Q1625" s="1" t="s">
        <v>1365</v>
      </c>
    </row>
    <row r="1626" spans="1:48" ht="30" customHeight="1" x14ac:dyDescent="0.3">
      <c r="A1626" s="11"/>
      <c r="B1626" s="11"/>
      <c r="C1626" s="11"/>
      <c r="D1626" s="11"/>
      <c r="E1626" s="12"/>
      <c r="F1626" s="12"/>
      <c r="G1626" s="12"/>
      <c r="H1626" s="12"/>
      <c r="I1626" s="12"/>
      <c r="J1626" s="12"/>
      <c r="K1626" s="12"/>
      <c r="L1626" s="12"/>
      <c r="M1626" s="11"/>
      <c r="Q1626" s="1" t="s">
        <v>1365</v>
      </c>
    </row>
    <row r="1627" spans="1:48" ht="30" customHeight="1" x14ac:dyDescent="0.3">
      <c r="A1627" s="11"/>
      <c r="B1627" s="11"/>
      <c r="C1627" s="11"/>
      <c r="D1627" s="11"/>
      <c r="E1627" s="12"/>
      <c r="F1627" s="12"/>
      <c r="G1627" s="12"/>
      <c r="H1627" s="12"/>
      <c r="I1627" s="12"/>
      <c r="J1627" s="12"/>
      <c r="K1627" s="12"/>
      <c r="L1627" s="12"/>
      <c r="M1627" s="11"/>
      <c r="Q1627" s="1" t="s">
        <v>1365</v>
      </c>
    </row>
    <row r="1628" spans="1:48" ht="30" customHeight="1" x14ac:dyDescent="0.3">
      <c r="A1628" s="11"/>
      <c r="B1628" s="11"/>
      <c r="C1628" s="11"/>
      <c r="D1628" s="11"/>
      <c r="E1628" s="12"/>
      <c r="F1628" s="12"/>
      <c r="G1628" s="12"/>
      <c r="H1628" s="12"/>
      <c r="I1628" s="12"/>
      <c r="J1628" s="12"/>
      <c r="K1628" s="12"/>
      <c r="L1628" s="12"/>
      <c r="M1628" s="11"/>
      <c r="Q1628" s="1" t="s">
        <v>1365</v>
      </c>
    </row>
    <row r="1629" spans="1:48" ht="30" customHeight="1" x14ac:dyDescent="0.3">
      <c r="A1629" s="11"/>
      <c r="B1629" s="11"/>
      <c r="C1629" s="11"/>
      <c r="D1629" s="11"/>
      <c r="E1629" s="12"/>
      <c r="F1629" s="12"/>
      <c r="G1629" s="12"/>
      <c r="H1629" s="12"/>
      <c r="I1629" s="12"/>
      <c r="J1629" s="12"/>
      <c r="K1629" s="12"/>
      <c r="L1629" s="12"/>
      <c r="M1629" s="11"/>
      <c r="Q1629" s="1" t="s">
        <v>1365</v>
      </c>
    </row>
    <row r="1630" spans="1:48" ht="30" customHeight="1" x14ac:dyDescent="0.3">
      <c r="A1630" s="11"/>
      <c r="B1630" s="11"/>
      <c r="C1630" s="11"/>
      <c r="D1630" s="11"/>
      <c r="E1630" s="12"/>
      <c r="F1630" s="12"/>
      <c r="G1630" s="12"/>
      <c r="H1630" s="12"/>
      <c r="I1630" s="12"/>
      <c r="J1630" s="12"/>
      <c r="K1630" s="12"/>
      <c r="L1630" s="12"/>
      <c r="M1630" s="11"/>
      <c r="Q1630" s="1" t="s">
        <v>1365</v>
      </c>
    </row>
    <row r="1631" spans="1:48" ht="30" customHeight="1" x14ac:dyDescent="0.3">
      <c r="A1631" s="11"/>
      <c r="B1631" s="11"/>
      <c r="C1631" s="11"/>
      <c r="D1631" s="11"/>
      <c r="E1631" s="12"/>
      <c r="F1631" s="12"/>
      <c r="G1631" s="12"/>
      <c r="H1631" s="12"/>
      <c r="I1631" s="12"/>
      <c r="J1631" s="12"/>
      <c r="K1631" s="12"/>
      <c r="L1631" s="12"/>
      <c r="M1631" s="11"/>
      <c r="Q1631" s="1" t="s">
        <v>1365</v>
      </c>
    </row>
    <row r="1632" spans="1:48" ht="30" customHeight="1" x14ac:dyDescent="0.3">
      <c r="A1632" s="11"/>
      <c r="B1632" s="11"/>
      <c r="C1632" s="11"/>
      <c r="D1632" s="11"/>
      <c r="E1632" s="12"/>
      <c r="F1632" s="12"/>
      <c r="G1632" s="12"/>
      <c r="H1632" s="12"/>
      <c r="I1632" s="12"/>
      <c r="J1632" s="12"/>
      <c r="K1632" s="12"/>
      <c r="L1632" s="12"/>
      <c r="M1632" s="11"/>
      <c r="Q1632" s="1" t="s">
        <v>1365</v>
      </c>
    </row>
    <row r="1633" spans="1:48" ht="30" customHeight="1" x14ac:dyDescent="0.3">
      <c r="A1633" s="11"/>
      <c r="B1633" s="11"/>
      <c r="C1633" s="11"/>
      <c r="D1633" s="11"/>
      <c r="E1633" s="12"/>
      <c r="F1633" s="12"/>
      <c r="G1633" s="12"/>
      <c r="H1633" s="12"/>
      <c r="I1633" s="12"/>
      <c r="J1633" s="12"/>
      <c r="K1633" s="12"/>
      <c r="L1633" s="12"/>
      <c r="M1633" s="11"/>
      <c r="Q1633" s="1" t="s">
        <v>1365</v>
      </c>
    </row>
    <row r="1634" spans="1:48" ht="30" customHeight="1" x14ac:dyDescent="0.3">
      <c r="A1634" s="11"/>
      <c r="B1634" s="11"/>
      <c r="C1634" s="11"/>
      <c r="D1634" s="11"/>
      <c r="E1634" s="12"/>
      <c r="F1634" s="12"/>
      <c r="G1634" s="12"/>
      <c r="H1634" s="12"/>
      <c r="I1634" s="12"/>
      <c r="J1634" s="12"/>
      <c r="K1634" s="12"/>
      <c r="L1634" s="12"/>
      <c r="M1634" s="11"/>
      <c r="Q1634" s="1" t="s">
        <v>1365</v>
      </c>
    </row>
    <row r="1635" spans="1:48" ht="30" customHeight="1" x14ac:dyDescent="0.3">
      <c r="A1635" s="11"/>
      <c r="B1635" s="11"/>
      <c r="C1635" s="11"/>
      <c r="D1635" s="11"/>
      <c r="E1635" s="12"/>
      <c r="F1635" s="12"/>
      <c r="G1635" s="12"/>
      <c r="H1635" s="12"/>
      <c r="I1635" s="12"/>
      <c r="J1635" s="12"/>
      <c r="K1635" s="12"/>
      <c r="L1635" s="12"/>
      <c r="M1635" s="11"/>
      <c r="Q1635" s="1" t="s">
        <v>1365</v>
      </c>
    </row>
    <row r="1636" spans="1:48" ht="30" customHeight="1" x14ac:dyDescent="0.3">
      <c r="A1636" s="11"/>
      <c r="B1636" s="11"/>
      <c r="C1636" s="11"/>
      <c r="D1636" s="11"/>
      <c r="E1636" s="12"/>
      <c r="F1636" s="12"/>
      <c r="G1636" s="12"/>
      <c r="H1636" s="12"/>
      <c r="I1636" s="12"/>
      <c r="J1636" s="12"/>
      <c r="K1636" s="12"/>
      <c r="L1636" s="12"/>
      <c r="M1636" s="11"/>
      <c r="Q1636" s="1" t="s">
        <v>1365</v>
      </c>
    </row>
    <row r="1637" spans="1:48" ht="30" customHeight="1" x14ac:dyDescent="0.3">
      <c r="A1637" s="11"/>
      <c r="B1637" s="11"/>
      <c r="C1637" s="11"/>
      <c r="D1637" s="11"/>
      <c r="E1637" s="12"/>
      <c r="F1637" s="12"/>
      <c r="G1637" s="12"/>
      <c r="H1637" s="12"/>
      <c r="I1637" s="12"/>
      <c r="J1637" s="12"/>
      <c r="K1637" s="12"/>
      <c r="L1637" s="12"/>
      <c r="M1637" s="11"/>
      <c r="Q1637" s="1" t="s">
        <v>1365</v>
      </c>
    </row>
    <row r="1638" spans="1:48" ht="30" customHeight="1" x14ac:dyDescent="0.3">
      <c r="A1638" s="11"/>
      <c r="B1638" s="11"/>
      <c r="C1638" s="11"/>
      <c r="D1638" s="11"/>
      <c r="E1638" s="12"/>
      <c r="F1638" s="12"/>
      <c r="G1638" s="12"/>
      <c r="H1638" s="12"/>
      <c r="I1638" s="12"/>
      <c r="J1638" s="12"/>
      <c r="K1638" s="12"/>
      <c r="L1638" s="12"/>
      <c r="M1638" s="11"/>
      <c r="Q1638" s="1" t="s">
        <v>1365</v>
      </c>
    </row>
    <row r="1639" spans="1:48" ht="30" customHeight="1" x14ac:dyDescent="0.3">
      <c r="A1639" s="11"/>
      <c r="B1639" s="11"/>
      <c r="C1639" s="11"/>
      <c r="D1639" s="11"/>
      <c r="E1639" s="12"/>
      <c r="F1639" s="12"/>
      <c r="G1639" s="12"/>
      <c r="H1639" s="12"/>
      <c r="I1639" s="12"/>
      <c r="J1639" s="12"/>
      <c r="K1639" s="12"/>
      <c r="L1639" s="12"/>
      <c r="M1639" s="11"/>
      <c r="Q1639" s="1" t="s">
        <v>1365</v>
      </c>
    </row>
    <row r="1640" spans="1:48" ht="30" customHeight="1" x14ac:dyDescent="0.3">
      <c r="A1640" s="11"/>
      <c r="B1640" s="11"/>
      <c r="C1640" s="11"/>
      <c r="D1640" s="11"/>
      <c r="E1640" s="12"/>
      <c r="F1640" s="12"/>
      <c r="G1640" s="12"/>
      <c r="H1640" s="12"/>
      <c r="I1640" s="12"/>
      <c r="J1640" s="12"/>
      <c r="K1640" s="12"/>
      <c r="L1640" s="12"/>
      <c r="M1640" s="11"/>
      <c r="Q1640" s="1" t="s">
        <v>1365</v>
      </c>
    </row>
    <row r="1641" spans="1:48" ht="30" customHeight="1" x14ac:dyDescent="0.3">
      <c r="A1641" s="13" t="s">
        <v>87</v>
      </c>
      <c r="B1641" s="11"/>
      <c r="C1641" s="11"/>
      <c r="D1641" s="11"/>
      <c r="E1641" s="12"/>
      <c r="F1641" s="12"/>
      <c r="G1641" s="12"/>
      <c r="H1641" s="12"/>
      <c r="I1641" s="12"/>
      <c r="J1641" s="12"/>
      <c r="K1641" s="12"/>
      <c r="L1641" s="12">
        <f>SUMIF(Q1617:Q1640,"01010508",L1617:L1640)</f>
        <v>0</v>
      </c>
      <c r="M1641" s="11"/>
      <c r="N1641" t="s">
        <v>88</v>
      </c>
    </row>
    <row r="1642" spans="1:48" ht="30" customHeight="1" x14ac:dyDescent="0.3">
      <c r="A1642" s="13" t="s">
        <v>485</v>
      </c>
      <c r="B1642" s="13" t="s">
        <v>50</v>
      </c>
      <c r="C1642" s="11"/>
      <c r="D1642" s="11"/>
      <c r="E1642" s="12"/>
      <c r="F1642" s="12"/>
      <c r="G1642" s="12"/>
      <c r="H1642" s="12"/>
      <c r="I1642" s="12"/>
      <c r="J1642" s="12"/>
      <c r="K1642" s="12"/>
      <c r="L1642" s="12"/>
      <c r="M1642" s="11"/>
      <c r="Q1642" s="1" t="s">
        <v>1371</v>
      </c>
    </row>
    <row r="1643" spans="1:48" ht="30" customHeight="1" x14ac:dyDescent="0.3">
      <c r="A1643" s="13" t="s">
        <v>487</v>
      </c>
      <c r="B1643" s="13" t="s">
        <v>488</v>
      </c>
      <c r="C1643" s="13" t="s">
        <v>99</v>
      </c>
      <c r="D1643" s="11">
        <v>9</v>
      </c>
      <c r="E1643" s="12"/>
      <c r="F1643" s="12"/>
      <c r="G1643" s="12"/>
      <c r="H1643" s="12"/>
      <c r="I1643" s="12"/>
      <c r="J1643" s="12"/>
      <c r="K1643" s="12">
        <f t="shared" ref="K1643:L1650" si="73">TRUNC(E1643+G1643+I1643, 0)</f>
        <v>0</v>
      </c>
      <c r="L1643" s="12">
        <f t="shared" si="73"/>
        <v>0</v>
      </c>
      <c r="M1643" s="13" t="s">
        <v>50</v>
      </c>
      <c r="N1643" s="1" t="s">
        <v>489</v>
      </c>
      <c r="O1643" s="1" t="s">
        <v>50</v>
      </c>
      <c r="P1643" s="1" t="s">
        <v>50</v>
      </c>
      <c r="Q1643" s="1" t="s">
        <v>1371</v>
      </c>
      <c r="R1643" s="1" t="s">
        <v>62</v>
      </c>
      <c r="S1643" s="1" t="s">
        <v>62</v>
      </c>
      <c r="T1643" s="1" t="s">
        <v>61</v>
      </c>
      <c r="AR1643" s="1" t="s">
        <v>50</v>
      </c>
      <c r="AS1643" s="1" t="s">
        <v>50</v>
      </c>
      <c r="AU1643" s="1" t="s">
        <v>1372</v>
      </c>
      <c r="AV1643">
        <v>66996</v>
      </c>
    </row>
    <row r="1644" spans="1:48" ht="30" customHeight="1" x14ac:dyDescent="0.3">
      <c r="A1644" s="13" t="s">
        <v>491</v>
      </c>
      <c r="B1644" s="13" t="s">
        <v>492</v>
      </c>
      <c r="C1644" s="13" t="s">
        <v>251</v>
      </c>
      <c r="D1644" s="11">
        <v>39</v>
      </c>
      <c r="E1644" s="12"/>
      <c r="F1644" s="12"/>
      <c r="G1644" s="12"/>
      <c r="H1644" s="12"/>
      <c r="I1644" s="12"/>
      <c r="J1644" s="12"/>
      <c r="K1644" s="12">
        <f t="shared" si="73"/>
        <v>0</v>
      </c>
      <c r="L1644" s="12">
        <f t="shared" si="73"/>
        <v>0</v>
      </c>
      <c r="M1644" s="13" t="s">
        <v>50</v>
      </c>
      <c r="N1644" s="1" t="s">
        <v>493</v>
      </c>
      <c r="O1644" s="1" t="s">
        <v>50</v>
      </c>
      <c r="P1644" s="1" t="s">
        <v>50</v>
      </c>
      <c r="Q1644" s="1" t="s">
        <v>1371</v>
      </c>
      <c r="R1644" s="1" t="s">
        <v>62</v>
      </c>
      <c r="S1644" s="1" t="s">
        <v>62</v>
      </c>
      <c r="T1644" s="1" t="s">
        <v>61</v>
      </c>
      <c r="AR1644" s="1" t="s">
        <v>50</v>
      </c>
      <c r="AS1644" s="1" t="s">
        <v>50</v>
      </c>
      <c r="AU1644" s="1" t="s">
        <v>1373</v>
      </c>
      <c r="AV1644">
        <v>66999</v>
      </c>
    </row>
    <row r="1645" spans="1:48" ht="30" customHeight="1" x14ac:dyDescent="0.3">
      <c r="A1645" s="13" t="s">
        <v>495</v>
      </c>
      <c r="B1645" s="13" t="s">
        <v>496</v>
      </c>
      <c r="C1645" s="13" t="s">
        <v>99</v>
      </c>
      <c r="D1645" s="11">
        <v>6</v>
      </c>
      <c r="E1645" s="12"/>
      <c r="F1645" s="12"/>
      <c r="G1645" s="12"/>
      <c r="H1645" s="12"/>
      <c r="I1645" s="12"/>
      <c r="J1645" s="12"/>
      <c r="K1645" s="12">
        <f t="shared" si="73"/>
        <v>0</v>
      </c>
      <c r="L1645" s="12">
        <f t="shared" si="73"/>
        <v>0</v>
      </c>
      <c r="M1645" s="13" t="s">
        <v>497</v>
      </c>
      <c r="N1645" s="1" t="s">
        <v>498</v>
      </c>
      <c r="O1645" s="1" t="s">
        <v>50</v>
      </c>
      <c r="P1645" s="1" t="s">
        <v>50</v>
      </c>
      <c r="Q1645" s="1" t="s">
        <v>1371</v>
      </c>
      <c r="R1645" s="1" t="s">
        <v>61</v>
      </c>
      <c r="S1645" s="1" t="s">
        <v>62</v>
      </c>
      <c r="T1645" s="1" t="s">
        <v>62</v>
      </c>
      <c r="AR1645" s="1" t="s">
        <v>50</v>
      </c>
      <c r="AS1645" s="1" t="s">
        <v>50</v>
      </c>
      <c r="AU1645" s="1" t="s">
        <v>1374</v>
      </c>
      <c r="AV1645">
        <v>67000</v>
      </c>
    </row>
    <row r="1646" spans="1:48" ht="30" customHeight="1" x14ac:dyDescent="0.3">
      <c r="A1646" s="13" t="s">
        <v>500</v>
      </c>
      <c r="B1646" s="13" t="s">
        <v>501</v>
      </c>
      <c r="C1646" s="13" t="s">
        <v>99</v>
      </c>
      <c r="D1646" s="11"/>
      <c r="E1646" s="12"/>
      <c r="F1646" s="12"/>
      <c r="G1646" s="12"/>
      <c r="H1646" s="12"/>
      <c r="I1646" s="12"/>
      <c r="J1646" s="12"/>
      <c r="K1646" s="12">
        <f t="shared" si="73"/>
        <v>0</v>
      </c>
      <c r="L1646" s="12">
        <f t="shared" si="73"/>
        <v>0</v>
      </c>
      <c r="M1646" s="13" t="s">
        <v>502</v>
      </c>
      <c r="N1646" s="1" t="s">
        <v>503</v>
      </c>
      <c r="O1646" s="1" t="s">
        <v>50</v>
      </c>
      <c r="P1646" s="1" t="s">
        <v>50</v>
      </c>
      <c r="Q1646" s="1" t="s">
        <v>1371</v>
      </c>
      <c r="R1646" s="1" t="s">
        <v>61</v>
      </c>
      <c r="S1646" s="1" t="s">
        <v>62</v>
      </c>
      <c r="T1646" s="1" t="s">
        <v>62</v>
      </c>
      <c r="AR1646" s="1" t="s">
        <v>50</v>
      </c>
      <c r="AS1646" s="1" t="s">
        <v>50</v>
      </c>
      <c r="AU1646" s="1" t="s">
        <v>1375</v>
      </c>
      <c r="AV1646">
        <v>67405</v>
      </c>
    </row>
    <row r="1647" spans="1:48" ht="30" customHeight="1" x14ac:dyDescent="0.3">
      <c r="A1647" s="13" t="s">
        <v>505</v>
      </c>
      <c r="B1647" s="13" t="s">
        <v>506</v>
      </c>
      <c r="C1647" s="13" t="s">
        <v>99</v>
      </c>
      <c r="D1647" s="11">
        <v>9</v>
      </c>
      <c r="E1647" s="12"/>
      <c r="F1647" s="12"/>
      <c r="G1647" s="12"/>
      <c r="H1647" s="12"/>
      <c r="I1647" s="12"/>
      <c r="J1647" s="12"/>
      <c r="K1647" s="12">
        <f t="shared" si="73"/>
        <v>0</v>
      </c>
      <c r="L1647" s="12">
        <f t="shared" si="73"/>
        <v>0</v>
      </c>
      <c r="M1647" s="13" t="s">
        <v>507</v>
      </c>
      <c r="N1647" s="1" t="s">
        <v>508</v>
      </c>
      <c r="O1647" s="1" t="s">
        <v>50</v>
      </c>
      <c r="P1647" s="1" t="s">
        <v>50</v>
      </c>
      <c r="Q1647" s="1" t="s">
        <v>1371</v>
      </c>
      <c r="R1647" s="1" t="s">
        <v>61</v>
      </c>
      <c r="S1647" s="1" t="s">
        <v>62</v>
      </c>
      <c r="T1647" s="1" t="s">
        <v>62</v>
      </c>
      <c r="AR1647" s="1" t="s">
        <v>50</v>
      </c>
      <c r="AS1647" s="1" t="s">
        <v>50</v>
      </c>
      <c r="AU1647" s="1" t="s">
        <v>1376</v>
      </c>
      <c r="AV1647">
        <v>67002</v>
      </c>
    </row>
    <row r="1648" spans="1:48" ht="30" customHeight="1" x14ac:dyDescent="0.3">
      <c r="A1648" s="13" t="s">
        <v>510</v>
      </c>
      <c r="B1648" s="13" t="s">
        <v>511</v>
      </c>
      <c r="C1648" s="13" t="s">
        <v>251</v>
      </c>
      <c r="D1648" s="11">
        <v>4</v>
      </c>
      <c r="E1648" s="12"/>
      <c r="F1648" s="12"/>
      <c r="G1648" s="12"/>
      <c r="H1648" s="12"/>
      <c r="I1648" s="12"/>
      <c r="J1648" s="12"/>
      <c r="K1648" s="12">
        <f t="shared" si="73"/>
        <v>0</v>
      </c>
      <c r="L1648" s="12">
        <f t="shared" si="73"/>
        <v>0</v>
      </c>
      <c r="M1648" s="13" t="s">
        <v>512</v>
      </c>
      <c r="N1648" s="1" t="s">
        <v>513</v>
      </c>
      <c r="O1648" s="1" t="s">
        <v>50</v>
      </c>
      <c r="P1648" s="1" t="s">
        <v>50</v>
      </c>
      <c r="Q1648" s="1" t="s">
        <v>1371</v>
      </c>
      <c r="R1648" s="1" t="s">
        <v>61</v>
      </c>
      <c r="S1648" s="1" t="s">
        <v>62</v>
      </c>
      <c r="T1648" s="1" t="s">
        <v>62</v>
      </c>
      <c r="AR1648" s="1" t="s">
        <v>50</v>
      </c>
      <c r="AS1648" s="1" t="s">
        <v>50</v>
      </c>
      <c r="AU1648" s="1" t="s">
        <v>1377</v>
      </c>
      <c r="AV1648">
        <v>67406</v>
      </c>
    </row>
    <row r="1649" spans="1:48" ht="30" customHeight="1" x14ac:dyDescent="0.3">
      <c r="A1649" s="13" t="s">
        <v>515</v>
      </c>
      <c r="B1649" s="13" t="s">
        <v>516</v>
      </c>
      <c r="C1649" s="13" t="s">
        <v>414</v>
      </c>
      <c r="D1649" s="11">
        <v>1</v>
      </c>
      <c r="E1649" s="12"/>
      <c r="F1649" s="12"/>
      <c r="G1649" s="12"/>
      <c r="H1649" s="12"/>
      <c r="I1649" s="12"/>
      <c r="J1649" s="12"/>
      <c r="K1649" s="12">
        <f t="shared" si="73"/>
        <v>0</v>
      </c>
      <c r="L1649" s="12">
        <f t="shared" si="73"/>
        <v>0</v>
      </c>
      <c r="M1649" s="13" t="s">
        <v>517</v>
      </c>
      <c r="N1649" s="1" t="s">
        <v>518</v>
      </c>
      <c r="O1649" s="1" t="s">
        <v>50</v>
      </c>
      <c r="P1649" s="1" t="s">
        <v>50</v>
      </c>
      <c r="Q1649" s="1" t="s">
        <v>1371</v>
      </c>
      <c r="R1649" s="1" t="s">
        <v>61</v>
      </c>
      <c r="S1649" s="1" t="s">
        <v>62</v>
      </c>
      <c r="T1649" s="1" t="s">
        <v>62</v>
      </c>
      <c r="AR1649" s="1" t="s">
        <v>50</v>
      </c>
      <c r="AS1649" s="1" t="s">
        <v>50</v>
      </c>
      <c r="AU1649" s="1" t="s">
        <v>1378</v>
      </c>
      <c r="AV1649">
        <v>67004</v>
      </c>
    </row>
    <row r="1650" spans="1:48" ht="30" customHeight="1" x14ac:dyDescent="0.3">
      <c r="A1650" s="13" t="s">
        <v>530</v>
      </c>
      <c r="B1650" s="13" t="s">
        <v>531</v>
      </c>
      <c r="C1650" s="13" t="s">
        <v>414</v>
      </c>
      <c r="D1650" s="11">
        <v>1</v>
      </c>
      <c r="E1650" s="12"/>
      <c r="F1650" s="12"/>
      <c r="G1650" s="12"/>
      <c r="H1650" s="12"/>
      <c r="I1650" s="12"/>
      <c r="J1650" s="12"/>
      <c r="K1650" s="12">
        <f t="shared" si="73"/>
        <v>0</v>
      </c>
      <c r="L1650" s="12">
        <f t="shared" si="73"/>
        <v>0</v>
      </c>
      <c r="M1650" s="13" t="s">
        <v>532</v>
      </c>
      <c r="N1650" s="1" t="s">
        <v>533</v>
      </c>
      <c r="O1650" s="1" t="s">
        <v>50</v>
      </c>
      <c r="P1650" s="1" t="s">
        <v>50</v>
      </c>
      <c r="Q1650" s="1" t="s">
        <v>1371</v>
      </c>
      <c r="R1650" s="1" t="s">
        <v>61</v>
      </c>
      <c r="S1650" s="1" t="s">
        <v>62</v>
      </c>
      <c r="T1650" s="1" t="s">
        <v>62</v>
      </c>
      <c r="AR1650" s="1" t="s">
        <v>50</v>
      </c>
      <c r="AS1650" s="1" t="s">
        <v>50</v>
      </c>
      <c r="AU1650" s="1" t="s">
        <v>1379</v>
      </c>
      <c r="AV1650">
        <v>67006</v>
      </c>
    </row>
    <row r="1651" spans="1:48" ht="30" customHeight="1" x14ac:dyDescent="0.3">
      <c r="A1651" s="11"/>
      <c r="B1651" s="11"/>
      <c r="C1651" s="11"/>
      <c r="D1651" s="11"/>
      <c r="E1651" s="12"/>
      <c r="F1651" s="12"/>
      <c r="G1651" s="12"/>
      <c r="H1651" s="12"/>
      <c r="I1651" s="12"/>
      <c r="J1651" s="12"/>
      <c r="K1651" s="12"/>
      <c r="L1651" s="12"/>
      <c r="M1651" s="11"/>
      <c r="Q1651" s="1" t="s">
        <v>1371</v>
      </c>
    </row>
    <row r="1652" spans="1:48" ht="30" customHeight="1" x14ac:dyDescent="0.3">
      <c r="A1652" s="11"/>
      <c r="B1652" s="11"/>
      <c r="C1652" s="11"/>
      <c r="D1652" s="11"/>
      <c r="E1652" s="12"/>
      <c r="F1652" s="12"/>
      <c r="G1652" s="12"/>
      <c r="H1652" s="12"/>
      <c r="I1652" s="12"/>
      <c r="J1652" s="12"/>
      <c r="K1652" s="12"/>
      <c r="L1652" s="12"/>
      <c r="M1652" s="11"/>
      <c r="Q1652" s="1" t="s">
        <v>1371</v>
      </c>
    </row>
    <row r="1653" spans="1:48" ht="30" customHeight="1" x14ac:dyDescent="0.3">
      <c r="A1653" s="11"/>
      <c r="B1653" s="11"/>
      <c r="C1653" s="11"/>
      <c r="D1653" s="11"/>
      <c r="E1653" s="12"/>
      <c r="F1653" s="12"/>
      <c r="G1653" s="12"/>
      <c r="H1653" s="12"/>
      <c r="I1653" s="12"/>
      <c r="J1653" s="12"/>
      <c r="K1653" s="12"/>
      <c r="L1653" s="12"/>
      <c r="M1653" s="11"/>
      <c r="Q1653" s="1" t="s">
        <v>1371</v>
      </c>
    </row>
    <row r="1654" spans="1:48" ht="30" customHeight="1" x14ac:dyDescent="0.3">
      <c r="A1654" s="11"/>
      <c r="B1654" s="11"/>
      <c r="C1654" s="11"/>
      <c r="D1654" s="11"/>
      <c r="E1654" s="12"/>
      <c r="F1654" s="12"/>
      <c r="G1654" s="12"/>
      <c r="H1654" s="12"/>
      <c r="I1654" s="12"/>
      <c r="J1654" s="12"/>
      <c r="K1654" s="12"/>
      <c r="L1654" s="12"/>
      <c r="M1654" s="11"/>
      <c r="Q1654" s="1" t="s">
        <v>1371</v>
      </c>
    </row>
    <row r="1655" spans="1:48" ht="30" customHeight="1" x14ac:dyDescent="0.3">
      <c r="A1655" s="11"/>
      <c r="B1655" s="11"/>
      <c r="C1655" s="11"/>
      <c r="D1655" s="11"/>
      <c r="E1655" s="12"/>
      <c r="F1655" s="12"/>
      <c r="G1655" s="12"/>
      <c r="H1655" s="12"/>
      <c r="I1655" s="12"/>
      <c r="J1655" s="12"/>
      <c r="K1655" s="12"/>
      <c r="L1655" s="12"/>
      <c r="M1655" s="11"/>
      <c r="Q1655" s="1" t="s">
        <v>1371</v>
      </c>
    </row>
    <row r="1656" spans="1:48" ht="30" customHeight="1" x14ac:dyDescent="0.3">
      <c r="A1656" s="11"/>
      <c r="B1656" s="11"/>
      <c r="C1656" s="11"/>
      <c r="D1656" s="11"/>
      <c r="E1656" s="12"/>
      <c r="F1656" s="12"/>
      <c r="G1656" s="12"/>
      <c r="H1656" s="12"/>
      <c r="I1656" s="12"/>
      <c r="J1656" s="12"/>
      <c r="K1656" s="12"/>
      <c r="L1656" s="12"/>
      <c r="M1656" s="11"/>
      <c r="Q1656" s="1" t="s">
        <v>1371</v>
      </c>
    </row>
    <row r="1657" spans="1:48" ht="30" customHeight="1" x14ac:dyDescent="0.3">
      <c r="A1657" s="11"/>
      <c r="B1657" s="11"/>
      <c r="C1657" s="11"/>
      <c r="D1657" s="11"/>
      <c r="E1657" s="12"/>
      <c r="F1657" s="12"/>
      <c r="G1657" s="12"/>
      <c r="H1657" s="12"/>
      <c r="I1657" s="12"/>
      <c r="J1657" s="12"/>
      <c r="K1657" s="12"/>
      <c r="L1657" s="12"/>
      <c r="M1657" s="11"/>
      <c r="Q1657" s="1" t="s">
        <v>1371</v>
      </c>
    </row>
    <row r="1658" spans="1:48" ht="30" customHeight="1" x14ac:dyDescent="0.3">
      <c r="A1658" s="11"/>
      <c r="B1658" s="11"/>
      <c r="C1658" s="11"/>
      <c r="D1658" s="11"/>
      <c r="E1658" s="12"/>
      <c r="F1658" s="12"/>
      <c r="G1658" s="12"/>
      <c r="H1658" s="12"/>
      <c r="I1658" s="12"/>
      <c r="J1658" s="12"/>
      <c r="K1658" s="12"/>
      <c r="L1658" s="12"/>
      <c r="M1658" s="11"/>
      <c r="Q1658" s="1" t="s">
        <v>1371</v>
      </c>
    </row>
    <row r="1659" spans="1:48" ht="30" customHeight="1" x14ac:dyDescent="0.3">
      <c r="A1659" s="11"/>
      <c r="B1659" s="11"/>
      <c r="C1659" s="11"/>
      <c r="D1659" s="11"/>
      <c r="E1659" s="12"/>
      <c r="F1659" s="12"/>
      <c r="G1659" s="12"/>
      <c r="H1659" s="12"/>
      <c r="I1659" s="12"/>
      <c r="J1659" s="12"/>
      <c r="K1659" s="12"/>
      <c r="L1659" s="12"/>
      <c r="M1659" s="11"/>
      <c r="Q1659" s="1" t="s">
        <v>1371</v>
      </c>
    </row>
    <row r="1660" spans="1:48" ht="30" customHeight="1" x14ac:dyDescent="0.3">
      <c r="A1660" s="11"/>
      <c r="B1660" s="11"/>
      <c r="C1660" s="11"/>
      <c r="D1660" s="11"/>
      <c r="E1660" s="12"/>
      <c r="F1660" s="12"/>
      <c r="G1660" s="12"/>
      <c r="H1660" s="12"/>
      <c r="I1660" s="12"/>
      <c r="J1660" s="12"/>
      <c r="K1660" s="12"/>
      <c r="L1660" s="12"/>
      <c r="M1660" s="11"/>
      <c r="Q1660" s="1" t="s">
        <v>1371</v>
      </c>
    </row>
    <row r="1661" spans="1:48" ht="30" customHeight="1" x14ac:dyDescent="0.3">
      <c r="A1661" s="11"/>
      <c r="B1661" s="11"/>
      <c r="C1661" s="11"/>
      <c r="D1661" s="11"/>
      <c r="E1661" s="12"/>
      <c r="F1661" s="12"/>
      <c r="G1661" s="12"/>
      <c r="H1661" s="12"/>
      <c r="I1661" s="12"/>
      <c r="J1661" s="12"/>
      <c r="K1661" s="12"/>
      <c r="L1661" s="12"/>
      <c r="M1661" s="11"/>
      <c r="Q1661" s="1" t="s">
        <v>1371</v>
      </c>
    </row>
    <row r="1662" spans="1:48" ht="30" customHeight="1" x14ac:dyDescent="0.3">
      <c r="A1662" s="11"/>
      <c r="B1662" s="11"/>
      <c r="C1662" s="11"/>
      <c r="D1662" s="11"/>
      <c r="E1662" s="12"/>
      <c r="F1662" s="12"/>
      <c r="G1662" s="12"/>
      <c r="H1662" s="12"/>
      <c r="I1662" s="12"/>
      <c r="J1662" s="12"/>
      <c r="K1662" s="12"/>
      <c r="L1662" s="12"/>
      <c r="M1662" s="11"/>
      <c r="Q1662" s="1" t="s">
        <v>1371</v>
      </c>
    </row>
    <row r="1663" spans="1:48" ht="30" customHeight="1" x14ac:dyDescent="0.3">
      <c r="A1663" s="11"/>
      <c r="B1663" s="11"/>
      <c r="C1663" s="11"/>
      <c r="D1663" s="11"/>
      <c r="E1663" s="12"/>
      <c r="F1663" s="12"/>
      <c r="G1663" s="12"/>
      <c r="H1663" s="12"/>
      <c r="I1663" s="12"/>
      <c r="J1663" s="12"/>
      <c r="K1663" s="12"/>
      <c r="L1663" s="12"/>
      <c r="M1663" s="11"/>
      <c r="Q1663" s="1" t="s">
        <v>1371</v>
      </c>
    </row>
    <row r="1664" spans="1:48" ht="30" customHeight="1" x14ac:dyDescent="0.3">
      <c r="A1664" s="11"/>
      <c r="B1664" s="11"/>
      <c r="C1664" s="11"/>
      <c r="D1664" s="11"/>
      <c r="E1664" s="12"/>
      <c r="F1664" s="12"/>
      <c r="G1664" s="12"/>
      <c r="H1664" s="12"/>
      <c r="I1664" s="12"/>
      <c r="J1664" s="12"/>
      <c r="K1664" s="12"/>
      <c r="L1664" s="12"/>
      <c r="M1664" s="11"/>
      <c r="Q1664" s="1" t="s">
        <v>1371</v>
      </c>
    </row>
    <row r="1665" spans="1:48" ht="30" customHeight="1" x14ac:dyDescent="0.3">
      <c r="A1665" s="11"/>
      <c r="B1665" s="11"/>
      <c r="C1665" s="11"/>
      <c r="D1665" s="11"/>
      <c r="E1665" s="12"/>
      <c r="F1665" s="12"/>
      <c r="G1665" s="12"/>
      <c r="H1665" s="12"/>
      <c r="I1665" s="12"/>
      <c r="J1665" s="12"/>
      <c r="K1665" s="12"/>
      <c r="L1665" s="12"/>
      <c r="M1665" s="11"/>
      <c r="Q1665" s="1" t="s">
        <v>1371</v>
      </c>
    </row>
    <row r="1666" spans="1:48" ht="30" customHeight="1" x14ac:dyDescent="0.3">
      <c r="A1666" s="11"/>
      <c r="B1666" s="11"/>
      <c r="C1666" s="11"/>
      <c r="D1666" s="11"/>
      <c r="E1666" s="12"/>
      <c r="F1666" s="12"/>
      <c r="G1666" s="12"/>
      <c r="H1666" s="12"/>
      <c r="I1666" s="12"/>
      <c r="J1666" s="12"/>
      <c r="K1666" s="12"/>
      <c r="L1666" s="12"/>
      <c r="M1666" s="11"/>
      <c r="Q1666" s="1" t="s">
        <v>1371</v>
      </c>
    </row>
    <row r="1667" spans="1:48" ht="30" customHeight="1" x14ac:dyDescent="0.3">
      <c r="A1667" s="13" t="s">
        <v>87</v>
      </c>
      <c r="B1667" s="11"/>
      <c r="C1667" s="11"/>
      <c r="D1667" s="11"/>
      <c r="E1667" s="12"/>
      <c r="F1667" s="12"/>
      <c r="G1667" s="12"/>
      <c r="H1667" s="12"/>
      <c r="I1667" s="12"/>
      <c r="J1667" s="12"/>
      <c r="K1667" s="12"/>
      <c r="L1667" s="12">
        <f>SUMIF(Q1643:Q1666,"01010509",L1643:L1666)</f>
        <v>0</v>
      </c>
      <c r="M1667" s="11"/>
      <c r="N1667" t="s">
        <v>88</v>
      </c>
    </row>
    <row r="1668" spans="1:48" ht="30" customHeight="1" x14ac:dyDescent="0.3">
      <c r="A1668" s="13" t="s">
        <v>535</v>
      </c>
      <c r="B1668" s="13" t="s">
        <v>50</v>
      </c>
      <c r="C1668" s="11"/>
      <c r="D1668" s="11"/>
      <c r="E1668" s="12"/>
      <c r="F1668" s="12"/>
      <c r="G1668" s="12"/>
      <c r="H1668" s="12"/>
      <c r="I1668" s="12"/>
      <c r="J1668" s="12"/>
      <c r="K1668" s="12"/>
      <c r="L1668" s="12"/>
      <c r="M1668" s="11"/>
      <c r="Q1668" s="1" t="s">
        <v>1380</v>
      </c>
    </row>
    <row r="1669" spans="1:48" ht="30" customHeight="1" x14ac:dyDescent="0.3">
      <c r="A1669" s="13" t="s">
        <v>537</v>
      </c>
      <c r="B1669" s="13" t="s">
        <v>538</v>
      </c>
      <c r="C1669" s="13" t="s">
        <v>99</v>
      </c>
      <c r="D1669" s="11">
        <v>8</v>
      </c>
      <c r="E1669" s="12"/>
      <c r="F1669" s="12"/>
      <c r="G1669" s="12"/>
      <c r="H1669" s="12"/>
      <c r="I1669" s="12"/>
      <c r="J1669" s="12"/>
      <c r="K1669" s="12">
        <f t="shared" ref="K1669:L1676" si="74">TRUNC(E1669+G1669+I1669, 0)</f>
        <v>0</v>
      </c>
      <c r="L1669" s="12">
        <f t="shared" si="74"/>
        <v>0</v>
      </c>
      <c r="M1669" s="13" t="s">
        <v>539</v>
      </c>
      <c r="N1669" s="1" t="s">
        <v>540</v>
      </c>
      <c r="O1669" s="1" t="s">
        <v>50</v>
      </c>
      <c r="P1669" s="1" t="s">
        <v>50</v>
      </c>
      <c r="Q1669" s="1" t="s">
        <v>1380</v>
      </c>
      <c r="R1669" s="1" t="s">
        <v>61</v>
      </c>
      <c r="S1669" s="1" t="s">
        <v>62</v>
      </c>
      <c r="T1669" s="1" t="s">
        <v>62</v>
      </c>
      <c r="AR1669" s="1" t="s">
        <v>50</v>
      </c>
      <c r="AS1669" s="1" t="s">
        <v>50</v>
      </c>
      <c r="AU1669" s="1" t="s">
        <v>1381</v>
      </c>
      <c r="AV1669">
        <v>67293</v>
      </c>
    </row>
    <row r="1670" spans="1:48" ht="30" customHeight="1" x14ac:dyDescent="0.3">
      <c r="A1670" s="13" t="s">
        <v>537</v>
      </c>
      <c r="B1670" s="13" t="s">
        <v>542</v>
      </c>
      <c r="C1670" s="13" t="s">
        <v>99</v>
      </c>
      <c r="D1670" s="11">
        <v>1</v>
      </c>
      <c r="E1670" s="12"/>
      <c r="F1670" s="12"/>
      <c r="G1670" s="12"/>
      <c r="H1670" s="12"/>
      <c r="I1670" s="12"/>
      <c r="J1670" s="12"/>
      <c r="K1670" s="12">
        <f t="shared" si="74"/>
        <v>0</v>
      </c>
      <c r="L1670" s="12">
        <f t="shared" si="74"/>
        <v>0</v>
      </c>
      <c r="M1670" s="13" t="s">
        <v>543</v>
      </c>
      <c r="N1670" s="1" t="s">
        <v>544</v>
      </c>
      <c r="O1670" s="1" t="s">
        <v>50</v>
      </c>
      <c r="P1670" s="1" t="s">
        <v>50</v>
      </c>
      <c r="Q1670" s="1" t="s">
        <v>1380</v>
      </c>
      <c r="R1670" s="1" t="s">
        <v>61</v>
      </c>
      <c r="S1670" s="1" t="s">
        <v>62</v>
      </c>
      <c r="T1670" s="1" t="s">
        <v>62</v>
      </c>
      <c r="AR1670" s="1" t="s">
        <v>50</v>
      </c>
      <c r="AS1670" s="1" t="s">
        <v>50</v>
      </c>
      <c r="AU1670" s="1" t="s">
        <v>1382</v>
      </c>
      <c r="AV1670">
        <v>67294</v>
      </c>
    </row>
    <row r="1671" spans="1:48" ht="30" customHeight="1" x14ac:dyDescent="0.3">
      <c r="A1671" s="13" t="s">
        <v>537</v>
      </c>
      <c r="B1671" s="13" t="s">
        <v>546</v>
      </c>
      <c r="C1671" s="13" t="s">
        <v>99</v>
      </c>
      <c r="D1671" s="11">
        <v>16</v>
      </c>
      <c r="E1671" s="12"/>
      <c r="F1671" s="12"/>
      <c r="G1671" s="12"/>
      <c r="H1671" s="12"/>
      <c r="I1671" s="12"/>
      <c r="J1671" s="12"/>
      <c r="K1671" s="12">
        <f t="shared" si="74"/>
        <v>0</v>
      </c>
      <c r="L1671" s="12">
        <f t="shared" si="74"/>
        <v>0</v>
      </c>
      <c r="M1671" s="13" t="s">
        <v>547</v>
      </c>
      <c r="N1671" s="1" t="s">
        <v>548</v>
      </c>
      <c r="O1671" s="1" t="s">
        <v>50</v>
      </c>
      <c r="P1671" s="1" t="s">
        <v>50</v>
      </c>
      <c r="Q1671" s="1" t="s">
        <v>1380</v>
      </c>
      <c r="R1671" s="1" t="s">
        <v>61</v>
      </c>
      <c r="S1671" s="1" t="s">
        <v>62</v>
      </c>
      <c r="T1671" s="1" t="s">
        <v>62</v>
      </c>
      <c r="AR1671" s="1" t="s">
        <v>50</v>
      </c>
      <c r="AS1671" s="1" t="s">
        <v>50</v>
      </c>
      <c r="AU1671" s="1" t="s">
        <v>1383</v>
      </c>
      <c r="AV1671">
        <v>67011</v>
      </c>
    </row>
    <row r="1672" spans="1:48" ht="30" customHeight="1" x14ac:dyDescent="0.3">
      <c r="A1672" s="13" t="s">
        <v>550</v>
      </c>
      <c r="B1672" s="13" t="s">
        <v>551</v>
      </c>
      <c r="C1672" s="13" t="s">
        <v>99</v>
      </c>
      <c r="D1672" s="11">
        <v>13</v>
      </c>
      <c r="E1672" s="12"/>
      <c r="F1672" s="12"/>
      <c r="G1672" s="12"/>
      <c r="H1672" s="12"/>
      <c r="I1672" s="12"/>
      <c r="J1672" s="12"/>
      <c r="K1672" s="12">
        <f t="shared" si="74"/>
        <v>0</v>
      </c>
      <c r="L1672" s="12">
        <f t="shared" si="74"/>
        <v>0</v>
      </c>
      <c r="M1672" s="13" t="s">
        <v>552</v>
      </c>
      <c r="N1672" s="1" t="s">
        <v>553</v>
      </c>
      <c r="O1672" s="1" t="s">
        <v>50</v>
      </c>
      <c r="P1672" s="1" t="s">
        <v>50</v>
      </c>
      <c r="Q1672" s="1" t="s">
        <v>1380</v>
      </c>
      <c r="R1672" s="1" t="s">
        <v>61</v>
      </c>
      <c r="S1672" s="1" t="s">
        <v>62</v>
      </c>
      <c r="T1672" s="1" t="s">
        <v>62</v>
      </c>
      <c r="AR1672" s="1" t="s">
        <v>50</v>
      </c>
      <c r="AS1672" s="1" t="s">
        <v>50</v>
      </c>
      <c r="AU1672" s="1" t="s">
        <v>1384</v>
      </c>
      <c r="AV1672">
        <v>67012</v>
      </c>
    </row>
    <row r="1673" spans="1:48" ht="30" customHeight="1" x14ac:dyDescent="0.3">
      <c r="A1673" s="13" t="s">
        <v>555</v>
      </c>
      <c r="B1673" s="13" t="s">
        <v>556</v>
      </c>
      <c r="C1673" s="13" t="s">
        <v>99</v>
      </c>
      <c r="D1673" s="11">
        <v>6</v>
      </c>
      <c r="E1673" s="12"/>
      <c r="F1673" s="12"/>
      <c r="G1673" s="12"/>
      <c r="H1673" s="12"/>
      <c r="I1673" s="12"/>
      <c r="J1673" s="12"/>
      <c r="K1673" s="12">
        <f t="shared" si="74"/>
        <v>0</v>
      </c>
      <c r="L1673" s="12">
        <f t="shared" si="74"/>
        <v>0</v>
      </c>
      <c r="M1673" s="13" t="s">
        <v>557</v>
      </c>
      <c r="N1673" s="1" t="s">
        <v>558</v>
      </c>
      <c r="O1673" s="1" t="s">
        <v>50</v>
      </c>
      <c r="P1673" s="1" t="s">
        <v>50</v>
      </c>
      <c r="Q1673" s="1" t="s">
        <v>1380</v>
      </c>
      <c r="R1673" s="1" t="s">
        <v>61</v>
      </c>
      <c r="S1673" s="1" t="s">
        <v>62</v>
      </c>
      <c r="T1673" s="1" t="s">
        <v>62</v>
      </c>
      <c r="AR1673" s="1" t="s">
        <v>50</v>
      </c>
      <c r="AS1673" s="1" t="s">
        <v>50</v>
      </c>
      <c r="AU1673" s="1" t="s">
        <v>1385</v>
      </c>
      <c r="AV1673">
        <v>67013</v>
      </c>
    </row>
    <row r="1674" spans="1:48" ht="30" customHeight="1" x14ac:dyDescent="0.3">
      <c r="A1674" s="13" t="s">
        <v>560</v>
      </c>
      <c r="B1674" s="13" t="s">
        <v>556</v>
      </c>
      <c r="C1674" s="13" t="s">
        <v>99</v>
      </c>
      <c r="D1674" s="11">
        <v>3</v>
      </c>
      <c r="E1674" s="12"/>
      <c r="F1674" s="12"/>
      <c r="G1674" s="12"/>
      <c r="H1674" s="12"/>
      <c r="I1674" s="12"/>
      <c r="J1674" s="12"/>
      <c r="K1674" s="12">
        <f t="shared" si="74"/>
        <v>0</v>
      </c>
      <c r="L1674" s="12">
        <f t="shared" si="74"/>
        <v>0</v>
      </c>
      <c r="M1674" s="13" t="s">
        <v>561</v>
      </c>
      <c r="N1674" s="1" t="s">
        <v>562</v>
      </c>
      <c r="O1674" s="1" t="s">
        <v>50</v>
      </c>
      <c r="P1674" s="1" t="s">
        <v>50</v>
      </c>
      <c r="Q1674" s="1" t="s">
        <v>1380</v>
      </c>
      <c r="R1674" s="1" t="s">
        <v>61</v>
      </c>
      <c r="S1674" s="1" t="s">
        <v>62</v>
      </c>
      <c r="T1674" s="1" t="s">
        <v>62</v>
      </c>
      <c r="AR1674" s="1" t="s">
        <v>50</v>
      </c>
      <c r="AS1674" s="1" t="s">
        <v>50</v>
      </c>
      <c r="AU1674" s="1" t="s">
        <v>1386</v>
      </c>
      <c r="AV1674">
        <v>67295</v>
      </c>
    </row>
    <row r="1675" spans="1:48" ht="30" customHeight="1" x14ac:dyDescent="0.3">
      <c r="A1675" s="13" t="s">
        <v>564</v>
      </c>
      <c r="B1675" s="13" t="s">
        <v>50</v>
      </c>
      <c r="C1675" s="13" t="s">
        <v>251</v>
      </c>
      <c r="D1675" s="11">
        <v>2</v>
      </c>
      <c r="E1675" s="12"/>
      <c r="F1675" s="12"/>
      <c r="G1675" s="12"/>
      <c r="H1675" s="12"/>
      <c r="I1675" s="12"/>
      <c r="J1675" s="12"/>
      <c r="K1675" s="12">
        <f t="shared" si="74"/>
        <v>0</v>
      </c>
      <c r="L1675" s="12">
        <f t="shared" si="74"/>
        <v>0</v>
      </c>
      <c r="M1675" s="13" t="s">
        <v>565</v>
      </c>
      <c r="N1675" s="1" t="s">
        <v>566</v>
      </c>
      <c r="O1675" s="1" t="s">
        <v>50</v>
      </c>
      <c r="P1675" s="1" t="s">
        <v>50</v>
      </c>
      <c r="Q1675" s="1" t="s">
        <v>1380</v>
      </c>
      <c r="R1675" s="1" t="s">
        <v>61</v>
      </c>
      <c r="S1675" s="1" t="s">
        <v>62</v>
      </c>
      <c r="T1675" s="1" t="s">
        <v>62</v>
      </c>
      <c r="AR1675" s="1" t="s">
        <v>50</v>
      </c>
      <c r="AS1675" s="1" t="s">
        <v>50</v>
      </c>
      <c r="AU1675" s="1" t="s">
        <v>1387</v>
      </c>
      <c r="AV1675">
        <v>67015</v>
      </c>
    </row>
    <row r="1676" spans="1:48" ht="30" customHeight="1" x14ac:dyDescent="0.3">
      <c r="A1676" s="13" t="s">
        <v>568</v>
      </c>
      <c r="B1676" s="13" t="s">
        <v>50</v>
      </c>
      <c r="C1676" s="13" t="s">
        <v>251</v>
      </c>
      <c r="D1676" s="11">
        <v>37</v>
      </c>
      <c r="E1676" s="12"/>
      <c r="F1676" s="12"/>
      <c r="G1676" s="12"/>
      <c r="H1676" s="12"/>
      <c r="I1676" s="12"/>
      <c r="J1676" s="12"/>
      <c r="K1676" s="12">
        <f t="shared" si="74"/>
        <v>0</v>
      </c>
      <c r="L1676" s="12">
        <f t="shared" si="74"/>
        <v>0</v>
      </c>
      <c r="M1676" s="13" t="s">
        <v>569</v>
      </c>
      <c r="N1676" s="1" t="s">
        <v>570</v>
      </c>
      <c r="O1676" s="1" t="s">
        <v>50</v>
      </c>
      <c r="P1676" s="1" t="s">
        <v>50</v>
      </c>
      <c r="Q1676" s="1" t="s">
        <v>1380</v>
      </c>
      <c r="R1676" s="1" t="s">
        <v>61</v>
      </c>
      <c r="S1676" s="1" t="s">
        <v>62</v>
      </c>
      <c r="T1676" s="1" t="s">
        <v>62</v>
      </c>
      <c r="AR1676" s="1" t="s">
        <v>50</v>
      </c>
      <c r="AS1676" s="1" t="s">
        <v>50</v>
      </c>
      <c r="AU1676" s="1" t="s">
        <v>1388</v>
      </c>
      <c r="AV1676">
        <v>67016</v>
      </c>
    </row>
    <row r="1677" spans="1:48" ht="30" customHeight="1" x14ac:dyDescent="0.3">
      <c r="A1677" s="11"/>
      <c r="B1677" s="11"/>
      <c r="C1677" s="11"/>
      <c r="D1677" s="11"/>
      <c r="E1677" s="12"/>
      <c r="F1677" s="12"/>
      <c r="G1677" s="12"/>
      <c r="H1677" s="12"/>
      <c r="I1677" s="12"/>
      <c r="J1677" s="12"/>
      <c r="K1677" s="12"/>
      <c r="L1677" s="12"/>
      <c r="M1677" s="11"/>
      <c r="Q1677" s="1" t="s">
        <v>1380</v>
      </c>
    </row>
    <row r="1678" spans="1:48" ht="30" customHeight="1" x14ac:dyDescent="0.3">
      <c r="A1678" s="11"/>
      <c r="B1678" s="11"/>
      <c r="C1678" s="11"/>
      <c r="D1678" s="11"/>
      <c r="E1678" s="12"/>
      <c r="F1678" s="12"/>
      <c r="G1678" s="12"/>
      <c r="H1678" s="12"/>
      <c r="I1678" s="12"/>
      <c r="J1678" s="12"/>
      <c r="K1678" s="12"/>
      <c r="L1678" s="12"/>
      <c r="M1678" s="11"/>
      <c r="Q1678" s="1" t="s">
        <v>1380</v>
      </c>
    </row>
    <row r="1679" spans="1:48" ht="30" customHeight="1" x14ac:dyDescent="0.3">
      <c r="A1679" s="11"/>
      <c r="B1679" s="11"/>
      <c r="C1679" s="11"/>
      <c r="D1679" s="11"/>
      <c r="E1679" s="12"/>
      <c r="F1679" s="12"/>
      <c r="G1679" s="12"/>
      <c r="H1679" s="12"/>
      <c r="I1679" s="12"/>
      <c r="J1679" s="12"/>
      <c r="K1679" s="12"/>
      <c r="L1679" s="12"/>
      <c r="M1679" s="11"/>
      <c r="Q1679" s="1" t="s">
        <v>1380</v>
      </c>
    </row>
    <row r="1680" spans="1:48" ht="30" customHeight="1" x14ac:dyDescent="0.3">
      <c r="A1680" s="11"/>
      <c r="B1680" s="11"/>
      <c r="C1680" s="11"/>
      <c r="D1680" s="11"/>
      <c r="E1680" s="12"/>
      <c r="F1680" s="12"/>
      <c r="G1680" s="12"/>
      <c r="H1680" s="12"/>
      <c r="I1680" s="12"/>
      <c r="J1680" s="12"/>
      <c r="K1680" s="12"/>
      <c r="L1680" s="12"/>
      <c r="M1680" s="11"/>
      <c r="Q1680" s="1" t="s">
        <v>1380</v>
      </c>
    </row>
    <row r="1681" spans="1:48" ht="30" customHeight="1" x14ac:dyDescent="0.3">
      <c r="A1681" s="11"/>
      <c r="B1681" s="11"/>
      <c r="C1681" s="11"/>
      <c r="D1681" s="11"/>
      <c r="E1681" s="12"/>
      <c r="F1681" s="12"/>
      <c r="G1681" s="12"/>
      <c r="H1681" s="12"/>
      <c r="I1681" s="12"/>
      <c r="J1681" s="12"/>
      <c r="K1681" s="12"/>
      <c r="L1681" s="12"/>
      <c r="M1681" s="11"/>
      <c r="Q1681" s="1" t="s">
        <v>1380</v>
      </c>
    </row>
    <row r="1682" spans="1:48" ht="30" customHeight="1" x14ac:dyDescent="0.3">
      <c r="A1682" s="11"/>
      <c r="B1682" s="11"/>
      <c r="C1682" s="11"/>
      <c r="D1682" s="11"/>
      <c r="E1682" s="12"/>
      <c r="F1682" s="12"/>
      <c r="G1682" s="12"/>
      <c r="H1682" s="12"/>
      <c r="I1682" s="12"/>
      <c r="J1682" s="12"/>
      <c r="K1682" s="12"/>
      <c r="L1682" s="12"/>
      <c r="M1682" s="11"/>
      <c r="Q1682" s="1" t="s">
        <v>1380</v>
      </c>
    </row>
    <row r="1683" spans="1:48" ht="30" customHeight="1" x14ac:dyDescent="0.3">
      <c r="A1683" s="11"/>
      <c r="B1683" s="11"/>
      <c r="C1683" s="11"/>
      <c r="D1683" s="11"/>
      <c r="E1683" s="12"/>
      <c r="F1683" s="12"/>
      <c r="G1683" s="12"/>
      <c r="H1683" s="12"/>
      <c r="I1683" s="12"/>
      <c r="J1683" s="12"/>
      <c r="K1683" s="12"/>
      <c r="L1683" s="12"/>
      <c r="M1683" s="11"/>
      <c r="Q1683" s="1" t="s">
        <v>1380</v>
      </c>
    </row>
    <row r="1684" spans="1:48" ht="30" customHeight="1" x14ac:dyDescent="0.3">
      <c r="A1684" s="11"/>
      <c r="B1684" s="11"/>
      <c r="C1684" s="11"/>
      <c r="D1684" s="11"/>
      <c r="E1684" s="12"/>
      <c r="F1684" s="12"/>
      <c r="G1684" s="12"/>
      <c r="H1684" s="12"/>
      <c r="I1684" s="12"/>
      <c r="J1684" s="12"/>
      <c r="K1684" s="12"/>
      <c r="L1684" s="12"/>
      <c r="M1684" s="11"/>
      <c r="Q1684" s="1" t="s">
        <v>1380</v>
      </c>
    </row>
    <row r="1685" spans="1:48" ht="30" customHeight="1" x14ac:dyDescent="0.3">
      <c r="A1685" s="11"/>
      <c r="B1685" s="11"/>
      <c r="C1685" s="11"/>
      <c r="D1685" s="11"/>
      <c r="E1685" s="12"/>
      <c r="F1685" s="12"/>
      <c r="G1685" s="12"/>
      <c r="H1685" s="12"/>
      <c r="I1685" s="12"/>
      <c r="J1685" s="12"/>
      <c r="K1685" s="12"/>
      <c r="L1685" s="12"/>
      <c r="M1685" s="11"/>
      <c r="Q1685" s="1" t="s">
        <v>1380</v>
      </c>
    </row>
    <row r="1686" spans="1:48" ht="30" customHeight="1" x14ac:dyDescent="0.3">
      <c r="A1686" s="11"/>
      <c r="B1686" s="11"/>
      <c r="C1686" s="11"/>
      <c r="D1686" s="11"/>
      <c r="E1686" s="12"/>
      <c r="F1686" s="12"/>
      <c r="G1686" s="12"/>
      <c r="H1686" s="12"/>
      <c r="I1686" s="12"/>
      <c r="J1686" s="12"/>
      <c r="K1686" s="12"/>
      <c r="L1686" s="12"/>
      <c r="M1686" s="11"/>
      <c r="Q1686" s="1" t="s">
        <v>1380</v>
      </c>
    </row>
    <row r="1687" spans="1:48" ht="30" customHeight="1" x14ac:dyDescent="0.3">
      <c r="A1687" s="11"/>
      <c r="B1687" s="11"/>
      <c r="C1687" s="11"/>
      <c r="D1687" s="11"/>
      <c r="E1687" s="12"/>
      <c r="F1687" s="12"/>
      <c r="G1687" s="12"/>
      <c r="H1687" s="12"/>
      <c r="I1687" s="12"/>
      <c r="J1687" s="12"/>
      <c r="K1687" s="12"/>
      <c r="L1687" s="12"/>
      <c r="M1687" s="11"/>
      <c r="Q1687" s="1" t="s">
        <v>1380</v>
      </c>
    </row>
    <row r="1688" spans="1:48" ht="30" customHeight="1" x14ac:dyDescent="0.3">
      <c r="A1688" s="11"/>
      <c r="B1688" s="11"/>
      <c r="C1688" s="11"/>
      <c r="D1688" s="11"/>
      <c r="E1688" s="12"/>
      <c r="F1688" s="12"/>
      <c r="G1688" s="12"/>
      <c r="H1688" s="12"/>
      <c r="I1688" s="12"/>
      <c r="J1688" s="12"/>
      <c r="K1688" s="12"/>
      <c r="L1688" s="12"/>
      <c r="M1688" s="11"/>
      <c r="Q1688" s="1" t="s">
        <v>1380</v>
      </c>
    </row>
    <row r="1689" spans="1:48" ht="30" customHeight="1" x14ac:dyDescent="0.3">
      <c r="A1689" s="11"/>
      <c r="B1689" s="11"/>
      <c r="C1689" s="11"/>
      <c r="D1689" s="11"/>
      <c r="E1689" s="12"/>
      <c r="F1689" s="12"/>
      <c r="G1689" s="12"/>
      <c r="H1689" s="12"/>
      <c r="I1689" s="12"/>
      <c r="J1689" s="12"/>
      <c r="K1689" s="12"/>
      <c r="L1689" s="12"/>
      <c r="M1689" s="11"/>
      <c r="Q1689" s="1" t="s">
        <v>1380</v>
      </c>
    </row>
    <row r="1690" spans="1:48" ht="30" customHeight="1" x14ac:dyDescent="0.3">
      <c r="A1690" s="11"/>
      <c r="B1690" s="11"/>
      <c r="C1690" s="11"/>
      <c r="D1690" s="11"/>
      <c r="E1690" s="12"/>
      <c r="F1690" s="12"/>
      <c r="G1690" s="12"/>
      <c r="H1690" s="12"/>
      <c r="I1690" s="12"/>
      <c r="J1690" s="12"/>
      <c r="K1690" s="12"/>
      <c r="L1690" s="12"/>
      <c r="M1690" s="11"/>
      <c r="Q1690" s="1" t="s">
        <v>1380</v>
      </c>
    </row>
    <row r="1691" spans="1:48" ht="30" customHeight="1" x14ac:dyDescent="0.3">
      <c r="A1691" s="11"/>
      <c r="B1691" s="11"/>
      <c r="C1691" s="11"/>
      <c r="D1691" s="11"/>
      <c r="E1691" s="12"/>
      <c r="F1691" s="12"/>
      <c r="G1691" s="12"/>
      <c r="H1691" s="12"/>
      <c r="I1691" s="12"/>
      <c r="J1691" s="12"/>
      <c r="K1691" s="12"/>
      <c r="L1691" s="12"/>
      <c r="M1691" s="11"/>
      <c r="Q1691" s="1" t="s">
        <v>1380</v>
      </c>
    </row>
    <row r="1692" spans="1:48" ht="30" customHeight="1" x14ac:dyDescent="0.3">
      <c r="A1692" s="11"/>
      <c r="B1692" s="11"/>
      <c r="C1692" s="11"/>
      <c r="D1692" s="11"/>
      <c r="E1692" s="12"/>
      <c r="F1692" s="12"/>
      <c r="G1692" s="12"/>
      <c r="H1692" s="12"/>
      <c r="I1692" s="12"/>
      <c r="J1692" s="12"/>
      <c r="K1692" s="12"/>
      <c r="L1692" s="12"/>
      <c r="M1692" s="11"/>
      <c r="Q1692" s="1" t="s">
        <v>1380</v>
      </c>
    </row>
    <row r="1693" spans="1:48" ht="30" customHeight="1" x14ac:dyDescent="0.3">
      <c r="A1693" s="13" t="s">
        <v>87</v>
      </c>
      <c r="B1693" s="11"/>
      <c r="C1693" s="11"/>
      <c r="D1693" s="11"/>
      <c r="E1693" s="12"/>
      <c r="F1693" s="12"/>
      <c r="G1693" s="12"/>
      <c r="H1693" s="12"/>
      <c r="I1693" s="12"/>
      <c r="J1693" s="12"/>
      <c r="K1693" s="12"/>
      <c r="L1693" s="12">
        <f>SUMIF(Q1669:Q1692,"01010510",L1669:L1692)</f>
        <v>0</v>
      </c>
      <c r="M1693" s="11"/>
      <c r="N1693" t="s">
        <v>88</v>
      </c>
    </row>
    <row r="1694" spans="1:48" ht="30" customHeight="1" x14ac:dyDescent="0.3">
      <c r="A1694" s="13" t="s">
        <v>572</v>
      </c>
      <c r="B1694" s="13" t="s">
        <v>50</v>
      </c>
      <c r="C1694" s="11"/>
      <c r="D1694" s="11"/>
      <c r="E1694" s="12"/>
      <c r="F1694" s="12"/>
      <c r="G1694" s="12"/>
      <c r="H1694" s="12"/>
      <c r="I1694" s="12"/>
      <c r="J1694" s="12"/>
      <c r="K1694" s="12"/>
      <c r="L1694" s="12"/>
      <c r="M1694" s="11"/>
      <c r="Q1694" s="1" t="s">
        <v>1389</v>
      </c>
    </row>
    <row r="1695" spans="1:48" ht="30" customHeight="1" x14ac:dyDescent="0.3">
      <c r="A1695" s="13" t="s">
        <v>1390</v>
      </c>
      <c r="B1695" s="13" t="s">
        <v>1391</v>
      </c>
      <c r="C1695" s="13" t="s">
        <v>414</v>
      </c>
      <c r="D1695" s="11">
        <v>2</v>
      </c>
      <c r="E1695" s="12"/>
      <c r="F1695" s="12"/>
      <c r="G1695" s="12"/>
      <c r="H1695" s="12"/>
      <c r="I1695" s="12"/>
      <c r="J1695" s="12"/>
      <c r="K1695" s="12">
        <f t="shared" ref="K1695:L1700" si="75">TRUNC(E1695+G1695+I1695, 0)</f>
        <v>0</v>
      </c>
      <c r="L1695" s="12">
        <f t="shared" si="75"/>
        <v>0</v>
      </c>
      <c r="M1695" s="13" t="s">
        <v>576</v>
      </c>
      <c r="N1695" s="1" t="s">
        <v>1392</v>
      </c>
      <c r="O1695" s="1" t="s">
        <v>50</v>
      </c>
      <c r="P1695" s="1" t="s">
        <v>50</v>
      </c>
      <c r="Q1695" s="1" t="s">
        <v>1389</v>
      </c>
      <c r="R1695" s="1" t="s">
        <v>62</v>
      </c>
      <c r="S1695" s="1" t="s">
        <v>62</v>
      </c>
      <c r="T1695" s="1" t="s">
        <v>61</v>
      </c>
      <c r="AR1695" s="1" t="s">
        <v>50</v>
      </c>
      <c r="AS1695" s="1" t="s">
        <v>50</v>
      </c>
      <c r="AU1695" s="1" t="s">
        <v>1393</v>
      </c>
      <c r="AV1695">
        <v>67059</v>
      </c>
    </row>
    <row r="1696" spans="1:48" ht="30" customHeight="1" x14ac:dyDescent="0.3">
      <c r="A1696" s="13" t="s">
        <v>1394</v>
      </c>
      <c r="B1696" s="13" t="s">
        <v>1395</v>
      </c>
      <c r="C1696" s="13" t="s">
        <v>414</v>
      </c>
      <c r="D1696" s="11">
        <v>1</v>
      </c>
      <c r="E1696" s="12"/>
      <c r="F1696" s="12"/>
      <c r="G1696" s="12"/>
      <c r="H1696" s="12"/>
      <c r="I1696" s="12"/>
      <c r="J1696" s="12"/>
      <c r="K1696" s="12">
        <f t="shared" si="75"/>
        <v>0</v>
      </c>
      <c r="L1696" s="12">
        <f t="shared" si="75"/>
        <v>0</v>
      </c>
      <c r="M1696" s="13" t="s">
        <v>576</v>
      </c>
      <c r="N1696" s="1" t="s">
        <v>1396</v>
      </c>
      <c r="O1696" s="1" t="s">
        <v>50</v>
      </c>
      <c r="P1696" s="1" t="s">
        <v>50</v>
      </c>
      <c r="Q1696" s="1" t="s">
        <v>1389</v>
      </c>
      <c r="R1696" s="1" t="s">
        <v>62</v>
      </c>
      <c r="S1696" s="1" t="s">
        <v>62</v>
      </c>
      <c r="T1696" s="1" t="s">
        <v>61</v>
      </c>
      <c r="AR1696" s="1" t="s">
        <v>50</v>
      </c>
      <c r="AS1696" s="1" t="s">
        <v>50</v>
      </c>
      <c r="AU1696" s="1" t="s">
        <v>1397</v>
      </c>
      <c r="AV1696">
        <v>67185</v>
      </c>
    </row>
    <row r="1697" spans="1:48" ht="30" customHeight="1" x14ac:dyDescent="0.3">
      <c r="A1697" s="13" t="s">
        <v>583</v>
      </c>
      <c r="B1697" s="13" t="s">
        <v>584</v>
      </c>
      <c r="C1697" s="13" t="s">
        <v>414</v>
      </c>
      <c r="D1697" s="11">
        <v>2</v>
      </c>
      <c r="E1697" s="12"/>
      <c r="F1697" s="12"/>
      <c r="G1697" s="12"/>
      <c r="H1697" s="12"/>
      <c r="I1697" s="12"/>
      <c r="J1697" s="12"/>
      <c r="K1697" s="12">
        <f t="shared" si="75"/>
        <v>0</v>
      </c>
      <c r="L1697" s="12">
        <f t="shared" si="75"/>
        <v>0</v>
      </c>
      <c r="M1697" s="13" t="s">
        <v>576</v>
      </c>
      <c r="N1697" s="1" t="s">
        <v>585</v>
      </c>
      <c r="O1697" s="1" t="s">
        <v>50</v>
      </c>
      <c r="P1697" s="1" t="s">
        <v>50</v>
      </c>
      <c r="Q1697" s="1" t="s">
        <v>1389</v>
      </c>
      <c r="R1697" s="1" t="s">
        <v>62</v>
      </c>
      <c r="S1697" s="1" t="s">
        <v>62</v>
      </c>
      <c r="T1697" s="1" t="s">
        <v>61</v>
      </c>
      <c r="AR1697" s="1" t="s">
        <v>50</v>
      </c>
      <c r="AS1697" s="1" t="s">
        <v>50</v>
      </c>
      <c r="AU1697" s="1" t="s">
        <v>1398</v>
      </c>
      <c r="AV1697">
        <v>67186</v>
      </c>
    </row>
    <row r="1698" spans="1:48" ht="30" customHeight="1" x14ac:dyDescent="0.3">
      <c r="A1698" s="13" t="s">
        <v>604</v>
      </c>
      <c r="B1698" s="13" t="s">
        <v>605</v>
      </c>
      <c r="C1698" s="13" t="s">
        <v>310</v>
      </c>
      <c r="D1698" s="11">
        <v>4</v>
      </c>
      <c r="E1698" s="12"/>
      <c r="F1698" s="12"/>
      <c r="G1698" s="12"/>
      <c r="H1698" s="12"/>
      <c r="I1698" s="12"/>
      <c r="J1698" s="12"/>
      <c r="K1698" s="12">
        <f t="shared" si="75"/>
        <v>0</v>
      </c>
      <c r="L1698" s="12">
        <f t="shared" si="75"/>
        <v>0</v>
      </c>
      <c r="M1698" s="13" t="s">
        <v>50</v>
      </c>
      <c r="N1698" s="1" t="s">
        <v>606</v>
      </c>
      <c r="O1698" s="1" t="s">
        <v>50</v>
      </c>
      <c r="P1698" s="1" t="s">
        <v>50</v>
      </c>
      <c r="Q1698" s="1" t="s">
        <v>1389</v>
      </c>
      <c r="R1698" s="1" t="s">
        <v>62</v>
      </c>
      <c r="S1698" s="1" t="s">
        <v>62</v>
      </c>
      <c r="T1698" s="1" t="s">
        <v>61</v>
      </c>
      <c r="AR1698" s="1" t="s">
        <v>50</v>
      </c>
      <c r="AS1698" s="1" t="s">
        <v>50</v>
      </c>
      <c r="AU1698" s="1" t="s">
        <v>1399</v>
      </c>
      <c r="AV1698">
        <v>67023</v>
      </c>
    </row>
    <row r="1699" spans="1:48" ht="30" customHeight="1" x14ac:dyDescent="0.3">
      <c r="A1699" s="13" t="s">
        <v>619</v>
      </c>
      <c r="B1699" s="13" t="s">
        <v>620</v>
      </c>
      <c r="C1699" s="13" t="s">
        <v>310</v>
      </c>
      <c r="D1699" s="11">
        <v>4</v>
      </c>
      <c r="E1699" s="12"/>
      <c r="F1699" s="12"/>
      <c r="G1699" s="12"/>
      <c r="H1699" s="12"/>
      <c r="I1699" s="12"/>
      <c r="J1699" s="12"/>
      <c r="K1699" s="12">
        <f t="shared" si="75"/>
        <v>0</v>
      </c>
      <c r="L1699" s="12">
        <f t="shared" si="75"/>
        <v>0</v>
      </c>
      <c r="M1699" s="13" t="s">
        <v>50</v>
      </c>
      <c r="N1699" s="1" t="s">
        <v>621</v>
      </c>
      <c r="O1699" s="1" t="s">
        <v>50</v>
      </c>
      <c r="P1699" s="1" t="s">
        <v>50</v>
      </c>
      <c r="Q1699" s="1" t="s">
        <v>1389</v>
      </c>
      <c r="R1699" s="1" t="s">
        <v>62</v>
      </c>
      <c r="S1699" s="1" t="s">
        <v>62</v>
      </c>
      <c r="T1699" s="1" t="s">
        <v>61</v>
      </c>
      <c r="AR1699" s="1" t="s">
        <v>50</v>
      </c>
      <c r="AS1699" s="1" t="s">
        <v>50</v>
      </c>
      <c r="AU1699" s="1" t="s">
        <v>1400</v>
      </c>
      <c r="AV1699">
        <v>67026</v>
      </c>
    </row>
    <row r="1700" spans="1:48" ht="30" customHeight="1" x14ac:dyDescent="0.3">
      <c r="A1700" s="13" t="s">
        <v>632</v>
      </c>
      <c r="B1700" s="13" t="s">
        <v>624</v>
      </c>
      <c r="C1700" s="13" t="s">
        <v>58</v>
      </c>
      <c r="D1700" s="11">
        <v>4</v>
      </c>
      <c r="E1700" s="12"/>
      <c r="F1700" s="12"/>
      <c r="G1700" s="12"/>
      <c r="H1700" s="12"/>
      <c r="I1700" s="12"/>
      <c r="J1700" s="12"/>
      <c r="K1700" s="12">
        <f t="shared" si="75"/>
        <v>0</v>
      </c>
      <c r="L1700" s="12">
        <f t="shared" si="75"/>
        <v>0</v>
      </c>
      <c r="M1700" s="13" t="s">
        <v>633</v>
      </c>
      <c r="N1700" s="1" t="s">
        <v>634</v>
      </c>
      <c r="O1700" s="1" t="s">
        <v>50</v>
      </c>
      <c r="P1700" s="1" t="s">
        <v>50</v>
      </c>
      <c r="Q1700" s="1" t="s">
        <v>1389</v>
      </c>
      <c r="R1700" s="1" t="s">
        <v>61</v>
      </c>
      <c r="S1700" s="1" t="s">
        <v>62</v>
      </c>
      <c r="T1700" s="1" t="s">
        <v>62</v>
      </c>
      <c r="AR1700" s="1" t="s">
        <v>50</v>
      </c>
      <c r="AS1700" s="1" t="s">
        <v>50</v>
      </c>
      <c r="AU1700" s="1" t="s">
        <v>1401</v>
      </c>
      <c r="AV1700">
        <v>67029</v>
      </c>
    </row>
    <row r="1701" spans="1:48" ht="30" customHeight="1" x14ac:dyDescent="0.3">
      <c r="A1701" s="11"/>
      <c r="B1701" s="11"/>
      <c r="C1701" s="11"/>
      <c r="D1701" s="11"/>
      <c r="E1701" s="12"/>
      <c r="F1701" s="12"/>
      <c r="G1701" s="12"/>
      <c r="H1701" s="12"/>
      <c r="I1701" s="12"/>
      <c r="J1701" s="12"/>
      <c r="K1701" s="12"/>
      <c r="L1701" s="12"/>
      <c r="M1701" s="11"/>
      <c r="Q1701" s="1" t="s">
        <v>1389</v>
      </c>
    </row>
    <row r="1702" spans="1:48" ht="30" customHeight="1" x14ac:dyDescent="0.3">
      <c r="A1702" s="11"/>
      <c r="B1702" s="11"/>
      <c r="C1702" s="11"/>
      <c r="D1702" s="11"/>
      <c r="E1702" s="12"/>
      <c r="F1702" s="12"/>
      <c r="G1702" s="12"/>
      <c r="H1702" s="12"/>
      <c r="I1702" s="12"/>
      <c r="J1702" s="12"/>
      <c r="K1702" s="12"/>
      <c r="L1702" s="12"/>
      <c r="M1702" s="11"/>
      <c r="Q1702" s="1" t="s">
        <v>1389</v>
      </c>
    </row>
    <row r="1703" spans="1:48" ht="30" customHeight="1" x14ac:dyDescent="0.3">
      <c r="A1703" s="11"/>
      <c r="B1703" s="11"/>
      <c r="C1703" s="11"/>
      <c r="D1703" s="11"/>
      <c r="E1703" s="12"/>
      <c r="F1703" s="12"/>
      <c r="G1703" s="12"/>
      <c r="H1703" s="12"/>
      <c r="I1703" s="12"/>
      <c r="J1703" s="12"/>
      <c r="K1703" s="12"/>
      <c r="L1703" s="12"/>
      <c r="M1703" s="11"/>
      <c r="Q1703" s="1" t="s">
        <v>1389</v>
      </c>
    </row>
    <row r="1704" spans="1:48" ht="30" customHeight="1" x14ac:dyDescent="0.3">
      <c r="A1704" s="11"/>
      <c r="B1704" s="11"/>
      <c r="C1704" s="11"/>
      <c r="D1704" s="11"/>
      <c r="E1704" s="12"/>
      <c r="F1704" s="12"/>
      <c r="G1704" s="12"/>
      <c r="H1704" s="12"/>
      <c r="I1704" s="12"/>
      <c r="J1704" s="12"/>
      <c r="K1704" s="12"/>
      <c r="L1704" s="12"/>
      <c r="M1704" s="11"/>
      <c r="Q1704" s="1" t="s">
        <v>1389</v>
      </c>
    </row>
    <row r="1705" spans="1:48" ht="30" customHeight="1" x14ac:dyDescent="0.3">
      <c r="A1705" s="11"/>
      <c r="B1705" s="11"/>
      <c r="C1705" s="11"/>
      <c r="D1705" s="11"/>
      <c r="E1705" s="12"/>
      <c r="F1705" s="12"/>
      <c r="G1705" s="12"/>
      <c r="H1705" s="12"/>
      <c r="I1705" s="12"/>
      <c r="J1705" s="12"/>
      <c r="K1705" s="12"/>
      <c r="L1705" s="12"/>
      <c r="M1705" s="11"/>
      <c r="Q1705" s="1" t="s">
        <v>1389</v>
      </c>
    </row>
    <row r="1706" spans="1:48" ht="30" customHeight="1" x14ac:dyDescent="0.3">
      <c r="A1706" s="11"/>
      <c r="B1706" s="11"/>
      <c r="C1706" s="11"/>
      <c r="D1706" s="11"/>
      <c r="E1706" s="12"/>
      <c r="F1706" s="12"/>
      <c r="G1706" s="12"/>
      <c r="H1706" s="12"/>
      <c r="I1706" s="12"/>
      <c r="J1706" s="12"/>
      <c r="K1706" s="12"/>
      <c r="L1706" s="12"/>
      <c r="M1706" s="11"/>
      <c r="Q1706" s="1" t="s">
        <v>1389</v>
      </c>
    </row>
    <row r="1707" spans="1:48" ht="30" customHeight="1" x14ac:dyDescent="0.3">
      <c r="A1707" s="11"/>
      <c r="B1707" s="11"/>
      <c r="C1707" s="11"/>
      <c r="D1707" s="11"/>
      <c r="E1707" s="12"/>
      <c r="F1707" s="12"/>
      <c r="G1707" s="12"/>
      <c r="H1707" s="12"/>
      <c r="I1707" s="12"/>
      <c r="J1707" s="12"/>
      <c r="K1707" s="12"/>
      <c r="L1707" s="12"/>
      <c r="M1707" s="11"/>
      <c r="Q1707" s="1" t="s">
        <v>1389</v>
      </c>
    </row>
    <row r="1708" spans="1:48" ht="30" customHeight="1" x14ac:dyDescent="0.3">
      <c r="A1708" s="11"/>
      <c r="B1708" s="11"/>
      <c r="C1708" s="11"/>
      <c r="D1708" s="11"/>
      <c r="E1708" s="12"/>
      <c r="F1708" s="12"/>
      <c r="G1708" s="12"/>
      <c r="H1708" s="12"/>
      <c r="I1708" s="12"/>
      <c r="J1708" s="12"/>
      <c r="K1708" s="12"/>
      <c r="L1708" s="12"/>
      <c r="M1708" s="11"/>
      <c r="Q1708" s="1" t="s">
        <v>1389</v>
      </c>
    </row>
    <row r="1709" spans="1:48" ht="30" customHeight="1" x14ac:dyDescent="0.3">
      <c r="A1709" s="11"/>
      <c r="B1709" s="11"/>
      <c r="C1709" s="11"/>
      <c r="D1709" s="11"/>
      <c r="E1709" s="12"/>
      <c r="F1709" s="12"/>
      <c r="G1709" s="12"/>
      <c r="H1709" s="12"/>
      <c r="I1709" s="12"/>
      <c r="J1709" s="12"/>
      <c r="K1709" s="12"/>
      <c r="L1709" s="12"/>
      <c r="M1709" s="11"/>
      <c r="Q1709" s="1" t="s">
        <v>1389</v>
      </c>
    </row>
    <row r="1710" spans="1:48" ht="30" customHeight="1" x14ac:dyDescent="0.3">
      <c r="A1710" s="11"/>
      <c r="B1710" s="11"/>
      <c r="C1710" s="11"/>
      <c r="D1710" s="11"/>
      <c r="E1710" s="12"/>
      <c r="F1710" s="12"/>
      <c r="G1710" s="12"/>
      <c r="H1710" s="12"/>
      <c r="I1710" s="12"/>
      <c r="J1710" s="12"/>
      <c r="K1710" s="12"/>
      <c r="L1710" s="12"/>
      <c r="M1710" s="11"/>
      <c r="Q1710" s="1" t="s">
        <v>1389</v>
      </c>
    </row>
    <row r="1711" spans="1:48" ht="30" customHeight="1" x14ac:dyDescent="0.3">
      <c r="A1711" s="11"/>
      <c r="B1711" s="11"/>
      <c r="C1711" s="11"/>
      <c r="D1711" s="11"/>
      <c r="E1711" s="12"/>
      <c r="F1711" s="12"/>
      <c r="G1711" s="12"/>
      <c r="H1711" s="12"/>
      <c r="I1711" s="12"/>
      <c r="J1711" s="12"/>
      <c r="K1711" s="12"/>
      <c r="L1711" s="12"/>
      <c r="M1711" s="11"/>
      <c r="Q1711" s="1" t="s">
        <v>1389</v>
      </c>
    </row>
    <row r="1712" spans="1:48" ht="30" customHeight="1" x14ac:dyDescent="0.3">
      <c r="A1712" s="11"/>
      <c r="B1712" s="11"/>
      <c r="C1712" s="11"/>
      <c r="D1712" s="11"/>
      <c r="E1712" s="12"/>
      <c r="F1712" s="12"/>
      <c r="G1712" s="12"/>
      <c r="H1712" s="12"/>
      <c r="I1712" s="12"/>
      <c r="J1712" s="12"/>
      <c r="K1712" s="12"/>
      <c r="L1712" s="12"/>
      <c r="M1712" s="11"/>
      <c r="Q1712" s="1" t="s">
        <v>1389</v>
      </c>
    </row>
    <row r="1713" spans="1:48" ht="30" customHeight="1" x14ac:dyDescent="0.3">
      <c r="A1713" s="11"/>
      <c r="B1713" s="11"/>
      <c r="C1713" s="11"/>
      <c r="D1713" s="11"/>
      <c r="E1713" s="12"/>
      <c r="F1713" s="12"/>
      <c r="G1713" s="12"/>
      <c r="H1713" s="12"/>
      <c r="I1713" s="12"/>
      <c r="J1713" s="12"/>
      <c r="K1713" s="12"/>
      <c r="L1713" s="12"/>
      <c r="M1713" s="11"/>
      <c r="Q1713" s="1" t="s">
        <v>1389</v>
      </c>
    </row>
    <row r="1714" spans="1:48" ht="30" customHeight="1" x14ac:dyDescent="0.3">
      <c r="A1714" s="11"/>
      <c r="B1714" s="11"/>
      <c r="C1714" s="11"/>
      <c r="D1714" s="11"/>
      <c r="E1714" s="12"/>
      <c r="F1714" s="12"/>
      <c r="G1714" s="12"/>
      <c r="H1714" s="12"/>
      <c r="I1714" s="12"/>
      <c r="J1714" s="12"/>
      <c r="K1714" s="12"/>
      <c r="L1714" s="12"/>
      <c r="M1714" s="11"/>
      <c r="Q1714" s="1" t="s">
        <v>1389</v>
      </c>
    </row>
    <row r="1715" spans="1:48" ht="30" customHeight="1" x14ac:dyDescent="0.3">
      <c r="A1715" s="11"/>
      <c r="B1715" s="11"/>
      <c r="C1715" s="11"/>
      <c r="D1715" s="11"/>
      <c r="E1715" s="12"/>
      <c r="F1715" s="12"/>
      <c r="G1715" s="12"/>
      <c r="H1715" s="12"/>
      <c r="I1715" s="12"/>
      <c r="J1715" s="12"/>
      <c r="K1715" s="12"/>
      <c r="L1715" s="12"/>
      <c r="M1715" s="11"/>
      <c r="Q1715" s="1" t="s">
        <v>1389</v>
      </c>
    </row>
    <row r="1716" spans="1:48" ht="30" customHeight="1" x14ac:dyDescent="0.3">
      <c r="A1716" s="11"/>
      <c r="B1716" s="11"/>
      <c r="C1716" s="11"/>
      <c r="D1716" s="11"/>
      <c r="E1716" s="12"/>
      <c r="F1716" s="12"/>
      <c r="G1716" s="12"/>
      <c r="H1716" s="12"/>
      <c r="I1716" s="12"/>
      <c r="J1716" s="12"/>
      <c r="K1716" s="12"/>
      <c r="L1716" s="12"/>
      <c r="M1716" s="11"/>
      <c r="Q1716" s="1" t="s">
        <v>1389</v>
      </c>
    </row>
    <row r="1717" spans="1:48" ht="30" customHeight="1" x14ac:dyDescent="0.3">
      <c r="A1717" s="11"/>
      <c r="B1717" s="11"/>
      <c r="C1717" s="11"/>
      <c r="D1717" s="11"/>
      <c r="E1717" s="12"/>
      <c r="F1717" s="12"/>
      <c r="G1717" s="12"/>
      <c r="H1717" s="12"/>
      <c r="I1717" s="12"/>
      <c r="J1717" s="12"/>
      <c r="K1717" s="12"/>
      <c r="L1717" s="12"/>
      <c r="M1717" s="11"/>
      <c r="Q1717" s="1" t="s">
        <v>1389</v>
      </c>
    </row>
    <row r="1718" spans="1:48" ht="30" customHeight="1" x14ac:dyDescent="0.3">
      <c r="A1718" s="11"/>
      <c r="B1718" s="11"/>
      <c r="C1718" s="11"/>
      <c r="D1718" s="11"/>
      <c r="E1718" s="12"/>
      <c r="F1718" s="12"/>
      <c r="G1718" s="12"/>
      <c r="H1718" s="12"/>
      <c r="I1718" s="12"/>
      <c r="J1718" s="12"/>
      <c r="K1718" s="12"/>
      <c r="L1718" s="12"/>
      <c r="M1718" s="11"/>
      <c r="Q1718" s="1" t="s">
        <v>1389</v>
      </c>
    </row>
    <row r="1719" spans="1:48" ht="30" customHeight="1" x14ac:dyDescent="0.3">
      <c r="A1719" s="13" t="s">
        <v>87</v>
      </c>
      <c r="B1719" s="11"/>
      <c r="C1719" s="11"/>
      <c r="D1719" s="11"/>
      <c r="E1719" s="12"/>
      <c r="F1719" s="12"/>
      <c r="G1719" s="12"/>
      <c r="H1719" s="12"/>
      <c r="I1719" s="12"/>
      <c r="J1719" s="12"/>
      <c r="K1719" s="12"/>
      <c r="L1719" s="12">
        <f>SUMIF(Q1695:Q1718,"01010511",L1695:L1718)</f>
        <v>0</v>
      </c>
      <c r="M1719" s="11"/>
      <c r="N1719" t="s">
        <v>88</v>
      </c>
    </row>
    <row r="1720" spans="1:48" ht="30" customHeight="1" x14ac:dyDescent="0.3">
      <c r="A1720" s="13" t="s">
        <v>636</v>
      </c>
      <c r="B1720" s="13" t="s">
        <v>50</v>
      </c>
      <c r="C1720" s="11"/>
      <c r="D1720" s="11"/>
      <c r="E1720" s="12"/>
      <c r="F1720" s="12"/>
      <c r="G1720" s="12"/>
      <c r="H1720" s="12"/>
      <c r="I1720" s="12"/>
      <c r="J1720" s="12"/>
      <c r="K1720" s="12"/>
      <c r="L1720" s="12"/>
      <c r="M1720" s="11"/>
      <c r="Q1720" s="1" t="s">
        <v>1402</v>
      </c>
    </row>
    <row r="1721" spans="1:48" ht="30" customHeight="1" x14ac:dyDescent="0.3">
      <c r="A1721" s="13" t="s">
        <v>638</v>
      </c>
      <c r="B1721" s="13" t="s">
        <v>639</v>
      </c>
      <c r="C1721" s="13" t="s">
        <v>323</v>
      </c>
      <c r="D1721" s="11">
        <v>4</v>
      </c>
      <c r="E1721" s="12"/>
      <c r="F1721" s="12"/>
      <c r="G1721" s="12"/>
      <c r="H1721" s="12"/>
      <c r="I1721" s="12"/>
      <c r="J1721" s="12"/>
      <c r="K1721" s="12">
        <f t="shared" ref="K1721:L1728" si="76">TRUNC(E1721+G1721+I1721, 0)</f>
        <v>0</v>
      </c>
      <c r="L1721" s="12">
        <f t="shared" si="76"/>
        <v>0</v>
      </c>
      <c r="M1721" s="13" t="s">
        <v>50</v>
      </c>
      <c r="N1721" s="1" t="s">
        <v>640</v>
      </c>
      <c r="O1721" s="1" t="s">
        <v>50</v>
      </c>
      <c r="P1721" s="1" t="s">
        <v>50</v>
      </c>
      <c r="Q1721" s="1" t="s">
        <v>1402</v>
      </c>
      <c r="R1721" s="1" t="s">
        <v>62</v>
      </c>
      <c r="S1721" s="1" t="s">
        <v>62</v>
      </c>
      <c r="T1721" s="1" t="s">
        <v>61</v>
      </c>
      <c r="AR1721" s="1" t="s">
        <v>50</v>
      </c>
      <c r="AS1721" s="1" t="s">
        <v>50</v>
      </c>
      <c r="AU1721" s="1" t="s">
        <v>1403</v>
      </c>
      <c r="AV1721">
        <v>67031</v>
      </c>
    </row>
    <row r="1722" spans="1:48" ht="30" customHeight="1" x14ac:dyDescent="0.3">
      <c r="A1722" s="13" t="s">
        <v>642</v>
      </c>
      <c r="B1722" s="13" t="s">
        <v>643</v>
      </c>
      <c r="C1722" s="13" t="s">
        <v>99</v>
      </c>
      <c r="D1722" s="11">
        <v>4</v>
      </c>
      <c r="E1722" s="12"/>
      <c r="F1722" s="12"/>
      <c r="G1722" s="12"/>
      <c r="H1722" s="12"/>
      <c r="I1722" s="12"/>
      <c r="J1722" s="12"/>
      <c r="K1722" s="12">
        <f t="shared" si="76"/>
        <v>0</v>
      </c>
      <c r="L1722" s="12">
        <f t="shared" si="76"/>
        <v>0</v>
      </c>
      <c r="M1722" s="13" t="s">
        <v>50</v>
      </c>
      <c r="N1722" s="1" t="s">
        <v>644</v>
      </c>
      <c r="O1722" s="1" t="s">
        <v>50</v>
      </c>
      <c r="P1722" s="1" t="s">
        <v>50</v>
      </c>
      <c r="Q1722" s="1" t="s">
        <v>1402</v>
      </c>
      <c r="R1722" s="1" t="s">
        <v>62</v>
      </c>
      <c r="S1722" s="1" t="s">
        <v>62</v>
      </c>
      <c r="T1722" s="1" t="s">
        <v>61</v>
      </c>
      <c r="AR1722" s="1" t="s">
        <v>50</v>
      </c>
      <c r="AS1722" s="1" t="s">
        <v>50</v>
      </c>
      <c r="AU1722" s="1" t="s">
        <v>1404</v>
      </c>
      <c r="AV1722">
        <v>67032</v>
      </c>
    </row>
    <row r="1723" spans="1:48" ht="30" customHeight="1" x14ac:dyDescent="0.3">
      <c r="A1723" s="13" t="s">
        <v>646</v>
      </c>
      <c r="B1723" s="13" t="s">
        <v>647</v>
      </c>
      <c r="C1723" s="13" t="s">
        <v>99</v>
      </c>
      <c r="D1723" s="11">
        <v>4</v>
      </c>
      <c r="E1723" s="12"/>
      <c r="F1723" s="12"/>
      <c r="G1723" s="12"/>
      <c r="H1723" s="12"/>
      <c r="I1723" s="12"/>
      <c r="J1723" s="12"/>
      <c r="K1723" s="12">
        <f t="shared" si="76"/>
        <v>0</v>
      </c>
      <c r="L1723" s="12">
        <f t="shared" si="76"/>
        <v>0</v>
      </c>
      <c r="M1723" s="13" t="s">
        <v>50</v>
      </c>
      <c r="N1723" s="1" t="s">
        <v>648</v>
      </c>
      <c r="O1723" s="1" t="s">
        <v>50</v>
      </c>
      <c r="P1723" s="1" t="s">
        <v>50</v>
      </c>
      <c r="Q1723" s="1" t="s">
        <v>1402</v>
      </c>
      <c r="R1723" s="1" t="s">
        <v>62</v>
      </c>
      <c r="S1723" s="1" t="s">
        <v>62</v>
      </c>
      <c r="T1723" s="1" t="s">
        <v>61</v>
      </c>
      <c r="AR1723" s="1" t="s">
        <v>50</v>
      </c>
      <c r="AS1723" s="1" t="s">
        <v>50</v>
      </c>
      <c r="AU1723" s="1" t="s">
        <v>1405</v>
      </c>
      <c r="AV1723">
        <v>67296</v>
      </c>
    </row>
    <row r="1724" spans="1:48" ht="30" customHeight="1" x14ac:dyDescent="0.3">
      <c r="A1724" s="13" t="s">
        <v>650</v>
      </c>
      <c r="B1724" s="13" t="s">
        <v>651</v>
      </c>
      <c r="C1724" s="13" t="s">
        <v>99</v>
      </c>
      <c r="D1724" s="11">
        <v>4</v>
      </c>
      <c r="E1724" s="12"/>
      <c r="F1724" s="12"/>
      <c r="G1724" s="12"/>
      <c r="H1724" s="12"/>
      <c r="I1724" s="12"/>
      <c r="J1724" s="12"/>
      <c r="K1724" s="12">
        <f t="shared" si="76"/>
        <v>0</v>
      </c>
      <c r="L1724" s="12">
        <f t="shared" si="76"/>
        <v>0</v>
      </c>
      <c r="M1724" s="13" t="s">
        <v>652</v>
      </c>
      <c r="N1724" s="1" t="s">
        <v>653</v>
      </c>
      <c r="O1724" s="1" t="s">
        <v>50</v>
      </c>
      <c r="P1724" s="1" t="s">
        <v>50</v>
      </c>
      <c r="Q1724" s="1" t="s">
        <v>1402</v>
      </c>
      <c r="R1724" s="1" t="s">
        <v>61</v>
      </c>
      <c r="S1724" s="1" t="s">
        <v>62</v>
      </c>
      <c r="T1724" s="1" t="s">
        <v>62</v>
      </c>
      <c r="AR1724" s="1" t="s">
        <v>50</v>
      </c>
      <c r="AS1724" s="1" t="s">
        <v>50</v>
      </c>
      <c r="AU1724" s="1" t="s">
        <v>1406</v>
      </c>
      <c r="AV1724">
        <v>67034</v>
      </c>
    </row>
    <row r="1725" spans="1:48" ht="30" customHeight="1" x14ac:dyDescent="0.3">
      <c r="A1725" s="13" t="s">
        <v>655</v>
      </c>
      <c r="B1725" s="13" t="s">
        <v>656</v>
      </c>
      <c r="C1725" s="13" t="s">
        <v>99</v>
      </c>
      <c r="D1725" s="11">
        <v>4</v>
      </c>
      <c r="E1725" s="12"/>
      <c r="F1725" s="12"/>
      <c r="G1725" s="12"/>
      <c r="H1725" s="12"/>
      <c r="I1725" s="12"/>
      <c r="J1725" s="12"/>
      <c r="K1725" s="12">
        <f t="shared" si="76"/>
        <v>0</v>
      </c>
      <c r="L1725" s="12">
        <f t="shared" si="76"/>
        <v>0</v>
      </c>
      <c r="M1725" s="13" t="s">
        <v>657</v>
      </c>
      <c r="N1725" s="1" t="s">
        <v>658</v>
      </c>
      <c r="O1725" s="1" t="s">
        <v>50</v>
      </c>
      <c r="P1725" s="1" t="s">
        <v>50</v>
      </c>
      <c r="Q1725" s="1" t="s">
        <v>1402</v>
      </c>
      <c r="R1725" s="1" t="s">
        <v>61</v>
      </c>
      <c r="S1725" s="1" t="s">
        <v>62</v>
      </c>
      <c r="T1725" s="1" t="s">
        <v>62</v>
      </c>
      <c r="AR1725" s="1" t="s">
        <v>50</v>
      </c>
      <c r="AS1725" s="1" t="s">
        <v>50</v>
      </c>
      <c r="AU1725" s="1" t="s">
        <v>1407</v>
      </c>
      <c r="AV1725">
        <v>67035</v>
      </c>
    </row>
    <row r="1726" spans="1:48" ht="30" customHeight="1" x14ac:dyDescent="0.3">
      <c r="A1726" s="13" t="s">
        <v>660</v>
      </c>
      <c r="B1726" s="13" t="s">
        <v>661</v>
      </c>
      <c r="C1726" s="13" t="s">
        <v>251</v>
      </c>
      <c r="D1726" s="11">
        <v>113</v>
      </c>
      <c r="E1726" s="12"/>
      <c r="F1726" s="12"/>
      <c r="G1726" s="12"/>
      <c r="H1726" s="12"/>
      <c r="I1726" s="12"/>
      <c r="J1726" s="12"/>
      <c r="K1726" s="12">
        <f t="shared" si="76"/>
        <v>0</v>
      </c>
      <c r="L1726" s="12">
        <f t="shared" si="76"/>
        <v>0</v>
      </c>
      <c r="M1726" s="13" t="s">
        <v>662</v>
      </c>
      <c r="N1726" s="1" t="s">
        <v>663</v>
      </c>
      <c r="O1726" s="1" t="s">
        <v>50</v>
      </c>
      <c r="P1726" s="1" t="s">
        <v>50</v>
      </c>
      <c r="Q1726" s="1" t="s">
        <v>1402</v>
      </c>
      <c r="R1726" s="1" t="s">
        <v>61</v>
      </c>
      <c r="S1726" s="1" t="s">
        <v>62</v>
      </c>
      <c r="T1726" s="1" t="s">
        <v>62</v>
      </c>
      <c r="AR1726" s="1" t="s">
        <v>50</v>
      </c>
      <c r="AS1726" s="1" t="s">
        <v>50</v>
      </c>
      <c r="AU1726" s="1" t="s">
        <v>1408</v>
      </c>
      <c r="AV1726">
        <v>67036</v>
      </c>
    </row>
    <row r="1727" spans="1:48" ht="30" customHeight="1" x14ac:dyDescent="0.3">
      <c r="A1727" s="13" t="s">
        <v>665</v>
      </c>
      <c r="B1727" s="13" t="s">
        <v>661</v>
      </c>
      <c r="C1727" s="13" t="s">
        <v>251</v>
      </c>
      <c r="D1727" s="11">
        <v>56</v>
      </c>
      <c r="E1727" s="12"/>
      <c r="F1727" s="12"/>
      <c r="G1727" s="12"/>
      <c r="H1727" s="12"/>
      <c r="I1727" s="12"/>
      <c r="J1727" s="12"/>
      <c r="K1727" s="12">
        <f t="shared" si="76"/>
        <v>0</v>
      </c>
      <c r="L1727" s="12">
        <f t="shared" si="76"/>
        <v>0</v>
      </c>
      <c r="M1727" s="13" t="s">
        <v>666</v>
      </c>
      <c r="N1727" s="1" t="s">
        <v>667</v>
      </c>
      <c r="O1727" s="1" t="s">
        <v>50</v>
      </c>
      <c r="P1727" s="1" t="s">
        <v>50</v>
      </c>
      <c r="Q1727" s="1" t="s">
        <v>1402</v>
      </c>
      <c r="R1727" s="1" t="s">
        <v>61</v>
      </c>
      <c r="S1727" s="1" t="s">
        <v>62</v>
      </c>
      <c r="T1727" s="1" t="s">
        <v>62</v>
      </c>
      <c r="AR1727" s="1" t="s">
        <v>50</v>
      </c>
      <c r="AS1727" s="1" t="s">
        <v>50</v>
      </c>
      <c r="AU1727" s="1" t="s">
        <v>1409</v>
      </c>
      <c r="AV1727">
        <v>67037</v>
      </c>
    </row>
    <row r="1728" spans="1:48" ht="30" customHeight="1" x14ac:dyDescent="0.3">
      <c r="A1728" s="13" t="s">
        <v>669</v>
      </c>
      <c r="B1728" s="13" t="s">
        <v>670</v>
      </c>
      <c r="C1728" s="13" t="s">
        <v>251</v>
      </c>
      <c r="D1728" s="11">
        <v>6</v>
      </c>
      <c r="E1728" s="12"/>
      <c r="F1728" s="12"/>
      <c r="G1728" s="12"/>
      <c r="H1728" s="12"/>
      <c r="I1728" s="12"/>
      <c r="J1728" s="12"/>
      <c r="K1728" s="12">
        <f t="shared" si="76"/>
        <v>0</v>
      </c>
      <c r="L1728" s="12">
        <f t="shared" si="76"/>
        <v>0</v>
      </c>
      <c r="M1728" s="13" t="s">
        <v>671</v>
      </c>
      <c r="N1728" s="1" t="s">
        <v>672</v>
      </c>
      <c r="O1728" s="1" t="s">
        <v>50</v>
      </c>
      <c r="P1728" s="1" t="s">
        <v>50</v>
      </c>
      <c r="Q1728" s="1" t="s">
        <v>1402</v>
      </c>
      <c r="R1728" s="1" t="s">
        <v>61</v>
      </c>
      <c r="S1728" s="1" t="s">
        <v>62</v>
      </c>
      <c r="T1728" s="1" t="s">
        <v>62</v>
      </c>
      <c r="AR1728" s="1" t="s">
        <v>50</v>
      </c>
      <c r="AS1728" s="1" t="s">
        <v>50</v>
      </c>
      <c r="AU1728" s="1" t="s">
        <v>1410</v>
      </c>
      <c r="AV1728">
        <v>67038</v>
      </c>
    </row>
    <row r="1729" spans="1:17" ht="30" customHeight="1" x14ac:dyDescent="0.3">
      <c r="A1729" s="11"/>
      <c r="B1729" s="11"/>
      <c r="C1729" s="11"/>
      <c r="D1729" s="11"/>
      <c r="E1729" s="12"/>
      <c r="F1729" s="12"/>
      <c r="G1729" s="12"/>
      <c r="H1729" s="12"/>
      <c r="I1729" s="12"/>
      <c r="J1729" s="12"/>
      <c r="K1729" s="12"/>
      <c r="L1729" s="12"/>
      <c r="M1729" s="11"/>
      <c r="Q1729" s="1" t="s">
        <v>1402</v>
      </c>
    </row>
    <row r="1730" spans="1:17" ht="30" customHeight="1" x14ac:dyDescent="0.3">
      <c r="A1730" s="11"/>
      <c r="B1730" s="11"/>
      <c r="C1730" s="11"/>
      <c r="D1730" s="11"/>
      <c r="E1730" s="12"/>
      <c r="F1730" s="12"/>
      <c r="G1730" s="12"/>
      <c r="H1730" s="12"/>
      <c r="I1730" s="12"/>
      <c r="J1730" s="12"/>
      <c r="K1730" s="12"/>
      <c r="L1730" s="12"/>
      <c r="M1730" s="11"/>
      <c r="Q1730" s="1" t="s">
        <v>1402</v>
      </c>
    </row>
    <row r="1731" spans="1:17" ht="30" customHeight="1" x14ac:dyDescent="0.3">
      <c r="A1731" s="11"/>
      <c r="B1731" s="11"/>
      <c r="C1731" s="11"/>
      <c r="D1731" s="11"/>
      <c r="E1731" s="12"/>
      <c r="F1731" s="12"/>
      <c r="G1731" s="12"/>
      <c r="H1731" s="12"/>
      <c r="I1731" s="12"/>
      <c r="J1731" s="12"/>
      <c r="K1731" s="12"/>
      <c r="L1731" s="12"/>
      <c r="M1731" s="11"/>
      <c r="Q1731" s="1" t="s">
        <v>1402</v>
      </c>
    </row>
    <row r="1732" spans="1:17" ht="30" customHeight="1" x14ac:dyDescent="0.3">
      <c r="A1732" s="11"/>
      <c r="B1732" s="11"/>
      <c r="C1732" s="11"/>
      <c r="D1732" s="11"/>
      <c r="E1732" s="12"/>
      <c r="F1732" s="12"/>
      <c r="G1732" s="12"/>
      <c r="H1732" s="12"/>
      <c r="I1732" s="12"/>
      <c r="J1732" s="12"/>
      <c r="K1732" s="12"/>
      <c r="L1732" s="12"/>
      <c r="M1732" s="11"/>
      <c r="Q1732" s="1" t="s">
        <v>1402</v>
      </c>
    </row>
    <row r="1733" spans="1:17" ht="30" customHeight="1" x14ac:dyDescent="0.3">
      <c r="A1733" s="11"/>
      <c r="B1733" s="11"/>
      <c r="C1733" s="11"/>
      <c r="D1733" s="11"/>
      <c r="E1733" s="12"/>
      <c r="F1733" s="12"/>
      <c r="G1733" s="12"/>
      <c r="H1733" s="12"/>
      <c r="I1733" s="12"/>
      <c r="J1733" s="12"/>
      <c r="K1733" s="12"/>
      <c r="L1733" s="12"/>
      <c r="M1733" s="11"/>
      <c r="Q1733" s="1" t="s">
        <v>1402</v>
      </c>
    </row>
    <row r="1734" spans="1:17" ht="30" customHeight="1" x14ac:dyDescent="0.3">
      <c r="A1734" s="11"/>
      <c r="B1734" s="11"/>
      <c r="C1734" s="11"/>
      <c r="D1734" s="11"/>
      <c r="E1734" s="12"/>
      <c r="F1734" s="12"/>
      <c r="G1734" s="12"/>
      <c r="H1734" s="12"/>
      <c r="I1734" s="12"/>
      <c r="J1734" s="12"/>
      <c r="K1734" s="12"/>
      <c r="L1734" s="12"/>
      <c r="M1734" s="11"/>
      <c r="Q1734" s="1" t="s">
        <v>1402</v>
      </c>
    </row>
    <row r="1735" spans="1:17" ht="30" customHeight="1" x14ac:dyDescent="0.3">
      <c r="A1735" s="11"/>
      <c r="B1735" s="11"/>
      <c r="C1735" s="11"/>
      <c r="D1735" s="11"/>
      <c r="E1735" s="12"/>
      <c r="F1735" s="12"/>
      <c r="G1735" s="12"/>
      <c r="H1735" s="12"/>
      <c r="I1735" s="12"/>
      <c r="J1735" s="12"/>
      <c r="K1735" s="12"/>
      <c r="L1735" s="12"/>
      <c r="M1735" s="11"/>
      <c r="Q1735" s="1" t="s">
        <v>1402</v>
      </c>
    </row>
    <row r="1736" spans="1:17" ht="30" customHeight="1" x14ac:dyDescent="0.3">
      <c r="A1736" s="11"/>
      <c r="B1736" s="11"/>
      <c r="C1736" s="11"/>
      <c r="D1736" s="11"/>
      <c r="E1736" s="12"/>
      <c r="F1736" s="12"/>
      <c r="G1736" s="12"/>
      <c r="H1736" s="12"/>
      <c r="I1736" s="12"/>
      <c r="J1736" s="12"/>
      <c r="K1736" s="12"/>
      <c r="L1736" s="12"/>
      <c r="M1736" s="11"/>
      <c r="Q1736" s="1" t="s">
        <v>1402</v>
      </c>
    </row>
    <row r="1737" spans="1:17" ht="30" customHeight="1" x14ac:dyDescent="0.3">
      <c r="A1737" s="11"/>
      <c r="B1737" s="11"/>
      <c r="C1737" s="11"/>
      <c r="D1737" s="11"/>
      <c r="E1737" s="12"/>
      <c r="F1737" s="12"/>
      <c r="G1737" s="12"/>
      <c r="H1737" s="12"/>
      <c r="I1737" s="12"/>
      <c r="J1737" s="12"/>
      <c r="K1737" s="12"/>
      <c r="L1737" s="12"/>
      <c r="M1737" s="11"/>
      <c r="Q1737" s="1" t="s">
        <v>1402</v>
      </c>
    </row>
    <row r="1738" spans="1:17" ht="30" customHeight="1" x14ac:dyDescent="0.3">
      <c r="A1738" s="11"/>
      <c r="B1738" s="11"/>
      <c r="C1738" s="11"/>
      <c r="D1738" s="11"/>
      <c r="E1738" s="12"/>
      <c r="F1738" s="12"/>
      <c r="G1738" s="12"/>
      <c r="H1738" s="12"/>
      <c r="I1738" s="12"/>
      <c r="J1738" s="12"/>
      <c r="K1738" s="12"/>
      <c r="L1738" s="12"/>
      <c r="M1738" s="11"/>
      <c r="Q1738" s="1" t="s">
        <v>1402</v>
      </c>
    </row>
    <row r="1739" spans="1:17" ht="30" customHeight="1" x14ac:dyDescent="0.3">
      <c r="A1739" s="11"/>
      <c r="B1739" s="11"/>
      <c r="C1739" s="11"/>
      <c r="D1739" s="11"/>
      <c r="E1739" s="12"/>
      <c r="F1739" s="12"/>
      <c r="G1739" s="12"/>
      <c r="H1739" s="12"/>
      <c r="I1739" s="12"/>
      <c r="J1739" s="12"/>
      <c r="K1739" s="12"/>
      <c r="L1739" s="12"/>
      <c r="M1739" s="11"/>
      <c r="Q1739" s="1" t="s">
        <v>1402</v>
      </c>
    </row>
    <row r="1740" spans="1:17" ht="30" customHeight="1" x14ac:dyDescent="0.3">
      <c r="A1740" s="11"/>
      <c r="B1740" s="11"/>
      <c r="C1740" s="11"/>
      <c r="D1740" s="11"/>
      <c r="E1740" s="12"/>
      <c r="F1740" s="12"/>
      <c r="G1740" s="12"/>
      <c r="H1740" s="12"/>
      <c r="I1740" s="12"/>
      <c r="J1740" s="12"/>
      <c r="K1740" s="12"/>
      <c r="L1740" s="12"/>
      <c r="M1740" s="11"/>
      <c r="Q1740" s="1" t="s">
        <v>1402</v>
      </c>
    </row>
    <row r="1741" spans="1:17" ht="30" customHeight="1" x14ac:dyDescent="0.3">
      <c r="A1741" s="11"/>
      <c r="B1741" s="11"/>
      <c r="C1741" s="11"/>
      <c r="D1741" s="11"/>
      <c r="E1741" s="12"/>
      <c r="F1741" s="12"/>
      <c r="G1741" s="12"/>
      <c r="H1741" s="12"/>
      <c r="I1741" s="12"/>
      <c r="J1741" s="12"/>
      <c r="K1741" s="12"/>
      <c r="L1741" s="12"/>
      <c r="M1741" s="11"/>
      <c r="Q1741" s="1" t="s">
        <v>1402</v>
      </c>
    </row>
    <row r="1742" spans="1:17" ht="30" customHeight="1" x14ac:dyDescent="0.3">
      <c r="A1742" s="11"/>
      <c r="B1742" s="11"/>
      <c r="C1742" s="11"/>
      <c r="D1742" s="11"/>
      <c r="E1742" s="12"/>
      <c r="F1742" s="12"/>
      <c r="G1742" s="12"/>
      <c r="H1742" s="12"/>
      <c r="I1742" s="12"/>
      <c r="J1742" s="12"/>
      <c r="K1742" s="12"/>
      <c r="L1742" s="12"/>
      <c r="M1742" s="11"/>
      <c r="Q1742" s="1" t="s">
        <v>1402</v>
      </c>
    </row>
    <row r="1743" spans="1:17" ht="30" customHeight="1" x14ac:dyDescent="0.3">
      <c r="A1743" s="11"/>
      <c r="B1743" s="11"/>
      <c r="C1743" s="11"/>
      <c r="D1743" s="11"/>
      <c r="E1743" s="12"/>
      <c r="F1743" s="12"/>
      <c r="G1743" s="12"/>
      <c r="H1743" s="12"/>
      <c r="I1743" s="12"/>
      <c r="J1743" s="12"/>
      <c r="K1743" s="12"/>
      <c r="L1743" s="12"/>
      <c r="M1743" s="11"/>
      <c r="Q1743" s="1" t="s">
        <v>1402</v>
      </c>
    </row>
    <row r="1744" spans="1:17" ht="30" customHeight="1" x14ac:dyDescent="0.3">
      <c r="A1744" s="11"/>
      <c r="B1744" s="11"/>
      <c r="C1744" s="11"/>
      <c r="D1744" s="11"/>
      <c r="E1744" s="12"/>
      <c r="F1744" s="12"/>
      <c r="G1744" s="12"/>
      <c r="H1744" s="12"/>
      <c r="I1744" s="12"/>
      <c r="J1744" s="12"/>
      <c r="K1744" s="12"/>
      <c r="L1744" s="12"/>
      <c r="M1744" s="11"/>
      <c r="Q1744" s="1" t="s">
        <v>1402</v>
      </c>
    </row>
    <row r="1745" spans="1:48" ht="30" customHeight="1" x14ac:dyDescent="0.3">
      <c r="A1745" s="13" t="s">
        <v>87</v>
      </c>
      <c r="B1745" s="11"/>
      <c r="C1745" s="11"/>
      <c r="D1745" s="11"/>
      <c r="E1745" s="12"/>
      <c r="F1745" s="12"/>
      <c r="G1745" s="12"/>
      <c r="H1745" s="12"/>
      <c r="I1745" s="12"/>
      <c r="J1745" s="12"/>
      <c r="K1745" s="12"/>
      <c r="L1745" s="12">
        <f>SUMIF(Q1721:Q1744,"01010512",L1721:L1744)</f>
        <v>0</v>
      </c>
      <c r="M1745" s="11"/>
      <c r="N1745" t="s">
        <v>88</v>
      </c>
    </row>
    <row r="1746" spans="1:48" ht="30" customHeight="1" x14ac:dyDescent="0.3">
      <c r="A1746" s="13" t="s">
        <v>674</v>
      </c>
      <c r="B1746" s="13" t="s">
        <v>50</v>
      </c>
      <c r="C1746" s="11"/>
      <c r="D1746" s="11"/>
      <c r="E1746" s="12"/>
      <c r="F1746" s="12"/>
      <c r="G1746" s="12"/>
      <c r="H1746" s="12"/>
      <c r="I1746" s="12"/>
      <c r="J1746" s="12"/>
      <c r="K1746" s="12"/>
      <c r="L1746" s="12"/>
      <c r="M1746" s="11"/>
      <c r="Q1746" s="1" t="s">
        <v>1411</v>
      </c>
    </row>
    <row r="1747" spans="1:48" ht="30" customHeight="1" x14ac:dyDescent="0.3">
      <c r="A1747" s="13" t="s">
        <v>676</v>
      </c>
      <c r="B1747" s="13" t="s">
        <v>677</v>
      </c>
      <c r="C1747" s="13" t="s">
        <v>99</v>
      </c>
      <c r="D1747" s="11">
        <v>2</v>
      </c>
      <c r="E1747" s="12"/>
      <c r="F1747" s="12"/>
      <c r="G1747" s="12"/>
      <c r="H1747" s="12"/>
      <c r="I1747" s="12"/>
      <c r="J1747" s="12"/>
      <c r="K1747" s="12">
        <f t="shared" ref="K1747:L1750" si="77">TRUNC(E1747+G1747+I1747, 0)</f>
        <v>0</v>
      </c>
      <c r="L1747" s="12">
        <f t="shared" si="77"/>
        <v>0</v>
      </c>
      <c r="M1747" s="13" t="s">
        <v>678</v>
      </c>
      <c r="N1747" s="1" t="s">
        <v>679</v>
      </c>
      <c r="O1747" s="1" t="s">
        <v>50</v>
      </c>
      <c r="P1747" s="1" t="s">
        <v>50</v>
      </c>
      <c r="Q1747" s="1" t="s">
        <v>1411</v>
      </c>
      <c r="R1747" s="1" t="s">
        <v>61</v>
      </c>
      <c r="S1747" s="1" t="s">
        <v>62</v>
      </c>
      <c r="T1747" s="1" t="s">
        <v>62</v>
      </c>
      <c r="AR1747" s="1" t="s">
        <v>50</v>
      </c>
      <c r="AS1747" s="1" t="s">
        <v>50</v>
      </c>
      <c r="AU1747" s="1" t="s">
        <v>1412</v>
      </c>
      <c r="AV1747">
        <v>67040</v>
      </c>
    </row>
    <row r="1748" spans="1:48" ht="30" customHeight="1" x14ac:dyDescent="0.3">
      <c r="A1748" s="13" t="s">
        <v>681</v>
      </c>
      <c r="B1748" s="13" t="s">
        <v>682</v>
      </c>
      <c r="C1748" s="13" t="s">
        <v>99</v>
      </c>
      <c r="D1748" s="11">
        <v>6</v>
      </c>
      <c r="E1748" s="12"/>
      <c r="F1748" s="12"/>
      <c r="G1748" s="12"/>
      <c r="H1748" s="12"/>
      <c r="I1748" s="12"/>
      <c r="J1748" s="12"/>
      <c r="K1748" s="12">
        <f t="shared" si="77"/>
        <v>0</v>
      </c>
      <c r="L1748" s="12">
        <f t="shared" si="77"/>
        <v>0</v>
      </c>
      <c r="M1748" s="13" t="s">
        <v>683</v>
      </c>
      <c r="N1748" s="1" t="s">
        <v>684</v>
      </c>
      <c r="O1748" s="1" t="s">
        <v>50</v>
      </c>
      <c r="P1748" s="1" t="s">
        <v>50</v>
      </c>
      <c r="Q1748" s="1" t="s">
        <v>1411</v>
      </c>
      <c r="R1748" s="1" t="s">
        <v>61</v>
      </c>
      <c r="S1748" s="1" t="s">
        <v>62</v>
      </c>
      <c r="T1748" s="1" t="s">
        <v>62</v>
      </c>
      <c r="AR1748" s="1" t="s">
        <v>50</v>
      </c>
      <c r="AS1748" s="1" t="s">
        <v>50</v>
      </c>
      <c r="AU1748" s="1" t="s">
        <v>1413</v>
      </c>
      <c r="AV1748">
        <v>67409</v>
      </c>
    </row>
    <row r="1749" spans="1:48" ht="30" customHeight="1" x14ac:dyDescent="0.3">
      <c r="A1749" s="13" t="s">
        <v>681</v>
      </c>
      <c r="B1749" s="13" t="s">
        <v>686</v>
      </c>
      <c r="C1749" s="13" t="s">
        <v>99</v>
      </c>
      <c r="D1749" s="11">
        <v>6</v>
      </c>
      <c r="E1749" s="12"/>
      <c r="F1749" s="12"/>
      <c r="G1749" s="12"/>
      <c r="H1749" s="12"/>
      <c r="I1749" s="12"/>
      <c r="J1749" s="12"/>
      <c r="K1749" s="12">
        <f t="shared" si="77"/>
        <v>0</v>
      </c>
      <c r="L1749" s="12">
        <f t="shared" si="77"/>
        <v>0</v>
      </c>
      <c r="M1749" s="13" t="s">
        <v>687</v>
      </c>
      <c r="N1749" s="1" t="s">
        <v>688</v>
      </c>
      <c r="O1749" s="1" t="s">
        <v>50</v>
      </c>
      <c r="P1749" s="1" t="s">
        <v>50</v>
      </c>
      <c r="Q1749" s="1" t="s">
        <v>1411</v>
      </c>
      <c r="R1749" s="1" t="s">
        <v>61</v>
      </c>
      <c r="S1749" s="1" t="s">
        <v>62</v>
      </c>
      <c r="T1749" s="1" t="s">
        <v>62</v>
      </c>
      <c r="AR1749" s="1" t="s">
        <v>50</v>
      </c>
      <c r="AS1749" s="1" t="s">
        <v>50</v>
      </c>
      <c r="AU1749" s="1" t="s">
        <v>1414</v>
      </c>
      <c r="AV1749">
        <v>67042</v>
      </c>
    </row>
    <row r="1750" spans="1:48" ht="30" customHeight="1" x14ac:dyDescent="0.3">
      <c r="A1750" s="13" t="s">
        <v>681</v>
      </c>
      <c r="B1750" s="13" t="s">
        <v>690</v>
      </c>
      <c r="C1750" s="13" t="s">
        <v>99</v>
      </c>
      <c r="D1750" s="11">
        <v>2</v>
      </c>
      <c r="E1750" s="12"/>
      <c r="F1750" s="12"/>
      <c r="G1750" s="12"/>
      <c r="H1750" s="12"/>
      <c r="I1750" s="12"/>
      <c r="J1750" s="12"/>
      <c r="K1750" s="12">
        <f t="shared" si="77"/>
        <v>0</v>
      </c>
      <c r="L1750" s="12">
        <f t="shared" si="77"/>
        <v>0</v>
      </c>
      <c r="M1750" s="13" t="s">
        <v>691</v>
      </c>
      <c r="N1750" s="1" t="s">
        <v>692</v>
      </c>
      <c r="O1750" s="1" t="s">
        <v>50</v>
      </c>
      <c r="P1750" s="1" t="s">
        <v>50</v>
      </c>
      <c r="Q1750" s="1" t="s">
        <v>1411</v>
      </c>
      <c r="R1750" s="1" t="s">
        <v>61</v>
      </c>
      <c r="S1750" s="1" t="s">
        <v>62</v>
      </c>
      <c r="T1750" s="1" t="s">
        <v>62</v>
      </c>
      <c r="AR1750" s="1" t="s">
        <v>50</v>
      </c>
      <c r="AS1750" s="1" t="s">
        <v>50</v>
      </c>
      <c r="AU1750" s="1" t="s">
        <v>1415</v>
      </c>
      <c r="AV1750">
        <v>67297</v>
      </c>
    </row>
    <row r="1751" spans="1:48" ht="30" customHeight="1" x14ac:dyDescent="0.3">
      <c r="A1751" s="11"/>
      <c r="B1751" s="11"/>
      <c r="C1751" s="11"/>
      <c r="D1751" s="11"/>
      <c r="E1751" s="12"/>
      <c r="F1751" s="12"/>
      <c r="G1751" s="12"/>
      <c r="H1751" s="12"/>
      <c r="I1751" s="12"/>
      <c r="J1751" s="12"/>
      <c r="K1751" s="12"/>
      <c r="L1751" s="12"/>
      <c r="M1751" s="11"/>
      <c r="Q1751" s="1" t="s">
        <v>1411</v>
      </c>
    </row>
    <row r="1752" spans="1:48" ht="30" customHeight="1" x14ac:dyDescent="0.3">
      <c r="A1752" s="11"/>
      <c r="B1752" s="11"/>
      <c r="C1752" s="11"/>
      <c r="D1752" s="11"/>
      <c r="E1752" s="12"/>
      <c r="F1752" s="12"/>
      <c r="G1752" s="12"/>
      <c r="H1752" s="12"/>
      <c r="I1752" s="12"/>
      <c r="J1752" s="12"/>
      <c r="K1752" s="12"/>
      <c r="L1752" s="12"/>
      <c r="M1752" s="11"/>
      <c r="Q1752" s="1" t="s">
        <v>1411</v>
      </c>
    </row>
    <row r="1753" spans="1:48" ht="30" customHeight="1" x14ac:dyDescent="0.3">
      <c r="A1753" s="11"/>
      <c r="B1753" s="11"/>
      <c r="C1753" s="11"/>
      <c r="D1753" s="11"/>
      <c r="E1753" s="12"/>
      <c r="F1753" s="12"/>
      <c r="G1753" s="12"/>
      <c r="H1753" s="12"/>
      <c r="I1753" s="12"/>
      <c r="J1753" s="12"/>
      <c r="K1753" s="12"/>
      <c r="L1753" s="12"/>
      <c r="M1753" s="11"/>
      <c r="Q1753" s="1" t="s">
        <v>1411</v>
      </c>
    </row>
    <row r="1754" spans="1:48" ht="30" customHeight="1" x14ac:dyDescent="0.3">
      <c r="A1754" s="11"/>
      <c r="B1754" s="11"/>
      <c r="C1754" s="11"/>
      <c r="D1754" s="11"/>
      <c r="E1754" s="12"/>
      <c r="F1754" s="12"/>
      <c r="G1754" s="12"/>
      <c r="H1754" s="12"/>
      <c r="I1754" s="12"/>
      <c r="J1754" s="12"/>
      <c r="K1754" s="12"/>
      <c r="L1754" s="12"/>
      <c r="M1754" s="11"/>
      <c r="Q1754" s="1" t="s">
        <v>1411</v>
      </c>
    </row>
    <row r="1755" spans="1:48" ht="30" customHeight="1" x14ac:dyDescent="0.3">
      <c r="A1755" s="11"/>
      <c r="B1755" s="11"/>
      <c r="C1755" s="11"/>
      <c r="D1755" s="11"/>
      <c r="E1755" s="12"/>
      <c r="F1755" s="12"/>
      <c r="G1755" s="12"/>
      <c r="H1755" s="12"/>
      <c r="I1755" s="12"/>
      <c r="J1755" s="12"/>
      <c r="K1755" s="12"/>
      <c r="L1755" s="12"/>
      <c r="M1755" s="11"/>
      <c r="Q1755" s="1" t="s">
        <v>1411</v>
      </c>
    </row>
    <row r="1756" spans="1:48" ht="30" customHeight="1" x14ac:dyDescent="0.3">
      <c r="A1756" s="11"/>
      <c r="B1756" s="11"/>
      <c r="C1756" s="11"/>
      <c r="D1756" s="11"/>
      <c r="E1756" s="12"/>
      <c r="F1756" s="12"/>
      <c r="G1756" s="12"/>
      <c r="H1756" s="12"/>
      <c r="I1756" s="12"/>
      <c r="J1756" s="12"/>
      <c r="K1756" s="12"/>
      <c r="L1756" s="12"/>
      <c r="M1756" s="11"/>
      <c r="Q1756" s="1" t="s">
        <v>1411</v>
      </c>
    </row>
    <row r="1757" spans="1:48" ht="30" customHeight="1" x14ac:dyDescent="0.3">
      <c r="A1757" s="11"/>
      <c r="B1757" s="11"/>
      <c r="C1757" s="11"/>
      <c r="D1757" s="11"/>
      <c r="E1757" s="12"/>
      <c r="F1757" s="12"/>
      <c r="G1757" s="12"/>
      <c r="H1757" s="12"/>
      <c r="I1757" s="12"/>
      <c r="J1757" s="12"/>
      <c r="K1757" s="12"/>
      <c r="L1757" s="12"/>
      <c r="M1757" s="11"/>
      <c r="Q1757" s="1" t="s">
        <v>1411</v>
      </c>
    </row>
    <row r="1758" spans="1:48" ht="30" customHeight="1" x14ac:dyDescent="0.3">
      <c r="A1758" s="11"/>
      <c r="B1758" s="11"/>
      <c r="C1758" s="11"/>
      <c r="D1758" s="11"/>
      <c r="E1758" s="12"/>
      <c r="F1758" s="12"/>
      <c r="G1758" s="12"/>
      <c r="H1758" s="12"/>
      <c r="I1758" s="12"/>
      <c r="J1758" s="12"/>
      <c r="K1758" s="12"/>
      <c r="L1758" s="12"/>
      <c r="M1758" s="11"/>
      <c r="Q1758" s="1" t="s">
        <v>1411</v>
      </c>
    </row>
    <row r="1759" spans="1:48" ht="30" customHeight="1" x14ac:dyDescent="0.3">
      <c r="A1759" s="11"/>
      <c r="B1759" s="11"/>
      <c r="C1759" s="11"/>
      <c r="D1759" s="11"/>
      <c r="E1759" s="12"/>
      <c r="F1759" s="12"/>
      <c r="G1759" s="12"/>
      <c r="H1759" s="12"/>
      <c r="I1759" s="12"/>
      <c r="J1759" s="12"/>
      <c r="K1759" s="12"/>
      <c r="L1759" s="12"/>
      <c r="M1759" s="11"/>
      <c r="Q1759" s="1" t="s">
        <v>1411</v>
      </c>
    </row>
    <row r="1760" spans="1:48" ht="30" customHeight="1" x14ac:dyDescent="0.3">
      <c r="A1760" s="11"/>
      <c r="B1760" s="11"/>
      <c r="C1760" s="11"/>
      <c r="D1760" s="11"/>
      <c r="E1760" s="12"/>
      <c r="F1760" s="12"/>
      <c r="G1760" s="12"/>
      <c r="H1760" s="12"/>
      <c r="I1760" s="12"/>
      <c r="J1760" s="12"/>
      <c r="K1760" s="12"/>
      <c r="L1760" s="12"/>
      <c r="M1760" s="11"/>
      <c r="Q1760" s="1" t="s">
        <v>1411</v>
      </c>
    </row>
    <row r="1761" spans="1:48" ht="30" customHeight="1" x14ac:dyDescent="0.3">
      <c r="A1761" s="11"/>
      <c r="B1761" s="11"/>
      <c r="C1761" s="11"/>
      <c r="D1761" s="11"/>
      <c r="E1761" s="12"/>
      <c r="F1761" s="12"/>
      <c r="G1761" s="12"/>
      <c r="H1761" s="12"/>
      <c r="I1761" s="12"/>
      <c r="J1761" s="12"/>
      <c r="K1761" s="12"/>
      <c r="L1761" s="12"/>
      <c r="M1761" s="11"/>
      <c r="Q1761" s="1" t="s">
        <v>1411</v>
      </c>
    </row>
    <row r="1762" spans="1:48" ht="30" customHeight="1" x14ac:dyDescent="0.3">
      <c r="A1762" s="11"/>
      <c r="B1762" s="11"/>
      <c r="C1762" s="11"/>
      <c r="D1762" s="11"/>
      <c r="E1762" s="12"/>
      <c r="F1762" s="12"/>
      <c r="G1762" s="12"/>
      <c r="H1762" s="12"/>
      <c r="I1762" s="12"/>
      <c r="J1762" s="12"/>
      <c r="K1762" s="12"/>
      <c r="L1762" s="12"/>
      <c r="M1762" s="11"/>
      <c r="Q1762" s="1" t="s">
        <v>1411</v>
      </c>
    </row>
    <row r="1763" spans="1:48" ht="30" customHeight="1" x14ac:dyDescent="0.3">
      <c r="A1763" s="11"/>
      <c r="B1763" s="11"/>
      <c r="C1763" s="11"/>
      <c r="D1763" s="11"/>
      <c r="E1763" s="12"/>
      <c r="F1763" s="12"/>
      <c r="G1763" s="12"/>
      <c r="H1763" s="12"/>
      <c r="I1763" s="12"/>
      <c r="J1763" s="12"/>
      <c r="K1763" s="12"/>
      <c r="L1763" s="12"/>
      <c r="M1763" s="11"/>
      <c r="Q1763" s="1" t="s">
        <v>1411</v>
      </c>
    </row>
    <row r="1764" spans="1:48" ht="30" customHeight="1" x14ac:dyDescent="0.3">
      <c r="A1764" s="11"/>
      <c r="B1764" s="11"/>
      <c r="C1764" s="11"/>
      <c r="D1764" s="11"/>
      <c r="E1764" s="12"/>
      <c r="F1764" s="12"/>
      <c r="G1764" s="12"/>
      <c r="H1764" s="12"/>
      <c r="I1764" s="12"/>
      <c r="J1764" s="12"/>
      <c r="K1764" s="12"/>
      <c r="L1764" s="12"/>
      <c r="M1764" s="11"/>
      <c r="Q1764" s="1" t="s">
        <v>1411</v>
      </c>
    </row>
    <row r="1765" spans="1:48" ht="30" customHeight="1" x14ac:dyDescent="0.3">
      <c r="A1765" s="11"/>
      <c r="B1765" s="11"/>
      <c r="C1765" s="11"/>
      <c r="D1765" s="11"/>
      <c r="E1765" s="12"/>
      <c r="F1765" s="12"/>
      <c r="G1765" s="12"/>
      <c r="H1765" s="12"/>
      <c r="I1765" s="12"/>
      <c r="J1765" s="12"/>
      <c r="K1765" s="12"/>
      <c r="L1765" s="12"/>
      <c r="M1765" s="11"/>
      <c r="Q1765" s="1" t="s">
        <v>1411</v>
      </c>
    </row>
    <row r="1766" spans="1:48" ht="30" customHeight="1" x14ac:dyDescent="0.3">
      <c r="A1766" s="11"/>
      <c r="B1766" s="11"/>
      <c r="C1766" s="11"/>
      <c r="D1766" s="11"/>
      <c r="E1766" s="12"/>
      <c r="F1766" s="12"/>
      <c r="G1766" s="12"/>
      <c r="H1766" s="12"/>
      <c r="I1766" s="12"/>
      <c r="J1766" s="12"/>
      <c r="K1766" s="12"/>
      <c r="L1766" s="12"/>
      <c r="M1766" s="11"/>
      <c r="Q1766" s="1" t="s">
        <v>1411</v>
      </c>
    </row>
    <row r="1767" spans="1:48" ht="30" customHeight="1" x14ac:dyDescent="0.3">
      <c r="A1767" s="11"/>
      <c r="B1767" s="11"/>
      <c r="C1767" s="11"/>
      <c r="D1767" s="11"/>
      <c r="E1767" s="12"/>
      <c r="F1767" s="12"/>
      <c r="G1767" s="12"/>
      <c r="H1767" s="12"/>
      <c r="I1767" s="12"/>
      <c r="J1767" s="12"/>
      <c r="K1767" s="12"/>
      <c r="L1767" s="12"/>
      <c r="M1767" s="11"/>
      <c r="Q1767" s="1" t="s">
        <v>1411</v>
      </c>
    </row>
    <row r="1768" spans="1:48" ht="30" customHeight="1" x14ac:dyDescent="0.3">
      <c r="A1768" s="11"/>
      <c r="B1768" s="11"/>
      <c r="C1768" s="11"/>
      <c r="D1768" s="11"/>
      <c r="E1768" s="12"/>
      <c r="F1768" s="12"/>
      <c r="G1768" s="12"/>
      <c r="H1768" s="12"/>
      <c r="I1768" s="12"/>
      <c r="J1768" s="12"/>
      <c r="K1768" s="12"/>
      <c r="L1768" s="12"/>
      <c r="M1768" s="11"/>
      <c r="Q1768" s="1" t="s">
        <v>1411</v>
      </c>
    </row>
    <row r="1769" spans="1:48" ht="30" customHeight="1" x14ac:dyDescent="0.3">
      <c r="A1769" s="11"/>
      <c r="B1769" s="11"/>
      <c r="C1769" s="11"/>
      <c r="D1769" s="11"/>
      <c r="E1769" s="12"/>
      <c r="F1769" s="12"/>
      <c r="G1769" s="12"/>
      <c r="H1769" s="12"/>
      <c r="I1769" s="12"/>
      <c r="J1769" s="12"/>
      <c r="K1769" s="12"/>
      <c r="L1769" s="12"/>
      <c r="M1769" s="11"/>
      <c r="Q1769" s="1" t="s">
        <v>1411</v>
      </c>
    </row>
    <row r="1770" spans="1:48" ht="30" customHeight="1" x14ac:dyDescent="0.3">
      <c r="A1770" s="11"/>
      <c r="B1770" s="11"/>
      <c r="C1770" s="11"/>
      <c r="D1770" s="11"/>
      <c r="E1770" s="12"/>
      <c r="F1770" s="12"/>
      <c r="G1770" s="12"/>
      <c r="H1770" s="12"/>
      <c r="I1770" s="12"/>
      <c r="J1770" s="12"/>
      <c r="K1770" s="12"/>
      <c r="L1770" s="12"/>
      <c r="M1770" s="11"/>
      <c r="Q1770" s="1" t="s">
        <v>1411</v>
      </c>
    </row>
    <row r="1771" spans="1:48" ht="30" customHeight="1" x14ac:dyDescent="0.3">
      <c r="A1771" s="13" t="s">
        <v>87</v>
      </c>
      <c r="B1771" s="11"/>
      <c r="C1771" s="11"/>
      <c r="D1771" s="11"/>
      <c r="E1771" s="12"/>
      <c r="F1771" s="12"/>
      <c r="G1771" s="12"/>
      <c r="H1771" s="12"/>
      <c r="I1771" s="12"/>
      <c r="J1771" s="12"/>
      <c r="K1771" s="12"/>
      <c r="L1771" s="12">
        <f>SUMIF(Q1747:Q1770,"01010513",L1747:L1770)</f>
        <v>0</v>
      </c>
      <c r="M1771" s="11"/>
      <c r="N1771" t="s">
        <v>88</v>
      </c>
    </row>
    <row r="1772" spans="1:48" ht="30" customHeight="1" x14ac:dyDescent="0.3">
      <c r="A1772" s="13" t="s">
        <v>733</v>
      </c>
      <c r="B1772" s="13" t="s">
        <v>50</v>
      </c>
      <c r="C1772" s="11"/>
      <c r="D1772" s="11"/>
      <c r="E1772" s="12"/>
      <c r="F1772" s="12"/>
      <c r="G1772" s="12"/>
      <c r="H1772" s="12"/>
      <c r="I1772" s="12"/>
      <c r="J1772" s="12"/>
      <c r="K1772" s="12"/>
      <c r="L1772" s="12"/>
      <c r="M1772" s="11"/>
      <c r="Q1772" s="1" t="s">
        <v>1416</v>
      </c>
    </row>
    <row r="1773" spans="1:48" ht="30" customHeight="1" x14ac:dyDescent="0.3">
      <c r="A1773" s="13" t="s">
        <v>735</v>
      </c>
      <c r="B1773" s="13" t="s">
        <v>736</v>
      </c>
      <c r="C1773" s="13" t="s">
        <v>99</v>
      </c>
      <c r="D1773" s="11">
        <v>3</v>
      </c>
      <c r="E1773" s="12"/>
      <c r="F1773" s="12"/>
      <c r="G1773" s="12"/>
      <c r="H1773" s="12"/>
      <c r="I1773" s="12"/>
      <c r="J1773" s="12"/>
      <c r="K1773" s="12">
        <f t="shared" ref="K1773:L1778" si="78">TRUNC(E1773+G1773+I1773, 0)</f>
        <v>0</v>
      </c>
      <c r="L1773" s="12">
        <f t="shared" si="78"/>
        <v>0</v>
      </c>
      <c r="M1773" s="13" t="s">
        <v>50</v>
      </c>
      <c r="N1773" s="1" t="s">
        <v>737</v>
      </c>
      <c r="O1773" s="1" t="s">
        <v>50</v>
      </c>
      <c r="P1773" s="1" t="s">
        <v>50</v>
      </c>
      <c r="Q1773" s="1" t="s">
        <v>1416</v>
      </c>
      <c r="R1773" s="1" t="s">
        <v>62</v>
      </c>
      <c r="S1773" s="1" t="s">
        <v>62</v>
      </c>
      <c r="T1773" s="1" t="s">
        <v>61</v>
      </c>
      <c r="X1773">
        <v>1</v>
      </c>
      <c r="AR1773" s="1" t="s">
        <v>50</v>
      </c>
      <c r="AS1773" s="1" t="s">
        <v>50</v>
      </c>
      <c r="AU1773" s="1" t="s">
        <v>1417</v>
      </c>
      <c r="AV1773">
        <v>67299</v>
      </c>
    </row>
    <row r="1774" spans="1:48" ht="30" customHeight="1" x14ac:dyDescent="0.3">
      <c r="A1774" s="13" t="s">
        <v>739</v>
      </c>
      <c r="B1774" s="13" t="s">
        <v>740</v>
      </c>
      <c r="C1774" s="13" t="s">
        <v>741</v>
      </c>
      <c r="D1774" s="11">
        <v>1</v>
      </c>
      <c r="E1774" s="12"/>
      <c r="F1774" s="12"/>
      <c r="G1774" s="12"/>
      <c r="H1774" s="12"/>
      <c r="I1774" s="12"/>
      <c r="J1774" s="12"/>
      <c r="K1774" s="12">
        <f t="shared" si="78"/>
        <v>0</v>
      </c>
      <c r="L1774" s="12">
        <f t="shared" si="78"/>
        <v>0</v>
      </c>
      <c r="M1774" s="13" t="s">
        <v>50</v>
      </c>
      <c r="N1774" s="1" t="s">
        <v>742</v>
      </c>
      <c r="O1774" s="1" t="s">
        <v>50</v>
      </c>
      <c r="P1774" s="1" t="s">
        <v>50</v>
      </c>
      <c r="Q1774" s="1" t="s">
        <v>1416</v>
      </c>
      <c r="R1774" s="1" t="s">
        <v>62</v>
      </c>
      <c r="S1774" s="1" t="s">
        <v>62</v>
      </c>
      <c r="T1774" s="1" t="s">
        <v>62</v>
      </c>
      <c r="AR1774" s="1" t="s">
        <v>50</v>
      </c>
      <c r="AS1774" s="1" t="s">
        <v>50</v>
      </c>
      <c r="AU1774" s="1" t="s">
        <v>1418</v>
      </c>
      <c r="AV1774">
        <v>67304</v>
      </c>
    </row>
    <row r="1775" spans="1:48" ht="30" customHeight="1" x14ac:dyDescent="0.3">
      <c r="A1775" s="13" t="s">
        <v>744</v>
      </c>
      <c r="B1775" s="13" t="s">
        <v>745</v>
      </c>
      <c r="C1775" s="13" t="s">
        <v>99</v>
      </c>
      <c r="D1775" s="11">
        <v>3</v>
      </c>
      <c r="E1775" s="12"/>
      <c r="F1775" s="12"/>
      <c r="G1775" s="12"/>
      <c r="H1775" s="12"/>
      <c r="I1775" s="12"/>
      <c r="J1775" s="12"/>
      <c r="K1775" s="12">
        <f t="shared" si="78"/>
        <v>0</v>
      </c>
      <c r="L1775" s="12">
        <f t="shared" si="78"/>
        <v>0</v>
      </c>
      <c r="M1775" s="13" t="s">
        <v>746</v>
      </c>
      <c r="N1775" s="1" t="s">
        <v>747</v>
      </c>
      <c r="O1775" s="1" t="s">
        <v>50</v>
      </c>
      <c r="P1775" s="1" t="s">
        <v>50</v>
      </c>
      <c r="Q1775" s="1" t="s">
        <v>1416</v>
      </c>
      <c r="R1775" s="1" t="s">
        <v>61</v>
      </c>
      <c r="S1775" s="1" t="s">
        <v>62</v>
      </c>
      <c r="T1775" s="1" t="s">
        <v>62</v>
      </c>
      <c r="AR1775" s="1" t="s">
        <v>50</v>
      </c>
      <c r="AS1775" s="1" t="s">
        <v>50</v>
      </c>
      <c r="AU1775" s="1" t="s">
        <v>1419</v>
      </c>
      <c r="AV1775">
        <v>67300</v>
      </c>
    </row>
    <row r="1776" spans="1:48" ht="30" customHeight="1" x14ac:dyDescent="0.3">
      <c r="A1776" s="13" t="s">
        <v>749</v>
      </c>
      <c r="B1776" s="13" t="s">
        <v>750</v>
      </c>
      <c r="C1776" s="13" t="s">
        <v>99</v>
      </c>
      <c r="D1776" s="11">
        <v>3</v>
      </c>
      <c r="E1776" s="12"/>
      <c r="F1776" s="12"/>
      <c r="G1776" s="12"/>
      <c r="H1776" s="12"/>
      <c r="I1776" s="12"/>
      <c r="J1776" s="12"/>
      <c r="K1776" s="12">
        <f t="shared" si="78"/>
        <v>0</v>
      </c>
      <c r="L1776" s="12">
        <f t="shared" si="78"/>
        <v>0</v>
      </c>
      <c r="M1776" s="13" t="s">
        <v>751</v>
      </c>
      <c r="N1776" s="1" t="s">
        <v>752</v>
      </c>
      <c r="O1776" s="1" t="s">
        <v>50</v>
      </c>
      <c r="P1776" s="1" t="s">
        <v>50</v>
      </c>
      <c r="Q1776" s="1" t="s">
        <v>1416</v>
      </c>
      <c r="R1776" s="1" t="s">
        <v>61</v>
      </c>
      <c r="S1776" s="1" t="s">
        <v>62</v>
      </c>
      <c r="T1776" s="1" t="s">
        <v>62</v>
      </c>
      <c r="AR1776" s="1" t="s">
        <v>50</v>
      </c>
      <c r="AS1776" s="1" t="s">
        <v>50</v>
      </c>
      <c r="AU1776" s="1" t="s">
        <v>1420</v>
      </c>
      <c r="AV1776">
        <v>67301</v>
      </c>
    </row>
    <row r="1777" spans="1:48" ht="30" customHeight="1" x14ac:dyDescent="0.3">
      <c r="A1777" s="13" t="s">
        <v>754</v>
      </c>
      <c r="B1777" s="13" t="s">
        <v>755</v>
      </c>
      <c r="C1777" s="13" t="s">
        <v>99</v>
      </c>
      <c r="D1777" s="11">
        <v>2</v>
      </c>
      <c r="E1777" s="12"/>
      <c r="F1777" s="12"/>
      <c r="G1777" s="12"/>
      <c r="H1777" s="12"/>
      <c r="I1777" s="12"/>
      <c r="J1777" s="12"/>
      <c r="K1777" s="12">
        <f t="shared" si="78"/>
        <v>0</v>
      </c>
      <c r="L1777" s="12">
        <f t="shared" si="78"/>
        <v>0</v>
      </c>
      <c r="M1777" s="13" t="s">
        <v>756</v>
      </c>
      <c r="N1777" s="1" t="s">
        <v>757</v>
      </c>
      <c r="O1777" s="1" t="s">
        <v>50</v>
      </c>
      <c r="P1777" s="1" t="s">
        <v>50</v>
      </c>
      <c r="Q1777" s="1" t="s">
        <v>1416</v>
      </c>
      <c r="R1777" s="1" t="s">
        <v>61</v>
      </c>
      <c r="S1777" s="1" t="s">
        <v>62</v>
      </c>
      <c r="T1777" s="1" t="s">
        <v>62</v>
      </c>
      <c r="AR1777" s="1" t="s">
        <v>50</v>
      </c>
      <c r="AS1777" s="1" t="s">
        <v>50</v>
      </c>
      <c r="AU1777" s="1" t="s">
        <v>1421</v>
      </c>
      <c r="AV1777">
        <v>67302</v>
      </c>
    </row>
    <row r="1778" spans="1:48" ht="30" customHeight="1" x14ac:dyDescent="0.3">
      <c r="A1778" s="13" t="s">
        <v>754</v>
      </c>
      <c r="B1778" s="13" t="s">
        <v>759</v>
      </c>
      <c r="C1778" s="13" t="s">
        <v>99</v>
      </c>
      <c r="D1778" s="11">
        <v>1</v>
      </c>
      <c r="E1778" s="12"/>
      <c r="F1778" s="12"/>
      <c r="G1778" s="12"/>
      <c r="H1778" s="12"/>
      <c r="I1778" s="12"/>
      <c r="J1778" s="12"/>
      <c r="K1778" s="12">
        <f t="shared" si="78"/>
        <v>0</v>
      </c>
      <c r="L1778" s="12">
        <f t="shared" si="78"/>
        <v>0</v>
      </c>
      <c r="M1778" s="13" t="s">
        <v>760</v>
      </c>
      <c r="N1778" s="1" t="s">
        <v>761</v>
      </c>
      <c r="O1778" s="1" t="s">
        <v>50</v>
      </c>
      <c r="P1778" s="1" t="s">
        <v>50</v>
      </c>
      <c r="Q1778" s="1" t="s">
        <v>1416</v>
      </c>
      <c r="R1778" s="1" t="s">
        <v>61</v>
      </c>
      <c r="S1778" s="1" t="s">
        <v>62</v>
      </c>
      <c r="T1778" s="1" t="s">
        <v>62</v>
      </c>
      <c r="AR1778" s="1" t="s">
        <v>50</v>
      </c>
      <c r="AS1778" s="1" t="s">
        <v>50</v>
      </c>
      <c r="AU1778" s="1" t="s">
        <v>1422</v>
      </c>
      <c r="AV1778">
        <v>67303</v>
      </c>
    </row>
    <row r="1779" spans="1:48" ht="30" customHeight="1" x14ac:dyDescent="0.3">
      <c r="A1779" s="11"/>
      <c r="B1779" s="11"/>
      <c r="C1779" s="11"/>
      <c r="D1779" s="11"/>
      <c r="E1779" s="12"/>
      <c r="F1779" s="12"/>
      <c r="G1779" s="12"/>
      <c r="H1779" s="12"/>
      <c r="I1779" s="12"/>
      <c r="J1779" s="12"/>
      <c r="K1779" s="12"/>
      <c r="L1779" s="12"/>
      <c r="M1779" s="11"/>
      <c r="Q1779" s="1" t="s">
        <v>1416</v>
      </c>
    </row>
    <row r="1780" spans="1:48" ht="30" customHeight="1" x14ac:dyDescent="0.3">
      <c r="A1780" s="11"/>
      <c r="B1780" s="11"/>
      <c r="C1780" s="11"/>
      <c r="D1780" s="11"/>
      <c r="E1780" s="12"/>
      <c r="F1780" s="12"/>
      <c r="G1780" s="12"/>
      <c r="H1780" s="12"/>
      <c r="I1780" s="12"/>
      <c r="J1780" s="12"/>
      <c r="K1780" s="12"/>
      <c r="L1780" s="12"/>
      <c r="M1780" s="11"/>
      <c r="Q1780" s="1" t="s">
        <v>1416</v>
      </c>
    </row>
    <row r="1781" spans="1:48" ht="30" customHeight="1" x14ac:dyDescent="0.3">
      <c r="A1781" s="11"/>
      <c r="B1781" s="11"/>
      <c r="C1781" s="11"/>
      <c r="D1781" s="11"/>
      <c r="E1781" s="12"/>
      <c r="F1781" s="12"/>
      <c r="G1781" s="12"/>
      <c r="H1781" s="12"/>
      <c r="I1781" s="12"/>
      <c r="J1781" s="12"/>
      <c r="K1781" s="12"/>
      <c r="L1781" s="12"/>
      <c r="M1781" s="11"/>
      <c r="Q1781" s="1" t="s">
        <v>1416</v>
      </c>
    </row>
    <row r="1782" spans="1:48" ht="30" customHeight="1" x14ac:dyDescent="0.3">
      <c r="A1782" s="11"/>
      <c r="B1782" s="11"/>
      <c r="C1782" s="11"/>
      <c r="D1782" s="11"/>
      <c r="E1782" s="12"/>
      <c r="F1782" s="12"/>
      <c r="G1782" s="12"/>
      <c r="H1782" s="12"/>
      <c r="I1782" s="12"/>
      <c r="J1782" s="12"/>
      <c r="K1782" s="12"/>
      <c r="L1782" s="12"/>
      <c r="M1782" s="11"/>
      <c r="Q1782" s="1" t="s">
        <v>1416</v>
      </c>
    </row>
    <row r="1783" spans="1:48" ht="30" customHeight="1" x14ac:dyDescent="0.3">
      <c r="A1783" s="11"/>
      <c r="B1783" s="11"/>
      <c r="C1783" s="11"/>
      <c r="D1783" s="11"/>
      <c r="E1783" s="12"/>
      <c r="F1783" s="12"/>
      <c r="G1783" s="12"/>
      <c r="H1783" s="12"/>
      <c r="I1783" s="12"/>
      <c r="J1783" s="12"/>
      <c r="K1783" s="12"/>
      <c r="L1783" s="12"/>
      <c r="M1783" s="11"/>
      <c r="Q1783" s="1" t="s">
        <v>1416</v>
      </c>
    </row>
    <row r="1784" spans="1:48" ht="30" customHeight="1" x14ac:dyDescent="0.3">
      <c r="A1784" s="11"/>
      <c r="B1784" s="11"/>
      <c r="C1784" s="11"/>
      <c r="D1784" s="11"/>
      <c r="E1784" s="12"/>
      <c r="F1784" s="12"/>
      <c r="G1784" s="12"/>
      <c r="H1784" s="12"/>
      <c r="I1784" s="12"/>
      <c r="J1784" s="12"/>
      <c r="K1784" s="12"/>
      <c r="L1784" s="12"/>
      <c r="M1784" s="11"/>
      <c r="Q1784" s="1" t="s">
        <v>1416</v>
      </c>
    </row>
    <row r="1785" spans="1:48" ht="30" customHeight="1" x14ac:dyDescent="0.3">
      <c r="A1785" s="11"/>
      <c r="B1785" s="11"/>
      <c r="C1785" s="11"/>
      <c r="D1785" s="11"/>
      <c r="E1785" s="12"/>
      <c r="F1785" s="12"/>
      <c r="G1785" s="12"/>
      <c r="H1785" s="12"/>
      <c r="I1785" s="12"/>
      <c r="J1785" s="12"/>
      <c r="K1785" s="12"/>
      <c r="L1785" s="12"/>
      <c r="M1785" s="11"/>
      <c r="Q1785" s="1" t="s">
        <v>1416</v>
      </c>
    </row>
    <row r="1786" spans="1:48" ht="30" customHeight="1" x14ac:dyDescent="0.3">
      <c r="A1786" s="11"/>
      <c r="B1786" s="11"/>
      <c r="C1786" s="11"/>
      <c r="D1786" s="11"/>
      <c r="E1786" s="12"/>
      <c r="F1786" s="12"/>
      <c r="G1786" s="12"/>
      <c r="H1786" s="12"/>
      <c r="I1786" s="12"/>
      <c r="J1786" s="12"/>
      <c r="K1786" s="12"/>
      <c r="L1786" s="12"/>
      <c r="M1786" s="11"/>
      <c r="Q1786" s="1" t="s">
        <v>1416</v>
      </c>
    </row>
    <row r="1787" spans="1:48" ht="30" customHeight="1" x14ac:dyDescent="0.3">
      <c r="A1787" s="11"/>
      <c r="B1787" s="11"/>
      <c r="C1787" s="11"/>
      <c r="D1787" s="11"/>
      <c r="E1787" s="12"/>
      <c r="F1787" s="12"/>
      <c r="G1787" s="12"/>
      <c r="H1787" s="12"/>
      <c r="I1787" s="12"/>
      <c r="J1787" s="12"/>
      <c r="K1787" s="12"/>
      <c r="L1787" s="12"/>
      <c r="M1787" s="11"/>
      <c r="Q1787" s="1" t="s">
        <v>1416</v>
      </c>
    </row>
    <row r="1788" spans="1:48" ht="30" customHeight="1" x14ac:dyDescent="0.3">
      <c r="A1788" s="11"/>
      <c r="B1788" s="11"/>
      <c r="C1788" s="11"/>
      <c r="D1788" s="11"/>
      <c r="E1788" s="12"/>
      <c r="F1788" s="12"/>
      <c r="G1788" s="12"/>
      <c r="H1788" s="12"/>
      <c r="I1788" s="12"/>
      <c r="J1788" s="12"/>
      <c r="K1788" s="12"/>
      <c r="L1788" s="12"/>
      <c r="M1788" s="11"/>
      <c r="Q1788" s="1" t="s">
        <v>1416</v>
      </c>
    </row>
    <row r="1789" spans="1:48" ht="30" customHeight="1" x14ac:dyDescent="0.3">
      <c r="A1789" s="11"/>
      <c r="B1789" s="11"/>
      <c r="C1789" s="11"/>
      <c r="D1789" s="11"/>
      <c r="E1789" s="12"/>
      <c r="F1789" s="12"/>
      <c r="G1789" s="12"/>
      <c r="H1789" s="12"/>
      <c r="I1789" s="12"/>
      <c r="J1789" s="12"/>
      <c r="K1789" s="12"/>
      <c r="L1789" s="12"/>
      <c r="M1789" s="11"/>
      <c r="Q1789" s="1" t="s">
        <v>1416</v>
      </c>
    </row>
    <row r="1790" spans="1:48" ht="30" customHeight="1" x14ac:dyDescent="0.3">
      <c r="A1790" s="11"/>
      <c r="B1790" s="11"/>
      <c r="C1790" s="11"/>
      <c r="D1790" s="11"/>
      <c r="E1790" s="12"/>
      <c r="F1790" s="12"/>
      <c r="G1790" s="12"/>
      <c r="H1790" s="12"/>
      <c r="I1790" s="12"/>
      <c r="J1790" s="12"/>
      <c r="K1790" s="12"/>
      <c r="L1790" s="12"/>
      <c r="M1790" s="11"/>
      <c r="Q1790" s="1" t="s">
        <v>1416</v>
      </c>
    </row>
    <row r="1791" spans="1:48" ht="30" customHeight="1" x14ac:dyDescent="0.3">
      <c r="A1791" s="11"/>
      <c r="B1791" s="11"/>
      <c r="C1791" s="11"/>
      <c r="D1791" s="11"/>
      <c r="E1791" s="12"/>
      <c r="F1791" s="12"/>
      <c r="G1791" s="12"/>
      <c r="H1791" s="12"/>
      <c r="I1791" s="12"/>
      <c r="J1791" s="12"/>
      <c r="K1791" s="12"/>
      <c r="L1791" s="12"/>
      <c r="M1791" s="11"/>
      <c r="Q1791" s="1" t="s">
        <v>1416</v>
      </c>
    </row>
    <row r="1792" spans="1:48" ht="30" customHeight="1" x14ac:dyDescent="0.3">
      <c r="A1792" s="11"/>
      <c r="B1792" s="11"/>
      <c r="C1792" s="11"/>
      <c r="D1792" s="11"/>
      <c r="E1792" s="12"/>
      <c r="F1792" s="12"/>
      <c r="G1792" s="12"/>
      <c r="H1792" s="12"/>
      <c r="I1792" s="12"/>
      <c r="J1792" s="12"/>
      <c r="K1792" s="12"/>
      <c r="L1792" s="12"/>
      <c r="M1792" s="11"/>
      <c r="Q1792" s="1" t="s">
        <v>1416</v>
      </c>
    </row>
    <row r="1793" spans="1:48" ht="30" customHeight="1" x14ac:dyDescent="0.3">
      <c r="A1793" s="11"/>
      <c r="B1793" s="11"/>
      <c r="C1793" s="11"/>
      <c r="D1793" s="11"/>
      <c r="E1793" s="12"/>
      <c r="F1793" s="12"/>
      <c r="G1793" s="12"/>
      <c r="H1793" s="12"/>
      <c r="I1793" s="12"/>
      <c r="J1793" s="12"/>
      <c r="K1793" s="12"/>
      <c r="L1793" s="12"/>
      <c r="M1793" s="11"/>
      <c r="Q1793" s="1" t="s">
        <v>1416</v>
      </c>
    </row>
    <row r="1794" spans="1:48" ht="30" customHeight="1" x14ac:dyDescent="0.3">
      <c r="A1794" s="11"/>
      <c r="B1794" s="11"/>
      <c r="C1794" s="11"/>
      <c r="D1794" s="11"/>
      <c r="E1794" s="12"/>
      <c r="F1794" s="12"/>
      <c r="G1794" s="12"/>
      <c r="H1794" s="12"/>
      <c r="I1794" s="12"/>
      <c r="J1794" s="12"/>
      <c r="K1794" s="12"/>
      <c r="L1794" s="12"/>
      <c r="M1794" s="11"/>
      <c r="Q1794" s="1" t="s">
        <v>1416</v>
      </c>
    </row>
    <row r="1795" spans="1:48" ht="30" customHeight="1" x14ac:dyDescent="0.3">
      <c r="A1795" s="11"/>
      <c r="B1795" s="11"/>
      <c r="C1795" s="11"/>
      <c r="D1795" s="11"/>
      <c r="E1795" s="12"/>
      <c r="F1795" s="12"/>
      <c r="G1795" s="12"/>
      <c r="H1795" s="12"/>
      <c r="I1795" s="12"/>
      <c r="J1795" s="12"/>
      <c r="K1795" s="12"/>
      <c r="L1795" s="12"/>
      <c r="M1795" s="11"/>
      <c r="Q1795" s="1" t="s">
        <v>1416</v>
      </c>
    </row>
    <row r="1796" spans="1:48" ht="30" customHeight="1" x14ac:dyDescent="0.3">
      <c r="A1796" s="11"/>
      <c r="B1796" s="11"/>
      <c r="C1796" s="11"/>
      <c r="D1796" s="11"/>
      <c r="E1796" s="12"/>
      <c r="F1796" s="12"/>
      <c r="G1796" s="12"/>
      <c r="H1796" s="12"/>
      <c r="I1796" s="12"/>
      <c r="J1796" s="12"/>
      <c r="K1796" s="12"/>
      <c r="L1796" s="12"/>
      <c r="M1796" s="11"/>
      <c r="Q1796" s="1" t="s">
        <v>1416</v>
      </c>
    </row>
    <row r="1797" spans="1:48" ht="30" customHeight="1" x14ac:dyDescent="0.3">
      <c r="A1797" s="13" t="s">
        <v>87</v>
      </c>
      <c r="B1797" s="11"/>
      <c r="C1797" s="11"/>
      <c r="D1797" s="11"/>
      <c r="E1797" s="12"/>
      <c r="F1797" s="12"/>
      <c r="G1797" s="12"/>
      <c r="H1797" s="12"/>
      <c r="I1797" s="12"/>
      <c r="J1797" s="12"/>
      <c r="K1797" s="12"/>
      <c r="L1797" s="12">
        <f>SUMIF(Q1773:Q1796,"01010514",L1773:L1796)</f>
        <v>0</v>
      </c>
      <c r="M1797" s="11"/>
      <c r="N1797" t="s">
        <v>88</v>
      </c>
    </row>
    <row r="1798" spans="1:48" ht="30" customHeight="1" x14ac:dyDescent="0.3">
      <c r="A1798" s="13" t="s">
        <v>703</v>
      </c>
      <c r="B1798" s="13" t="s">
        <v>50</v>
      </c>
      <c r="C1798" s="11"/>
      <c r="D1798" s="11"/>
      <c r="E1798" s="12"/>
      <c r="F1798" s="12"/>
      <c r="G1798" s="12"/>
      <c r="H1798" s="12"/>
      <c r="I1798" s="12"/>
      <c r="J1798" s="12"/>
      <c r="K1798" s="12"/>
      <c r="L1798" s="12"/>
      <c r="M1798" s="11"/>
      <c r="Q1798" s="1" t="s">
        <v>1423</v>
      </c>
    </row>
    <row r="1799" spans="1:48" ht="30" customHeight="1" x14ac:dyDescent="0.3">
      <c r="A1799" s="13" t="s">
        <v>714</v>
      </c>
      <c r="B1799" s="13" t="s">
        <v>715</v>
      </c>
      <c r="C1799" s="13" t="s">
        <v>99</v>
      </c>
      <c r="D1799" s="11">
        <v>7</v>
      </c>
      <c r="E1799" s="12"/>
      <c r="F1799" s="12"/>
      <c r="G1799" s="12"/>
      <c r="H1799" s="12"/>
      <c r="I1799" s="12"/>
      <c r="J1799" s="12"/>
      <c r="K1799" s="12">
        <f>TRUNC(E1799+G1799+I1799, 0)</f>
        <v>0</v>
      </c>
      <c r="L1799" s="12">
        <f>TRUNC(F1799+H1799+J1799, 0)</f>
        <v>0</v>
      </c>
      <c r="M1799" s="13" t="s">
        <v>716</v>
      </c>
      <c r="N1799" s="1" t="s">
        <v>717</v>
      </c>
      <c r="O1799" s="1" t="s">
        <v>50</v>
      </c>
      <c r="P1799" s="1" t="s">
        <v>50</v>
      </c>
      <c r="Q1799" s="1" t="s">
        <v>1423</v>
      </c>
      <c r="R1799" s="1" t="s">
        <v>62</v>
      </c>
      <c r="S1799" s="1" t="s">
        <v>62</v>
      </c>
      <c r="T1799" s="1" t="s">
        <v>61</v>
      </c>
      <c r="AR1799" s="1" t="s">
        <v>50</v>
      </c>
      <c r="AS1799" s="1" t="s">
        <v>50</v>
      </c>
      <c r="AU1799" s="1" t="s">
        <v>1424</v>
      </c>
      <c r="AV1799">
        <v>67418</v>
      </c>
    </row>
    <row r="1800" spans="1:48" ht="30" customHeight="1" x14ac:dyDescent="0.3">
      <c r="A1800" s="13" t="s">
        <v>723</v>
      </c>
      <c r="B1800" s="13" t="s">
        <v>724</v>
      </c>
      <c r="C1800" s="13" t="s">
        <v>99</v>
      </c>
      <c r="D1800" s="11">
        <v>7</v>
      </c>
      <c r="E1800" s="12"/>
      <c r="F1800" s="12"/>
      <c r="G1800" s="12"/>
      <c r="H1800" s="12"/>
      <c r="I1800" s="12"/>
      <c r="J1800" s="12"/>
      <c r="K1800" s="12">
        <f>TRUNC(E1800+G1800+I1800, 0)</f>
        <v>0</v>
      </c>
      <c r="L1800" s="12">
        <f>TRUNC(F1800+H1800+J1800, 0)</f>
        <v>0</v>
      </c>
      <c r="M1800" s="13" t="s">
        <v>725</v>
      </c>
      <c r="N1800" s="1" t="s">
        <v>726</v>
      </c>
      <c r="O1800" s="1" t="s">
        <v>50</v>
      </c>
      <c r="P1800" s="1" t="s">
        <v>50</v>
      </c>
      <c r="Q1800" s="1" t="s">
        <v>1423</v>
      </c>
      <c r="R1800" s="1" t="s">
        <v>62</v>
      </c>
      <c r="S1800" s="1" t="s">
        <v>61</v>
      </c>
      <c r="T1800" s="1" t="s">
        <v>62</v>
      </c>
      <c r="AR1800" s="1" t="s">
        <v>50</v>
      </c>
      <c r="AS1800" s="1" t="s">
        <v>50</v>
      </c>
      <c r="AU1800" s="1" t="s">
        <v>1425</v>
      </c>
      <c r="AV1800">
        <v>67419</v>
      </c>
    </row>
    <row r="1801" spans="1:48" ht="30" customHeight="1" x14ac:dyDescent="0.3">
      <c r="A1801" s="11"/>
      <c r="B1801" s="11"/>
      <c r="C1801" s="11"/>
      <c r="D1801" s="11"/>
      <c r="E1801" s="12"/>
      <c r="F1801" s="12"/>
      <c r="G1801" s="12"/>
      <c r="H1801" s="12"/>
      <c r="I1801" s="12"/>
      <c r="J1801" s="12"/>
      <c r="K1801" s="12"/>
      <c r="L1801" s="12"/>
      <c r="M1801" s="11"/>
      <c r="Q1801" s="1" t="s">
        <v>1423</v>
      </c>
    </row>
    <row r="1802" spans="1:48" ht="30" customHeight="1" x14ac:dyDescent="0.3">
      <c r="A1802" s="11"/>
      <c r="B1802" s="11"/>
      <c r="C1802" s="11"/>
      <c r="D1802" s="11"/>
      <c r="E1802" s="12"/>
      <c r="F1802" s="12"/>
      <c r="G1802" s="12"/>
      <c r="H1802" s="12"/>
      <c r="I1802" s="12"/>
      <c r="J1802" s="12"/>
      <c r="K1802" s="12"/>
      <c r="L1802" s="12"/>
      <c r="M1802" s="11"/>
      <c r="Q1802" s="1" t="s">
        <v>1423</v>
      </c>
    </row>
    <row r="1803" spans="1:48" ht="30" customHeight="1" x14ac:dyDescent="0.3">
      <c r="A1803" s="11"/>
      <c r="B1803" s="11"/>
      <c r="C1803" s="11"/>
      <c r="D1803" s="11"/>
      <c r="E1803" s="12"/>
      <c r="F1803" s="12"/>
      <c r="G1803" s="12"/>
      <c r="H1803" s="12"/>
      <c r="I1803" s="12"/>
      <c r="J1803" s="12"/>
      <c r="K1803" s="12"/>
      <c r="L1803" s="12"/>
      <c r="M1803" s="11"/>
      <c r="Q1803" s="1" t="s">
        <v>1423</v>
      </c>
    </row>
    <row r="1804" spans="1:48" ht="30" customHeight="1" x14ac:dyDescent="0.3">
      <c r="A1804" s="11"/>
      <c r="B1804" s="11"/>
      <c r="C1804" s="11"/>
      <c r="D1804" s="11"/>
      <c r="E1804" s="12"/>
      <c r="F1804" s="12"/>
      <c r="G1804" s="12"/>
      <c r="H1804" s="12"/>
      <c r="I1804" s="12"/>
      <c r="J1804" s="12"/>
      <c r="K1804" s="12"/>
      <c r="L1804" s="12"/>
      <c r="M1804" s="11"/>
      <c r="Q1804" s="1" t="s">
        <v>1423</v>
      </c>
    </row>
    <row r="1805" spans="1:48" ht="30" customHeight="1" x14ac:dyDescent="0.3">
      <c r="A1805" s="11"/>
      <c r="B1805" s="11"/>
      <c r="C1805" s="11"/>
      <c r="D1805" s="11"/>
      <c r="E1805" s="12"/>
      <c r="F1805" s="12"/>
      <c r="G1805" s="12"/>
      <c r="H1805" s="12"/>
      <c r="I1805" s="12"/>
      <c r="J1805" s="12"/>
      <c r="K1805" s="12"/>
      <c r="L1805" s="12"/>
      <c r="M1805" s="11"/>
      <c r="Q1805" s="1" t="s">
        <v>1423</v>
      </c>
    </row>
    <row r="1806" spans="1:48" ht="30" customHeight="1" x14ac:dyDescent="0.3">
      <c r="A1806" s="11"/>
      <c r="B1806" s="11"/>
      <c r="C1806" s="11"/>
      <c r="D1806" s="11"/>
      <c r="E1806" s="12"/>
      <c r="F1806" s="12"/>
      <c r="G1806" s="12"/>
      <c r="H1806" s="12"/>
      <c r="I1806" s="12"/>
      <c r="J1806" s="12"/>
      <c r="K1806" s="12"/>
      <c r="L1806" s="12"/>
      <c r="M1806" s="11"/>
      <c r="Q1806" s="1" t="s">
        <v>1423</v>
      </c>
    </row>
    <row r="1807" spans="1:48" ht="30" customHeight="1" x14ac:dyDescent="0.3">
      <c r="A1807" s="11"/>
      <c r="B1807" s="11"/>
      <c r="C1807" s="11"/>
      <c r="D1807" s="11"/>
      <c r="E1807" s="12"/>
      <c r="F1807" s="12"/>
      <c r="G1807" s="12"/>
      <c r="H1807" s="12"/>
      <c r="I1807" s="12"/>
      <c r="J1807" s="12"/>
      <c r="K1807" s="12"/>
      <c r="L1807" s="12"/>
      <c r="M1807" s="11"/>
      <c r="Q1807" s="1" t="s">
        <v>1423</v>
      </c>
    </row>
    <row r="1808" spans="1:48" ht="30" customHeight="1" x14ac:dyDescent="0.3">
      <c r="A1808" s="11"/>
      <c r="B1808" s="11"/>
      <c r="C1808" s="11"/>
      <c r="D1808" s="11"/>
      <c r="E1808" s="12"/>
      <c r="F1808" s="12"/>
      <c r="G1808" s="12"/>
      <c r="H1808" s="12"/>
      <c r="I1808" s="12"/>
      <c r="J1808" s="12"/>
      <c r="K1808" s="12"/>
      <c r="L1808" s="12"/>
      <c r="M1808" s="11"/>
      <c r="Q1808" s="1" t="s">
        <v>1423</v>
      </c>
    </row>
    <row r="1809" spans="1:17" ht="30" customHeight="1" x14ac:dyDescent="0.3">
      <c r="A1809" s="11"/>
      <c r="B1809" s="11"/>
      <c r="C1809" s="11"/>
      <c r="D1809" s="11"/>
      <c r="E1809" s="12"/>
      <c r="F1809" s="12"/>
      <c r="G1809" s="12"/>
      <c r="H1809" s="12"/>
      <c r="I1809" s="12"/>
      <c r="J1809" s="12"/>
      <c r="K1809" s="12"/>
      <c r="L1809" s="12"/>
      <c r="M1809" s="11"/>
      <c r="Q1809" s="1" t="s">
        <v>1423</v>
      </c>
    </row>
    <row r="1810" spans="1:17" ht="30" customHeight="1" x14ac:dyDescent="0.3">
      <c r="A1810" s="11"/>
      <c r="B1810" s="11"/>
      <c r="C1810" s="11"/>
      <c r="D1810" s="11"/>
      <c r="E1810" s="12"/>
      <c r="F1810" s="12"/>
      <c r="G1810" s="12"/>
      <c r="H1810" s="12"/>
      <c r="I1810" s="12"/>
      <c r="J1810" s="12"/>
      <c r="K1810" s="12"/>
      <c r="L1810" s="12"/>
      <c r="M1810" s="11"/>
      <c r="Q1810" s="1" t="s">
        <v>1423</v>
      </c>
    </row>
    <row r="1811" spans="1:17" ht="30" customHeight="1" x14ac:dyDescent="0.3">
      <c r="A1811" s="11"/>
      <c r="B1811" s="11"/>
      <c r="C1811" s="11"/>
      <c r="D1811" s="11"/>
      <c r="E1811" s="12"/>
      <c r="F1811" s="12"/>
      <c r="G1811" s="12"/>
      <c r="H1811" s="12"/>
      <c r="I1811" s="12"/>
      <c r="J1811" s="12"/>
      <c r="K1811" s="12"/>
      <c r="L1811" s="12"/>
      <c r="M1811" s="11"/>
      <c r="Q1811" s="1" t="s">
        <v>1423</v>
      </c>
    </row>
    <row r="1812" spans="1:17" ht="30" customHeight="1" x14ac:dyDescent="0.3">
      <c r="A1812" s="11"/>
      <c r="B1812" s="11"/>
      <c r="C1812" s="11"/>
      <c r="D1812" s="11"/>
      <c r="E1812" s="12"/>
      <c r="F1812" s="12"/>
      <c r="G1812" s="12"/>
      <c r="H1812" s="12"/>
      <c r="I1812" s="12"/>
      <c r="J1812" s="12"/>
      <c r="K1812" s="12"/>
      <c r="L1812" s="12"/>
      <c r="M1812" s="11"/>
      <c r="Q1812" s="1" t="s">
        <v>1423</v>
      </c>
    </row>
    <row r="1813" spans="1:17" ht="30" customHeight="1" x14ac:dyDescent="0.3">
      <c r="A1813" s="11"/>
      <c r="B1813" s="11"/>
      <c r="C1813" s="11"/>
      <c r="D1813" s="11"/>
      <c r="E1813" s="12"/>
      <c r="F1813" s="12"/>
      <c r="G1813" s="12"/>
      <c r="H1813" s="12"/>
      <c r="I1813" s="12"/>
      <c r="J1813" s="12"/>
      <c r="K1813" s="12"/>
      <c r="L1813" s="12"/>
      <c r="M1813" s="11"/>
      <c r="Q1813" s="1" t="s">
        <v>1423</v>
      </c>
    </row>
    <row r="1814" spans="1:17" ht="30" customHeight="1" x14ac:dyDescent="0.3">
      <c r="A1814" s="11"/>
      <c r="B1814" s="11"/>
      <c r="C1814" s="11"/>
      <c r="D1814" s="11"/>
      <c r="E1814" s="12"/>
      <c r="F1814" s="12"/>
      <c r="G1814" s="12"/>
      <c r="H1814" s="12"/>
      <c r="I1814" s="12"/>
      <c r="J1814" s="12"/>
      <c r="K1814" s="12"/>
      <c r="L1814" s="12"/>
      <c r="M1814" s="11"/>
      <c r="Q1814" s="1" t="s">
        <v>1423</v>
      </c>
    </row>
    <row r="1815" spans="1:17" ht="30" customHeight="1" x14ac:dyDescent="0.3">
      <c r="A1815" s="11"/>
      <c r="B1815" s="11"/>
      <c r="C1815" s="11"/>
      <c r="D1815" s="11"/>
      <c r="E1815" s="12"/>
      <c r="F1815" s="12"/>
      <c r="G1815" s="12"/>
      <c r="H1815" s="12"/>
      <c r="I1815" s="12"/>
      <c r="J1815" s="12"/>
      <c r="K1815" s="12"/>
      <c r="L1815" s="12"/>
      <c r="M1815" s="11"/>
      <c r="Q1815" s="1" t="s">
        <v>1423</v>
      </c>
    </row>
    <row r="1816" spans="1:17" ht="30" customHeight="1" x14ac:dyDescent="0.3">
      <c r="A1816" s="11"/>
      <c r="B1816" s="11"/>
      <c r="C1816" s="11"/>
      <c r="D1816" s="11"/>
      <c r="E1816" s="12"/>
      <c r="F1816" s="12"/>
      <c r="G1816" s="12"/>
      <c r="H1816" s="12"/>
      <c r="I1816" s="12"/>
      <c r="J1816" s="12"/>
      <c r="K1816" s="12"/>
      <c r="L1816" s="12"/>
      <c r="M1816" s="11"/>
      <c r="Q1816" s="1" t="s">
        <v>1423</v>
      </c>
    </row>
    <row r="1817" spans="1:17" ht="30" customHeight="1" x14ac:dyDescent="0.3">
      <c r="A1817" s="11"/>
      <c r="B1817" s="11"/>
      <c r="C1817" s="11"/>
      <c r="D1817" s="11"/>
      <c r="E1817" s="12"/>
      <c r="F1817" s="12"/>
      <c r="G1817" s="12"/>
      <c r="H1817" s="12"/>
      <c r="I1817" s="12"/>
      <c r="J1817" s="12"/>
      <c r="K1817" s="12"/>
      <c r="L1817" s="12"/>
      <c r="M1817" s="11"/>
      <c r="Q1817" s="1" t="s">
        <v>1423</v>
      </c>
    </row>
    <row r="1818" spans="1:17" ht="30" customHeight="1" x14ac:dyDescent="0.3">
      <c r="A1818" s="11"/>
      <c r="B1818" s="11"/>
      <c r="C1818" s="11"/>
      <c r="D1818" s="11"/>
      <c r="E1818" s="12"/>
      <c r="F1818" s="12"/>
      <c r="G1818" s="12"/>
      <c r="H1818" s="12"/>
      <c r="I1818" s="12"/>
      <c r="J1818" s="12"/>
      <c r="K1818" s="12"/>
      <c r="L1818" s="12"/>
      <c r="M1818" s="11"/>
      <c r="Q1818" s="1" t="s">
        <v>1423</v>
      </c>
    </row>
    <row r="1819" spans="1:17" ht="30" customHeight="1" x14ac:dyDescent="0.3">
      <c r="A1819" s="11"/>
      <c r="B1819" s="11"/>
      <c r="C1819" s="11"/>
      <c r="D1819" s="11"/>
      <c r="E1819" s="12"/>
      <c r="F1819" s="12"/>
      <c r="G1819" s="12"/>
      <c r="H1819" s="12"/>
      <c r="I1819" s="12"/>
      <c r="J1819" s="12"/>
      <c r="K1819" s="12"/>
      <c r="L1819" s="12"/>
      <c r="M1819" s="11"/>
      <c r="Q1819" s="1" t="s">
        <v>1423</v>
      </c>
    </row>
    <row r="1820" spans="1:17" ht="30" customHeight="1" x14ac:dyDescent="0.3">
      <c r="A1820" s="11"/>
      <c r="B1820" s="11"/>
      <c r="C1820" s="11"/>
      <c r="D1820" s="11"/>
      <c r="E1820" s="12"/>
      <c r="F1820" s="12"/>
      <c r="G1820" s="12"/>
      <c r="H1820" s="12"/>
      <c r="I1820" s="12"/>
      <c r="J1820" s="12"/>
      <c r="K1820" s="12"/>
      <c r="L1820" s="12"/>
      <c r="M1820" s="11"/>
      <c r="Q1820" s="1" t="s">
        <v>1423</v>
      </c>
    </row>
    <row r="1821" spans="1:17" ht="30" customHeight="1" x14ac:dyDescent="0.3">
      <c r="A1821" s="11"/>
      <c r="B1821" s="11"/>
      <c r="C1821" s="11"/>
      <c r="D1821" s="11"/>
      <c r="E1821" s="12"/>
      <c r="F1821" s="12"/>
      <c r="G1821" s="12"/>
      <c r="H1821" s="12"/>
      <c r="I1821" s="12"/>
      <c r="J1821" s="12"/>
      <c r="K1821" s="12"/>
      <c r="L1821" s="12"/>
      <c r="M1821" s="11"/>
      <c r="Q1821" s="1" t="s">
        <v>1423</v>
      </c>
    </row>
    <row r="1822" spans="1:17" ht="30" customHeight="1" x14ac:dyDescent="0.3">
      <c r="A1822" s="11"/>
      <c r="B1822" s="11"/>
      <c r="C1822" s="11"/>
      <c r="D1822" s="11"/>
      <c r="E1822" s="12"/>
      <c r="F1822" s="12"/>
      <c r="G1822" s="12"/>
      <c r="H1822" s="12"/>
      <c r="I1822" s="12"/>
      <c r="J1822" s="12"/>
      <c r="K1822" s="12"/>
      <c r="L1822" s="12"/>
      <c r="M1822" s="11"/>
      <c r="Q1822" s="1" t="s">
        <v>1423</v>
      </c>
    </row>
    <row r="1823" spans="1:17" ht="30" customHeight="1" x14ac:dyDescent="0.3">
      <c r="A1823" s="13" t="s">
        <v>87</v>
      </c>
      <c r="B1823" s="11"/>
      <c r="C1823" s="11"/>
      <c r="D1823" s="11"/>
      <c r="E1823" s="12"/>
      <c r="F1823" s="12"/>
      <c r="G1823" s="12"/>
      <c r="H1823" s="12"/>
      <c r="I1823" s="12"/>
      <c r="J1823" s="12"/>
      <c r="K1823" s="12"/>
      <c r="L1823" s="12">
        <f>SUMIF(Q1799:Q1822,"01010515",L1799:L1822)</f>
        <v>0</v>
      </c>
      <c r="M1823" s="11"/>
      <c r="N1823" t="s">
        <v>88</v>
      </c>
    </row>
    <row r="1824" spans="1:17" ht="30" customHeight="1" x14ac:dyDescent="0.3">
      <c r="A1824" s="13" t="s">
        <v>763</v>
      </c>
      <c r="B1824" s="13" t="s">
        <v>50</v>
      </c>
      <c r="C1824" s="11"/>
      <c r="D1824" s="11"/>
      <c r="E1824" s="12"/>
      <c r="F1824" s="12"/>
      <c r="G1824" s="12"/>
      <c r="H1824" s="12"/>
      <c r="I1824" s="12"/>
      <c r="J1824" s="12"/>
      <c r="K1824" s="12"/>
      <c r="L1824" s="12"/>
      <c r="M1824" s="11"/>
      <c r="Q1824" s="1" t="s">
        <v>1426</v>
      </c>
    </row>
    <row r="1825" spans="1:48" ht="30" customHeight="1" x14ac:dyDescent="0.3">
      <c r="A1825" s="13" t="s">
        <v>765</v>
      </c>
      <c r="B1825" s="13" t="s">
        <v>766</v>
      </c>
      <c r="C1825" s="13" t="s">
        <v>251</v>
      </c>
      <c r="D1825" s="11">
        <v>6</v>
      </c>
      <c r="E1825" s="12"/>
      <c r="F1825" s="12"/>
      <c r="G1825" s="12"/>
      <c r="H1825" s="12"/>
      <c r="I1825" s="12"/>
      <c r="J1825" s="12"/>
      <c r="K1825" s="12">
        <f t="shared" ref="K1825:L1832" si="79">TRUNC(E1825+G1825+I1825, 0)</f>
        <v>0</v>
      </c>
      <c r="L1825" s="12">
        <f t="shared" si="79"/>
        <v>0</v>
      </c>
      <c r="M1825" s="13" t="s">
        <v>576</v>
      </c>
      <c r="N1825" s="1" t="s">
        <v>767</v>
      </c>
      <c r="O1825" s="1" t="s">
        <v>50</v>
      </c>
      <c r="P1825" s="1" t="s">
        <v>50</v>
      </c>
      <c r="Q1825" s="1" t="s">
        <v>1426</v>
      </c>
      <c r="R1825" s="1" t="s">
        <v>62</v>
      </c>
      <c r="S1825" s="1" t="s">
        <v>62</v>
      </c>
      <c r="T1825" s="1" t="s">
        <v>61</v>
      </c>
      <c r="AR1825" s="1" t="s">
        <v>50</v>
      </c>
      <c r="AS1825" s="1" t="s">
        <v>50</v>
      </c>
      <c r="AU1825" s="1" t="s">
        <v>1427</v>
      </c>
      <c r="AV1825">
        <v>67209</v>
      </c>
    </row>
    <row r="1826" spans="1:48" ht="30" customHeight="1" x14ac:dyDescent="0.3">
      <c r="A1826" s="13" t="s">
        <v>769</v>
      </c>
      <c r="B1826" s="13" t="s">
        <v>770</v>
      </c>
      <c r="C1826" s="13" t="s">
        <v>251</v>
      </c>
      <c r="D1826" s="11">
        <v>0.6</v>
      </c>
      <c r="E1826" s="12"/>
      <c r="F1826" s="12"/>
      <c r="G1826" s="12"/>
      <c r="H1826" s="12"/>
      <c r="I1826" s="12"/>
      <c r="J1826" s="12"/>
      <c r="K1826" s="12">
        <f t="shared" si="79"/>
        <v>0</v>
      </c>
      <c r="L1826" s="12">
        <f t="shared" si="79"/>
        <v>0</v>
      </c>
      <c r="M1826" s="13" t="s">
        <v>576</v>
      </c>
      <c r="N1826" s="1" t="s">
        <v>771</v>
      </c>
      <c r="O1826" s="1" t="s">
        <v>50</v>
      </c>
      <c r="P1826" s="1" t="s">
        <v>50</v>
      </c>
      <c r="Q1826" s="1" t="s">
        <v>1426</v>
      </c>
      <c r="R1826" s="1" t="s">
        <v>62</v>
      </c>
      <c r="S1826" s="1" t="s">
        <v>62</v>
      </c>
      <c r="T1826" s="1" t="s">
        <v>61</v>
      </c>
      <c r="AR1826" s="1" t="s">
        <v>50</v>
      </c>
      <c r="AS1826" s="1" t="s">
        <v>50</v>
      </c>
      <c r="AU1826" s="1" t="s">
        <v>1428</v>
      </c>
      <c r="AV1826">
        <v>67210</v>
      </c>
    </row>
    <row r="1827" spans="1:48" ht="30" customHeight="1" x14ac:dyDescent="0.3">
      <c r="A1827" s="13" t="s">
        <v>773</v>
      </c>
      <c r="B1827" s="13" t="s">
        <v>774</v>
      </c>
      <c r="C1827" s="13" t="s">
        <v>251</v>
      </c>
      <c r="D1827" s="11">
        <v>6</v>
      </c>
      <c r="E1827" s="12"/>
      <c r="F1827" s="12"/>
      <c r="G1827" s="12"/>
      <c r="H1827" s="12"/>
      <c r="I1827" s="12"/>
      <c r="J1827" s="12"/>
      <c r="K1827" s="12">
        <f t="shared" si="79"/>
        <v>0</v>
      </c>
      <c r="L1827" s="12">
        <f t="shared" si="79"/>
        <v>0</v>
      </c>
      <c r="M1827" s="13" t="s">
        <v>576</v>
      </c>
      <c r="N1827" s="1" t="s">
        <v>775</v>
      </c>
      <c r="O1827" s="1" t="s">
        <v>50</v>
      </c>
      <c r="P1827" s="1" t="s">
        <v>50</v>
      </c>
      <c r="Q1827" s="1" t="s">
        <v>1426</v>
      </c>
      <c r="R1827" s="1" t="s">
        <v>62</v>
      </c>
      <c r="S1827" s="1" t="s">
        <v>62</v>
      </c>
      <c r="T1827" s="1" t="s">
        <v>61</v>
      </c>
      <c r="AR1827" s="1" t="s">
        <v>50</v>
      </c>
      <c r="AS1827" s="1" t="s">
        <v>50</v>
      </c>
      <c r="AU1827" s="1" t="s">
        <v>1429</v>
      </c>
      <c r="AV1827">
        <v>67211</v>
      </c>
    </row>
    <row r="1828" spans="1:48" ht="30" customHeight="1" x14ac:dyDescent="0.3">
      <c r="A1828" s="13" t="s">
        <v>777</v>
      </c>
      <c r="B1828" s="13" t="s">
        <v>778</v>
      </c>
      <c r="C1828" s="13" t="s">
        <v>251</v>
      </c>
      <c r="D1828" s="11">
        <v>0.6</v>
      </c>
      <c r="E1828" s="12"/>
      <c r="F1828" s="12"/>
      <c r="G1828" s="12"/>
      <c r="H1828" s="12"/>
      <c r="I1828" s="12"/>
      <c r="J1828" s="12"/>
      <c r="K1828" s="12">
        <f t="shared" si="79"/>
        <v>0</v>
      </c>
      <c r="L1828" s="12">
        <f t="shared" si="79"/>
        <v>0</v>
      </c>
      <c r="M1828" s="13" t="s">
        <v>576</v>
      </c>
      <c r="N1828" s="1" t="s">
        <v>779</v>
      </c>
      <c r="O1828" s="1" t="s">
        <v>50</v>
      </c>
      <c r="P1828" s="1" t="s">
        <v>50</v>
      </c>
      <c r="Q1828" s="1" t="s">
        <v>1426</v>
      </c>
      <c r="R1828" s="1" t="s">
        <v>62</v>
      </c>
      <c r="S1828" s="1" t="s">
        <v>62</v>
      </c>
      <c r="T1828" s="1" t="s">
        <v>61</v>
      </c>
      <c r="AR1828" s="1" t="s">
        <v>50</v>
      </c>
      <c r="AS1828" s="1" t="s">
        <v>50</v>
      </c>
      <c r="AU1828" s="1" t="s">
        <v>1430</v>
      </c>
      <c r="AV1828">
        <v>67212</v>
      </c>
    </row>
    <row r="1829" spans="1:48" ht="30" customHeight="1" x14ac:dyDescent="0.3">
      <c r="A1829" s="13" t="s">
        <v>781</v>
      </c>
      <c r="B1829" s="13" t="s">
        <v>774</v>
      </c>
      <c r="C1829" s="13" t="s">
        <v>251</v>
      </c>
      <c r="D1829" s="11">
        <v>7.1</v>
      </c>
      <c r="E1829" s="12"/>
      <c r="F1829" s="12"/>
      <c r="G1829" s="12"/>
      <c r="H1829" s="12"/>
      <c r="I1829" s="12"/>
      <c r="J1829" s="12"/>
      <c r="K1829" s="12">
        <f t="shared" si="79"/>
        <v>0</v>
      </c>
      <c r="L1829" s="12">
        <f t="shared" si="79"/>
        <v>0</v>
      </c>
      <c r="M1829" s="13" t="s">
        <v>576</v>
      </c>
      <c r="N1829" s="1" t="s">
        <v>782</v>
      </c>
      <c r="O1829" s="1" t="s">
        <v>50</v>
      </c>
      <c r="P1829" s="1" t="s">
        <v>50</v>
      </c>
      <c r="Q1829" s="1" t="s">
        <v>1426</v>
      </c>
      <c r="R1829" s="1" t="s">
        <v>62</v>
      </c>
      <c r="S1829" s="1" t="s">
        <v>62</v>
      </c>
      <c r="T1829" s="1" t="s">
        <v>61</v>
      </c>
      <c r="AR1829" s="1" t="s">
        <v>50</v>
      </c>
      <c r="AS1829" s="1" t="s">
        <v>50</v>
      </c>
      <c r="AU1829" s="1" t="s">
        <v>1431</v>
      </c>
      <c r="AV1829">
        <v>67213</v>
      </c>
    </row>
    <row r="1830" spans="1:48" ht="30" customHeight="1" x14ac:dyDescent="0.3">
      <c r="A1830" s="13" t="s">
        <v>784</v>
      </c>
      <c r="B1830" s="13" t="s">
        <v>778</v>
      </c>
      <c r="C1830" s="13" t="s">
        <v>251</v>
      </c>
      <c r="D1830" s="11">
        <v>7.1</v>
      </c>
      <c r="E1830" s="12"/>
      <c r="F1830" s="12"/>
      <c r="G1830" s="12"/>
      <c r="H1830" s="12"/>
      <c r="I1830" s="12"/>
      <c r="J1830" s="12"/>
      <c r="K1830" s="12">
        <f t="shared" si="79"/>
        <v>0</v>
      </c>
      <c r="L1830" s="12">
        <f t="shared" si="79"/>
        <v>0</v>
      </c>
      <c r="M1830" s="13" t="s">
        <v>576</v>
      </c>
      <c r="N1830" s="1" t="s">
        <v>785</v>
      </c>
      <c r="O1830" s="1" t="s">
        <v>50</v>
      </c>
      <c r="P1830" s="1" t="s">
        <v>50</v>
      </c>
      <c r="Q1830" s="1" t="s">
        <v>1426</v>
      </c>
      <c r="R1830" s="1" t="s">
        <v>62</v>
      </c>
      <c r="S1830" s="1" t="s">
        <v>62</v>
      </c>
      <c r="T1830" s="1" t="s">
        <v>61</v>
      </c>
      <c r="AR1830" s="1" t="s">
        <v>50</v>
      </c>
      <c r="AS1830" s="1" t="s">
        <v>50</v>
      </c>
      <c r="AU1830" s="1" t="s">
        <v>1432</v>
      </c>
      <c r="AV1830">
        <v>67214</v>
      </c>
    </row>
    <row r="1831" spans="1:48" ht="30" customHeight="1" x14ac:dyDescent="0.3">
      <c r="A1831" s="13" t="s">
        <v>787</v>
      </c>
      <c r="B1831" s="13" t="s">
        <v>788</v>
      </c>
      <c r="C1831" s="13" t="s">
        <v>251</v>
      </c>
      <c r="D1831" s="11">
        <v>23.4</v>
      </c>
      <c r="E1831" s="12"/>
      <c r="F1831" s="12"/>
      <c r="G1831" s="12"/>
      <c r="H1831" s="12"/>
      <c r="I1831" s="12"/>
      <c r="J1831" s="12"/>
      <c r="K1831" s="12">
        <f t="shared" si="79"/>
        <v>0</v>
      </c>
      <c r="L1831" s="12">
        <f t="shared" si="79"/>
        <v>0</v>
      </c>
      <c r="M1831" s="13" t="s">
        <v>576</v>
      </c>
      <c r="N1831" s="1" t="s">
        <v>789</v>
      </c>
      <c r="O1831" s="1" t="s">
        <v>50</v>
      </c>
      <c r="P1831" s="1" t="s">
        <v>50</v>
      </c>
      <c r="Q1831" s="1" t="s">
        <v>1426</v>
      </c>
      <c r="R1831" s="1" t="s">
        <v>62</v>
      </c>
      <c r="S1831" s="1" t="s">
        <v>62</v>
      </c>
      <c r="T1831" s="1" t="s">
        <v>61</v>
      </c>
      <c r="AR1831" s="1" t="s">
        <v>50</v>
      </c>
      <c r="AS1831" s="1" t="s">
        <v>50</v>
      </c>
      <c r="AU1831" s="1" t="s">
        <v>1433</v>
      </c>
      <c r="AV1831">
        <v>67215</v>
      </c>
    </row>
    <row r="1832" spans="1:48" ht="30" customHeight="1" x14ac:dyDescent="0.3">
      <c r="A1832" s="13" t="s">
        <v>791</v>
      </c>
      <c r="B1832" s="13" t="s">
        <v>792</v>
      </c>
      <c r="C1832" s="13" t="s">
        <v>251</v>
      </c>
      <c r="D1832" s="11">
        <v>5.2</v>
      </c>
      <c r="E1832" s="12"/>
      <c r="F1832" s="12"/>
      <c r="G1832" s="12"/>
      <c r="H1832" s="12"/>
      <c r="I1832" s="12"/>
      <c r="J1832" s="12"/>
      <c r="K1832" s="12">
        <f t="shared" si="79"/>
        <v>0</v>
      </c>
      <c r="L1832" s="12">
        <f t="shared" si="79"/>
        <v>0</v>
      </c>
      <c r="M1832" s="13" t="s">
        <v>576</v>
      </c>
      <c r="N1832" s="1" t="s">
        <v>793</v>
      </c>
      <c r="O1832" s="1" t="s">
        <v>50</v>
      </c>
      <c r="P1832" s="1" t="s">
        <v>50</v>
      </c>
      <c r="Q1832" s="1" t="s">
        <v>1426</v>
      </c>
      <c r="R1832" s="1" t="s">
        <v>62</v>
      </c>
      <c r="S1832" s="1" t="s">
        <v>62</v>
      </c>
      <c r="T1832" s="1" t="s">
        <v>61</v>
      </c>
      <c r="AR1832" s="1" t="s">
        <v>50</v>
      </c>
      <c r="AS1832" s="1" t="s">
        <v>50</v>
      </c>
      <c r="AU1832" s="1" t="s">
        <v>1434</v>
      </c>
      <c r="AV1832">
        <v>67216</v>
      </c>
    </row>
    <row r="1833" spans="1:48" ht="30" customHeight="1" x14ac:dyDescent="0.3">
      <c r="A1833" s="11"/>
      <c r="B1833" s="11"/>
      <c r="C1833" s="11"/>
      <c r="D1833" s="11"/>
      <c r="E1833" s="12"/>
      <c r="F1833" s="12"/>
      <c r="G1833" s="12"/>
      <c r="H1833" s="12"/>
      <c r="I1833" s="12"/>
      <c r="J1833" s="12"/>
      <c r="K1833" s="12"/>
      <c r="L1833" s="12"/>
      <c r="M1833" s="11"/>
      <c r="Q1833" s="1" t="s">
        <v>1426</v>
      </c>
    </row>
    <row r="1834" spans="1:48" ht="30" customHeight="1" x14ac:dyDescent="0.3">
      <c r="A1834" s="11"/>
      <c r="B1834" s="11"/>
      <c r="C1834" s="11"/>
      <c r="D1834" s="11"/>
      <c r="E1834" s="12"/>
      <c r="F1834" s="12"/>
      <c r="G1834" s="12"/>
      <c r="H1834" s="12"/>
      <c r="I1834" s="12"/>
      <c r="J1834" s="12"/>
      <c r="K1834" s="12"/>
      <c r="L1834" s="12"/>
      <c r="M1834" s="11"/>
      <c r="Q1834" s="1" t="s">
        <v>1426</v>
      </c>
    </row>
    <row r="1835" spans="1:48" ht="30" customHeight="1" x14ac:dyDescent="0.3">
      <c r="A1835" s="11"/>
      <c r="B1835" s="11"/>
      <c r="C1835" s="11"/>
      <c r="D1835" s="11"/>
      <c r="E1835" s="12"/>
      <c r="F1835" s="12"/>
      <c r="G1835" s="12"/>
      <c r="H1835" s="12"/>
      <c r="I1835" s="12"/>
      <c r="J1835" s="12"/>
      <c r="K1835" s="12"/>
      <c r="L1835" s="12"/>
      <c r="M1835" s="11"/>
      <c r="Q1835" s="1" t="s">
        <v>1426</v>
      </c>
    </row>
    <row r="1836" spans="1:48" ht="30" customHeight="1" x14ac:dyDescent="0.3">
      <c r="A1836" s="11"/>
      <c r="B1836" s="11"/>
      <c r="C1836" s="11"/>
      <c r="D1836" s="11"/>
      <c r="E1836" s="12"/>
      <c r="F1836" s="12"/>
      <c r="G1836" s="12"/>
      <c r="H1836" s="12"/>
      <c r="I1836" s="12"/>
      <c r="J1836" s="12"/>
      <c r="K1836" s="12"/>
      <c r="L1836" s="12"/>
      <c r="M1836" s="11"/>
      <c r="Q1836" s="1" t="s">
        <v>1426</v>
      </c>
    </row>
    <row r="1837" spans="1:48" ht="30" customHeight="1" x14ac:dyDescent="0.3">
      <c r="A1837" s="11"/>
      <c r="B1837" s="11"/>
      <c r="C1837" s="11"/>
      <c r="D1837" s="11"/>
      <c r="E1837" s="12"/>
      <c r="F1837" s="12"/>
      <c r="G1837" s="12"/>
      <c r="H1837" s="12"/>
      <c r="I1837" s="12"/>
      <c r="J1837" s="12"/>
      <c r="K1837" s="12"/>
      <c r="L1837" s="12"/>
      <c r="M1837" s="11"/>
      <c r="Q1837" s="1" t="s">
        <v>1426</v>
      </c>
    </row>
    <row r="1838" spans="1:48" ht="30" customHeight="1" x14ac:dyDescent="0.3">
      <c r="A1838" s="11"/>
      <c r="B1838" s="11"/>
      <c r="C1838" s="11"/>
      <c r="D1838" s="11"/>
      <c r="E1838" s="12"/>
      <c r="F1838" s="12"/>
      <c r="G1838" s="12"/>
      <c r="H1838" s="12"/>
      <c r="I1838" s="12"/>
      <c r="J1838" s="12"/>
      <c r="K1838" s="12"/>
      <c r="L1838" s="12"/>
      <c r="M1838" s="11"/>
      <c r="Q1838" s="1" t="s">
        <v>1426</v>
      </c>
    </row>
    <row r="1839" spans="1:48" ht="30" customHeight="1" x14ac:dyDescent="0.3">
      <c r="A1839" s="11"/>
      <c r="B1839" s="11"/>
      <c r="C1839" s="11"/>
      <c r="D1839" s="11"/>
      <c r="E1839" s="12"/>
      <c r="F1839" s="12"/>
      <c r="G1839" s="12"/>
      <c r="H1839" s="12"/>
      <c r="I1839" s="12"/>
      <c r="J1839" s="12"/>
      <c r="K1839" s="12"/>
      <c r="L1839" s="12"/>
      <c r="M1839" s="11"/>
      <c r="Q1839" s="1" t="s">
        <v>1426</v>
      </c>
    </row>
    <row r="1840" spans="1:48" ht="30" customHeight="1" x14ac:dyDescent="0.3">
      <c r="A1840" s="11"/>
      <c r="B1840" s="11"/>
      <c r="C1840" s="11"/>
      <c r="D1840" s="11"/>
      <c r="E1840" s="12"/>
      <c r="F1840" s="12"/>
      <c r="G1840" s="12"/>
      <c r="H1840" s="12"/>
      <c r="I1840" s="12"/>
      <c r="J1840" s="12"/>
      <c r="K1840" s="12"/>
      <c r="L1840" s="12"/>
      <c r="M1840" s="11"/>
      <c r="Q1840" s="1" t="s">
        <v>1426</v>
      </c>
    </row>
    <row r="1841" spans="1:48" ht="30" customHeight="1" x14ac:dyDescent="0.3">
      <c r="A1841" s="11"/>
      <c r="B1841" s="11"/>
      <c r="C1841" s="11"/>
      <c r="D1841" s="11"/>
      <c r="E1841" s="12"/>
      <c r="F1841" s="12"/>
      <c r="G1841" s="12"/>
      <c r="H1841" s="12"/>
      <c r="I1841" s="12"/>
      <c r="J1841" s="12"/>
      <c r="K1841" s="12"/>
      <c r="L1841" s="12"/>
      <c r="M1841" s="11"/>
      <c r="Q1841" s="1" t="s">
        <v>1426</v>
      </c>
    </row>
    <row r="1842" spans="1:48" ht="30" customHeight="1" x14ac:dyDescent="0.3">
      <c r="A1842" s="11"/>
      <c r="B1842" s="11"/>
      <c r="C1842" s="11"/>
      <c r="D1842" s="11"/>
      <c r="E1842" s="12"/>
      <c r="F1842" s="12"/>
      <c r="G1842" s="12"/>
      <c r="H1842" s="12"/>
      <c r="I1842" s="12"/>
      <c r="J1842" s="12"/>
      <c r="K1842" s="12"/>
      <c r="L1842" s="12"/>
      <c r="M1842" s="11"/>
      <c r="Q1842" s="1" t="s">
        <v>1426</v>
      </c>
    </row>
    <row r="1843" spans="1:48" ht="30" customHeight="1" x14ac:dyDescent="0.3">
      <c r="A1843" s="11"/>
      <c r="B1843" s="11"/>
      <c r="C1843" s="11"/>
      <c r="D1843" s="11"/>
      <c r="E1843" s="12"/>
      <c r="F1843" s="12"/>
      <c r="G1843" s="12"/>
      <c r="H1843" s="12"/>
      <c r="I1843" s="12"/>
      <c r="J1843" s="12"/>
      <c r="K1843" s="12"/>
      <c r="L1843" s="12"/>
      <c r="M1843" s="11"/>
      <c r="Q1843" s="1" t="s">
        <v>1426</v>
      </c>
    </row>
    <row r="1844" spans="1:48" ht="30" customHeight="1" x14ac:dyDescent="0.3">
      <c r="A1844" s="11"/>
      <c r="B1844" s="11"/>
      <c r="C1844" s="11"/>
      <c r="D1844" s="11"/>
      <c r="E1844" s="12"/>
      <c r="F1844" s="12"/>
      <c r="G1844" s="12"/>
      <c r="H1844" s="12"/>
      <c r="I1844" s="12"/>
      <c r="J1844" s="12"/>
      <c r="K1844" s="12"/>
      <c r="L1844" s="12"/>
      <c r="M1844" s="11"/>
      <c r="Q1844" s="1" t="s">
        <v>1426</v>
      </c>
    </row>
    <row r="1845" spans="1:48" ht="30" customHeight="1" x14ac:dyDescent="0.3">
      <c r="A1845" s="11"/>
      <c r="B1845" s="11"/>
      <c r="C1845" s="11"/>
      <c r="D1845" s="11"/>
      <c r="E1845" s="12"/>
      <c r="F1845" s="12"/>
      <c r="G1845" s="12"/>
      <c r="H1845" s="12"/>
      <c r="I1845" s="12"/>
      <c r="J1845" s="12"/>
      <c r="K1845" s="12"/>
      <c r="L1845" s="12"/>
      <c r="M1845" s="11"/>
      <c r="Q1845" s="1" t="s">
        <v>1426</v>
      </c>
    </row>
    <row r="1846" spans="1:48" ht="30" customHeight="1" x14ac:dyDescent="0.3">
      <c r="A1846" s="11"/>
      <c r="B1846" s="11"/>
      <c r="C1846" s="11"/>
      <c r="D1846" s="11"/>
      <c r="E1846" s="12"/>
      <c r="F1846" s="12"/>
      <c r="G1846" s="12"/>
      <c r="H1846" s="12"/>
      <c r="I1846" s="12"/>
      <c r="J1846" s="12"/>
      <c r="K1846" s="12"/>
      <c r="L1846" s="12"/>
      <c r="M1846" s="11"/>
      <c r="Q1846" s="1" t="s">
        <v>1426</v>
      </c>
    </row>
    <row r="1847" spans="1:48" ht="30" customHeight="1" x14ac:dyDescent="0.3">
      <c r="A1847" s="11"/>
      <c r="B1847" s="11"/>
      <c r="C1847" s="11"/>
      <c r="D1847" s="11"/>
      <c r="E1847" s="12"/>
      <c r="F1847" s="12"/>
      <c r="G1847" s="12"/>
      <c r="H1847" s="12"/>
      <c r="I1847" s="12"/>
      <c r="J1847" s="12"/>
      <c r="K1847" s="12"/>
      <c r="L1847" s="12"/>
      <c r="M1847" s="11"/>
      <c r="Q1847" s="1" t="s">
        <v>1426</v>
      </c>
    </row>
    <row r="1848" spans="1:48" ht="30" customHeight="1" x14ac:dyDescent="0.3">
      <c r="A1848" s="11"/>
      <c r="B1848" s="11"/>
      <c r="C1848" s="11"/>
      <c r="D1848" s="11"/>
      <c r="E1848" s="12"/>
      <c r="F1848" s="12"/>
      <c r="G1848" s="12"/>
      <c r="H1848" s="12"/>
      <c r="I1848" s="12"/>
      <c r="J1848" s="12"/>
      <c r="K1848" s="12"/>
      <c r="L1848" s="12"/>
      <c r="M1848" s="11"/>
      <c r="Q1848" s="1" t="s">
        <v>1426</v>
      </c>
    </row>
    <row r="1849" spans="1:48" ht="30" customHeight="1" x14ac:dyDescent="0.3">
      <c r="A1849" s="13" t="s">
        <v>87</v>
      </c>
      <c r="B1849" s="11"/>
      <c r="C1849" s="11"/>
      <c r="D1849" s="11"/>
      <c r="E1849" s="12"/>
      <c r="F1849" s="12"/>
      <c r="G1849" s="12"/>
      <c r="H1849" s="12"/>
      <c r="I1849" s="12"/>
      <c r="J1849" s="12"/>
      <c r="K1849" s="12"/>
      <c r="L1849" s="12">
        <f>SUMIF(Q1825:Q1848,"01010516",L1825:L1848)</f>
        <v>0</v>
      </c>
      <c r="M1849" s="11"/>
      <c r="N1849" t="s">
        <v>88</v>
      </c>
    </row>
    <row r="1850" spans="1:48" ht="30" customHeight="1" x14ac:dyDescent="0.3">
      <c r="A1850" s="13" t="s">
        <v>795</v>
      </c>
      <c r="B1850" s="13" t="s">
        <v>50</v>
      </c>
      <c r="C1850" s="11"/>
      <c r="D1850" s="11"/>
      <c r="E1850" s="12"/>
      <c r="F1850" s="12"/>
      <c r="G1850" s="12"/>
      <c r="H1850" s="12"/>
      <c r="I1850" s="12"/>
      <c r="J1850" s="12"/>
      <c r="K1850" s="12"/>
      <c r="L1850" s="12"/>
      <c r="M1850" s="11"/>
      <c r="Q1850" s="1" t="s">
        <v>1435</v>
      </c>
    </row>
    <row r="1851" spans="1:48" ht="30" customHeight="1" x14ac:dyDescent="0.3">
      <c r="A1851" s="13" t="s">
        <v>797</v>
      </c>
      <c r="B1851" s="13" t="s">
        <v>1436</v>
      </c>
      <c r="C1851" s="13" t="s">
        <v>799</v>
      </c>
      <c r="D1851" s="11">
        <v>1</v>
      </c>
      <c r="E1851" s="12"/>
      <c r="F1851" s="12"/>
      <c r="G1851" s="12"/>
      <c r="H1851" s="12"/>
      <c r="I1851" s="12"/>
      <c r="J1851" s="12"/>
      <c r="K1851" s="12">
        <f>TRUNC(E1851+G1851+I1851, 0)</f>
        <v>0</v>
      </c>
      <c r="L1851" s="12">
        <f>TRUNC(F1851+H1851+J1851, 0)</f>
        <v>0</v>
      </c>
      <c r="M1851" s="13" t="s">
        <v>576</v>
      </c>
      <c r="N1851" s="1" t="s">
        <v>1437</v>
      </c>
      <c r="O1851" s="1" t="s">
        <v>50</v>
      </c>
      <c r="P1851" s="1" t="s">
        <v>50</v>
      </c>
      <c r="Q1851" s="1" t="s">
        <v>1435</v>
      </c>
      <c r="R1851" s="1" t="s">
        <v>62</v>
      </c>
      <c r="S1851" s="1" t="s">
        <v>62</v>
      </c>
      <c r="T1851" s="1" t="s">
        <v>61</v>
      </c>
      <c r="AR1851" s="1" t="s">
        <v>50</v>
      </c>
      <c r="AS1851" s="1" t="s">
        <v>50</v>
      </c>
      <c r="AU1851" s="1" t="s">
        <v>1438</v>
      </c>
      <c r="AV1851">
        <v>67061</v>
      </c>
    </row>
    <row r="1852" spans="1:48" ht="30" customHeight="1" x14ac:dyDescent="0.3">
      <c r="A1852" s="11"/>
      <c r="B1852" s="11"/>
      <c r="C1852" s="11"/>
      <c r="D1852" s="11"/>
      <c r="E1852" s="12"/>
      <c r="F1852" s="12"/>
      <c r="G1852" s="12"/>
      <c r="H1852" s="12"/>
      <c r="I1852" s="12"/>
      <c r="J1852" s="12"/>
      <c r="K1852" s="12"/>
      <c r="L1852" s="12"/>
      <c r="M1852" s="11"/>
      <c r="Q1852" s="1" t="s">
        <v>1435</v>
      </c>
    </row>
    <row r="1853" spans="1:48" ht="30" customHeight="1" x14ac:dyDescent="0.3">
      <c r="A1853" s="11"/>
      <c r="B1853" s="11"/>
      <c r="C1853" s="11"/>
      <c r="D1853" s="11"/>
      <c r="E1853" s="12"/>
      <c r="F1853" s="12"/>
      <c r="G1853" s="12"/>
      <c r="H1853" s="12"/>
      <c r="I1853" s="12"/>
      <c r="J1853" s="12"/>
      <c r="K1853" s="12"/>
      <c r="L1853" s="12"/>
      <c r="M1853" s="11"/>
      <c r="Q1853" s="1" t="s">
        <v>1435</v>
      </c>
    </row>
    <row r="1854" spans="1:48" ht="30" customHeight="1" x14ac:dyDescent="0.3">
      <c r="A1854" s="11"/>
      <c r="B1854" s="11"/>
      <c r="C1854" s="11"/>
      <c r="D1854" s="11"/>
      <c r="E1854" s="12"/>
      <c r="F1854" s="12"/>
      <c r="G1854" s="12"/>
      <c r="H1854" s="12"/>
      <c r="I1854" s="12"/>
      <c r="J1854" s="12"/>
      <c r="K1854" s="12"/>
      <c r="L1854" s="12"/>
      <c r="M1854" s="11"/>
      <c r="Q1854" s="1" t="s">
        <v>1435</v>
      </c>
    </row>
    <row r="1855" spans="1:48" ht="30" customHeight="1" x14ac:dyDescent="0.3">
      <c r="A1855" s="11"/>
      <c r="B1855" s="11"/>
      <c r="C1855" s="11"/>
      <c r="D1855" s="11"/>
      <c r="E1855" s="12"/>
      <c r="F1855" s="12"/>
      <c r="G1855" s="12"/>
      <c r="H1855" s="12"/>
      <c r="I1855" s="12"/>
      <c r="J1855" s="12"/>
      <c r="K1855" s="12"/>
      <c r="L1855" s="12"/>
      <c r="M1855" s="11"/>
      <c r="Q1855" s="1" t="s">
        <v>1435</v>
      </c>
    </row>
    <row r="1856" spans="1:48" ht="30" customHeight="1" x14ac:dyDescent="0.3">
      <c r="A1856" s="11"/>
      <c r="B1856" s="11"/>
      <c r="C1856" s="11"/>
      <c r="D1856" s="11"/>
      <c r="E1856" s="12"/>
      <c r="F1856" s="12"/>
      <c r="G1856" s="12"/>
      <c r="H1856" s="12"/>
      <c r="I1856" s="12"/>
      <c r="J1856" s="12"/>
      <c r="K1856" s="12"/>
      <c r="L1856" s="12"/>
      <c r="M1856" s="11"/>
      <c r="Q1856" s="1" t="s">
        <v>1435</v>
      </c>
    </row>
    <row r="1857" spans="1:17" ht="30" customHeight="1" x14ac:dyDescent="0.3">
      <c r="A1857" s="11"/>
      <c r="B1857" s="11"/>
      <c r="C1857" s="11"/>
      <c r="D1857" s="11"/>
      <c r="E1857" s="12"/>
      <c r="F1857" s="12"/>
      <c r="G1857" s="12"/>
      <c r="H1857" s="12"/>
      <c r="I1857" s="12"/>
      <c r="J1857" s="12"/>
      <c r="K1857" s="12"/>
      <c r="L1857" s="12"/>
      <c r="M1857" s="11"/>
      <c r="Q1857" s="1" t="s">
        <v>1435</v>
      </c>
    </row>
    <row r="1858" spans="1:17" ht="30" customHeight="1" x14ac:dyDescent="0.3">
      <c r="A1858" s="11"/>
      <c r="B1858" s="11"/>
      <c r="C1858" s="11"/>
      <c r="D1858" s="11"/>
      <c r="E1858" s="12"/>
      <c r="F1858" s="12"/>
      <c r="G1858" s="12"/>
      <c r="H1858" s="12"/>
      <c r="I1858" s="12"/>
      <c r="J1858" s="12"/>
      <c r="K1858" s="12"/>
      <c r="L1858" s="12"/>
      <c r="M1858" s="11"/>
      <c r="Q1858" s="1" t="s">
        <v>1435</v>
      </c>
    </row>
    <row r="1859" spans="1:17" ht="30" customHeight="1" x14ac:dyDescent="0.3">
      <c r="A1859" s="11"/>
      <c r="B1859" s="11"/>
      <c r="C1859" s="11"/>
      <c r="D1859" s="11"/>
      <c r="E1859" s="12"/>
      <c r="F1859" s="12"/>
      <c r="G1859" s="12"/>
      <c r="H1859" s="12"/>
      <c r="I1859" s="12"/>
      <c r="J1859" s="12"/>
      <c r="K1859" s="12"/>
      <c r="L1859" s="12"/>
      <c r="M1859" s="11"/>
      <c r="Q1859" s="1" t="s">
        <v>1435</v>
      </c>
    </row>
    <row r="1860" spans="1:17" ht="30" customHeight="1" x14ac:dyDescent="0.3">
      <c r="A1860" s="11"/>
      <c r="B1860" s="11"/>
      <c r="C1860" s="11"/>
      <c r="D1860" s="11"/>
      <c r="E1860" s="12"/>
      <c r="F1860" s="12"/>
      <c r="G1860" s="12"/>
      <c r="H1860" s="12"/>
      <c r="I1860" s="12"/>
      <c r="J1860" s="12"/>
      <c r="K1860" s="12"/>
      <c r="L1860" s="12"/>
      <c r="M1860" s="11"/>
      <c r="Q1860" s="1" t="s">
        <v>1435</v>
      </c>
    </row>
    <row r="1861" spans="1:17" ht="30" customHeight="1" x14ac:dyDescent="0.3">
      <c r="A1861" s="11"/>
      <c r="B1861" s="11"/>
      <c r="C1861" s="11"/>
      <c r="D1861" s="11"/>
      <c r="E1861" s="12"/>
      <c r="F1861" s="12"/>
      <c r="G1861" s="12"/>
      <c r="H1861" s="12"/>
      <c r="I1861" s="12"/>
      <c r="J1861" s="12"/>
      <c r="K1861" s="12"/>
      <c r="L1861" s="12"/>
      <c r="M1861" s="11"/>
      <c r="Q1861" s="1" t="s">
        <v>1435</v>
      </c>
    </row>
    <row r="1862" spans="1:17" ht="30" customHeight="1" x14ac:dyDescent="0.3">
      <c r="A1862" s="11"/>
      <c r="B1862" s="11"/>
      <c r="C1862" s="11"/>
      <c r="D1862" s="11"/>
      <c r="E1862" s="12"/>
      <c r="F1862" s="12"/>
      <c r="G1862" s="12"/>
      <c r="H1862" s="12"/>
      <c r="I1862" s="12"/>
      <c r="J1862" s="12"/>
      <c r="K1862" s="12"/>
      <c r="L1862" s="12"/>
      <c r="M1862" s="11"/>
      <c r="Q1862" s="1" t="s">
        <v>1435</v>
      </c>
    </row>
    <row r="1863" spans="1:17" ht="30" customHeight="1" x14ac:dyDescent="0.3">
      <c r="A1863" s="11"/>
      <c r="B1863" s="11"/>
      <c r="C1863" s="11"/>
      <c r="D1863" s="11"/>
      <c r="E1863" s="12"/>
      <c r="F1863" s="12"/>
      <c r="G1863" s="12"/>
      <c r="H1863" s="12"/>
      <c r="I1863" s="12"/>
      <c r="J1863" s="12"/>
      <c r="K1863" s="12"/>
      <c r="L1863" s="12"/>
      <c r="M1863" s="11"/>
      <c r="Q1863" s="1" t="s">
        <v>1435</v>
      </c>
    </row>
    <row r="1864" spans="1:17" ht="30" customHeight="1" x14ac:dyDescent="0.3">
      <c r="A1864" s="11"/>
      <c r="B1864" s="11"/>
      <c r="C1864" s="11"/>
      <c r="D1864" s="11"/>
      <c r="E1864" s="12"/>
      <c r="F1864" s="12"/>
      <c r="G1864" s="12"/>
      <c r="H1864" s="12"/>
      <c r="I1864" s="12"/>
      <c r="J1864" s="12"/>
      <c r="K1864" s="12"/>
      <c r="L1864" s="12"/>
      <c r="M1864" s="11"/>
      <c r="Q1864" s="1" t="s">
        <v>1435</v>
      </c>
    </row>
    <row r="1865" spans="1:17" ht="30" customHeight="1" x14ac:dyDescent="0.3">
      <c r="A1865" s="11"/>
      <c r="B1865" s="11"/>
      <c r="C1865" s="11"/>
      <c r="D1865" s="11"/>
      <c r="E1865" s="12"/>
      <c r="F1865" s="12"/>
      <c r="G1865" s="12"/>
      <c r="H1865" s="12"/>
      <c r="I1865" s="12"/>
      <c r="J1865" s="12"/>
      <c r="K1865" s="12"/>
      <c r="L1865" s="12"/>
      <c r="M1865" s="11"/>
      <c r="Q1865" s="1" t="s">
        <v>1435</v>
      </c>
    </row>
    <row r="1866" spans="1:17" ht="30" customHeight="1" x14ac:dyDescent="0.3">
      <c r="A1866" s="11"/>
      <c r="B1866" s="11"/>
      <c r="C1866" s="11"/>
      <c r="D1866" s="11"/>
      <c r="E1866" s="12"/>
      <c r="F1866" s="12"/>
      <c r="G1866" s="12"/>
      <c r="H1866" s="12"/>
      <c r="I1866" s="12"/>
      <c r="J1866" s="12"/>
      <c r="K1866" s="12"/>
      <c r="L1866" s="12"/>
      <c r="M1866" s="11"/>
      <c r="Q1866" s="1" t="s">
        <v>1435</v>
      </c>
    </row>
    <row r="1867" spans="1:17" ht="30" customHeight="1" x14ac:dyDescent="0.3">
      <c r="A1867" s="11"/>
      <c r="B1867" s="11"/>
      <c r="C1867" s="11"/>
      <c r="D1867" s="11"/>
      <c r="E1867" s="12"/>
      <c r="F1867" s="12"/>
      <c r="G1867" s="12"/>
      <c r="H1867" s="12"/>
      <c r="I1867" s="12"/>
      <c r="J1867" s="12"/>
      <c r="K1867" s="12"/>
      <c r="L1867" s="12"/>
      <c r="M1867" s="11"/>
      <c r="Q1867" s="1" t="s">
        <v>1435</v>
      </c>
    </row>
    <row r="1868" spans="1:17" ht="30" customHeight="1" x14ac:dyDescent="0.3">
      <c r="A1868" s="11"/>
      <c r="B1868" s="11"/>
      <c r="C1868" s="11"/>
      <c r="D1868" s="11"/>
      <c r="E1868" s="12"/>
      <c r="F1868" s="12"/>
      <c r="G1868" s="12"/>
      <c r="H1868" s="12"/>
      <c r="I1868" s="12"/>
      <c r="J1868" s="12"/>
      <c r="K1868" s="12"/>
      <c r="L1868" s="12"/>
      <c r="M1868" s="11"/>
      <c r="Q1868" s="1" t="s">
        <v>1435</v>
      </c>
    </row>
    <row r="1869" spans="1:17" ht="30" customHeight="1" x14ac:dyDescent="0.3">
      <c r="A1869" s="11"/>
      <c r="B1869" s="11"/>
      <c r="C1869" s="11"/>
      <c r="D1869" s="11"/>
      <c r="E1869" s="12"/>
      <c r="F1869" s="12"/>
      <c r="G1869" s="12"/>
      <c r="H1869" s="12"/>
      <c r="I1869" s="12"/>
      <c r="J1869" s="12"/>
      <c r="K1869" s="12"/>
      <c r="L1869" s="12"/>
      <c r="M1869" s="11"/>
      <c r="Q1869" s="1" t="s">
        <v>1435</v>
      </c>
    </row>
    <row r="1870" spans="1:17" ht="30" customHeight="1" x14ac:dyDescent="0.3">
      <c r="A1870" s="11"/>
      <c r="B1870" s="11"/>
      <c r="C1870" s="11"/>
      <c r="D1870" s="11"/>
      <c r="E1870" s="12"/>
      <c r="F1870" s="12"/>
      <c r="G1870" s="12"/>
      <c r="H1870" s="12"/>
      <c r="I1870" s="12"/>
      <c r="J1870" s="12"/>
      <c r="K1870" s="12"/>
      <c r="L1870" s="12"/>
      <c r="M1870" s="11"/>
      <c r="Q1870" s="1" t="s">
        <v>1435</v>
      </c>
    </row>
    <row r="1871" spans="1:17" ht="30" customHeight="1" x14ac:dyDescent="0.3">
      <c r="A1871" s="11"/>
      <c r="B1871" s="11"/>
      <c r="C1871" s="11"/>
      <c r="D1871" s="11"/>
      <c r="E1871" s="12"/>
      <c r="F1871" s="12"/>
      <c r="G1871" s="12"/>
      <c r="H1871" s="12"/>
      <c r="I1871" s="12"/>
      <c r="J1871" s="12"/>
      <c r="K1871" s="12"/>
      <c r="L1871" s="12"/>
      <c r="M1871" s="11"/>
      <c r="Q1871" s="1" t="s">
        <v>1435</v>
      </c>
    </row>
    <row r="1872" spans="1:17" ht="30" customHeight="1" x14ac:dyDescent="0.3">
      <c r="A1872" s="11"/>
      <c r="B1872" s="11"/>
      <c r="C1872" s="11"/>
      <c r="D1872" s="11"/>
      <c r="E1872" s="12"/>
      <c r="F1872" s="12"/>
      <c r="G1872" s="12"/>
      <c r="H1872" s="12"/>
      <c r="I1872" s="12"/>
      <c r="J1872" s="12"/>
      <c r="K1872" s="12"/>
      <c r="L1872" s="12"/>
      <c r="M1872" s="11"/>
      <c r="Q1872" s="1" t="s">
        <v>1435</v>
      </c>
    </row>
    <row r="1873" spans="1:48" ht="30" customHeight="1" x14ac:dyDescent="0.3">
      <c r="A1873" s="11"/>
      <c r="B1873" s="11"/>
      <c r="C1873" s="11"/>
      <c r="D1873" s="11"/>
      <c r="E1873" s="12"/>
      <c r="F1873" s="12"/>
      <c r="G1873" s="12"/>
      <c r="H1873" s="12"/>
      <c r="I1873" s="12"/>
      <c r="J1873" s="12"/>
      <c r="K1873" s="12"/>
      <c r="L1873" s="12"/>
      <c r="M1873" s="11"/>
      <c r="Q1873" s="1" t="s">
        <v>1435</v>
      </c>
    </row>
    <row r="1874" spans="1:48" ht="30" customHeight="1" x14ac:dyDescent="0.3">
      <c r="A1874" s="11"/>
      <c r="B1874" s="11"/>
      <c r="C1874" s="11"/>
      <c r="D1874" s="11"/>
      <c r="E1874" s="12"/>
      <c r="F1874" s="12"/>
      <c r="G1874" s="12"/>
      <c r="H1874" s="12"/>
      <c r="I1874" s="12"/>
      <c r="J1874" s="12"/>
      <c r="K1874" s="12"/>
      <c r="L1874" s="12"/>
      <c r="M1874" s="11"/>
      <c r="Q1874" s="1" t="s">
        <v>1435</v>
      </c>
    </row>
    <row r="1875" spans="1:48" ht="30" customHeight="1" x14ac:dyDescent="0.3">
      <c r="A1875" s="13" t="s">
        <v>87</v>
      </c>
      <c r="B1875" s="11"/>
      <c r="C1875" s="11"/>
      <c r="D1875" s="11"/>
      <c r="E1875" s="12"/>
      <c r="F1875" s="12"/>
      <c r="G1875" s="12"/>
      <c r="H1875" s="12"/>
      <c r="I1875" s="12"/>
      <c r="J1875" s="12"/>
      <c r="K1875" s="12"/>
      <c r="L1875" s="12">
        <f>SUMIF(Q1851:Q1874,"01010517",L1851:L1874)</f>
        <v>0</v>
      </c>
      <c r="M1875" s="11"/>
      <c r="N1875" t="s">
        <v>88</v>
      </c>
    </row>
    <row r="1876" spans="1:48" ht="30" customHeight="1" x14ac:dyDescent="0.3">
      <c r="A1876" s="13" t="s">
        <v>802</v>
      </c>
      <c r="B1876" s="13" t="s">
        <v>50</v>
      </c>
      <c r="C1876" s="11"/>
      <c r="D1876" s="11"/>
      <c r="E1876" s="12"/>
      <c r="F1876" s="12"/>
      <c r="G1876" s="12"/>
      <c r="H1876" s="12"/>
      <c r="I1876" s="12"/>
      <c r="J1876" s="12"/>
      <c r="K1876" s="12"/>
      <c r="L1876" s="12"/>
      <c r="M1876" s="11"/>
      <c r="Q1876" s="1" t="s">
        <v>1439</v>
      </c>
    </row>
    <row r="1877" spans="1:48" ht="30" customHeight="1" x14ac:dyDescent="0.3">
      <c r="A1877" s="13" t="s">
        <v>804</v>
      </c>
      <c r="B1877" s="13" t="s">
        <v>50</v>
      </c>
      <c r="C1877" s="13" t="s">
        <v>99</v>
      </c>
      <c r="D1877" s="11">
        <v>15</v>
      </c>
      <c r="E1877" s="12"/>
      <c r="F1877" s="12"/>
      <c r="G1877" s="12"/>
      <c r="H1877" s="12"/>
      <c r="I1877" s="12"/>
      <c r="J1877" s="12"/>
      <c r="K1877" s="12">
        <f t="shared" ref="K1877:K1893" si="80">TRUNC(E1877+G1877+I1877, 0)</f>
        <v>0</v>
      </c>
      <c r="L1877" s="12">
        <f t="shared" ref="L1877:L1893" si="81">TRUNC(F1877+H1877+J1877, 0)</f>
        <v>0</v>
      </c>
      <c r="M1877" s="13" t="s">
        <v>805</v>
      </c>
      <c r="N1877" s="1" t="s">
        <v>806</v>
      </c>
      <c r="O1877" s="1" t="s">
        <v>50</v>
      </c>
      <c r="P1877" s="1" t="s">
        <v>50</v>
      </c>
      <c r="Q1877" s="1" t="s">
        <v>1439</v>
      </c>
      <c r="R1877" s="1" t="s">
        <v>61</v>
      </c>
      <c r="S1877" s="1" t="s">
        <v>62</v>
      </c>
      <c r="T1877" s="1" t="s">
        <v>62</v>
      </c>
      <c r="AR1877" s="1" t="s">
        <v>50</v>
      </c>
      <c r="AS1877" s="1" t="s">
        <v>50</v>
      </c>
      <c r="AU1877" s="1" t="s">
        <v>1440</v>
      </c>
      <c r="AV1877">
        <v>67152</v>
      </c>
    </row>
    <row r="1878" spans="1:48" ht="30" customHeight="1" x14ac:dyDescent="0.3">
      <c r="A1878" s="13" t="s">
        <v>808</v>
      </c>
      <c r="B1878" s="13" t="s">
        <v>809</v>
      </c>
      <c r="C1878" s="13" t="s">
        <v>99</v>
      </c>
      <c r="D1878" s="11">
        <v>11</v>
      </c>
      <c r="E1878" s="12"/>
      <c r="F1878" s="12"/>
      <c r="G1878" s="12"/>
      <c r="H1878" s="12"/>
      <c r="I1878" s="12"/>
      <c r="J1878" s="12"/>
      <c r="K1878" s="12">
        <f t="shared" si="80"/>
        <v>0</v>
      </c>
      <c r="L1878" s="12">
        <f t="shared" si="81"/>
        <v>0</v>
      </c>
      <c r="M1878" s="13" t="s">
        <v>810</v>
      </c>
      <c r="N1878" s="1" t="s">
        <v>811</v>
      </c>
      <c r="O1878" s="1" t="s">
        <v>50</v>
      </c>
      <c r="P1878" s="1" t="s">
        <v>50</v>
      </c>
      <c r="Q1878" s="1" t="s">
        <v>1439</v>
      </c>
      <c r="R1878" s="1" t="s">
        <v>61</v>
      </c>
      <c r="S1878" s="1" t="s">
        <v>62</v>
      </c>
      <c r="T1878" s="1" t="s">
        <v>62</v>
      </c>
      <c r="AR1878" s="1" t="s">
        <v>50</v>
      </c>
      <c r="AS1878" s="1" t="s">
        <v>50</v>
      </c>
      <c r="AU1878" s="1" t="s">
        <v>1441</v>
      </c>
      <c r="AV1878">
        <v>67320</v>
      </c>
    </row>
    <row r="1879" spans="1:48" ht="30" customHeight="1" x14ac:dyDescent="0.3">
      <c r="A1879" s="13" t="s">
        <v>808</v>
      </c>
      <c r="B1879" s="13" t="s">
        <v>1442</v>
      </c>
      <c r="C1879" s="13" t="s">
        <v>99</v>
      </c>
      <c r="D1879" s="11">
        <v>11</v>
      </c>
      <c r="E1879" s="12"/>
      <c r="F1879" s="12"/>
      <c r="G1879" s="12"/>
      <c r="H1879" s="12"/>
      <c r="I1879" s="12"/>
      <c r="J1879" s="12"/>
      <c r="K1879" s="12">
        <f t="shared" si="80"/>
        <v>0</v>
      </c>
      <c r="L1879" s="12">
        <f t="shared" si="81"/>
        <v>0</v>
      </c>
      <c r="M1879" s="13" t="s">
        <v>1443</v>
      </c>
      <c r="N1879" s="1" t="s">
        <v>1444</v>
      </c>
      <c r="O1879" s="1" t="s">
        <v>50</v>
      </c>
      <c r="P1879" s="1" t="s">
        <v>50</v>
      </c>
      <c r="Q1879" s="1" t="s">
        <v>1439</v>
      </c>
      <c r="R1879" s="1" t="s">
        <v>61</v>
      </c>
      <c r="S1879" s="1" t="s">
        <v>62</v>
      </c>
      <c r="T1879" s="1" t="s">
        <v>62</v>
      </c>
      <c r="AR1879" s="1" t="s">
        <v>50</v>
      </c>
      <c r="AS1879" s="1" t="s">
        <v>50</v>
      </c>
      <c r="AU1879" s="1" t="s">
        <v>1445</v>
      </c>
      <c r="AV1879">
        <v>67321</v>
      </c>
    </row>
    <row r="1880" spans="1:48" ht="30" customHeight="1" x14ac:dyDescent="0.3">
      <c r="A1880" s="13" t="s">
        <v>1446</v>
      </c>
      <c r="B1880" s="13" t="s">
        <v>1447</v>
      </c>
      <c r="C1880" s="13" t="s">
        <v>251</v>
      </c>
      <c r="D1880" s="11">
        <v>13</v>
      </c>
      <c r="E1880" s="12"/>
      <c r="F1880" s="12"/>
      <c r="G1880" s="12"/>
      <c r="H1880" s="12"/>
      <c r="I1880" s="12"/>
      <c r="J1880" s="12"/>
      <c r="K1880" s="12">
        <f t="shared" si="80"/>
        <v>0</v>
      </c>
      <c r="L1880" s="12">
        <f t="shared" si="81"/>
        <v>0</v>
      </c>
      <c r="M1880" s="13" t="s">
        <v>1448</v>
      </c>
      <c r="N1880" s="1" t="s">
        <v>1449</v>
      </c>
      <c r="O1880" s="1" t="s">
        <v>50</v>
      </c>
      <c r="P1880" s="1" t="s">
        <v>50</v>
      </c>
      <c r="Q1880" s="1" t="s">
        <v>1439</v>
      </c>
      <c r="R1880" s="1" t="s">
        <v>61</v>
      </c>
      <c r="S1880" s="1" t="s">
        <v>62</v>
      </c>
      <c r="T1880" s="1" t="s">
        <v>62</v>
      </c>
      <c r="AR1880" s="1" t="s">
        <v>50</v>
      </c>
      <c r="AS1880" s="1" t="s">
        <v>50</v>
      </c>
      <c r="AU1880" s="1" t="s">
        <v>1450</v>
      </c>
      <c r="AV1880">
        <v>67322</v>
      </c>
    </row>
    <row r="1881" spans="1:48" ht="30" customHeight="1" x14ac:dyDescent="0.3">
      <c r="A1881" s="13" t="s">
        <v>852</v>
      </c>
      <c r="B1881" s="13" t="s">
        <v>853</v>
      </c>
      <c r="C1881" s="13" t="s">
        <v>99</v>
      </c>
      <c r="D1881" s="11">
        <v>9</v>
      </c>
      <c r="E1881" s="12"/>
      <c r="F1881" s="12"/>
      <c r="G1881" s="12"/>
      <c r="H1881" s="12"/>
      <c r="I1881" s="12"/>
      <c r="J1881" s="12"/>
      <c r="K1881" s="12">
        <f t="shared" si="80"/>
        <v>0</v>
      </c>
      <c r="L1881" s="12">
        <f t="shared" si="81"/>
        <v>0</v>
      </c>
      <c r="M1881" s="13" t="s">
        <v>854</v>
      </c>
      <c r="N1881" s="1" t="s">
        <v>855</v>
      </c>
      <c r="O1881" s="1" t="s">
        <v>50</v>
      </c>
      <c r="P1881" s="1" t="s">
        <v>50</v>
      </c>
      <c r="Q1881" s="1" t="s">
        <v>1439</v>
      </c>
      <c r="R1881" s="1" t="s">
        <v>61</v>
      </c>
      <c r="S1881" s="1" t="s">
        <v>62</v>
      </c>
      <c r="T1881" s="1" t="s">
        <v>62</v>
      </c>
      <c r="AR1881" s="1" t="s">
        <v>50</v>
      </c>
      <c r="AS1881" s="1" t="s">
        <v>50</v>
      </c>
      <c r="AU1881" s="1" t="s">
        <v>1451</v>
      </c>
      <c r="AV1881">
        <v>67161</v>
      </c>
    </row>
    <row r="1882" spans="1:48" ht="30" customHeight="1" x14ac:dyDescent="0.3">
      <c r="A1882" s="13" t="s">
        <v>857</v>
      </c>
      <c r="B1882" s="13" t="s">
        <v>50</v>
      </c>
      <c r="C1882" s="13" t="s">
        <v>99</v>
      </c>
      <c r="D1882" s="11">
        <v>2</v>
      </c>
      <c r="E1882" s="12"/>
      <c r="F1882" s="12"/>
      <c r="G1882" s="12"/>
      <c r="H1882" s="12"/>
      <c r="I1882" s="12"/>
      <c r="J1882" s="12"/>
      <c r="K1882" s="12">
        <f t="shared" si="80"/>
        <v>0</v>
      </c>
      <c r="L1882" s="12">
        <f t="shared" si="81"/>
        <v>0</v>
      </c>
      <c r="M1882" s="13" t="s">
        <v>858</v>
      </c>
      <c r="N1882" s="1" t="s">
        <v>859</v>
      </c>
      <c r="O1882" s="1" t="s">
        <v>50</v>
      </c>
      <c r="P1882" s="1" t="s">
        <v>50</v>
      </c>
      <c r="Q1882" s="1" t="s">
        <v>1439</v>
      </c>
      <c r="R1882" s="1" t="s">
        <v>61</v>
      </c>
      <c r="S1882" s="1" t="s">
        <v>62</v>
      </c>
      <c r="T1882" s="1" t="s">
        <v>62</v>
      </c>
      <c r="AR1882" s="1" t="s">
        <v>50</v>
      </c>
      <c r="AS1882" s="1" t="s">
        <v>50</v>
      </c>
      <c r="AU1882" s="1" t="s">
        <v>1452</v>
      </c>
      <c r="AV1882">
        <v>67162</v>
      </c>
    </row>
    <row r="1883" spans="1:48" ht="30" customHeight="1" x14ac:dyDescent="0.3">
      <c r="A1883" s="13" t="s">
        <v>861</v>
      </c>
      <c r="B1883" s="13" t="s">
        <v>50</v>
      </c>
      <c r="C1883" s="13" t="s">
        <v>99</v>
      </c>
      <c r="D1883" s="11">
        <v>10</v>
      </c>
      <c r="E1883" s="12"/>
      <c r="F1883" s="12"/>
      <c r="G1883" s="12"/>
      <c r="H1883" s="12"/>
      <c r="I1883" s="12"/>
      <c r="J1883" s="12"/>
      <c r="K1883" s="12">
        <f t="shared" si="80"/>
        <v>0</v>
      </c>
      <c r="L1883" s="12">
        <f t="shared" si="81"/>
        <v>0</v>
      </c>
      <c r="M1883" s="13" t="s">
        <v>862</v>
      </c>
      <c r="N1883" s="1" t="s">
        <v>863</v>
      </c>
      <c r="O1883" s="1" t="s">
        <v>50</v>
      </c>
      <c r="P1883" s="1" t="s">
        <v>50</v>
      </c>
      <c r="Q1883" s="1" t="s">
        <v>1439</v>
      </c>
      <c r="R1883" s="1" t="s">
        <v>61</v>
      </c>
      <c r="S1883" s="1" t="s">
        <v>62</v>
      </c>
      <c r="T1883" s="1" t="s">
        <v>62</v>
      </c>
      <c r="AR1883" s="1" t="s">
        <v>50</v>
      </c>
      <c r="AS1883" s="1" t="s">
        <v>50</v>
      </c>
      <c r="AU1883" s="1" t="s">
        <v>1453</v>
      </c>
      <c r="AV1883">
        <v>67163</v>
      </c>
    </row>
    <row r="1884" spans="1:48" ht="30" customHeight="1" x14ac:dyDescent="0.3">
      <c r="A1884" s="13" t="s">
        <v>878</v>
      </c>
      <c r="B1884" s="13" t="s">
        <v>1102</v>
      </c>
      <c r="C1884" s="13" t="s">
        <v>150</v>
      </c>
      <c r="D1884" s="11">
        <v>2</v>
      </c>
      <c r="E1884" s="12"/>
      <c r="F1884" s="12"/>
      <c r="G1884" s="12"/>
      <c r="H1884" s="12"/>
      <c r="I1884" s="12"/>
      <c r="J1884" s="12"/>
      <c r="K1884" s="12">
        <f t="shared" si="80"/>
        <v>0</v>
      </c>
      <c r="L1884" s="12">
        <f t="shared" si="81"/>
        <v>0</v>
      </c>
      <c r="M1884" s="13" t="s">
        <v>1103</v>
      </c>
      <c r="N1884" s="1" t="s">
        <v>1104</v>
      </c>
      <c r="O1884" s="1" t="s">
        <v>50</v>
      </c>
      <c r="P1884" s="1" t="s">
        <v>50</v>
      </c>
      <c r="Q1884" s="1" t="s">
        <v>1439</v>
      </c>
      <c r="R1884" s="1" t="s">
        <v>61</v>
      </c>
      <c r="S1884" s="1" t="s">
        <v>62</v>
      </c>
      <c r="T1884" s="1" t="s">
        <v>62</v>
      </c>
      <c r="AR1884" s="1" t="s">
        <v>50</v>
      </c>
      <c r="AS1884" s="1" t="s">
        <v>50</v>
      </c>
      <c r="AU1884" s="1" t="s">
        <v>1454</v>
      </c>
      <c r="AV1884">
        <v>67174</v>
      </c>
    </row>
    <row r="1885" spans="1:48" ht="30" customHeight="1" x14ac:dyDescent="0.3">
      <c r="A1885" s="13" t="s">
        <v>878</v>
      </c>
      <c r="B1885" s="13" t="s">
        <v>879</v>
      </c>
      <c r="C1885" s="13" t="s">
        <v>150</v>
      </c>
      <c r="D1885" s="11">
        <v>6</v>
      </c>
      <c r="E1885" s="12"/>
      <c r="F1885" s="12"/>
      <c r="G1885" s="12"/>
      <c r="H1885" s="12"/>
      <c r="I1885" s="12"/>
      <c r="J1885" s="12"/>
      <c r="K1885" s="12">
        <f t="shared" si="80"/>
        <v>0</v>
      </c>
      <c r="L1885" s="12">
        <f t="shared" si="81"/>
        <v>0</v>
      </c>
      <c r="M1885" s="13" t="s">
        <v>880</v>
      </c>
      <c r="N1885" s="1" t="s">
        <v>881</v>
      </c>
      <c r="O1885" s="1" t="s">
        <v>50</v>
      </c>
      <c r="P1885" s="1" t="s">
        <v>50</v>
      </c>
      <c r="Q1885" s="1" t="s">
        <v>1439</v>
      </c>
      <c r="R1885" s="1" t="s">
        <v>61</v>
      </c>
      <c r="S1885" s="1" t="s">
        <v>62</v>
      </c>
      <c r="T1885" s="1" t="s">
        <v>62</v>
      </c>
      <c r="AR1885" s="1" t="s">
        <v>50</v>
      </c>
      <c r="AS1885" s="1" t="s">
        <v>50</v>
      </c>
      <c r="AU1885" s="1" t="s">
        <v>1455</v>
      </c>
      <c r="AV1885">
        <v>67166</v>
      </c>
    </row>
    <row r="1886" spans="1:48" ht="30" customHeight="1" x14ac:dyDescent="0.3">
      <c r="A1886" s="13" t="s">
        <v>1456</v>
      </c>
      <c r="B1886" s="13" t="s">
        <v>1457</v>
      </c>
      <c r="C1886" s="13" t="s">
        <v>1458</v>
      </c>
      <c r="D1886" s="11">
        <v>14</v>
      </c>
      <c r="E1886" s="12"/>
      <c r="F1886" s="12"/>
      <c r="G1886" s="12"/>
      <c r="H1886" s="12"/>
      <c r="I1886" s="12"/>
      <c r="J1886" s="12"/>
      <c r="K1886" s="12">
        <f t="shared" si="80"/>
        <v>0</v>
      </c>
      <c r="L1886" s="12">
        <f t="shared" si="81"/>
        <v>0</v>
      </c>
      <c r="M1886" s="13" t="s">
        <v>50</v>
      </c>
      <c r="N1886" s="1" t="s">
        <v>1459</v>
      </c>
      <c r="O1886" s="1" t="s">
        <v>50</v>
      </c>
      <c r="P1886" s="1" t="s">
        <v>50</v>
      </c>
      <c r="Q1886" s="1" t="s">
        <v>1439</v>
      </c>
      <c r="R1886" s="1" t="s">
        <v>62</v>
      </c>
      <c r="S1886" s="1" t="s">
        <v>62</v>
      </c>
      <c r="T1886" s="1" t="s">
        <v>61</v>
      </c>
      <c r="AR1886" s="1" t="s">
        <v>50</v>
      </c>
      <c r="AS1886" s="1" t="s">
        <v>50</v>
      </c>
      <c r="AU1886" s="1" t="s">
        <v>1460</v>
      </c>
      <c r="AV1886">
        <v>67317</v>
      </c>
    </row>
    <row r="1887" spans="1:48" ht="30" customHeight="1" x14ac:dyDescent="0.3">
      <c r="A1887" s="13" t="s">
        <v>883</v>
      </c>
      <c r="B1887" s="13" t="s">
        <v>50</v>
      </c>
      <c r="C1887" s="13" t="s">
        <v>251</v>
      </c>
      <c r="D1887" s="11">
        <v>46</v>
      </c>
      <c r="E1887" s="12"/>
      <c r="F1887" s="12"/>
      <c r="G1887" s="12"/>
      <c r="H1887" s="12"/>
      <c r="I1887" s="12"/>
      <c r="J1887" s="12"/>
      <c r="K1887" s="12">
        <f t="shared" si="80"/>
        <v>0</v>
      </c>
      <c r="L1887" s="12">
        <f t="shared" si="81"/>
        <v>0</v>
      </c>
      <c r="M1887" s="13" t="s">
        <v>884</v>
      </c>
      <c r="N1887" s="1" t="s">
        <v>885</v>
      </c>
      <c r="O1887" s="1" t="s">
        <v>50</v>
      </c>
      <c r="P1887" s="1" t="s">
        <v>50</v>
      </c>
      <c r="Q1887" s="1" t="s">
        <v>1439</v>
      </c>
      <c r="R1887" s="1" t="s">
        <v>61</v>
      </c>
      <c r="S1887" s="1" t="s">
        <v>62</v>
      </c>
      <c r="T1887" s="1" t="s">
        <v>62</v>
      </c>
      <c r="AR1887" s="1" t="s">
        <v>50</v>
      </c>
      <c r="AS1887" s="1" t="s">
        <v>50</v>
      </c>
      <c r="AU1887" s="1" t="s">
        <v>1461</v>
      </c>
      <c r="AV1887">
        <v>67424</v>
      </c>
    </row>
    <row r="1888" spans="1:48" ht="30" customHeight="1" x14ac:dyDescent="0.3">
      <c r="A1888" s="13" t="s">
        <v>1462</v>
      </c>
      <c r="B1888" s="13" t="s">
        <v>546</v>
      </c>
      <c r="C1888" s="13" t="s">
        <v>99</v>
      </c>
      <c r="D1888" s="11">
        <v>4</v>
      </c>
      <c r="E1888" s="12"/>
      <c r="F1888" s="12"/>
      <c r="G1888" s="12"/>
      <c r="H1888" s="12"/>
      <c r="I1888" s="12"/>
      <c r="J1888" s="12"/>
      <c r="K1888" s="12">
        <f t="shared" si="80"/>
        <v>0</v>
      </c>
      <c r="L1888" s="12">
        <f t="shared" si="81"/>
        <v>0</v>
      </c>
      <c r="M1888" s="13" t="s">
        <v>1463</v>
      </c>
      <c r="N1888" s="1" t="s">
        <v>1464</v>
      </c>
      <c r="O1888" s="1" t="s">
        <v>50</v>
      </c>
      <c r="P1888" s="1" t="s">
        <v>50</v>
      </c>
      <c r="Q1888" s="1" t="s">
        <v>1439</v>
      </c>
      <c r="R1888" s="1" t="s">
        <v>61</v>
      </c>
      <c r="S1888" s="1" t="s">
        <v>62</v>
      </c>
      <c r="T1888" s="1" t="s">
        <v>62</v>
      </c>
      <c r="AR1888" s="1" t="s">
        <v>50</v>
      </c>
      <c r="AS1888" s="1" t="s">
        <v>50</v>
      </c>
      <c r="AU1888" s="1" t="s">
        <v>1465</v>
      </c>
      <c r="AV1888">
        <v>67319</v>
      </c>
    </row>
    <row r="1889" spans="1:48" ht="30" customHeight="1" x14ac:dyDescent="0.3">
      <c r="A1889" s="13" t="s">
        <v>887</v>
      </c>
      <c r="B1889" s="13" t="s">
        <v>818</v>
      </c>
      <c r="C1889" s="13" t="s">
        <v>99</v>
      </c>
      <c r="D1889" s="11">
        <v>20</v>
      </c>
      <c r="E1889" s="12"/>
      <c r="F1889" s="12"/>
      <c r="G1889" s="12"/>
      <c r="H1889" s="12"/>
      <c r="I1889" s="12"/>
      <c r="J1889" s="12"/>
      <c r="K1889" s="12">
        <f t="shared" si="80"/>
        <v>0</v>
      </c>
      <c r="L1889" s="12">
        <f t="shared" si="81"/>
        <v>0</v>
      </c>
      <c r="M1889" s="13" t="s">
        <v>888</v>
      </c>
      <c r="N1889" s="1" t="s">
        <v>889</v>
      </c>
      <c r="O1889" s="1" t="s">
        <v>50</v>
      </c>
      <c r="P1889" s="1" t="s">
        <v>50</v>
      </c>
      <c r="Q1889" s="1" t="s">
        <v>1439</v>
      </c>
      <c r="R1889" s="1" t="s">
        <v>61</v>
      </c>
      <c r="S1889" s="1" t="s">
        <v>62</v>
      </c>
      <c r="T1889" s="1" t="s">
        <v>62</v>
      </c>
      <c r="AR1889" s="1" t="s">
        <v>50</v>
      </c>
      <c r="AS1889" s="1" t="s">
        <v>50</v>
      </c>
      <c r="AU1889" s="1" t="s">
        <v>1466</v>
      </c>
      <c r="AV1889">
        <v>67167</v>
      </c>
    </row>
    <row r="1890" spans="1:48" ht="30" customHeight="1" x14ac:dyDescent="0.3">
      <c r="A1890" s="13" t="s">
        <v>896</v>
      </c>
      <c r="B1890" s="13" t="s">
        <v>897</v>
      </c>
      <c r="C1890" s="13" t="s">
        <v>99</v>
      </c>
      <c r="D1890" s="11">
        <v>2</v>
      </c>
      <c r="E1890" s="12"/>
      <c r="F1890" s="12"/>
      <c r="G1890" s="12"/>
      <c r="H1890" s="12"/>
      <c r="I1890" s="12"/>
      <c r="J1890" s="12"/>
      <c r="K1890" s="12">
        <f t="shared" si="80"/>
        <v>0</v>
      </c>
      <c r="L1890" s="12">
        <f t="shared" si="81"/>
        <v>0</v>
      </c>
      <c r="M1890" s="13" t="s">
        <v>898</v>
      </c>
      <c r="N1890" s="1" t="s">
        <v>899</v>
      </c>
      <c r="O1890" s="1" t="s">
        <v>50</v>
      </c>
      <c r="P1890" s="1" t="s">
        <v>50</v>
      </c>
      <c r="Q1890" s="1" t="s">
        <v>1439</v>
      </c>
      <c r="R1890" s="1" t="s">
        <v>61</v>
      </c>
      <c r="S1890" s="1" t="s">
        <v>62</v>
      </c>
      <c r="T1890" s="1" t="s">
        <v>62</v>
      </c>
      <c r="AR1890" s="1" t="s">
        <v>50</v>
      </c>
      <c r="AS1890" s="1" t="s">
        <v>50</v>
      </c>
      <c r="AU1890" s="1" t="s">
        <v>1467</v>
      </c>
      <c r="AV1890">
        <v>67169</v>
      </c>
    </row>
    <row r="1891" spans="1:48" ht="30" customHeight="1" x14ac:dyDescent="0.3">
      <c r="A1891" s="13" t="s">
        <v>901</v>
      </c>
      <c r="B1891" s="13" t="s">
        <v>902</v>
      </c>
      <c r="C1891" s="13" t="s">
        <v>99</v>
      </c>
      <c r="D1891" s="11">
        <v>1</v>
      </c>
      <c r="E1891" s="12"/>
      <c r="F1891" s="12"/>
      <c r="G1891" s="12"/>
      <c r="H1891" s="12"/>
      <c r="I1891" s="12"/>
      <c r="J1891" s="12"/>
      <c r="K1891" s="12">
        <f t="shared" si="80"/>
        <v>0</v>
      </c>
      <c r="L1891" s="12">
        <f t="shared" si="81"/>
        <v>0</v>
      </c>
      <c r="M1891" s="13" t="s">
        <v>903</v>
      </c>
      <c r="N1891" s="1" t="s">
        <v>904</v>
      </c>
      <c r="O1891" s="1" t="s">
        <v>50</v>
      </c>
      <c r="P1891" s="1" t="s">
        <v>50</v>
      </c>
      <c r="Q1891" s="1" t="s">
        <v>1439</v>
      </c>
      <c r="R1891" s="1" t="s">
        <v>61</v>
      </c>
      <c r="S1891" s="1" t="s">
        <v>62</v>
      </c>
      <c r="T1891" s="1" t="s">
        <v>62</v>
      </c>
      <c r="AR1891" s="1" t="s">
        <v>50</v>
      </c>
      <c r="AS1891" s="1" t="s">
        <v>50</v>
      </c>
      <c r="AU1891" s="1" t="s">
        <v>1468</v>
      </c>
      <c r="AV1891">
        <v>67318</v>
      </c>
    </row>
    <row r="1892" spans="1:48" ht="30" customHeight="1" x14ac:dyDescent="0.3">
      <c r="A1892" s="13" t="s">
        <v>138</v>
      </c>
      <c r="B1892" s="13" t="s">
        <v>50</v>
      </c>
      <c r="C1892" s="13" t="s">
        <v>139</v>
      </c>
      <c r="D1892" s="11">
        <v>18.393000000000001</v>
      </c>
      <c r="E1892" s="12"/>
      <c r="F1892" s="12"/>
      <c r="G1892" s="12"/>
      <c r="H1892" s="12"/>
      <c r="I1892" s="12"/>
      <c r="J1892" s="12"/>
      <c r="K1892" s="12">
        <f t="shared" si="80"/>
        <v>0</v>
      </c>
      <c r="L1892" s="12">
        <f t="shared" si="81"/>
        <v>0</v>
      </c>
      <c r="M1892" s="13" t="s">
        <v>50</v>
      </c>
      <c r="N1892" s="1" t="s">
        <v>140</v>
      </c>
      <c r="O1892" s="1" t="s">
        <v>50</v>
      </c>
      <c r="P1892" s="1" t="s">
        <v>50</v>
      </c>
      <c r="Q1892" s="1" t="s">
        <v>1439</v>
      </c>
      <c r="R1892" s="1" t="s">
        <v>62</v>
      </c>
      <c r="S1892" s="1" t="s">
        <v>62</v>
      </c>
      <c r="T1892" s="1" t="s">
        <v>61</v>
      </c>
      <c r="AR1892" s="1" t="s">
        <v>50</v>
      </c>
      <c r="AS1892" s="1" t="s">
        <v>50</v>
      </c>
      <c r="AU1892" s="1" t="s">
        <v>1469</v>
      </c>
      <c r="AV1892">
        <v>67170</v>
      </c>
    </row>
    <row r="1893" spans="1:48" ht="30" customHeight="1" x14ac:dyDescent="0.3">
      <c r="A1893" s="13" t="s">
        <v>142</v>
      </c>
      <c r="B1893" s="13" t="s">
        <v>143</v>
      </c>
      <c r="C1893" s="13" t="s">
        <v>139</v>
      </c>
      <c r="D1893" s="11">
        <v>0.16400000000000001</v>
      </c>
      <c r="E1893" s="12"/>
      <c r="F1893" s="12"/>
      <c r="G1893" s="12"/>
      <c r="H1893" s="12"/>
      <c r="I1893" s="12"/>
      <c r="J1893" s="12"/>
      <c r="K1893" s="12">
        <f t="shared" si="80"/>
        <v>0</v>
      </c>
      <c r="L1893" s="12">
        <f t="shared" si="81"/>
        <v>0</v>
      </c>
      <c r="M1893" s="13" t="s">
        <v>50</v>
      </c>
      <c r="N1893" s="1" t="s">
        <v>144</v>
      </c>
      <c r="O1893" s="1" t="s">
        <v>50</v>
      </c>
      <c r="P1893" s="1" t="s">
        <v>50</v>
      </c>
      <c r="Q1893" s="1" t="s">
        <v>1439</v>
      </c>
      <c r="R1893" s="1" t="s">
        <v>62</v>
      </c>
      <c r="S1893" s="1" t="s">
        <v>62</v>
      </c>
      <c r="T1893" s="1" t="s">
        <v>61</v>
      </c>
      <c r="AR1893" s="1" t="s">
        <v>50</v>
      </c>
      <c r="AS1893" s="1" t="s">
        <v>50</v>
      </c>
      <c r="AU1893" s="1" t="s">
        <v>1470</v>
      </c>
      <c r="AV1893">
        <v>67171</v>
      </c>
    </row>
    <row r="1894" spans="1:48" ht="30" customHeight="1" x14ac:dyDescent="0.3">
      <c r="A1894" s="11"/>
      <c r="B1894" s="11"/>
      <c r="C1894" s="11"/>
      <c r="D1894" s="11"/>
      <c r="E1894" s="12"/>
      <c r="F1894" s="12"/>
      <c r="G1894" s="12"/>
      <c r="H1894" s="12"/>
      <c r="I1894" s="12"/>
      <c r="J1894" s="12"/>
      <c r="K1894" s="12"/>
      <c r="L1894" s="12"/>
      <c r="M1894" s="11"/>
      <c r="Q1894" s="1" t="s">
        <v>1439</v>
      </c>
    </row>
    <row r="1895" spans="1:48" ht="30" customHeight="1" x14ac:dyDescent="0.3">
      <c r="A1895" s="11"/>
      <c r="B1895" s="11"/>
      <c r="C1895" s="11"/>
      <c r="D1895" s="11"/>
      <c r="E1895" s="12"/>
      <c r="F1895" s="12"/>
      <c r="G1895" s="12"/>
      <c r="H1895" s="12"/>
      <c r="I1895" s="12"/>
      <c r="J1895" s="12"/>
      <c r="K1895" s="12"/>
      <c r="L1895" s="12"/>
      <c r="M1895" s="11"/>
      <c r="Q1895" s="1" t="s">
        <v>1439</v>
      </c>
    </row>
    <row r="1896" spans="1:48" ht="30" customHeight="1" x14ac:dyDescent="0.3">
      <c r="A1896" s="11"/>
      <c r="B1896" s="11"/>
      <c r="C1896" s="11"/>
      <c r="D1896" s="11"/>
      <c r="E1896" s="12"/>
      <c r="F1896" s="12"/>
      <c r="G1896" s="12"/>
      <c r="H1896" s="12"/>
      <c r="I1896" s="12"/>
      <c r="J1896" s="12"/>
      <c r="K1896" s="12"/>
      <c r="L1896" s="12"/>
      <c r="M1896" s="11"/>
      <c r="Q1896" s="1" t="s">
        <v>1439</v>
      </c>
    </row>
    <row r="1897" spans="1:48" ht="30" customHeight="1" x14ac:dyDescent="0.3">
      <c r="A1897" s="11"/>
      <c r="B1897" s="11"/>
      <c r="C1897" s="11"/>
      <c r="D1897" s="11"/>
      <c r="E1897" s="12"/>
      <c r="F1897" s="12"/>
      <c r="G1897" s="12"/>
      <c r="H1897" s="12"/>
      <c r="I1897" s="12"/>
      <c r="J1897" s="12"/>
      <c r="K1897" s="12"/>
      <c r="L1897" s="12"/>
      <c r="M1897" s="11"/>
      <c r="Q1897" s="1" t="s">
        <v>1439</v>
      </c>
    </row>
    <row r="1898" spans="1:48" ht="30" customHeight="1" x14ac:dyDescent="0.3">
      <c r="A1898" s="11"/>
      <c r="B1898" s="11"/>
      <c r="C1898" s="11"/>
      <c r="D1898" s="11"/>
      <c r="E1898" s="12"/>
      <c r="F1898" s="12"/>
      <c r="G1898" s="12"/>
      <c r="H1898" s="12"/>
      <c r="I1898" s="12"/>
      <c r="J1898" s="12"/>
      <c r="K1898" s="12"/>
      <c r="L1898" s="12"/>
      <c r="M1898" s="11"/>
      <c r="Q1898" s="1" t="s">
        <v>1439</v>
      </c>
    </row>
    <row r="1899" spans="1:48" ht="30" customHeight="1" x14ac:dyDescent="0.3">
      <c r="A1899" s="11"/>
      <c r="B1899" s="11"/>
      <c r="C1899" s="11"/>
      <c r="D1899" s="11"/>
      <c r="E1899" s="12"/>
      <c r="F1899" s="12"/>
      <c r="G1899" s="12"/>
      <c r="H1899" s="12"/>
      <c r="I1899" s="12"/>
      <c r="J1899" s="12"/>
      <c r="K1899" s="12"/>
      <c r="L1899" s="12"/>
      <c r="M1899" s="11"/>
      <c r="Q1899" s="1" t="s">
        <v>1439</v>
      </c>
    </row>
    <row r="1900" spans="1:48" ht="30" customHeight="1" x14ac:dyDescent="0.3">
      <c r="A1900" s="11"/>
      <c r="B1900" s="11"/>
      <c r="C1900" s="11"/>
      <c r="D1900" s="11"/>
      <c r="E1900" s="12"/>
      <c r="F1900" s="12"/>
      <c r="G1900" s="12"/>
      <c r="H1900" s="12"/>
      <c r="I1900" s="12"/>
      <c r="J1900" s="12"/>
      <c r="K1900" s="12"/>
      <c r="L1900" s="12"/>
      <c r="M1900" s="11"/>
      <c r="Q1900" s="1" t="s">
        <v>1439</v>
      </c>
    </row>
    <row r="1901" spans="1:48" ht="30" customHeight="1" x14ac:dyDescent="0.3">
      <c r="A1901" s="13" t="s">
        <v>87</v>
      </c>
      <c r="B1901" s="11"/>
      <c r="C1901" s="11"/>
      <c r="D1901" s="11"/>
      <c r="E1901" s="12"/>
      <c r="F1901" s="12"/>
      <c r="G1901" s="12"/>
      <c r="H1901" s="12"/>
      <c r="I1901" s="12"/>
      <c r="J1901" s="12"/>
      <c r="K1901" s="12"/>
      <c r="L1901" s="12">
        <f>SUMIF(Q1877:Q1900,"01010518",L1877:L1900)</f>
        <v>0</v>
      </c>
      <c r="M1901" s="11"/>
      <c r="N1901" t="s">
        <v>88</v>
      </c>
    </row>
    <row r="1902" spans="1:48" ht="30" customHeight="1" x14ac:dyDescent="0.3">
      <c r="A1902" s="13" t="s">
        <v>908</v>
      </c>
      <c r="B1902" s="13" t="s">
        <v>50</v>
      </c>
      <c r="C1902" s="11"/>
      <c r="D1902" s="11"/>
      <c r="E1902" s="12"/>
      <c r="F1902" s="12"/>
      <c r="G1902" s="12"/>
      <c r="H1902" s="12"/>
      <c r="I1902" s="12"/>
      <c r="J1902" s="12"/>
      <c r="K1902" s="12"/>
      <c r="L1902" s="12"/>
      <c r="M1902" s="11"/>
      <c r="Q1902" s="1" t="s">
        <v>1471</v>
      </c>
    </row>
    <row r="1903" spans="1:48" ht="30" customHeight="1" x14ac:dyDescent="0.3">
      <c r="A1903" s="13" t="s">
        <v>910</v>
      </c>
      <c r="B1903" s="13" t="s">
        <v>911</v>
      </c>
      <c r="C1903" s="13" t="s">
        <v>912</v>
      </c>
      <c r="D1903" s="11">
        <v>28</v>
      </c>
      <c r="E1903" s="12"/>
      <c r="F1903" s="12"/>
      <c r="G1903" s="12"/>
      <c r="H1903" s="12"/>
      <c r="I1903" s="12"/>
      <c r="J1903" s="12"/>
      <c r="K1903" s="12">
        <f t="shared" ref="K1903:L1909" si="82">TRUNC(E1903+G1903+I1903, 0)</f>
        <v>0</v>
      </c>
      <c r="L1903" s="12">
        <f t="shared" si="82"/>
        <v>0</v>
      </c>
      <c r="M1903" s="13" t="s">
        <v>50</v>
      </c>
      <c r="N1903" s="1" t="s">
        <v>913</v>
      </c>
      <c r="O1903" s="1" t="s">
        <v>50</v>
      </c>
      <c r="P1903" s="1" t="s">
        <v>50</v>
      </c>
      <c r="Q1903" s="1" t="s">
        <v>1471</v>
      </c>
      <c r="R1903" s="1" t="s">
        <v>62</v>
      </c>
      <c r="S1903" s="1" t="s">
        <v>62</v>
      </c>
      <c r="T1903" s="1" t="s">
        <v>61</v>
      </c>
      <c r="AR1903" s="1" t="s">
        <v>50</v>
      </c>
      <c r="AS1903" s="1" t="s">
        <v>50</v>
      </c>
      <c r="AU1903" s="1" t="s">
        <v>1472</v>
      </c>
      <c r="AV1903">
        <v>67047</v>
      </c>
    </row>
    <row r="1904" spans="1:48" ht="30" customHeight="1" x14ac:dyDescent="0.3">
      <c r="A1904" s="13" t="s">
        <v>915</v>
      </c>
      <c r="B1904" s="13" t="s">
        <v>916</v>
      </c>
      <c r="C1904" s="13" t="s">
        <v>150</v>
      </c>
      <c r="D1904" s="11">
        <v>2</v>
      </c>
      <c r="E1904" s="12"/>
      <c r="F1904" s="12"/>
      <c r="G1904" s="12"/>
      <c r="H1904" s="12"/>
      <c r="I1904" s="12"/>
      <c r="J1904" s="12"/>
      <c r="K1904" s="12">
        <f t="shared" si="82"/>
        <v>0</v>
      </c>
      <c r="L1904" s="12">
        <f t="shared" si="82"/>
        <v>0</v>
      </c>
      <c r="M1904" s="13" t="s">
        <v>50</v>
      </c>
      <c r="N1904" s="1" t="s">
        <v>917</v>
      </c>
      <c r="O1904" s="1" t="s">
        <v>50</v>
      </c>
      <c r="P1904" s="1" t="s">
        <v>50</v>
      </c>
      <c r="Q1904" s="1" t="s">
        <v>1471</v>
      </c>
      <c r="R1904" s="1" t="s">
        <v>62</v>
      </c>
      <c r="S1904" s="1" t="s">
        <v>62</v>
      </c>
      <c r="T1904" s="1" t="s">
        <v>61</v>
      </c>
      <c r="AR1904" s="1" t="s">
        <v>50</v>
      </c>
      <c r="AS1904" s="1" t="s">
        <v>50</v>
      </c>
      <c r="AU1904" s="1" t="s">
        <v>1473</v>
      </c>
      <c r="AV1904">
        <v>67048</v>
      </c>
    </row>
    <row r="1905" spans="1:48" ht="30" customHeight="1" x14ac:dyDescent="0.3">
      <c r="A1905" s="13" t="s">
        <v>919</v>
      </c>
      <c r="B1905" s="13" t="s">
        <v>920</v>
      </c>
      <c r="C1905" s="13" t="s">
        <v>912</v>
      </c>
      <c r="D1905" s="11">
        <v>28</v>
      </c>
      <c r="E1905" s="12"/>
      <c r="F1905" s="12"/>
      <c r="G1905" s="12"/>
      <c r="H1905" s="12"/>
      <c r="I1905" s="12"/>
      <c r="J1905" s="12"/>
      <c r="K1905" s="12">
        <f t="shared" si="82"/>
        <v>0</v>
      </c>
      <c r="L1905" s="12">
        <f t="shared" si="82"/>
        <v>0</v>
      </c>
      <c r="M1905" s="13" t="s">
        <v>921</v>
      </c>
      <c r="N1905" s="1" t="s">
        <v>922</v>
      </c>
      <c r="O1905" s="1" t="s">
        <v>50</v>
      </c>
      <c r="P1905" s="1" t="s">
        <v>50</v>
      </c>
      <c r="Q1905" s="1" t="s">
        <v>1471</v>
      </c>
      <c r="R1905" s="1" t="s">
        <v>62</v>
      </c>
      <c r="S1905" s="1" t="s">
        <v>61</v>
      </c>
      <c r="T1905" s="1" t="s">
        <v>62</v>
      </c>
      <c r="AR1905" s="1" t="s">
        <v>50</v>
      </c>
      <c r="AS1905" s="1" t="s">
        <v>50</v>
      </c>
      <c r="AU1905" s="1" t="s">
        <v>1474</v>
      </c>
      <c r="AV1905">
        <v>67049</v>
      </c>
    </row>
    <row r="1906" spans="1:48" ht="30" customHeight="1" x14ac:dyDescent="0.3">
      <c r="A1906" s="13" t="s">
        <v>924</v>
      </c>
      <c r="B1906" s="13" t="s">
        <v>925</v>
      </c>
      <c r="C1906" s="13" t="s">
        <v>139</v>
      </c>
      <c r="D1906" s="11">
        <v>1.974</v>
      </c>
      <c r="E1906" s="12"/>
      <c r="F1906" s="12"/>
      <c r="G1906" s="12"/>
      <c r="H1906" s="12"/>
      <c r="I1906" s="12"/>
      <c r="J1906" s="12"/>
      <c r="K1906" s="12">
        <f t="shared" si="82"/>
        <v>0</v>
      </c>
      <c r="L1906" s="12">
        <f t="shared" si="82"/>
        <v>0</v>
      </c>
      <c r="M1906" s="13" t="s">
        <v>926</v>
      </c>
      <c r="N1906" s="1" t="s">
        <v>927</v>
      </c>
      <c r="O1906" s="1" t="s">
        <v>50</v>
      </c>
      <c r="P1906" s="1" t="s">
        <v>50</v>
      </c>
      <c r="Q1906" s="1" t="s">
        <v>1471</v>
      </c>
      <c r="R1906" s="1" t="s">
        <v>62</v>
      </c>
      <c r="S1906" s="1" t="s">
        <v>61</v>
      </c>
      <c r="T1906" s="1" t="s">
        <v>62</v>
      </c>
      <c r="AR1906" s="1" t="s">
        <v>50</v>
      </c>
      <c r="AS1906" s="1" t="s">
        <v>50</v>
      </c>
      <c r="AU1906" s="1" t="s">
        <v>1475</v>
      </c>
      <c r="AV1906">
        <v>67385</v>
      </c>
    </row>
    <row r="1907" spans="1:48" ht="30" customHeight="1" x14ac:dyDescent="0.3">
      <c r="A1907" s="13" t="s">
        <v>924</v>
      </c>
      <c r="B1907" s="13" t="s">
        <v>929</v>
      </c>
      <c r="C1907" s="13" t="s">
        <v>139</v>
      </c>
      <c r="D1907" s="11">
        <v>1.9159999999999999</v>
      </c>
      <c r="E1907" s="12"/>
      <c r="F1907" s="12"/>
      <c r="G1907" s="12"/>
      <c r="H1907" s="12"/>
      <c r="I1907" s="12"/>
      <c r="J1907" s="12"/>
      <c r="K1907" s="12">
        <f t="shared" si="82"/>
        <v>0</v>
      </c>
      <c r="L1907" s="12">
        <f t="shared" si="82"/>
        <v>0</v>
      </c>
      <c r="M1907" s="13" t="s">
        <v>930</v>
      </c>
      <c r="N1907" s="1" t="s">
        <v>931</v>
      </c>
      <c r="O1907" s="1" t="s">
        <v>50</v>
      </c>
      <c r="P1907" s="1" t="s">
        <v>50</v>
      </c>
      <c r="Q1907" s="1" t="s">
        <v>1471</v>
      </c>
      <c r="R1907" s="1" t="s">
        <v>62</v>
      </c>
      <c r="S1907" s="1" t="s">
        <v>61</v>
      </c>
      <c r="T1907" s="1" t="s">
        <v>62</v>
      </c>
      <c r="AR1907" s="1" t="s">
        <v>50</v>
      </c>
      <c r="AS1907" s="1" t="s">
        <v>50</v>
      </c>
      <c r="AU1907" s="1" t="s">
        <v>1476</v>
      </c>
      <c r="AV1907">
        <v>67386</v>
      </c>
    </row>
    <row r="1908" spans="1:48" ht="30" customHeight="1" x14ac:dyDescent="0.3">
      <c r="A1908" s="13" t="s">
        <v>924</v>
      </c>
      <c r="B1908" s="13" t="s">
        <v>933</v>
      </c>
      <c r="C1908" s="13" t="s">
        <v>139</v>
      </c>
      <c r="D1908" s="11">
        <v>8.7609999999999992</v>
      </c>
      <c r="E1908" s="12"/>
      <c r="F1908" s="12"/>
      <c r="G1908" s="12"/>
      <c r="H1908" s="12"/>
      <c r="I1908" s="12"/>
      <c r="J1908" s="12"/>
      <c r="K1908" s="12">
        <f t="shared" si="82"/>
        <v>0</v>
      </c>
      <c r="L1908" s="12">
        <f t="shared" si="82"/>
        <v>0</v>
      </c>
      <c r="M1908" s="13" t="s">
        <v>934</v>
      </c>
      <c r="N1908" s="1" t="s">
        <v>935</v>
      </c>
      <c r="O1908" s="1" t="s">
        <v>50</v>
      </c>
      <c r="P1908" s="1" t="s">
        <v>50</v>
      </c>
      <c r="Q1908" s="1" t="s">
        <v>1471</v>
      </c>
      <c r="R1908" s="1" t="s">
        <v>62</v>
      </c>
      <c r="S1908" s="1" t="s">
        <v>61</v>
      </c>
      <c r="T1908" s="1" t="s">
        <v>62</v>
      </c>
      <c r="AR1908" s="1" t="s">
        <v>50</v>
      </c>
      <c r="AS1908" s="1" t="s">
        <v>50</v>
      </c>
      <c r="AU1908" s="1" t="s">
        <v>1477</v>
      </c>
      <c r="AV1908">
        <v>67051</v>
      </c>
    </row>
    <row r="1909" spans="1:48" ht="30" customHeight="1" x14ac:dyDescent="0.3">
      <c r="A1909" s="13" t="s">
        <v>924</v>
      </c>
      <c r="B1909" s="13" t="s">
        <v>937</v>
      </c>
      <c r="C1909" s="13" t="s">
        <v>139</v>
      </c>
      <c r="D1909" s="11">
        <v>8.1549999999999994</v>
      </c>
      <c r="E1909" s="12"/>
      <c r="F1909" s="12"/>
      <c r="G1909" s="12"/>
      <c r="H1909" s="12"/>
      <c r="I1909" s="12"/>
      <c r="J1909" s="12"/>
      <c r="K1909" s="12">
        <f t="shared" si="82"/>
        <v>0</v>
      </c>
      <c r="L1909" s="12">
        <f t="shared" si="82"/>
        <v>0</v>
      </c>
      <c r="M1909" s="13" t="s">
        <v>938</v>
      </c>
      <c r="N1909" s="1" t="s">
        <v>939</v>
      </c>
      <c r="O1909" s="1" t="s">
        <v>50</v>
      </c>
      <c r="P1909" s="1" t="s">
        <v>50</v>
      </c>
      <c r="Q1909" s="1" t="s">
        <v>1471</v>
      </c>
      <c r="R1909" s="1" t="s">
        <v>62</v>
      </c>
      <c r="S1909" s="1" t="s">
        <v>61</v>
      </c>
      <c r="T1909" s="1" t="s">
        <v>62</v>
      </c>
      <c r="AR1909" s="1" t="s">
        <v>50</v>
      </c>
      <c r="AS1909" s="1" t="s">
        <v>50</v>
      </c>
      <c r="AU1909" s="1" t="s">
        <v>1478</v>
      </c>
      <c r="AV1909">
        <v>67052</v>
      </c>
    </row>
    <row r="1910" spans="1:48" ht="30" customHeight="1" x14ac:dyDescent="0.3">
      <c r="A1910" s="11"/>
      <c r="B1910" s="11"/>
      <c r="C1910" s="11"/>
      <c r="D1910" s="11"/>
      <c r="E1910" s="12"/>
      <c r="F1910" s="12"/>
      <c r="G1910" s="12"/>
      <c r="H1910" s="12"/>
      <c r="I1910" s="12"/>
      <c r="J1910" s="12"/>
      <c r="K1910" s="12"/>
      <c r="L1910" s="12"/>
      <c r="M1910" s="11"/>
      <c r="Q1910" s="1" t="s">
        <v>1471</v>
      </c>
    </row>
    <row r="1911" spans="1:48" ht="30" customHeight="1" x14ac:dyDescent="0.3">
      <c r="A1911" s="11"/>
      <c r="B1911" s="11"/>
      <c r="C1911" s="11"/>
      <c r="D1911" s="11"/>
      <c r="E1911" s="12"/>
      <c r="F1911" s="12"/>
      <c r="G1911" s="12"/>
      <c r="H1911" s="12"/>
      <c r="I1911" s="12"/>
      <c r="J1911" s="12"/>
      <c r="K1911" s="12"/>
      <c r="L1911" s="12"/>
      <c r="M1911" s="11"/>
      <c r="Q1911" s="1" t="s">
        <v>1471</v>
      </c>
    </row>
    <row r="1912" spans="1:48" ht="30" customHeight="1" x14ac:dyDescent="0.3">
      <c r="A1912" s="11"/>
      <c r="B1912" s="11"/>
      <c r="C1912" s="11"/>
      <c r="D1912" s="11"/>
      <c r="E1912" s="12"/>
      <c r="F1912" s="12"/>
      <c r="G1912" s="12"/>
      <c r="H1912" s="12"/>
      <c r="I1912" s="12"/>
      <c r="J1912" s="12"/>
      <c r="K1912" s="12"/>
      <c r="L1912" s="12"/>
      <c r="M1912" s="11"/>
      <c r="Q1912" s="1" t="s">
        <v>1471</v>
      </c>
    </row>
    <row r="1913" spans="1:48" ht="30" customHeight="1" x14ac:dyDescent="0.3">
      <c r="A1913" s="11"/>
      <c r="B1913" s="11"/>
      <c r="C1913" s="11"/>
      <c r="D1913" s="11"/>
      <c r="E1913" s="12"/>
      <c r="F1913" s="12"/>
      <c r="G1913" s="12"/>
      <c r="H1913" s="12"/>
      <c r="I1913" s="12"/>
      <c r="J1913" s="12"/>
      <c r="K1913" s="12"/>
      <c r="L1913" s="12"/>
      <c r="M1913" s="11"/>
      <c r="Q1913" s="1" t="s">
        <v>1471</v>
      </c>
    </row>
    <row r="1914" spans="1:48" ht="30" customHeight="1" x14ac:dyDescent="0.3">
      <c r="A1914" s="11"/>
      <c r="B1914" s="11"/>
      <c r="C1914" s="11"/>
      <c r="D1914" s="11"/>
      <c r="E1914" s="12"/>
      <c r="F1914" s="12"/>
      <c r="G1914" s="12"/>
      <c r="H1914" s="12"/>
      <c r="I1914" s="12"/>
      <c r="J1914" s="12"/>
      <c r="K1914" s="12"/>
      <c r="L1914" s="12"/>
      <c r="M1914" s="11"/>
      <c r="Q1914" s="1" t="s">
        <v>1471</v>
      </c>
    </row>
    <row r="1915" spans="1:48" ht="30" customHeight="1" x14ac:dyDescent="0.3">
      <c r="A1915" s="11"/>
      <c r="B1915" s="11"/>
      <c r="C1915" s="11"/>
      <c r="D1915" s="11"/>
      <c r="E1915" s="12"/>
      <c r="F1915" s="12"/>
      <c r="G1915" s="12"/>
      <c r="H1915" s="12"/>
      <c r="I1915" s="12"/>
      <c r="J1915" s="12"/>
      <c r="K1915" s="12"/>
      <c r="L1915" s="12"/>
      <c r="M1915" s="11"/>
      <c r="Q1915" s="1" t="s">
        <v>1471</v>
      </c>
    </row>
    <row r="1916" spans="1:48" ht="30" customHeight="1" x14ac:dyDescent="0.3">
      <c r="A1916" s="11"/>
      <c r="B1916" s="11"/>
      <c r="C1916" s="11"/>
      <c r="D1916" s="11"/>
      <c r="E1916" s="12"/>
      <c r="F1916" s="12"/>
      <c r="G1916" s="12"/>
      <c r="H1916" s="12"/>
      <c r="I1916" s="12"/>
      <c r="J1916" s="12"/>
      <c r="K1916" s="12"/>
      <c r="L1916" s="12"/>
      <c r="M1916" s="11"/>
      <c r="Q1916" s="1" t="s">
        <v>1471</v>
      </c>
    </row>
    <row r="1917" spans="1:48" ht="30" customHeight="1" x14ac:dyDescent="0.3">
      <c r="A1917" s="11"/>
      <c r="B1917" s="11"/>
      <c r="C1917" s="11"/>
      <c r="D1917" s="11"/>
      <c r="E1917" s="12"/>
      <c r="F1917" s="12"/>
      <c r="G1917" s="12"/>
      <c r="H1917" s="12"/>
      <c r="I1917" s="12"/>
      <c r="J1917" s="12"/>
      <c r="K1917" s="12"/>
      <c r="L1917" s="12"/>
      <c r="M1917" s="11"/>
      <c r="Q1917" s="1" t="s">
        <v>1471</v>
      </c>
    </row>
    <row r="1918" spans="1:48" ht="30" customHeight="1" x14ac:dyDescent="0.3">
      <c r="A1918" s="11"/>
      <c r="B1918" s="11"/>
      <c r="C1918" s="11"/>
      <c r="D1918" s="11"/>
      <c r="E1918" s="12"/>
      <c r="F1918" s="12"/>
      <c r="G1918" s="12"/>
      <c r="H1918" s="12"/>
      <c r="I1918" s="12"/>
      <c r="J1918" s="12"/>
      <c r="K1918" s="12"/>
      <c r="L1918" s="12"/>
      <c r="M1918" s="11"/>
      <c r="Q1918" s="1" t="s">
        <v>1471</v>
      </c>
    </row>
    <row r="1919" spans="1:48" ht="30" customHeight="1" x14ac:dyDescent="0.3">
      <c r="A1919" s="11"/>
      <c r="B1919" s="11"/>
      <c r="C1919" s="11"/>
      <c r="D1919" s="11"/>
      <c r="E1919" s="12"/>
      <c r="F1919" s="12"/>
      <c r="G1919" s="12"/>
      <c r="H1919" s="12"/>
      <c r="I1919" s="12"/>
      <c r="J1919" s="12"/>
      <c r="K1919" s="12"/>
      <c r="L1919" s="12"/>
      <c r="M1919" s="11"/>
      <c r="Q1919" s="1" t="s">
        <v>1471</v>
      </c>
    </row>
    <row r="1920" spans="1:48" ht="30" customHeight="1" x14ac:dyDescent="0.3">
      <c r="A1920" s="11"/>
      <c r="B1920" s="11"/>
      <c r="C1920" s="11"/>
      <c r="D1920" s="11"/>
      <c r="E1920" s="12"/>
      <c r="F1920" s="12"/>
      <c r="G1920" s="12"/>
      <c r="H1920" s="12"/>
      <c r="I1920" s="12"/>
      <c r="J1920" s="12"/>
      <c r="K1920" s="12"/>
      <c r="L1920" s="12"/>
      <c r="M1920" s="11"/>
      <c r="Q1920" s="1" t="s">
        <v>1471</v>
      </c>
    </row>
    <row r="1921" spans="1:48" ht="30" customHeight="1" x14ac:dyDescent="0.3">
      <c r="A1921" s="11"/>
      <c r="B1921" s="11"/>
      <c r="C1921" s="11"/>
      <c r="D1921" s="11"/>
      <c r="E1921" s="12"/>
      <c r="F1921" s="12"/>
      <c r="G1921" s="12"/>
      <c r="H1921" s="12"/>
      <c r="I1921" s="12"/>
      <c r="J1921" s="12"/>
      <c r="K1921" s="12"/>
      <c r="L1921" s="12"/>
      <c r="M1921" s="11"/>
      <c r="Q1921" s="1" t="s">
        <v>1471</v>
      </c>
    </row>
    <row r="1922" spans="1:48" ht="30" customHeight="1" x14ac:dyDescent="0.3">
      <c r="A1922" s="11"/>
      <c r="B1922" s="11"/>
      <c r="C1922" s="11"/>
      <c r="D1922" s="11"/>
      <c r="E1922" s="12"/>
      <c r="F1922" s="12"/>
      <c r="G1922" s="12"/>
      <c r="H1922" s="12"/>
      <c r="I1922" s="12"/>
      <c r="J1922" s="12"/>
      <c r="K1922" s="12"/>
      <c r="L1922" s="12"/>
      <c r="M1922" s="11"/>
      <c r="Q1922" s="1" t="s">
        <v>1471</v>
      </c>
    </row>
    <row r="1923" spans="1:48" ht="30" customHeight="1" x14ac:dyDescent="0.3">
      <c r="A1923" s="11"/>
      <c r="B1923" s="11"/>
      <c r="C1923" s="11"/>
      <c r="D1923" s="11"/>
      <c r="E1923" s="12"/>
      <c r="F1923" s="12"/>
      <c r="G1923" s="12"/>
      <c r="H1923" s="12"/>
      <c r="I1923" s="12"/>
      <c r="J1923" s="12"/>
      <c r="K1923" s="12"/>
      <c r="L1923" s="12"/>
      <c r="M1923" s="11"/>
      <c r="Q1923" s="1" t="s">
        <v>1471</v>
      </c>
    </row>
    <row r="1924" spans="1:48" ht="30" customHeight="1" x14ac:dyDescent="0.3">
      <c r="A1924" s="11"/>
      <c r="B1924" s="11"/>
      <c r="C1924" s="11"/>
      <c r="D1924" s="11"/>
      <c r="E1924" s="12"/>
      <c r="F1924" s="12"/>
      <c r="G1924" s="12"/>
      <c r="H1924" s="12"/>
      <c r="I1924" s="12"/>
      <c r="J1924" s="12"/>
      <c r="K1924" s="12"/>
      <c r="L1924" s="12"/>
      <c r="M1924" s="11"/>
      <c r="Q1924" s="1" t="s">
        <v>1471</v>
      </c>
    </row>
    <row r="1925" spans="1:48" ht="30" customHeight="1" x14ac:dyDescent="0.3">
      <c r="A1925" s="11"/>
      <c r="B1925" s="11"/>
      <c r="C1925" s="11"/>
      <c r="D1925" s="11"/>
      <c r="E1925" s="12"/>
      <c r="F1925" s="12"/>
      <c r="G1925" s="12"/>
      <c r="H1925" s="12"/>
      <c r="I1925" s="12"/>
      <c r="J1925" s="12"/>
      <c r="K1925" s="12"/>
      <c r="L1925" s="12"/>
      <c r="M1925" s="11"/>
      <c r="Q1925" s="1" t="s">
        <v>1471</v>
      </c>
    </row>
    <row r="1926" spans="1:48" ht="30" customHeight="1" x14ac:dyDescent="0.3">
      <c r="A1926" s="11"/>
      <c r="B1926" s="11"/>
      <c r="C1926" s="11"/>
      <c r="D1926" s="11"/>
      <c r="E1926" s="12"/>
      <c r="F1926" s="12"/>
      <c r="G1926" s="12"/>
      <c r="H1926" s="12"/>
      <c r="I1926" s="12"/>
      <c r="J1926" s="12"/>
      <c r="K1926" s="12"/>
      <c r="L1926" s="12"/>
      <c r="M1926" s="11"/>
      <c r="Q1926" s="1" t="s">
        <v>1471</v>
      </c>
    </row>
    <row r="1927" spans="1:48" ht="30" customHeight="1" x14ac:dyDescent="0.3">
      <c r="A1927" s="13" t="s">
        <v>87</v>
      </c>
      <c r="B1927" s="11"/>
      <c r="C1927" s="11"/>
      <c r="D1927" s="11"/>
      <c r="E1927" s="12"/>
      <c r="F1927" s="12"/>
      <c r="G1927" s="12"/>
      <c r="H1927" s="12"/>
      <c r="I1927" s="12"/>
      <c r="J1927" s="12"/>
      <c r="K1927" s="12"/>
      <c r="L1927" s="12">
        <f>SUMIF(Q1903:Q1926,"01010519",L1903:L1926)</f>
        <v>0</v>
      </c>
      <c r="M1927" s="11"/>
      <c r="N1927" t="s">
        <v>88</v>
      </c>
    </row>
    <row r="1928" spans="1:48" ht="30" customHeight="1" x14ac:dyDescent="0.3">
      <c r="A1928" s="13" t="s">
        <v>1481</v>
      </c>
      <c r="B1928" s="13" t="s">
        <v>50</v>
      </c>
      <c r="C1928" s="11"/>
      <c r="D1928" s="11"/>
      <c r="E1928" s="12"/>
      <c r="F1928" s="12"/>
      <c r="G1928" s="12"/>
      <c r="H1928" s="12"/>
      <c r="I1928" s="12"/>
      <c r="J1928" s="12"/>
      <c r="K1928" s="12"/>
      <c r="L1928" s="12"/>
      <c r="M1928" s="11"/>
      <c r="Q1928" s="1" t="s">
        <v>1482</v>
      </c>
    </row>
    <row r="1929" spans="1:48" ht="30" customHeight="1" x14ac:dyDescent="0.3">
      <c r="A1929" s="13" t="s">
        <v>1483</v>
      </c>
      <c r="B1929" s="13" t="s">
        <v>50</v>
      </c>
      <c r="C1929" s="13" t="s">
        <v>741</v>
      </c>
      <c r="D1929" s="11">
        <v>1</v>
      </c>
      <c r="E1929" s="12"/>
      <c r="F1929" s="12"/>
      <c r="G1929" s="12"/>
      <c r="H1929" s="12"/>
      <c r="I1929" s="12"/>
      <c r="J1929" s="12"/>
      <c r="K1929" s="12">
        <f>TRUNC(E1929+G1929+I1929, 0)</f>
        <v>0</v>
      </c>
      <c r="L1929" s="12">
        <f>TRUNC(F1929+H1929+J1929, 0)</f>
        <v>0</v>
      </c>
      <c r="M1929" s="13" t="s">
        <v>576</v>
      </c>
      <c r="N1929" s="1" t="s">
        <v>1484</v>
      </c>
      <c r="O1929" s="1" t="s">
        <v>50</v>
      </c>
      <c r="P1929" s="1" t="s">
        <v>50</v>
      </c>
      <c r="Q1929" s="1" t="s">
        <v>1482</v>
      </c>
      <c r="R1929" s="1" t="s">
        <v>62</v>
      </c>
      <c r="S1929" s="1" t="s">
        <v>62</v>
      </c>
      <c r="T1929" s="1" t="s">
        <v>61</v>
      </c>
      <c r="AR1929" s="1" t="s">
        <v>50</v>
      </c>
      <c r="AS1929" s="1" t="s">
        <v>50</v>
      </c>
      <c r="AU1929" s="1" t="s">
        <v>1485</v>
      </c>
      <c r="AV1929">
        <v>67179</v>
      </c>
    </row>
    <row r="1930" spans="1:48" ht="30" customHeight="1" x14ac:dyDescent="0.3">
      <c r="A1930" s="13" t="s">
        <v>1486</v>
      </c>
      <c r="B1930" s="13" t="s">
        <v>50</v>
      </c>
      <c r="C1930" s="13" t="s">
        <v>741</v>
      </c>
      <c r="D1930" s="11">
        <v>1</v>
      </c>
      <c r="E1930" s="12"/>
      <c r="F1930" s="12"/>
      <c r="G1930" s="12"/>
      <c r="H1930" s="12"/>
      <c r="I1930" s="12"/>
      <c r="J1930" s="12"/>
      <c r="K1930" s="12">
        <f>TRUNC(E1930+G1930+I1930, 0)</f>
        <v>0</v>
      </c>
      <c r="L1930" s="12">
        <f>TRUNC(F1930+H1930+J1930, 0)</f>
        <v>0</v>
      </c>
      <c r="M1930" s="13" t="s">
        <v>576</v>
      </c>
      <c r="N1930" s="1" t="s">
        <v>1487</v>
      </c>
      <c r="O1930" s="1" t="s">
        <v>50</v>
      </c>
      <c r="P1930" s="1" t="s">
        <v>50</v>
      </c>
      <c r="Q1930" s="1" t="s">
        <v>1482</v>
      </c>
      <c r="R1930" s="1" t="s">
        <v>62</v>
      </c>
      <c r="S1930" s="1" t="s">
        <v>62</v>
      </c>
      <c r="T1930" s="1" t="s">
        <v>61</v>
      </c>
      <c r="AR1930" s="1" t="s">
        <v>50</v>
      </c>
      <c r="AS1930" s="1" t="s">
        <v>50</v>
      </c>
      <c r="AU1930" s="1" t="s">
        <v>1488</v>
      </c>
      <c r="AV1930">
        <v>67180</v>
      </c>
    </row>
    <row r="1931" spans="1:48" ht="30" customHeight="1" x14ac:dyDescent="0.3">
      <c r="A1931" s="11"/>
      <c r="B1931" s="11"/>
      <c r="C1931" s="11"/>
      <c r="D1931" s="11"/>
      <c r="E1931" s="12"/>
      <c r="F1931" s="12"/>
      <c r="G1931" s="12"/>
      <c r="H1931" s="12"/>
      <c r="I1931" s="12"/>
      <c r="J1931" s="12"/>
      <c r="K1931" s="12"/>
      <c r="L1931" s="12"/>
      <c r="M1931" s="11"/>
      <c r="Q1931" s="1" t="s">
        <v>1482</v>
      </c>
    </row>
    <row r="1932" spans="1:48" ht="30" customHeight="1" x14ac:dyDescent="0.3">
      <c r="A1932" s="11"/>
      <c r="B1932" s="11"/>
      <c r="C1932" s="11"/>
      <c r="D1932" s="11"/>
      <c r="E1932" s="12"/>
      <c r="F1932" s="12"/>
      <c r="G1932" s="12"/>
      <c r="H1932" s="12"/>
      <c r="I1932" s="12"/>
      <c r="J1932" s="12"/>
      <c r="K1932" s="12"/>
      <c r="L1932" s="12"/>
      <c r="M1932" s="11"/>
      <c r="Q1932" s="1" t="s">
        <v>1482</v>
      </c>
    </row>
    <row r="1933" spans="1:48" ht="30" customHeight="1" x14ac:dyDescent="0.3">
      <c r="A1933" s="11"/>
      <c r="B1933" s="11"/>
      <c r="C1933" s="11"/>
      <c r="D1933" s="11"/>
      <c r="E1933" s="12"/>
      <c r="F1933" s="12"/>
      <c r="G1933" s="12"/>
      <c r="H1933" s="12"/>
      <c r="I1933" s="12"/>
      <c r="J1933" s="12"/>
      <c r="K1933" s="12"/>
      <c r="L1933" s="12"/>
      <c r="M1933" s="11"/>
      <c r="Q1933" s="1" t="s">
        <v>1482</v>
      </c>
    </row>
    <row r="1934" spans="1:48" ht="30" customHeight="1" x14ac:dyDescent="0.3">
      <c r="A1934" s="11"/>
      <c r="B1934" s="11"/>
      <c r="C1934" s="11"/>
      <c r="D1934" s="11"/>
      <c r="E1934" s="12"/>
      <c r="F1934" s="12"/>
      <c r="G1934" s="12"/>
      <c r="H1934" s="12"/>
      <c r="I1934" s="12"/>
      <c r="J1934" s="12"/>
      <c r="K1934" s="12"/>
      <c r="L1934" s="12"/>
      <c r="M1934" s="11"/>
      <c r="Q1934" s="1" t="s">
        <v>1482</v>
      </c>
    </row>
    <row r="1935" spans="1:48" ht="30" customHeight="1" x14ac:dyDescent="0.3">
      <c r="A1935" s="11"/>
      <c r="B1935" s="11"/>
      <c r="C1935" s="11"/>
      <c r="D1935" s="11"/>
      <c r="E1935" s="12"/>
      <c r="F1935" s="12"/>
      <c r="G1935" s="12"/>
      <c r="H1935" s="12"/>
      <c r="I1935" s="12"/>
      <c r="J1935" s="12"/>
      <c r="K1935" s="12"/>
      <c r="L1935" s="12"/>
      <c r="M1935" s="11"/>
      <c r="Q1935" s="1" t="s">
        <v>1482</v>
      </c>
    </row>
    <row r="1936" spans="1:48" ht="30" customHeight="1" x14ac:dyDescent="0.3">
      <c r="A1936" s="11"/>
      <c r="B1936" s="11"/>
      <c r="C1936" s="11"/>
      <c r="D1936" s="11"/>
      <c r="E1936" s="12"/>
      <c r="F1936" s="12"/>
      <c r="G1936" s="12"/>
      <c r="H1936" s="12"/>
      <c r="I1936" s="12"/>
      <c r="J1936" s="12"/>
      <c r="K1936" s="12"/>
      <c r="L1936" s="12"/>
      <c r="M1936" s="11"/>
      <c r="Q1936" s="1" t="s">
        <v>1482</v>
      </c>
    </row>
    <row r="1937" spans="1:17" ht="30" customHeight="1" x14ac:dyDescent="0.3">
      <c r="A1937" s="11"/>
      <c r="B1937" s="11"/>
      <c r="C1937" s="11"/>
      <c r="D1937" s="11"/>
      <c r="E1937" s="12"/>
      <c r="F1937" s="12"/>
      <c r="G1937" s="12"/>
      <c r="H1937" s="12"/>
      <c r="I1937" s="12"/>
      <c r="J1937" s="12"/>
      <c r="K1937" s="12"/>
      <c r="L1937" s="12"/>
      <c r="M1937" s="11"/>
      <c r="Q1937" s="1" t="s">
        <v>1482</v>
      </c>
    </row>
    <row r="1938" spans="1:17" ht="30" customHeight="1" x14ac:dyDescent="0.3">
      <c r="A1938" s="11"/>
      <c r="B1938" s="11"/>
      <c r="C1938" s="11"/>
      <c r="D1938" s="11"/>
      <c r="E1938" s="12"/>
      <c r="F1938" s="12"/>
      <c r="G1938" s="12"/>
      <c r="H1938" s="12"/>
      <c r="I1938" s="12"/>
      <c r="J1938" s="12"/>
      <c r="K1938" s="12"/>
      <c r="L1938" s="12"/>
      <c r="M1938" s="11"/>
      <c r="Q1938" s="1" t="s">
        <v>1482</v>
      </c>
    </row>
    <row r="1939" spans="1:17" ht="30" customHeight="1" x14ac:dyDescent="0.3">
      <c r="A1939" s="11"/>
      <c r="B1939" s="11"/>
      <c r="C1939" s="11"/>
      <c r="D1939" s="11"/>
      <c r="E1939" s="12"/>
      <c r="F1939" s="12"/>
      <c r="G1939" s="12"/>
      <c r="H1939" s="12"/>
      <c r="I1939" s="12"/>
      <c r="J1939" s="12"/>
      <c r="K1939" s="12"/>
      <c r="L1939" s="12"/>
      <c r="M1939" s="11"/>
      <c r="Q1939" s="1" t="s">
        <v>1482</v>
      </c>
    </row>
    <row r="1940" spans="1:17" ht="30" customHeight="1" x14ac:dyDescent="0.3">
      <c r="A1940" s="11"/>
      <c r="B1940" s="11"/>
      <c r="C1940" s="11"/>
      <c r="D1940" s="11"/>
      <c r="E1940" s="12"/>
      <c r="F1940" s="12"/>
      <c r="G1940" s="12"/>
      <c r="H1940" s="12"/>
      <c r="I1940" s="12"/>
      <c r="J1940" s="12"/>
      <c r="K1940" s="12"/>
      <c r="L1940" s="12"/>
      <c r="M1940" s="11"/>
      <c r="Q1940" s="1" t="s">
        <v>1482</v>
      </c>
    </row>
    <row r="1941" spans="1:17" ht="30" customHeight="1" x14ac:dyDescent="0.3">
      <c r="A1941" s="11"/>
      <c r="B1941" s="11"/>
      <c r="C1941" s="11"/>
      <c r="D1941" s="11"/>
      <c r="E1941" s="12"/>
      <c r="F1941" s="12"/>
      <c r="G1941" s="12"/>
      <c r="H1941" s="12"/>
      <c r="I1941" s="12"/>
      <c r="J1941" s="12"/>
      <c r="K1941" s="12"/>
      <c r="L1941" s="12"/>
      <c r="M1941" s="11"/>
      <c r="Q1941" s="1" t="s">
        <v>1482</v>
      </c>
    </row>
    <row r="1942" spans="1:17" ht="30" customHeight="1" x14ac:dyDescent="0.3">
      <c r="A1942" s="11"/>
      <c r="B1942" s="11"/>
      <c r="C1942" s="11"/>
      <c r="D1942" s="11"/>
      <c r="E1942" s="12"/>
      <c r="F1942" s="12"/>
      <c r="G1942" s="12"/>
      <c r="H1942" s="12"/>
      <c r="I1942" s="12"/>
      <c r="J1942" s="12"/>
      <c r="K1942" s="12"/>
      <c r="L1942" s="12"/>
      <c r="M1942" s="11"/>
      <c r="Q1942" s="1" t="s">
        <v>1482</v>
      </c>
    </row>
    <row r="1943" spans="1:17" ht="30" customHeight="1" x14ac:dyDescent="0.3">
      <c r="A1943" s="11"/>
      <c r="B1943" s="11"/>
      <c r="C1943" s="11"/>
      <c r="D1943" s="11"/>
      <c r="E1943" s="12"/>
      <c r="F1943" s="12"/>
      <c r="G1943" s="12"/>
      <c r="H1943" s="12"/>
      <c r="I1943" s="12"/>
      <c r="J1943" s="12"/>
      <c r="K1943" s="12"/>
      <c r="L1943" s="12"/>
      <c r="M1943" s="11"/>
      <c r="Q1943" s="1" t="s">
        <v>1482</v>
      </c>
    </row>
    <row r="1944" spans="1:17" ht="30" customHeight="1" x14ac:dyDescent="0.3">
      <c r="A1944" s="11"/>
      <c r="B1944" s="11"/>
      <c r="C1944" s="11"/>
      <c r="D1944" s="11"/>
      <c r="E1944" s="12"/>
      <c r="F1944" s="12"/>
      <c r="G1944" s="12"/>
      <c r="H1944" s="12"/>
      <c r="I1944" s="12"/>
      <c r="J1944" s="12"/>
      <c r="K1944" s="12"/>
      <c r="L1944" s="12"/>
      <c r="M1944" s="11"/>
      <c r="Q1944" s="1" t="s">
        <v>1482</v>
      </c>
    </row>
    <row r="1945" spans="1:17" ht="30" customHeight="1" x14ac:dyDescent="0.3">
      <c r="A1945" s="11"/>
      <c r="B1945" s="11"/>
      <c r="C1945" s="11"/>
      <c r="D1945" s="11"/>
      <c r="E1945" s="12"/>
      <c r="F1945" s="12"/>
      <c r="G1945" s="12"/>
      <c r="H1945" s="12"/>
      <c r="I1945" s="12"/>
      <c r="J1945" s="12"/>
      <c r="K1945" s="12"/>
      <c r="L1945" s="12"/>
      <c r="M1945" s="11"/>
      <c r="Q1945" s="1" t="s">
        <v>1482</v>
      </c>
    </row>
    <row r="1946" spans="1:17" ht="30" customHeight="1" x14ac:dyDescent="0.3">
      <c r="A1946" s="11"/>
      <c r="B1946" s="11"/>
      <c r="C1946" s="11"/>
      <c r="D1946" s="11"/>
      <c r="E1946" s="12"/>
      <c r="F1946" s="12"/>
      <c r="G1946" s="12"/>
      <c r="H1946" s="12"/>
      <c r="I1946" s="12"/>
      <c r="J1946" s="12"/>
      <c r="K1946" s="12"/>
      <c r="L1946" s="12"/>
      <c r="M1946" s="11"/>
      <c r="Q1946" s="1" t="s">
        <v>1482</v>
      </c>
    </row>
    <row r="1947" spans="1:17" ht="30" customHeight="1" x14ac:dyDescent="0.3">
      <c r="A1947" s="11"/>
      <c r="B1947" s="11"/>
      <c r="C1947" s="11"/>
      <c r="D1947" s="11"/>
      <c r="E1947" s="12"/>
      <c r="F1947" s="12"/>
      <c r="G1947" s="12"/>
      <c r="H1947" s="12"/>
      <c r="I1947" s="12"/>
      <c r="J1947" s="12"/>
      <c r="K1947" s="12"/>
      <c r="L1947" s="12"/>
      <c r="M1947" s="11"/>
      <c r="Q1947" s="1" t="s">
        <v>1482</v>
      </c>
    </row>
    <row r="1948" spans="1:17" ht="30" customHeight="1" x14ac:dyDescent="0.3">
      <c r="A1948" s="11"/>
      <c r="B1948" s="11"/>
      <c r="C1948" s="11"/>
      <c r="D1948" s="11"/>
      <c r="E1948" s="12"/>
      <c r="F1948" s="12"/>
      <c r="G1948" s="12"/>
      <c r="H1948" s="12"/>
      <c r="I1948" s="12"/>
      <c r="J1948" s="12"/>
      <c r="K1948" s="12"/>
      <c r="L1948" s="12"/>
      <c r="M1948" s="11"/>
      <c r="Q1948" s="1" t="s">
        <v>1482</v>
      </c>
    </row>
    <row r="1949" spans="1:17" ht="30" customHeight="1" x14ac:dyDescent="0.3">
      <c r="A1949" s="11"/>
      <c r="B1949" s="11"/>
      <c r="C1949" s="11"/>
      <c r="D1949" s="11"/>
      <c r="E1949" s="12"/>
      <c r="F1949" s="12"/>
      <c r="G1949" s="12"/>
      <c r="H1949" s="12"/>
      <c r="I1949" s="12"/>
      <c r="J1949" s="12"/>
      <c r="K1949" s="12"/>
      <c r="L1949" s="12"/>
      <c r="M1949" s="11"/>
      <c r="Q1949" s="1" t="s">
        <v>1482</v>
      </c>
    </row>
    <row r="1950" spans="1:17" ht="30" customHeight="1" x14ac:dyDescent="0.3">
      <c r="A1950" s="11"/>
      <c r="B1950" s="11"/>
      <c r="C1950" s="11"/>
      <c r="D1950" s="11"/>
      <c r="E1950" s="12"/>
      <c r="F1950" s="12"/>
      <c r="G1950" s="12"/>
      <c r="H1950" s="12"/>
      <c r="I1950" s="12"/>
      <c r="J1950" s="12"/>
      <c r="K1950" s="12"/>
      <c r="L1950" s="12"/>
      <c r="M1950" s="11"/>
      <c r="Q1950" s="1" t="s">
        <v>1482</v>
      </c>
    </row>
    <row r="1951" spans="1:17" ht="30" customHeight="1" x14ac:dyDescent="0.3">
      <c r="A1951" s="11"/>
      <c r="B1951" s="11"/>
      <c r="C1951" s="11"/>
      <c r="D1951" s="11"/>
      <c r="E1951" s="12"/>
      <c r="F1951" s="12"/>
      <c r="G1951" s="12"/>
      <c r="H1951" s="12"/>
      <c r="I1951" s="12"/>
      <c r="J1951" s="12"/>
      <c r="K1951" s="12"/>
      <c r="L1951" s="12"/>
      <c r="M1951" s="11"/>
      <c r="Q1951" s="1" t="s">
        <v>1482</v>
      </c>
    </row>
    <row r="1952" spans="1:17" ht="30" customHeight="1" x14ac:dyDescent="0.3">
      <c r="A1952" s="11"/>
      <c r="B1952" s="11"/>
      <c r="C1952" s="11"/>
      <c r="D1952" s="11"/>
      <c r="E1952" s="12"/>
      <c r="F1952" s="12"/>
      <c r="G1952" s="12"/>
      <c r="H1952" s="12"/>
      <c r="I1952" s="12"/>
      <c r="J1952" s="12"/>
      <c r="K1952" s="12"/>
      <c r="L1952" s="12"/>
      <c r="M1952" s="11"/>
      <c r="Q1952" s="1" t="s">
        <v>1482</v>
      </c>
    </row>
    <row r="1953" spans="1:48" ht="30" customHeight="1" x14ac:dyDescent="0.3">
      <c r="A1953" s="13" t="s">
        <v>87</v>
      </c>
      <c r="B1953" s="11"/>
      <c r="C1953" s="11"/>
      <c r="D1953" s="11"/>
      <c r="E1953" s="12"/>
      <c r="F1953" s="12"/>
      <c r="G1953" s="12"/>
      <c r="H1953" s="12"/>
      <c r="I1953" s="12"/>
      <c r="J1953" s="12"/>
      <c r="K1953" s="12"/>
      <c r="L1953" s="12">
        <f>SUMIF(Q1929:Q1952,"01010601",L1929:L1952)</f>
        <v>0</v>
      </c>
      <c r="M1953" s="11"/>
      <c r="N1953" t="s">
        <v>88</v>
      </c>
    </row>
    <row r="1954" spans="1:48" ht="30" customHeight="1" x14ac:dyDescent="0.3">
      <c r="A1954" s="13" t="s">
        <v>1489</v>
      </c>
      <c r="B1954" s="13" t="s">
        <v>50</v>
      </c>
      <c r="C1954" s="11"/>
      <c r="D1954" s="11"/>
      <c r="E1954" s="12"/>
      <c r="F1954" s="12"/>
      <c r="G1954" s="12"/>
      <c r="H1954" s="12"/>
      <c r="I1954" s="12"/>
      <c r="J1954" s="12"/>
      <c r="K1954" s="12"/>
      <c r="L1954" s="12"/>
      <c r="M1954" s="11"/>
      <c r="Q1954" s="1" t="s">
        <v>1490</v>
      </c>
    </row>
    <row r="1955" spans="1:48" ht="30" customHeight="1" x14ac:dyDescent="0.3">
      <c r="A1955" s="13" t="s">
        <v>1491</v>
      </c>
      <c r="B1955" s="13" t="s">
        <v>1492</v>
      </c>
      <c r="C1955" s="13" t="s">
        <v>1493</v>
      </c>
      <c r="D1955" s="11">
        <v>1</v>
      </c>
      <c r="E1955" s="12"/>
      <c r="F1955" s="12"/>
      <c r="G1955" s="12"/>
      <c r="H1955" s="12"/>
      <c r="I1955" s="12"/>
      <c r="J1955" s="12"/>
      <c r="K1955" s="12">
        <f t="shared" ref="K1955:K1976" si="83">TRUNC(E1955+G1955+I1955, 0)</f>
        <v>0</v>
      </c>
      <c r="L1955" s="12">
        <f t="shared" ref="L1955:L1976" si="84">TRUNC(F1955+H1955+J1955, 0)</f>
        <v>0</v>
      </c>
      <c r="M1955" s="13" t="s">
        <v>1494</v>
      </c>
      <c r="N1955" s="1" t="s">
        <v>1495</v>
      </c>
      <c r="O1955" s="1" t="s">
        <v>50</v>
      </c>
      <c r="P1955" s="1" t="s">
        <v>50</v>
      </c>
      <c r="Q1955" s="1" t="s">
        <v>1490</v>
      </c>
      <c r="R1955" s="1" t="s">
        <v>61</v>
      </c>
      <c r="S1955" s="1" t="s">
        <v>62</v>
      </c>
      <c r="T1955" s="1" t="s">
        <v>62</v>
      </c>
      <c r="X1955">
        <v>1</v>
      </c>
      <c r="AR1955" s="1" t="s">
        <v>50</v>
      </c>
      <c r="AS1955" s="1" t="s">
        <v>50</v>
      </c>
      <c r="AU1955" s="1" t="s">
        <v>1496</v>
      </c>
      <c r="AV1955">
        <v>67326</v>
      </c>
    </row>
    <row r="1956" spans="1:48" ht="30" customHeight="1" x14ac:dyDescent="0.3">
      <c r="A1956" s="13" t="s">
        <v>1491</v>
      </c>
      <c r="B1956" s="13" t="s">
        <v>1497</v>
      </c>
      <c r="C1956" s="13" t="s">
        <v>1493</v>
      </c>
      <c r="D1956" s="11">
        <v>1</v>
      </c>
      <c r="E1956" s="12"/>
      <c r="F1956" s="12"/>
      <c r="G1956" s="12"/>
      <c r="H1956" s="12"/>
      <c r="I1956" s="12"/>
      <c r="J1956" s="12"/>
      <c r="K1956" s="12">
        <f t="shared" si="83"/>
        <v>0</v>
      </c>
      <c r="L1956" s="12">
        <f t="shared" si="84"/>
        <v>0</v>
      </c>
      <c r="M1956" s="13" t="s">
        <v>1498</v>
      </c>
      <c r="N1956" s="1" t="s">
        <v>1499</v>
      </c>
      <c r="O1956" s="1" t="s">
        <v>50</v>
      </c>
      <c r="P1956" s="1" t="s">
        <v>50</v>
      </c>
      <c r="Q1956" s="1" t="s">
        <v>1490</v>
      </c>
      <c r="R1956" s="1" t="s">
        <v>61</v>
      </c>
      <c r="S1956" s="1" t="s">
        <v>62</v>
      </c>
      <c r="T1956" s="1" t="s">
        <v>62</v>
      </c>
      <c r="X1956">
        <v>1</v>
      </c>
      <c r="AR1956" s="1" t="s">
        <v>50</v>
      </c>
      <c r="AS1956" s="1" t="s">
        <v>50</v>
      </c>
      <c r="AU1956" s="1" t="s">
        <v>1500</v>
      </c>
      <c r="AV1956">
        <v>67327</v>
      </c>
    </row>
    <row r="1957" spans="1:48" ht="30" customHeight="1" x14ac:dyDescent="0.3">
      <c r="A1957" s="13" t="s">
        <v>1501</v>
      </c>
      <c r="B1957" s="13" t="s">
        <v>1502</v>
      </c>
      <c r="C1957" s="13" t="s">
        <v>1493</v>
      </c>
      <c r="D1957" s="11">
        <v>1</v>
      </c>
      <c r="E1957" s="12"/>
      <c r="F1957" s="12"/>
      <c r="G1957" s="12"/>
      <c r="H1957" s="12"/>
      <c r="I1957" s="12"/>
      <c r="J1957" s="12"/>
      <c r="K1957" s="12">
        <f t="shared" si="83"/>
        <v>0</v>
      </c>
      <c r="L1957" s="12">
        <f t="shared" si="84"/>
        <v>0</v>
      </c>
      <c r="M1957" s="13" t="s">
        <v>1503</v>
      </c>
      <c r="N1957" s="1" t="s">
        <v>1504</v>
      </c>
      <c r="O1957" s="1" t="s">
        <v>50</v>
      </c>
      <c r="P1957" s="1" t="s">
        <v>50</v>
      </c>
      <c r="Q1957" s="1" t="s">
        <v>1490</v>
      </c>
      <c r="R1957" s="1" t="s">
        <v>61</v>
      </c>
      <c r="S1957" s="1" t="s">
        <v>62</v>
      </c>
      <c r="T1957" s="1" t="s">
        <v>62</v>
      </c>
      <c r="X1957">
        <v>1</v>
      </c>
      <c r="AR1957" s="1" t="s">
        <v>50</v>
      </c>
      <c r="AS1957" s="1" t="s">
        <v>50</v>
      </c>
      <c r="AU1957" s="1" t="s">
        <v>1505</v>
      </c>
      <c r="AV1957">
        <v>67328</v>
      </c>
    </row>
    <row r="1958" spans="1:48" ht="30" customHeight="1" x14ac:dyDescent="0.3">
      <c r="A1958" s="13" t="s">
        <v>1501</v>
      </c>
      <c r="B1958" s="13" t="s">
        <v>1506</v>
      </c>
      <c r="C1958" s="13" t="s">
        <v>1493</v>
      </c>
      <c r="D1958" s="11">
        <v>1</v>
      </c>
      <c r="E1958" s="12"/>
      <c r="F1958" s="12"/>
      <c r="G1958" s="12"/>
      <c r="H1958" s="12"/>
      <c r="I1958" s="12"/>
      <c r="J1958" s="12"/>
      <c r="K1958" s="12">
        <f t="shared" si="83"/>
        <v>0</v>
      </c>
      <c r="L1958" s="12">
        <f t="shared" si="84"/>
        <v>0</v>
      </c>
      <c r="M1958" s="13" t="s">
        <v>1507</v>
      </c>
      <c r="N1958" s="1" t="s">
        <v>1508</v>
      </c>
      <c r="O1958" s="1" t="s">
        <v>50</v>
      </c>
      <c r="P1958" s="1" t="s">
        <v>50</v>
      </c>
      <c r="Q1958" s="1" t="s">
        <v>1490</v>
      </c>
      <c r="R1958" s="1" t="s">
        <v>61</v>
      </c>
      <c r="S1958" s="1" t="s">
        <v>62</v>
      </c>
      <c r="T1958" s="1" t="s">
        <v>62</v>
      </c>
      <c r="X1958">
        <v>1</v>
      </c>
      <c r="AR1958" s="1" t="s">
        <v>50</v>
      </c>
      <c r="AS1958" s="1" t="s">
        <v>50</v>
      </c>
      <c r="AU1958" s="1" t="s">
        <v>1509</v>
      </c>
      <c r="AV1958">
        <v>67329</v>
      </c>
    </row>
    <row r="1959" spans="1:48" ht="30" customHeight="1" x14ac:dyDescent="0.3">
      <c r="A1959" s="13" t="s">
        <v>1501</v>
      </c>
      <c r="B1959" s="13" t="s">
        <v>1510</v>
      </c>
      <c r="C1959" s="13" t="s">
        <v>1493</v>
      </c>
      <c r="D1959" s="11">
        <v>1</v>
      </c>
      <c r="E1959" s="12"/>
      <c r="F1959" s="12"/>
      <c r="G1959" s="12"/>
      <c r="H1959" s="12"/>
      <c r="I1959" s="12"/>
      <c r="J1959" s="12"/>
      <c r="K1959" s="12">
        <f t="shared" si="83"/>
        <v>0</v>
      </c>
      <c r="L1959" s="12">
        <f t="shared" si="84"/>
        <v>0</v>
      </c>
      <c r="M1959" s="13" t="s">
        <v>1511</v>
      </c>
      <c r="N1959" s="1" t="s">
        <v>1512</v>
      </c>
      <c r="O1959" s="1" t="s">
        <v>50</v>
      </c>
      <c r="P1959" s="1" t="s">
        <v>50</v>
      </c>
      <c r="Q1959" s="1" t="s">
        <v>1490</v>
      </c>
      <c r="R1959" s="1" t="s">
        <v>61</v>
      </c>
      <c r="S1959" s="1" t="s">
        <v>62</v>
      </c>
      <c r="T1959" s="1" t="s">
        <v>62</v>
      </c>
      <c r="X1959">
        <v>1</v>
      </c>
      <c r="AR1959" s="1" t="s">
        <v>50</v>
      </c>
      <c r="AS1959" s="1" t="s">
        <v>50</v>
      </c>
      <c r="AU1959" s="1" t="s">
        <v>1513</v>
      </c>
      <c r="AV1959">
        <v>67330</v>
      </c>
    </row>
    <row r="1960" spans="1:48" ht="30" customHeight="1" x14ac:dyDescent="0.3">
      <c r="A1960" s="13" t="s">
        <v>1501</v>
      </c>
      <c r="B1960" s="13" t="s">
        <v>1514</v>
      </c>
      <c r="C1960" s="13" t="s">
        <v>1493</v>
      </c>
      <c r="D1960" s="11">
        <v>1</v>
      </c>
      <c r="E1960" s="12"/>
      <c r="F1960" s="12"/>
      <c r="G1960" s="12"/>
      <c r="H1960" s="12"/>
      <c r="I1960" s="12"/>
      <c r="J1960" s="12"/>
      <c r="K1960" s="12">
        <f t="shared" si="83"/>
        <v>0</v>
      </c>
      <c r="L1960" s="12">
        <f t="shared" si="84"/>
        <v>0</v>
      </c>
      <c r="M1960" s="13" t="s">
        <v>1515</v>
      </c>
      <c r="N1960" s="1" t="s">
        <v>1516</v>
      </c>
      <c r="O1960" s="1" t="s">
        <v>50</v>
      </c>
      <c r="P1960" s="1" t="s">
        <v>50</v>
      </c>
      <c r="Q1960" s="1" t="s">
        <v>1490</v>
      </c>
      <c r="R1960" s="1" t="s">
        <v>61</v>
      </c>
      <c r="S1960" s="1" t="s">
        <v>62</v>
      </c>
      <c r="T1960" s="1" t="s">
        <v>62</v>
      </c>
      <c r="X1960">
        <v>1</v>
      </c>
      <c r="AR1960" s="1" t="s">
        <v>50</v>
      </c>
      <c r="AS1960" s="1" t="s">
        <v>50</v>
      </c>
      <c r="AU1960" s="1" t="s">
        <v>1517</v>
      </c>
      <c r="AV1960">
        <v>67331</v>
      </c>
    </row>
    <row r="1961" spans="1:48" ht="30" customHeight="1" x14ac:dyDescent="0.3">
      <c r="A1961" s="13" t="s">
        <v>1501</v>
      </c>
      <c r="B1961" s="13" t="s">
        <v>1518</v>
      </c>
      <c r="C1961" s="13" t="s">
        <v>1493</v>
      </c>
      <c r="D1961" s="11">
        <v>1</v>
      </c>
      <c r="E1961" s="12"/>
      <c r="F1961" s="12"/>
      <c r="G1961" s="12"/>
      <c r="H1961" s="12"/>
      <c r="I1961" s="12"/>
      <c r="J1961" s="12"/>
      <c r="K1961" s="12">
        <f t="shared" si="83"/>
        <v>0</v>
      </c>
      <c r="L1961" s="12">
        <f t="shared" si="84"/>
        <v>0</v>
      </c>
      <c r="M1961" s="13" t="s">
        <v>1519</v>
      </c>
      <c r="N1961" s="1" t="s">
        <v>1520</v>
      </c>
      <c r="O1961" s="1" t="s">
        <v>50</v>
      </c>
      <c r="P1961" s="1" t="s">
        <v>50</v>
      </c>
      <c r="Q1961" s="1" t="s">
        <v>1490</v>
      </c>
      <c r="R1961" s="1" t="s">
        <v>61</v>
      </c>
      <c r="S1961" s="1" t="s">
        <v>62</v>
      </c>
      <c r="T1961" s="1" t="s">
        <v>62</v>
      </c>
      <c r="X1961">
        <v>1</v>
      </c>
      <c r="AR1961" s="1" t="s">
        <v>50</v>
      </c>
      <c r="AS1961" s="1" t="s">
        <v>50</v>
      </c>
      <c r="AU1961" s="1" t="s">
        <v>1521</v>
      </c>
      <c r="AV1961">
        <v>67332</v>
      </c>
    </row>
    <row r="1962" spans="1:48" ht="30" customHeight="1" x14ac:dyDescent="0.3">
      <c r="A1962" s="13" t="s">
        <v>1501</v>
      </c>
      <c r="B1962" s="13" t="s">
        <v>1522</v>
      </c>
      <c r="C1962" s="13" t="s">
        <v>1493</v>
      </c>
      <c r="D1962" s="11">
        <v>1</v>
      </c>
      <c r="E1962" s="12"/>
      <c r="F1962" s="12"/>
      <c r="G1962" s="12"/>
      <c r="H1962" s="12"/>
      <c r="I1962" s="12"/>
      <c r="J1962" s="12"/>
      <c r="K1962" s="12">
        <f t="shared" si="83"/>
        <v>0</v>
      </c>
      <c r="L1962" s="12">
        <f t="shared" si="84"/>
        <v>0</v>
      </c>
      <c r="M1962" s="13" t="s">
        <v>1523</v>
      </c>
      <c r="N1962" s="1" t="s">
        <v>1524</v>
      </c>
      <c r="O1962" s="1" t="s">
        <v>50</v>
      </c>
      <c r="P1962" s="1" t="s">
        <v>50</v>
      </c>
      <c r="Q1962" s="1" t="s">
        <v>1490</v>
      </c>
      <c r="R1962" s="1" t="s">
        <v>61</v>
      </c>
      <c r="S1962" s="1" t="s">
        <v>62</v>
      </c>
      <c r="T1962" s="1" t="s">
        <v>62</v>
      </c>
      <c r="X1962">
        <v>1</v>
      </c>
      <c r="AR1962" s="1" t="s">
        <v>50</v>
      </c>
      <c r="AS1962" s="1" t="s">
        <v>50</v>
      </c>
      <c r="AU1962" s="1" t="s">
        <v>1525</v>
      </c>
      <c r="AV1962">
        <v>67333</v>
      </c>
    </row>
    <row r="1963" spans="1:48" ht="30" customHeight="1" x14ac:dyDescent="0.3">
      <c r="A1963" s="13" t="s">
        <v>1526</v>
      </c>
      <c r="B1963" s="13" t="s">
        <v>1527</v>
      </c>
      <c r="C1963" s="13" t="s">
        <v>1493</v>
      </c>
      <c r="D1963" s="11">
        <v>1</v>
      </c>
      <c r="E1963" s="12"/>
      <c r="F1963" s="12"/>
      <c r="G1963" s="12"/>
      <c r="H1963" s="12"/>
      <c r="I1963" s="12"/>
      <c r="J1963" s="12"/>
      <c r="K1963" s="12">
        <f t="shared" si="83"/>
        <v>0</v>
      </c>
      <c r="L1963" s="12">
        <f t="shared" si="84"/>
        <v>0</v>
      </c>
      <c r="M1963" s="13" t="s">
        <v>1528</v>
      </c>
      <c r="N1963" s="1" t="s">
        <v>1529</v>
      </c>
      <c r="O1963" s="1" t="s">
        <v>50</v>
      </c>
      <c r="P1963" s="1" t="s">
        <v>50</v>
      </c>
      <c r="Q1963" s="1" t="s">
        <v>1490</v>
      </c>
      <c r="R1963" s="1" t="s">
        <v>61</v>
      </c>
      <c r="S1963" s="1" t="s">
        <v>62</v>
      </c>
      <c r="T1963" s="1" t="s">
        <v>62</v>
      </c>
      <c r="X1963">
        <v>1</v>
      </c>
      <c r="AR1963" s="1" t="s">
        <v>50</v>
      </c>
      <c r="AS1963" s="1" t="s">
        <v>50</v>
      </c>
      <c r="AU1963" s="1" t="s">
        <v>1530</v>
      </c>
      <c r="AV1963">
        <v>67334</v>
      </c>
    </row>
    <row r="1964" spans="1:48" ht="30" customHeight="1" x14ac:dyDescent="0.3">
      <c r="A1964" s="13" t="s">
        <v>1526</v>
      </c>
      <c r="B1964" s="13" t="s">
        <v>1531</v>
      </c>
      <c r="C1964" s="13" t="s">
        <v>1493</v>
      </c>
      <c r="D1964" s="11">
        <v>1</v>
      </c>
      <c r="E1964" s="12"/>
      <c r="F1964" s="12"/>
      <c r="G1964" s="12"/>
      <c r="H1964" s="12"/>
      <c r="I1964" s="12"/>
      <c r="J1964" s="12"/>
      <c r="K1964" s="12">
        <f t="shared" si="83"/>
        <v>0</v>
      </c>
      <c r="L1964" s="12">
        <f t="shared" si="84"/>
        <v>0</v>
      </c>
      <c r="M1964" s="13" t="s">
        <v>1532</v>
      </c>
      <c r="N1964" s="1" t="s">
        <v>1533</v>
      </c>
      <c r="O1964" s="1" t="s">
        <v>50</v>
      </c>
      <c r="P1964" s="1" t="s">
        <v>50</v>
      </c>
      <c r="Q1964" s="1" t="s">
        <v>1490</v>
      </c>
      <c r="R1964" s="1" t="s">
        <v>61</v>
      </c>
      <c r="S1964" s="1" t="s">
        <v>62</v>
      </c>
      <c r="T1964" s="1" t="s">
        <v>62</v>
      </c>
      <c r="X1964">
        <v>1</v>
      </c>
      <c r="AR1964" s="1" t="s">
        <v>50</v>
      </c>
      <c r="AS1964" s="1" t="s">
        <v>50</v>
      </c>
      <c r="AU1964" s="1" t="s">
        <v>1534</v>
      </c>
      <c r="AV1964">
        <v>67335</v>
      </c>
    </row>
    <row r="1965" spans="1:48" ht="30" customHeight="1" x14ac:dyDescent="0.3">
      <c r="A1965" s="13" t="s">
        <v>1526</v>
      </c>
      <c r="B1965" s="13" t="s">
        <v>1535</v>
      </c>
      <c r="C1965" s="13" t="s">
        <v>1493</v>
      </c>
      <c r="D1965" s="11">
        <v>1</v>
      </c>
      <c r="E1965" s="12"/>
      <c r="F1965" s="12"/>
      <c r="G1965" s="12"/>
      <c r="H1965" s="12"/>
      <c r="I1965" s="12"/>
      <c r="J1965" s="12"/>
      <c r="K1965" s="12">
        <f t="shared" si="83"/>
        <v>0</v>
      </c>
      <c r="L1965" s="12">
        <f t="shared" si="84"/>
        <v>0</v>
      </c>
      <c r="M1965" s="13" t="s">
        <v>1536</v>
      </c>
      <c r="N1965" s="1" t="s">
        <v>1537</v>
      </c>
      <c r="O1965" s="1" t="s">
        <v>50</v>
      </c>
      <c r="P1965" s="1" t="s">
        <v>50</v>
      </c>
      <c r="Q1965" s="1" t="s">
        <v>1490</v>
      </c>
      <c r="R1965" s="1" t="s">
        <v>61</v>
      </c>
      <c r="S1965" s="1" t="s">
        <v>62</v>
      </c>
      <c r="T1965" s="1" t="s">
        <v>62</v>
      </c>
      <c r="X1965">
        <v>1</v>
      </c>
      <c r="AR1965" s="1" t="s">
        <v>50</v>
      </c>
      <c r="AS1965" s="1" t="s">
        <v>50</v>
      </c>
      <c r="AU1965" s="1" t="s">
        <v>1538</v>
      </c>
      <c r="AV1965">
        <v>67336</v>
      </c>
    </row>
    <row r="1966" spans="1:48" ht="30" customHeight="1" x14ac:dyDescent="0.3">
      <c r="A1966" s="13" t="s">
        <v>1539</v>
      </c>
      <c r="B1966" s="13" t="s">
        <v>1540</v>
      </c>
      <c r="C1966" s="13" t="s">
        <v>1493</v>
      </c>
      <c r="D1966" s="11">
        <v>1</v>
      </c>
      <c r="E1966" s="12"/>
      <c r="F1966" s="12"/>
      <c r="G1966" s="12"/>
      <c r="H1966" s="12"/>
      <c r="I1966" s="12"/>
      <c r="J1966" s="12"/>
      <c r="K1966" s="12">
        <f t="shared" si="83"/>
        <v>0</v>
      </c>
      <c r="L1966" s="12">
        <f t="shared" si="84"/>
        <v>0</v>
      </c>
      <c r="M1966" s="13" t="s">
        <v>1541</v>
      </c>
      <c r="N1966" s="1" t="s">
        <v>1542</v>
      </c>
      <c r="O1966" s="1" t="s">
        <v>50</v>
      </c>
      <c r="P1966" s="1" t="s">
        <v>50</v>
      </c>
      <c r="Q1966" s="1" t="s">
        <v>1490</v>
      </c>
      <c r="R1966" s="1" t="s">
        <v>61</v>
      </c>
      <c r="S1966" s="1" t="s">
        <v>62</v>
      </c>
      <c r="T1966" s="1" t="s">
        <v>62</v>
      </c>
      <c r="X1966">
        <v>1</v>
      </c>
      <c r="AR1966" s="1" t="s">
        <v>50</v>
      </c>
      <c r="AS1966" s="1" t="s">
        <v>50</v>
      </c>
      <c r="AU1966" s="1" t="s">
        <v>1543</v>
      </c>
      <c r="AV1966">
        <v>67337</v>
      </c>
    </row>
    <row r="1967" spans="1:48" ht="30" customHeight="1" x14ac:dyDescent="0.3">
      <c r="A1967" s="13" t="s">
        <v>1539</v>
      </c>
      <c r="B1967" s="13" t="s">
        <v>1531</v>
      </c>
      <c r="C1967" s="13" t="s">
        <v>1493</v>
      </c>
      <c r="D1967" s="11">
        <v>1</v>
      </c>
      <c r="E1967" s="12"/>
      <c r="F1967" s="12"/>
      <c r="G1967" s="12"/>
      <c r="H1967" s="12"/>
      <c r="I1967" s="12"/>
      <c r="J1967" s="12"/>
      <c r="K1967" s="12">
        <f t="shared" si="83"/>
        <v>0</v>
      </c>
      <c r="L1967" s="12">
        <f t="shared" si="84"/>
        <v>0</v>
      </c>
      <c r="M1967" s="13" t="s">
        <v>1544</v>
      </c>
      <c r="N1967" s="1" t="s">
        <v>1545</v>
      </c>
      <c r="O1967" s="1" t="s">
        <v>50</v>
      </c>
      <c r="P1967" s="1" t="s">
        <v>50</v>
      </c>
      <c r="Q1967" s="1" t="s">
        <v>1490</v>
      </c>
      <c r="R1967" s="1" t="s">
        <v>61</v>
      </c>
      <c r="S1967" s="1" t="s">
        <v>62</v>
      </c>
      <c r="T1967" s="1" t="s">
        <v>62</v>
      </c>
      <c r="X1967">
        <v>1</v>
      </c>
      <c r="AR1967" s="1" t="s">
        <v>50</v>
      </c>
      <c r="AS1967" s="1" t="s">
        <v>50</v>
      </c>
      <c r="AU1967" s="1" t="s">
        <v>1546</v>
      </c>
      <c r="AV1967">
        <v>67338</v>
      </c>
    </row>
    <row r="1968" spans="1:48" ht="30" customHeight="1" x14ac:dyDescent="0.3">
      <c r="A1968" s="13" t="s">
        <v>1190</v>
      </c>
      <c r="B1968" s="13" t="s">
        <v>1547</v>
      </c>
      <c r="C1968" s="13" t="s">
        <v>1493</v>
      </c>
      <c r="D1968" s="11">
        <v>1</v>
      </c>
      <c r="E1968" s="12"/>
      <c r="F1968" s="12"/>
      <c r="G1968" s="12"/>
      <c r="H1968" s="12"/>
      <c r="I1968" s="12"/>
      <c r="J1968" s="12"/>
      <c r="K1968" s="12">
        <f t="shared" si="83"/>
        <v>0</v>
      </c>
      <c r="L1968" s="12">
        <f t="shared" si="84"/>
        <v>0</v>
      </c>
      <c r="M1968" s="13" t="s">
        <v>1548</v>
      </c>
      <c r="N1968" s="1" t="s">
        <v>1549</v>
      </c>
      <c r="O1968" s="1" t="s">
        <v>50</v>
      </c>
      <c r="P1968" s="1" t="s">
        <v>50</v>
      </c>
      <c r="Q1968" s="1" t="s">
        <v>1490</v>
      </c>
      <c r="R1968" s="1" t="s">
        <v>61</v>
      </c>
      <c r="S1968" s="1" t="s">
        <v>62</v>
      </c>
      <c r="T1968" s="1" t="s">
        <v>62</v>
      </c>
      <c r="X1968">
        <v>1</v>
      </c>
      <c r="AR1968" s="1" t="s">
        <v>50</v>
      </c>
      <c r="AS1968" s="1" t="s">
        <v>50</v>
      </c>
      <c r="AU1968" s="1" t="s">
        <v>1550</v>
      </c>
      <c r="AV1968">
        <v>67339</v>
      </c>
    </row>
    <row r="1969" spans="1:48" ht="30" customHeight="1" x14ac:dyDescent="0.3">
      <c r="A1969" s="13" t="s">
        <v>1551</v>
      </c>
      <c r="B1969" s="13" t="s">
        <v>1552</v>
      </c>
      <c r="C1969" s="13" t="s">
        <v>1493</v>
      </c>
      <c r="D1969" s="11">
        <v>1</v>
      </c>
      <c r="E1969" s="12"/>
      <c r="F1969" s="12"/>
      <c r="G1969" s="12"/>
      <c r="H1969" s="12"/>
      <c r="I1969" s="12"/>
      <c r="J1969" s="12"/>
      <c r="K1969" s="12">
        <f t="shared" si="83"/>
        <v>0</v>
      </c>
      <c r="L1969" s="12">
        <f t="shared" si="84"/>
        <v>0</v>
      </c>
      <c r="M1969" s="13" t="s">
        <v>1553</v>
      </c>
      <c r="N1969" s="1" t="s">
        <v>1554</v>
      </c>
      <c r="O1969" s="1" t="s">
        <v>50</v>
      </c>
      <c r="P1969" s="1" t="s">
        <v>50</v>
      </c>
      <c r="Q1969" s="1" t="s">
        <v>1490</v>
      </c>
      <c r="R1969" s="1" t="s">
        <v>61</v>
      </c>
      <c r="S1969" s="1" t="s">
        <v>62</v>
      </c>
      <c r="T1969" s="1" t="s">
        <v>62</v>
      </c>
      <c r="X1969">
        <v>1</v>
      </c>
      <c r="AR1969" s="1" t="s">
        <v>50</v>
      </c>
      <c r="AS1969" s="1" t="s">
        <v>50</v>
      </c>
      <c r="AU1969" s="1" t="s">
        <v>1555</v>
      </c>
      <c r="AV1969">
        <v>67340</v>
      </c>
    </row>
    <row r="1970" spans="1:48" ht="30" customHeight="1" x14ac:dyDescent="0.3">
      <c r="A1970" s="13" t="s">
        <v>1556</v>
      </c>
      <c r="B1970" s="13" t="s">
        <v>1557</v>
      </c>
      <c r="C1970" s="13" t="s">
        <v>1493</v>
      </c>
      <c r="D1970" s="11">
        <v>1</v>
      </c>
      <c r="E1970" s="12"/>
      <c r="F1970" s="12"/>
      <c r="G1970" s="12"/>
      <c r="H1970" s="12"/>
      <c r="I1970" s="12"/>
      <c r="J1970" s="12"/>
      <c r="K1970" s="12">
        <f t="shared" si="83"/>
        <v>0</v>
      </c>
      <c r="L1970" s="12">
        <f t="shared" si="84"/>
        <v>0</v>
      </c>
      <c r="M1970" s="13" t="s">
        <v>1558</v>
      </c>
      <c r="N1970" s="1" t="s">
        <v>1559</v>
      </c>
      <c r="O1970" s="1" t="s">
        <v>50</v>
      </c>
      <c r="P1970" s="1" t="s">
        <v>50</v>
      </c>
      <c r="Q1970" s="1" t="s">
        <v>1490</v>
      </c>
      <c r="R1970" s="1" t="s">
        <v>61</v>
      </c>
      <c r="S1970" s="1" t="s">
        <v>62</v>
      </c>
      <c r="T1970" s="1" t="s">
        <v>62</v>
      </c>
      <c r="X1970">
        <v>1</v>
      </c>
      <c r="AR1970" s="1" t="s">
        <v>50</v>
      </c>
      <c r="AS1970" s="1" t="s">
        <v>50</v>
      </c>
      <c r="AU1970" s="1" t="s">
        <v>1560</v>
      </c>
      <c r="AV1970">
        <v>67341</v>
      </c>
    </row>
    <row r="1971" spans="1:48" ht="30" customHeight="1" x14ac:dyDescent="0.3">
      <c r="A1971" s="13" t="s">
        <v>1556</v>
      </c>
      <c r="B1971" s="13" t="s">
        <v>1561</v>
      </c>
      <c r="C1971" s="13" t="s">
        <v>1493</v>
      </c>
      <c r="D1971" s="11">
        <v>1</v>
      </c>
      <c r="E1971" s="12"/>
      <c r="F1971" s="12"/>
      <c r="G1971" s="12"/>
      <c r="H1971" s="12"/>
      <c r="I1971" s="12"/>
      <c r="J1971" s="12"/>
      <c r="K1971" s="12">
        <f t="shared" si="83"/>
        <v>0</v>
      </c>
      <c r="L1971" s="12">
        <f t="shared" si="84"/>
        <v>0</v>
      </c>
      <c r="M1971" s="13" t="s">
        <v>1562</v>
      </c>
      <c r="N1971" s="1" t="s">
        <v>1563</v>
      </c>
      <c r="O1971" s="1" t="s">
        <v>50</v>
      </c>
      <c r="P1971" s="1" t="s">
        <v>50</v>
      </c>
      <c r="Q1971" s="1" t="s">
        <v>1490</v>
      </c>
      <c r="R1971" s="1" t="s">
        <v>61</v>
      </c>
      <c r="S1971" s="1" t="s">
        <v>62</v>
      </c>
      <c r="T1971" s="1" t="s">
        <v>62</v>
      </c>
      <c r="X1971">
        <v>1</v>
      </c>
      <c r="AR1971" s="1" t="s">
        <v>50</v>
      </c>
      <c r="AS1971" s="1" t="s">
        <v>50</v>
      </c>
      <c r="AU1971" s="1" t="s">
        <v>1564</v>
      </c>
      <c r="AV1971">
        <v>67342</v>
      </c>
    </row>
    <row r="1972" spans="1:48" ht="30" customHeight="1" x14ac:dyDescent="0.3">
      <c r="A1972" s="13" t="s">
        <v>1556</v>
      </c>
      <c r="B1972" s="13" t="s">
        <v>1565</v>
      </c>
      <c r="C1972" s="13" t="s">
        <v>1493</v>
      </c>
      <c r="D1972" s="11">
        <v>1</v>
      </c>
      <c r="E1972" s="12"/>
      <c r="F1972" s="12"/>
      <c r="G1972" s="12"/>
      <c r="H1972" s="12"/>
      <c r="I1972" s="12"/>
      <c r="J1972" s="12"/>
      <c r="K1972" s="12">
        <f t="shared" si="83"/>
        <v>0</v>
      </c>
      <c r="L1972" s="12">
        <f t="shared" si="84"/>
        <v>0</v>
      </c>
      <c r="M1972" s="13" t="s">
        <v>1566</v>
      </c>
      <c r="N1972" s="1" t="s">
        <v>1567</v>
      </c>
      <c r="O1972" s="1" t="s">
        <v>50</v>
      </c>
      <c r="P1972" s="1" t="s">
        <v>50</v>
      </c>
      <c r="Q1972" s="1" t="s">
        <v>1490</v>
      </c>
      <c r="R1972" s="1" t="s">
        <v>61</v>
      </c>
      <c r="S1972" s="1" t="s">
        <v>62</v>
      </c>
      <c r="T1972" s="1" t="s">
        <v>62</v>
      </c>
      <c r="X1972">
        <v>1</v>
      </c>
      <c r="AR1972" s="1" t="s">
        <v>50</v>
      </c>
      <c r="AS1972" s="1" t="s">
        <v>50</v>
      </c>
      <c r="AU1972" s="1" t="s">
        <v>1568</v>
      </c>
      <c r="AV1972">
        <v>67343</v>
      </c>
    </row>
    <row r="1973" spans="1:48" ht="30" customHeight="1" x14ac:dyDescent="0.3">
      <c r="A1973" s="13" t="s">
        <v>1569</v>
      </c>
      <c r="B1973" s="13" t="s">
        <v>1570</v>
      </c>
      <c r="C1973" s="13" t="s">
        <v>1571</v>
      </c>
      <c r="D1973" s="11">
        <v>6</v>
      </c>
      <c r="E1973" s="12"/>
      <c r="F1973" s="12"/>
      <c r="G1973" s="12"/>
      <c r="H1973" s="12"/>
      <c r="I1973" s="12"/>
      <c r="J1973" s="12"/>
      <c r="K1973" s="12">
        <f t="shared" si="83"/>
        <v>0</v>
      </c>
      <c r="L1973" s="12">
        <f t="shared" si="84"/>
        <v>0</v>
      </c>
      <c r="M1973" s="13" t="s">
        <v>1572</v>
      </c>
      <c r="N1973" s="1" t="s">
        <v>1573</v>
      </c>
      <c r="O1973" s="1" t="s">
        <v>50</v>
      </c>
      <c r="P1973" s="1" t="s">
        <v>50</v>
      </c>
      <c r="Q1973" s="1" t="s">
        <v>1490</v>
      </c>
      <c r="R1973" s="1" t="s">
        <v>61</v>
      </c>
      <c r="S1973" s="1" t="s">
        <v>62</v>
      </c>
      <c r="T1973" s="1" t="s">
        <v>62</v>
      </c>
      <c r="Y1973">
        <v>2</v>
      </c>
      <c r="AR1973" s="1" t="s">
        <v>50</v>
      </c>
      <c r="AS1973" s="1" t="s">
        <v>50</v>
      </c>
      <c r="AU1973" s="1" t="s">
        <v>1574</v>
      </c>
      <c r="AV1973">
        <v>67350</v>
      </c>
    </row>
    <row r="1974" spans="1:48" ht="30" customHeight="1" x14ac:dyDescent="0.3">
      <c r="A1974" s="13" t="s">
        <v>1575</v>
      </c>
      <c r="B1974" s="13" t="s">
        <v>1570</v>
      </c>
      <c r="C1974" s="13" t="s">
        <v>1571</v>
      </c>
      <c r="D1974" s="11">
        <v>6</v>
      </c>
      <c r="E1974" s="12"/>
      <c r="F1974" s="12"/>
      <c r="G1974" s="12"/>
      <c r="H1974" s="12"/>
      <c r="I1974" s="12"/>
      <c r="J1974" s="12"/>
      <c r="K1974" s="12">
        <f t="shared" si="83"/>
        <v>0</v>
      </c>
      <c r="L1974" s="12">
        <f t="shared" si="84"/>
        <v>0</v>
      </c>
      <c r="M1974" s="13" t="s">
        <v>1576</v>
      </c>
      <c r="N1974" s="1" t="s">
        <v>1577</v>
      </c>
      <c r="O1974" s="1" t="s">
        <v>50</v>
      </c>
      <c r="P1974" s="1" t="s">
        <v>50</v>
      </c>
      <c r="Q1974" s="1" t="s">
        <v>1490</v>
      </c>
      <c r="R1974" s="1" t="s">
        <v>61</v>
      </c>
      <c r="S1974" s="1" t="s">
        <v>62</v>
      </c>
      <c r="T1974" s="1" t="s">
        <v>62</v>
      </c>
      <c r="Y1974">
        <v>2</v>
      </c>
      <c r="AR1974" s="1" t="s">
        <v>50</v>
      </c>
      <c r="AS1974" s="1" t="s">
        <v>50</v>
      </c>
      <c r="AU1974" s="1" t="s">
        <v>1578</v>
      </c>
      <c r="AV1974">
        <v>67351</v>
      </c>
    </row>
    <row r="1975" spans="1:48" ht="30" customHeight="1" x14ac:dyDescent="0.3">
      <c r="A1975" s="13" t="s">
        <v>1579</v>
      </c>
      <c r="B1975" s="13" t="s">
        <v>1580</v>
      </c>
      <c r="C1975" s="13" t="s">
        <v>741</v>
      </c>
      <c r="D1975" s="11">
        <v>1</v>
      </c>
      <c r="E1975" s="12"/>
      <c r="F1975" s="12"/>
      <c r="G1975" s="12"/>
      <c r="H1975" s="12"/>
      <c r="I1975" s="12"/>
      <c r="J1975" s="12"/>
      <c r="K1975" s="12">
        <f t="shared" si="83"/>
        <v>0</v>
      </c>
      <c r="L1975" s="12">
        <f t="shared" si="84"/>
        <v>0</v>
      </c>
      <c r="M1975" s="13" t="s">
        <v>50</v>
      </c>
      <c r="N1975" s="1" t="s">
        <v>742</v>
      </c>
      <c r="O1975" s="1" t="s">
        <v>50</v>
      </c>
      <c r="P1975" s="1" t="s">
        <v>50</v>
      </c>
      <c r="Q1975" s="1" t="s">
        <v>1490</v>
      </c>
      <c r="R1975" s="1" t="s">
        <v>62</v>
      </c>
      <c r="S1975" s="1" t="s">
        <v>62</v>
      </c>
      <c r="T1975" s="1" t="s">
        <v>62</v>
      </c>
      <c r="Y1975">
        <v>2</v>
      </c>
      <c r="AR1975" s="1" t="s">
        <v>50</v>
      </c>
      <c r="AS1975" s="1" t="s">
        <v>50</v>
      </c>
      <c r="AU1975" s="1" t="s">
        <v>1581</v>
      </c>
      <c r="AV1975">
        <v>67352</v>
      </c>
    </row>
    <row r="1976" spans="1:48" ht="30" customHeight="1" x14ac:dyDescent="0.3">
      <c r="A1976" s="13" t="s">
        <v>1582</v>
      </c>
      <c r="B1976" s="13" t="s">
        <v>1583</v>
      </c>
      <c r="C1976" s="13" t="s">
        <v>741</v>
      </c>
      <c r="D1976" s="11">
        <v>1</v>
      </c>
      <c r="E1976" s="12"/>
      <c r="F1976" s="12"/>
      <c r="G1976" s="12"/>
      <c r="H1976" s="12"/>
      <c r="I1976" s="12"/>
      <c r="J1976" s="12"/>
      <c r="K1976" s="12">
        <f t="shared" si="83"/>
        <v>0</v>
      </c>
      <c r="L1976" s="12">
        <f t="shared" si="84"/>
        <v>0</v>
      </c>
      <c r="M1976" s="13" t="s">
        <v>50</v>
      </c>
      <c r="N1976" s="1" t="s">
        <v>1584</v>
      </c>
      <c r="O1976" s="1" t="s">
        <v>50</v>
      </c>
      <c r="P1976" s="1" t="s">
        <v>50</v>
      </c>
      <c r="Q1976" s="1" t="s">
        <v>1490</v>
      </c>
      <c r="R1976" s="1" t="s">
        <v>62</v>
      </c>
      <c r="S1976" s="1" t="s">
        <v>62</v>
      </c>
      <c r="T1976" s="1" t="s">
        <v>62</v>
      </c>
      <c r="AR1976" s="1" t="s">
        <v>50</v>
      </c>
      <c r="AS1976" s="1" t="s">
        <v>50</v>
      </c>
      <c r="AU1976" s="1" t="s">
        <v>1585</v>
      </c>
      <c r="AV1976">
        <v>67353</v>
      </c>
    </row>
    <row r="1977" spans="1:48" ht="30" customHeight="1" x14ac:dyDescent="0.3">
      <c r="A1977" s="11"/>
      <c r="B1977" s="11"/>
      <c r="C1977" s="11"/>
      <c r="D1977" s="11"/>
      <c r="E1977" s="12"/>
      <c r="F1977" s="12"/>
      <c r="G1977" s="12"/>
      <c r="H1977" s="12"/>
      <c r="I1977" s="12"/>
      <c r="J1977" s="12"/>
      <c r="K1977" s="12"/>
      <c r="L1977" s="12"/>
      <c r="M1977" s="11"/>
      <c r="Q1977" s="1" t="s">
        <v>1490</v>
      </c>
    </row>
    <row r="1978" spans="1:48" ht="30" customHeight="1" x14ac:dyDescent="0.3">
      <c r="A1978" s="11"/>
      <c r="B1978" s="11"/>
      <c r="C1978" s="11"/>
      <c r="D1978" s="11"/>
      <c r="E1978" s="12"/>
      <c r="F1978" s="12"/>
      <c r="G1978" s="12"/>
      <c r="H1978" s="12"/>
      <c r="I1978" s="12"/>
      <c r="J1978" s="12"/>
      <c r="K1978" s="12"/>
      <c r="L1978" s="12"/>
      <c r="M1978" s="11"/>
      <c r="Q1978" s="1" t="s">
        <v>1490</v>
      </c>
    </row>
    <row r="1979" spans="1:48" ht="30" customHeight="1" x14ac:dyDescent="0.3">
      <c r="A1979" s="13" t="s">
        <v>87</v>
      </c>
      <c r="B1979" s="11"/>
      <c r="C1979" s="11"/>
      <c r="D1979" s="11"/>
      <c r="E1979" s="12"/>
      <c r="F1979" s="12"/>
      <c r="G1979" s="12"/>
      <c r="H1979" s="12"/>
      <c r="I1979" s="12"/>
      <c r="J1979" s="12"/>
      <c r="K1979" s="12"/>
      <c r="L1979" s="12">
        <f>SUMIF(Q1955:Q1978,"0102",L1955:L1978)</f>
        <v>0</v>
      </c>
      <c r="M1979" s="11"/>
      <c r="N1979" t="s">
        <v>88</v>
      </c>
    </row>
    <row r="1980" spans="1:48" ht="30" customHeight="1" x14ac:dyDescent="0.3">
      <c r="A1980" s="13" t="s">
        <v>1586</v>
      </c>
      <c r="B1980" s="13" t="s">
        <v>50</v>
      </c>
      <c r="C1980" s="11"/>
      <c r="D1980" s="11"/>
      <c r="E1980" s="12"/>
      <c r="F1980" s="12"/>
      <c r="G1980" s="12"/>
      <c r="H1980" s="12"/>
      <c r="I1980" s="12"/>
      <c r="J1980" s="12"/>
      <c r="K1980" s="12"/>
      <c r="L1980" s="12"/>
      <c r="M1980" s="11"/>
      <c r="Q1980" s="1" t="s">
        <v>1587</v>
      </c>
    </row>
    <row r="1981" spans="1:48" ht="30" customHeight="1" x14ac:dyDescent="0.3">
      <c r="A1981" s="13" t="s">
        <v>1588</v>
      </c>
      <c r="B1981" s="13" t="s">
        <v>50</v>
      </c>
      <c r="C1981" s="13" t="s">
        <v>741</v>
      </c>
      <c r="D1981" s="11">
        <v>1</v>
      </c>
      <c r="E1981" s="12"/>
      <c r="F1981" s="12"/>
      <c r="G1981" s="12"/>
      <c r="H1981" s="12"/>
      <c r="I1981" s="12"/>
      <c r="J1981" s="12"/>
      <c r="K1981" s="12">
        <f>TRUNC(E1981+G1981+I1981, 0)</f>
        <v>0</v>
      </c>
      <c r="L1981" s="12">
        <f>TRUNC(F1981+H1981+J1981, 0)</f>
        <v>0</v>
      </c>
      <c r="M1981" s="13" t="s">
        <v>576</v>
      </c>
      <c r="N1981" s="1" t="s">
        <v>1589</v>
      </c>
      <c r="O1981" s="1" t="s">
        <v>50</v>
      </c>
      <c r="P1981" s="1" t="s">
        <v>50</v>
      </c>
      <c r="Q1981" s="1" t="s">
        <v>1587</v>
      </c>
      <c r="R1981" s="1" t="s">
        <v>62</v>
      </c>
      <c r="S1981" s="1" t="s">
        <v>62</v>
      </c>
      <c r="T1981" s="1" t="s">
        <v>61</v>
      </c>
      <c r="AR1981" s="1" t="s">
        <v>50</v>
      </c>
      <c r="AS1981" s="1" t="s">
        <v>50</v>
      </c>
      <c r="AU1981" s="1" t="s">
        <v>1590</v>
      </c>
      <c r="AV1981">
        <v>67430</v>
      </c>
    </row>
    <row r="1982" spans="1:48" ht="30" customHeight="1" x14ac:dyDescent="0.3">
      <c r="A1982" s="13" t="s">
        <v>1591</v>
      </c>
      <c r="B1982" s="13" t="s">
        <v>50</v>
      </c>
      <c r="C1982" s="13" t="s">
        <v>741</v>
      </c>
      <c r="D1982" s="11">
        <v>1</v>
      </c>
      <c r="E1982" s="12"/>
      <c r="F1982" s="12"/>
      <c r="G1982" s="12"/>
      <c r="H1982" s="12"/>
      <c r="I1982" s="12"/>
      <c r="J1982" s="12"/>
      <c r="K1982" s="12">
        <f>TRUNC(E1982+G1982+I1982, 0)</f>
        <v>0</v>
      </c>
      <c r="L1982" s="12">
        <f>TRUNC(F1982+H1982+J1982, 0)</f>
        <v>0</v>
      </c>
      <c r="M1982" s="13" t="s">
        <v>576</v>
      </c>
      <c r="N1982" s="1" t="s">
        <v>1592</v>
      </c>
      <c r="O1982" s="1" t="s">
        <v>50</v>
      </c>
      <c r="P1982" s="1" t="s">
        <v>50</v>
      </c>
      <c r="Q1982" s="1" t="s">
        <v>1587</v>
      </c>
      <c r="R1982" s="1" t="s">
        <v>62</v>
      </c>
      <c r="S1982" s="1" t="s">
        <v>62</v>
      </c>
      <c r="T1982" s="1" t="s">
        <v>61</v>
      </c>
      <c r="AR1982" s="1" t="s">
        <v>50</v>
      </c>
      <c r="AS1982" s="1" t="s">
        <v>50</v>
      </c>
      <c r="AU1982" s="1" t="s">
        <v>1593</v>
      </c>
      <c r="AV1982">
        <v>67431</v>
      </c>
    </row>
    <row r="1983" spans="1:48" ht="30" customHeight="1" x14ac:dyDescent="0.3">
      <c r="A1983" s="11"/>
      <c r="B1983" s="11"/>
      <c r="C1983" s="11"/>
      <c r="D1983" s="11"/>
      <c r="E1983" s="12"/>
      <c r="F1983" s="12"/>
      <c r="G1983" s="12"/>
      <c r="H1983" s="12"/>
      <c r="I1983" s="12"/>
      <c r="J1983" s="12"/>
      <c r="K1983" s="12"/>
      <c r="L1983" s="12"/>
      <c r="M1983" s="11"/>
      <c r="Q1983" s="1" t="s">
        <v>1587</v>
      </c>
    </row>
    <row r="1984" spans="1:48" ht="30" customHeight="1" x14ac:dyDescent="0.3">
      <c r="A1984" s="11"/>
      <c r="B1984" s="11"/>
      <c r="C1984" s="11"/>
      <c r="D1984" s="11"/>
      <c r="E1984" s="12"/>
      <c r="F1984" s="12"/>
      <c r="G1984" s="12"/>
      <c r="H1984" s="12"/>
      <c r="I1984" s="12"/>
      <c r="J1984" s="12"/>
      <c r="K1984" s="12"/>
      <c r="L1984" s="12"/>
      <c r="M1984" s="11"/>
      <c r="Q1984" s="1" t="s">
        <v>1587</v>
      </c>
    </row>
    <row r="1985" spans="1:17" ht="30" customHeight="1" x14ac:dyDescent="0.3">
      <c r="A1985" s="11"/>
      <c r="B1985" s="11"/>
      <c r="C1985" s="11"/>
      <c r="D1985" s="11"/>
      <c r="E1985" s="12"/>
      <c r="F1985" s="12"/>
      <c r="G1985" s="12"/>
      <c r="H1985" s="12"/>
      <c r="I1985" s="12"/>
      <c r="J1985" s="12"/>
      <c r="K1985" s="12"/>
      <c r="L1985" s="12"/>
      <c r="M1985" s="11"/>
      <c r="Q1985" s="1" t="s">
        <v>1587</v>
      </c>
    </row>
    <row r="1986" spans="1:17" ht="30" customHeight="1" x14ac:dyDescent="0.3">
      <c r="A1986" s="11"/>
      <c r="B1986" s="11"/>
      <c r="C1986" s="11"/>
      <c r="D1986" s="11"/>
      <c r="E1986" s="12"/>
      <c r="F1986" s="12"/>
      <c r="G1986" s="12"/>
      <c r="H1986" s="12"/>
      <c r="I1986" s="12"/>
      <c r="J1986" s="12"/>
      <c r="K1986" s="12"/>
      <c r="L1986" s="12"/>
      <c r="M1986" s="11"/>
      <c r="Q1986" s="1" t="s">
        <v>1587</v>
      </c>
    </row>
    <row r="1987" spans="1:17" ht="30" customHeight="1" x14ac:dyDescent="0.3">
      <c r="A1987" s="11"/>
      <c r="B1987" s="11"/>
      <c r="C1987" s="11"/>
      <c r="D1987" s="11"/>
      <c r="E1987" s="12"/>
      <c r="F1987" s="12"/>
      <c r="G1987" s="12"/>
      <c r="H1987" s="12"/>
      <c r="I1987" s="12"/>
      <c r="J1987" s="12"/>
      <c r="K1987" s="12"/>
      <c r="L1987" s="12"/>
      <c r="M1987" s="11"/>
      <c r="Q1987" s="1" t="s">
        <v>1587</v>
      </c>
    </row>
    <row r="1988" spans="1:17" ht="30" customHeight="1" x14ac:dyDescent="0.3">
      <c r="A1988" s="11"/>
      <c r="B1988" s="11"/>
      <c r="C1988" s="11"/>
      <c r="D1988" s="11"/>
      <c r="E1988" s="12"/>
      <c r="F1988" s="12"/>
      <c r="G1988" s="12"/>
      <c r="H1988" s="12"/>
      <c r="I1988" s="12"/>
      <c r="J1988" s="12"/>
      <c r="K1988" s="12"/>
      <c r="L1988" s="12"/>
      <c r="M1988" s="11"/>
      <c r="Q1988" s="1" t="s">
        <v>1587</v>
      </c>
    </row>
    <row r="1989" spans="1:17" ht="30" customHeight="1" x14ac:dyDescent="0.3">
      <c r="A1989" s="11"/>
      <c r="B1989" s="11"/>
      <c r="C1989" s="11"/>
      <c r="D1989" s="11"/>
      <c r="E1989" s="12"/>
      <c r="F1989" s="12"/>
      <c r="G1989" s="12"/>
      <c r="H1989" s="12"/>
      <c r="I1989" s="12"/>
      <c r="J1989" s="12"/>
      <c r="K1989" s="12"/>
      <c r="L1989" s="12"/>
      <c r="M1989" s="11"/>
      <c r="Q1989" s="1" t="s">
        <v>1587</v>
      </c>
    </row>
    <row r="1990" spans="1:17" ht="30" customHeight="1" x14ac:dyDescent="0.3">
      <c r="A1990" s="11"/>
      <c r="B1990" s="11"/>
      <c r="C1990" s="11"/>
      <c r="D1990" s="11"/>
      <c r="E1990" s="12"/>
      <c r="F1990" s="12"/>
      <c r="G1990" s="12"/>
      <c r="H1990" s="12"/>
      <c r="I1990" s="12"/>
      <c r="J1990" s="12"/>
      <c r="K1990" s="12"/>
      <c r="L1990" s="12"/>
      <c r="M1990" s="11"/>
      <c r="Q1990" s="1" t="s">
        <v>1587</v>
      </c>
    </row>
    <row r="1991" spans="1:17" ht="30" customHeight="1" x14ac:dyDescent="0.3">
      <c r="A1991" s="11"/>
      <c r="B1991" s="11"/>
      <c r="C1991" s="11"/>
      <c r="D1991" s="11"/>
      <c r="E1991" s="12"/>
      <c r="F1991" s="12"/>
      <c r="G1991" s="12"/>
      <c r="H1991" s="12"/>
      <c r="I1991" s="12"/>
      <c r="J1991" s="12"/>
      <c r="K1991" s="12"/>
      <c r="L1991" s="12"/>
      <c r="M1991" s="11"/>
      <c r="Q1991" s="1" t="s">
        <v>1587</v>
      </c>
    </row>
    <row r="1992" spans="1:17" ht="30" customHeight="1" x14ac:dyDescent="0.3">
      <c r="A1992" s="11"/>
      <c r="B1992" s="11"/>
      <c r="C1992" s="11"/>
      <c r="D1992" s="11"/>
      <c r="E1992" s="12"/>
      <c r="F1992" s="12"/>
      <c r="G1992" s="12"/>
      <c r="H1992" s="12"/>
      <c r="I1992" s="12"/>
      <c r="J1992" s="12"/>
      <c r="K1992" s="12"/>
      <c r="L1992" s="12"/>
      <c r="M1992" s="11"/>
      <c r="Q1992" s="1" t="s">
        <v>1587</v>
      </c>
    </row>
    <row r="1993" spans="1:17" ht="30" customHeight="1" x14ac:dyDescent="0.3">
      <c r="A1993" s="11"/>
      <c r="B1993" s="11"/>
      <c r="C1993" s="11"/>
      <c r="D1993" s="11"/>
      <c r="E1993" s="12"/>
      <c r="F1993" s="12"/>
      <c r="G1993" s="12"/>
      <c r="H1993" s="12"/>
      <c r="I1993" s="12"/>
      <c r="J1993" s="12"/>
      <c r="K1993" s="12"/>
      <c r="L1993" s="12"/>
      <c r="M1993" s="11"/>
      <c r="Q1993" s="1" t="s">
        <v>1587</v>
      </c>
    </row>
    <row r="1994" spans="1:17" ht="30" customHeight="1" x14ac:dyDescent="0.3">
      <c r="A1994" s="11"/>
      <c r="B1994" s="11"/>
      <c r="C1994" s="11"/>
      <c r="D1994" s="11"/>
      <c r="E1994" s="12"/>
      <c r="F1994" s="12"/>
      <c r="G1994" s="12"/>
      <c r="H1994" s="12"/>
      <c r="I1994" s="12"/>
      <c r="J1994" s="12"/>
      <c r="K1994" s="12"/>
      <c r="L1994" s="12"/>
      <c r="M1994" s="11"/>
      <c r="Q1994" s="1" t="s">
        <v>1587</v>
      </c>
    </row>
    <row r="1995" spans="1:17" ht="30" customHeight="1" x14ac:dyDescent="0.3">
      <c r="A1995" s="11"/>
      <c r="B1995" s="11"/>
      <c r="C1995" s="11"/>
      <c r="D1995" s="11"/>
      <c r="E1995" s="12"/>
      <c r="F1995" s="12"/>
      <c r="G1995" s="12"/>
      <c r="H1995" s="12"/>
      <c r="I1995" s="12"/>
      <c r="J1995" s="12"/>
      <c r="K1995" s="12"/>
      <c r="L1995" s="12"/>
      <c r="M1995" s="11"/>
      <c r="Q1995" s="1" t="s">
        <v>1587</v>
      </c>
    </row>
    <row r="1996" spans="1:17" ht="30" customHeight="1" x14ac:dyDescent="0.3">
      <c r="A1996" s="11"/>
      <c r="B1996" s="11"/>
      <c r="C1996" s="11"/>
      <c r="D1996" s="11"/>
      <c r="E1996" s="12"/>
      <c r="F1996" s="12"/>
      <c r="G1996" s="12"/>
      <c r="H1996" s="12"/>
      <c r="I1996" s="12"/>
      <c r="J1996" s="12"/>
      <c r="K1996" s="12"/>
      <c r="L1996" s="12"/>
      <c r="M1996" s="11"/>
      <c r="Q1996" s="1" t="s">
        <v>1587</v>
      </c>
    </row>
    <row r="1997" spans="1:17" ht="30" customHeight="1" x14ac:dyDescent="0.3">
      <c r="A1997" s="11"/>
      <c r="B1997" s="11"/>
      <c r="C1997" s="11"/>
      <c r="D1997" s="11"/>
      <c r="E1997" s="12"/>
      <c r="F1997" s="12"/>
      <c r="G1997" s="12"/>
      <c r="H1997" s="12"/>
      <c r="I1997" s="12"/>
      <c r="J1997" s="12"/>
      <c r="K1997" s="12"/>
      <c r="L1997" s="12"/>
      <c r="M1997" s="11"/>
      <c r="Q1997" s="1" t="s">
        <v>1587</v>
      </c>
    </row>
    <row r="1998" spans="1:17" ht="30" customHeight="1" x14ac:dyDescent="0.3">
      <c r="A1998" s="11"/>
      <c r="B1998" s="11"/>
      <c r="C1998" s="11"/>
      <c r="D1998" s="11"/>
      <c r="E1998" s="12"/>
      <c r="F1998" s="12"/>
      <c r="G1998" s="12"/>
      <c r="H1998" s="12"/>
      <c r="I1998" s="12"/>
      <c r="J1998" s="12"/>
      <c r="K1998" s="12"/>
      <c r="L1998" s="12"/>
      <c r="M1998" s="11"/>
      <c r="Q1998" s="1" t="s">
        <v>1587</v>
      </c>
    </row>
    <row r="1999" spans="1:17" ht="30" customHeight="1" x14ac:dyDescent="0.3">
      <c r="A1999" s="11"/>
      <c r="B1999" s="11"/>
      <c r="C1999" s="11"/>
      <c r="D1999" s="11"/>
      <c r="E1999" s="12"/>
      <c r="F1999" s="12"/>
      <c r="G1999" s="12"/>
      <c r="H1999" s="12"/>
      <c r="I1999" s="12"/>
      <c r="J1999" s="12"/>
      <c r="K1999" s="12"/>
      <c r="L1999" s="12"/>
      <c r="M1999" s="11"/>
      <c r="Q1999" s="1" t="s">
        <v>1587</v>
      </c>
    </row>
    <row r="2000" spans="1:17" ht="30" customHeight="1" x14ac:dyDescent="0.3">
      <c r="A2000" s="11"/>
      <c r="B2000" s="11"/>
      <c r="C2000" s="11"/>
      <c r="D2000" s="11"/>
      <c r="E2000" s="12"/>
      <c r="F2000" s="12"/>
      <c r="G2000" s="12"/>
      <c r="H2000" s="12"/>
      <c r="I2000" s="12"/>
      <c r="J2000" s="12"/>
      <c r="K2000" s="12"/>
      <c r="L2000" s="12"/>
      <c r="M2000" s="11"/>
      <c r="Q2000" s="1" t="s">
        <v>1587</v>
      </c>
    </row>
    <row r="2001" spans="1:48" ht="30" customHeight="1" x14ac:dyDescent="0.3">
      <c r="A2001" s="11"/>
      <c r="B2001" s="11"/>
      <c r="C2001" s="11"/>
      <c r="D2001" s="11"/>
      <c r="E2001" s="12"/>
      <c r="F2001" s="12"/>
      <c r="G2001" s="12"/>
      <c r="H2001" s="12"/>
      <c r="I2001" s="12"/>
      <c r="J2001" s="12"/>
      <c r="K2001" s="12"/>
      <c r="L2001" s="12"/>
      <c r="M2001" s="11"/>
      <c r="Q2001" s="1" t="s">
        <v>1587</v>
      </c>
    </row>
    <row r="2002" spans="1:48" ht="30" customHeight="1" x14ac:dyDescent="0.3">
      <c r="A2002" s="11"/>
      <c r="B2002" s="11"/>
      <c r="C2002" s="11"/>
      <c r="D2002" s="11"/>
      <c r="E2002" s="12"/>
      <c r="F2002" s="12"/>
      <c r="G2002" s="12"/>
      <c r="H2002" s="12"/>
      <c r="I2002" s="12"/>
      <c r="J2002" s="12"/>
      <c r="K2002" s="12"/>
      <c r="L2002" s="12"/>
      <c r="M2002" s="11"/>
      <c r="Q2002" s="1" t="s">
        <v>1587</v>
      </c>
    </row>
    <row r="2003" spans="1:48" ht="30" customHeight="1" x14ac:dyDescent="0.3">
      <c r="A2003" s="11"/>
      <c r="B2003" s="11"/>
      <c r="C2003" s="11"/>
      <c r="D2003" s="11"/>
      <c r="E2003" s="12"/>
      <c r="F2003" s="12"/>
      <c r="G2003" s="12"/>
      <c r="H2003" s="12"/>
      <c r="I2003" s="12"/>
      <c r="J2003" s="12"/>
      <c r="K2003" s="12"/>
      <c r="L2003" s="12"/>
      <c r="M2003" s="11"/>
      <c r="Q2003" s="1" t="s">
        <v>1587</v>
      </c>
    </row>
    <row r="2004" spans="1:48" ht="30" customHeight="1" x14ac:dyDescent="0.3">
      <c r="A2004" s="11"/>
      <c r="B2004" s="11"/>
      <c r="C2004" s="11"/>
      <c r="D2004" s="11"/>
      <c r="E2004" s="12"/>
      <c r="F2004" s="12"/>
      <c r="G2004" s="12"/>
      <c r="H2004" s="12"/>
      <c r="I2004" s="12"/>
      <c r="J2004" s="12"/>
      <c r="K2004" s="12"/>
      <c r="L2004" s="12"/>
      <c r="M2004" s="11"/>
      <c r="Q2004" s="1" t="s">
        <v>1587</v>
      </c>
    </row>
    <row r="2005" spans="1:48" ht="30" customHeight="1" x14ac:dyDescent="0.3">
      <c r="A2005" s="13" t="s">
        <v>87</v>
      </c>
      <c r="B2005" s="11"/>
      <c r="C2005" s="11"/>
      <c r="D2005" s="11"/>
      <c r="E2005" s="12"/>
      <c r="F2005" s="12"/>
      <c r="G2005" s="12"/>
      <c r="H2005" s="12"/>
      <c r="I2005" s="12"/>
      <c r="J2005" s="12"/>
      <c r="K2005" s="12"/>
      <c r="L2005" s="12">
        <f>SUMIF(Q1981:Q2004,"0103",L1981:L2004)</f>
        <v>0</v>
      </c>
      <c r="M2005" s="11"/>
      <c r="N2005" t="s">
        <v>88</v>
      </c>
    </row>
    <row r="2006" spans="1:48" ht="30" customHeight="1" x14ac:dyDescent="0.3">
      <c r="A2006" s="13" t="s">
        <v>1598</v>
      </c>
      <c r="B2006" s="13" t="s">
        <v>50</v>
      </c>
      <c r="C2006" s="11"/>
      <c r="D2006" s="11"/>
      <c r="E2006" s="12"/>
      <c r="F2006" s="12"/>
      <c r="G2006" s="12"/>
      <c r="H2006" s="12"/>
      <c r="I2006" s="12"/>
      <c r="J2006" s="12"/>
      <c r="K2006" s="12"/>
      <c r="L2006" s="12"/>
      <c r="M2006" s="11"/>
      <c r="Q2006" s="1" t="s">
        <v>1599</v>
      </c>
    </row>
    <row r="2007" spans="1:48" ht="30" customHeight="1" x14ac:dyDescent="0.3">
      <c r="A2007" s="13" t="s">
        <v>1600</v>
      </c>
      <c r="B2007" s="13" t="s">
        <v>1601</v>
      </c>
      <c r="C2007" s="13" t="s">
        <v>139</v>
      </c>
      <c r="D2007" s="11">
        <v>0.42799999999999999</v>
      </c>
      <c r="E2007" s="12"/>
      <c r="F2007" s="12"/>
      <c r="G2007" s="12"/>
      <c r="H2007" s="12"/>
      <c r="I2007" s="12"/>
      <c r="J2007" s="12"/>
      <c r="K2007" s="12">
        <f t="shared" ref="K2007:L2013" si="85">TRUNC(E2007+G2007+I2007, 0)</f>
        <v>0</v>
      </c>
      <c r="L2007" s="12">
        <f t="shared" si="85"/>
        <v>0</v>
      </c>
      <c r="M2007" s="13" t="s">
        <v>50</v>
      </c>
      <c r="N2007" s="1" t="s">
        <v>1602</v>
      </c>
      <c r="O2007" s="1" t="s">
        <v>50</v>
      </c>
      <c r="P2007" s="1" t="s">
        <v>50</v>
      </c>
      <c r="Q2007" s="1" t="s">
        <v>1599</v>
      </c>
      <c r="R2007" s="1" t="s">
        <v>62</v>
      </c>
      <c r="S2007" s="1" t="s">
        <v>62</v>
      </c>
      <c r="T2007" s="1" t="s">
        <v>61</v>
      </c>
      <c r="AR2007" s="1" t="s">
        <v>50</v>
      </c>
      <c r="AS2007" s="1" t="s">
        <v>50</v>
      </c>
      <c r="AU2007" s="1" t="s">
        <v>1603</v>
      </c>
      <c r="AV2007">
        <v>67434</v>
      </c>
    </row>
    <row r="2008" spans="1:48" ht="30" customHeight="1" x14ac:dyDescent="0.3">
      <c r="A2008" s="13" t="s">
        <v>1604</v>
      </c>
      <c r="B2008" s="13" t="s">
        <v>1605</v>
      </c>
      <c r="C2008" s="13" t="s">
        <v>139</v>
      </c>
      <c r="D2008" s="11">
        <v>5.1999999999999998E-2</v>
      </c>
      <c r="E2008" s="12"/>
      <c r="F2008" s="12"/>
      <c r="G2008" s="12"/>
      <c r="H2008" s="12"/>
      <c r="I2008" s="12"/>
      <c r="J2008" s="12"/>
      <c r="K2008" s="12">
        <f t="shared" si="85"/>
        <v>0</v>
      </c>
      <c r="L2008" s="12">
        <f t="shared" si="85"/>
        <v>0</v>
      </c>
      <c r="M2008" s="13" t="s">
        <v>50</v>
      </c>
      <c r="N2008" s="1" t="s">
        <v>1606</v>
      </c>
      <c r="O2008" s="1" t="s">
        <v>50</v>
      </c>
      <c r="P2008" s="1" t="s">
        <v>50</v>
      </c>
      <c r="Q2008" s="1" t="s">
        <v>1599</v>
      </c>
      <c r="R2008" s="1" t="s">
        <v>62</v>
      </c>
      <c r="S2008" s="1" t="s">
        <v>62</v>
      </c>
      <c r="T2008" s="1" t="s">
        <v>61</v>
      </c>
      <c r="AR2008" s="1" t="s">
        <v>50</v>
      </c>
      <c r="AS2008" s="1" t="s">
        <v>50</v>
      </c>
      <c r="AU2008" s="1" t="s">
        <v>1607</v>
      </c>
      <c r="AV2008">
        <v>67435</v>
      </c>
    </row>
    <row r="2009" spans="1:48" ht="30" customHeight="1" x14ac:dyDescent="0.3">
      <c r="A2009" s="13" t="s">
        <v>1604</v>
      </c>
      <c r="B2009" s="13" t="s">
        <v>1608</v>
      </c>
      <c r="C2009" s="13" t="s">
        <v>139</v>
      </c>
      <c r="D2009" s="11">
        <v>1.7000000000000001E-2</v>
      </c>
      <c r="E2009" s="12"/>
      <c r="F2009" s="12"/>
      <c r="G2009" s="12"/>
      <c r="H2009" s="12"/>
      <c r="I2009" s="12"/>
      <c r="J2009" s="12"/>
      <c r="K2009" s="12">
        <f t="shared" si="85"/>
        <v>0</v>
      </c>
      <c r="L2009" s="12">
        <f t="shared" si="85"/>
        <v>0</v>
      </c>
      <c r="M2009" s="13" t="s">
        <v>50</v>
      </c>
      <c r="N2009" s="1" t="s">
        <v>1609</v>
      </c>
      <c r="O2009" s="1" t="s">
        <v>50</v>
      </c>
      <c r="P2009" s="1" t="s">
        <v>50</v>
      </c>
      <c r="Q2009" s="1" t="s">
        <v>1599</v>
      </c>
      <c r="R2009" s="1" t="s">
        <v>62</v>
      </c>
      <c r="S2009" s="1" t="s">
        <v>62</v>
      </c>
      <c r="T2009" s="1" t="s">
        <v>61</v>
      </c>
      <c r="AR2009" s="1" t="s">
        <v>50</v>
      </c>
      <c r="AS2009" s="1" t="s">
        <v>50</v>
      </c>
      <c r="AU2009" s="1" t="s">
        <v>1610</v>
      </c>
      <c r="AV2009">
        <v>67436</v>
      </c>
    </row>
    <row r="2010" spans="1:48" ht="30" customHeight="1" x14ac:dyDescent="0.3">
      <c r="A2010" s="13" t="s">
        <v>1611</v>
      </c>
      <c r="B2010" s="13" t="s">
        <v>1612</v>
      </c>
      <c r="C2010" s="13" t="s">
        <v>139</v>
      </c>
      <c r="D2010" s="11">
        <v>0.01</v>
      </c>
      <c r="E2010" s="12"/>
      <c r="F2010" s="12"/>
      <c r="G2010" s="12"/>
      <c r="H2010" s="12"/>
      <c r="I2010" s="12"/>
      <c r="J2010" s="12"/>
      <c r="K2010" s="12">
        <f t="shared" si="85"/>
        <v>0</v>
      </c>
      <c r="L2010" s="12">
        <f t="shared" si="85"/>
        <v>0</v>
      </c>
      <c r="M2010" s="13" t="s">
        <v>50</v>
      </c>
      <c r="N2010" s="1" t="s">
        <v>1613</v>
      </c>
      <c r="O2010" s="1" t="s">
        <v>50</v>
      </c>
      <c r="P2010" s="1" t="s">
        <v>50</v>
      </c>
      <c r="Q2010" s="1" t="s">
        <v>1599</v>
      </c>
      <c r="R2010" s="1" t="s">
        <v>62</v>
      </c>
      <c r="S2010" s="1" t="s">
        <v>62</v>
      </c>
      <c r="T2010" s="1" t="s">
        <v>61</v>
      </c>
      <c r="AR2010" s="1" t="s">
        <v>50</v>
      </c>
      <c r="AS2010" s="1" t="s">
        <v>50</v>
      </c>
      <c r="AU2010" s="1" t="s">
        <v>1614</v>
      </c>
      <c r="AV2010">
        <v>67437</v>
      </c>
    </row>
    <row r="2011" spans="1:48" ht="30" customHeight="1" x14ac:dyDescent="0.3">
      <c r="A2011" s="13" t="s">
        <v>1611</v>
      </c>
      <c r="B2011" s="13" t="s">
        <v>1615</v>
      </c>
      <c r="C2011" s="13" t="s">
        <v>139</v>
      </c>
      <c r="D2011" s="11">
        <v>2.4E-2</v>
      </c>
      <c r="E2011" s="12"/>
      <c r="F2011" s="12"/>
      <c r="G2011" s="12"/>
      <c r="H2011" s="12"/>
      <c r="I2011" s="12"/>
      <c r="J2011" s="12"/>
      <c r="K2011" s="12">
        <f t="shared" si="85"/>
        <v>0</v>
      </c>
      <c r="L2011" s="12">
        <f t="shared" si="85"/>
        <v>0</v>
      </c>
      <c r="M2011" s="13" t="s">
        <v>50</v>
      </c>
      <c r="N2011" s="1" t="s">
        <v>1616</v>
      </c>
      <c r="O2011" s="1" t="s">
        <v>50</v>
      </c>
      <c r="P2011" s="1" t="s">
        <v>50</v>
      </c>
      <c r="Q2011" s="1" t="s">
        <v>1599</v>
      </c>
      <c r="R2011" s="1" t="s">
        <v>62</v>
      </c>
      <c r="S2011" s="1" t="s">
        <v>62</v>
      </c>
      <c r="T2011" s="1" t="s">
        <v>61</v>
      </c>
      <c r="AR2011" s="1" t="s">
        <v>50</v>
      </c>
      <c r="AS2011" s="1" t="s">
        <v>50</v>
      </c>
      <c r="AU2011" s="1" t="s">
        <v>1617</v>
      </c>
      <c r="AV2011">
        <v>67438</v>
      </c>
    </row>
    <row r="2012" spans="1:48" ht="30" customHeight="1" x14ac:dyDescent="0.3">
      <c r="A2012" s="13" t="s">
        <v>1618</v>
      </c>
      <c r="B2012" s="13" t="s">
        <v>1619</v>
      </c>
      <c r="C2012" s="13" t="s">
        <v>139</v>
      </c>
      <c r="D2012" s="11">
        <v>0.42799999999999999</v>
      </c>
      <c r="E2012" s="12"/>
      <c r="F2012" s="12"/>
      <c r="G2012" s="12"/>
      <c r="H2012" s="12"/>
      <c r="I2012" s="12"/>
      <c r="J2012" s="12"/>
      <c r="K2012" s="12">
        <f t="shared" si="85"/>
        <v>0</v>
      </c>
      <c r="L2012" s="12">
        <f t="shared" si="85"/>
        <v>0</v>
      </c>
      <c r="M2012" s="13" t="s">
        <v>50</v>
      </c>
      <c r="N2012" s="1" t="s">
        <v>1620</v>
      </c>
      <c r="O2012" s="1" t="s">
        <v>50</v>
      </c>
      <c r="P2012" s="1" t="s">
        <v>50</v>
      </c>
      <c r="Q2012" s="1" t="s">
        <v>1599</v>
      </c>
      <c r="R2012" s="1" t="s">
        <v>62</v>
      </c>
      <c r="S2012" s="1" t="s">
        <v>62</v>
      </c>
      <c r="T2012" s="1" t="s">
        <v>61</v>
      </c>
      <c r="AR2012" s="1" t="s">
        <v>50</v>
      </c>
      <c r="AS2012" s="1" t="s">
        <v>50</v>
      </c>
      <c r="AU2012" s="1" t="s">
        <v>1621</v>
      </c>
      <c r="AV2012">
        <v>67440</v>
      </c>
    </row>
    <row r="2013" spans="1:48" ht="30" customHeight="1" x14ac:dyDescent="0.3">
      <c r="A2013" s="13" t="s">
        <v>1622</v>
      </c>
      <c r="B2013" s="13" t="s">
        <v>1623</v>
      </c>
      <c r="C2013" s="13" t="s">
        <v>139</v>
      </c>
      <c r="D2013" s="11">
        <v>0.10299999999999999</v>
      </c>
      <c r="E2013" s="12"/>
      <c r="F2013" s="12"/>
      <c r="G2013" s="12"/>
      <c r="H2013" s="12"/>
      <c r="I2013" s="12"/>
      <c r="J2013" s="12"/>
      <c r="K2013" s="12">
        <f t="shared" si="85"/>
        <v>0</v>
      </c>
      <c r="L2013" s="12">
        <f t="shared" si="85"/>
        <v>0</v>
      </c>
      <c r="M2013" s="13" t="s">
        <v>50</v>
      </c>
      <c r="N2013" s="1" t="s">
        <v>1624</v>
      </c>
      <c r="O2013" s="1" t="s">
        <v>50</v>
      </c>
      <c r="P2013" s="1" t="s">
        <v>50</v>
      </c>
      <c r="Q2013" s="1" t="s">
        <v>1599</v>
      </c>
      <c r="R2013" s="1" t="s">
        <v>62</v>
      </c>
      <c r="S2013" s="1" t="s">
        <v>62</v>
      </c>
      <c r="T2013" s="1" t="s">
        <v>61</v>
      </c>
      <c r="AR2013" s="1" t="s">
        <v>50</v>
      </c>
      <c r="AS2013" s="1" t="s">
        <v>50</v>
      </c>
      <c r="AU2013" s="1" t="s">
        <v>1625</v>
      </c>
      <c r="AV2013">
        <v>67441</v>
      </c>
    </row>
    <row r="2014" spans="1:48" ht="30" customHeight="1" x14ac:dyDescent="0.3">
      <c r="A2014" s="11"/>
      <c r="B2014" s="11"/>
      <c r="C2014" s="11"/>
      <c r="D2014" s="11"/>
      <c r="E2014" s="12"/>
      <c r="F2014" s="12"/>
      <c r="G2014" s="12"/>
      <c r="H2014" s="12"/>
      <c r="I2014" s="12"/>
      <c r="J2014" s="12"/>
      <c r="K2014" s="12"/>
      <c r="L2014" s="12"/>
      <c r="M2014" s="11"/>
      <c r="Q2014" s="1" t="s">
        <v>1599</v>
      </c>
    </row>
    <row r="2015" spans="1:48" ht="30" customHeight="1" x14ac:dyDescent="0.3">
      <c r="A2015" s="11"/>
      <c r="B2015" s="11"/>
      <c r="C2015" s="11"/>
      <c r="D2015" s="11"/>
      <c r="E2015" s="12"/>
      <c r="F2015" s="12"/>
      <c r="G2015" s="12"/>
      <c r="H2015" s="12"/>
      <c r="I2015" s="12"/>
      <c r="J2015" s="12"/>
      <c r="K2015" s="12"/>
      <c r="L2015" s="12"/>
      <c r="M2015" s="11"/>
      <c r="Q2015" s="1" t="s">
        <v>1599</v>
      </c>
    </row>
    <row r="2016" spans="1:48" ht="30" customHeight="1" x14ac:dyDescent="0.3">
      <c r="A2016" s="11"/>
      <c r="B2016" s="11"/>
      <c r="C2016" s="11"/>
      <c r="D2016" s="11"/>
      <c r="E2016" s="12"/>
      <c r="F2016" s="12"/>
      <c r="G2016" s="12"/>
      <c r="H2016" s="12"/>
      <c r="I2016" s="12"/>
      <c r="J2016" s="12"/>
      <c r="K2016" s="12"/>
      <c r="L2016" s="12"/>
      <c r="M2016" s="11"/>
      <c r="Q2016" s="1" t="s">
        <v>1599</v>
      </c>
    </row>
    <row r="2017" spans="1:17" ht="30" customHeight="1" x14ac:dyDescent="0.3">
      <c r="A2017" s="11"/>
      <c r="B2017" s="11"/>
      <c r="C2017" s="11"/>
      <c r="D2017" s="11"/>
      <c r="E2017" s="12"/>
      <c r="F2017" s="12"/>
      <c r="G2017" s="12"/>
      <c r="H2017" s="12"/>
      <c r="I2017" s="12"/>
      <c r="J2017" s="12"/>
      <c r="K2017" s="12"/>
      <c r="L2017" s="12"/>
      <c r="M2017" s="11"/>
      <c r="Q2017" s="1" t="s">
        <v>1599</v>
      </c>
    </row>
    <row r="2018" spans="1:17" ht="30" customHeight="1" x14ac:dyDescent="0.3">
      <c r="A2018" s="11"/>
      <c r="B2018" s="11"/>
      <c r="C2018" s="11"/>
      <c r="D2018" s="11"/>
      <c r="E2018" s="12"/>
      <c r="F2018" s="12"/>
      <c r="G2018" s="12"/>
      <c r="H2018" s="12"/>
      <c r="I2018" s="12"/>
      <c r="J2018" s="12"/>
      <c r="K2018" s="12"/>
      <c r="L2018" s="12"/>
      <c r="M2018" s="11"/>
      <c r="Q2018" s="1" t="s">
        <v>1599</v>
      </c>
    </row>
    <row r="2019" spans="1:17" ht="30" customHeight="1" x14ac:dyDescent="0.3">
      <c r="A2019" s="11"/>
      <c r="B2019" s="11"/>
      <c r="C2019" s="11"/>
      <c r="D2019" s="11"/>
      <c r="E2019" s="12"/>
      <c r="F2019" s="12"/>
      <c r="G2019" s="12"/>
      <c r="H2019" s="12"/>
      <c r="I2019" s="12"/>
      <c r="J2019" s="12"/>
      <c r="K2019" s="12"/>
      <c r="L2019" s="12"/>
      <c r="M2019" s="11"/>
      <c r="Q2019" s="1" t="s">
        <v>1599</v>
      </c>
    </row>
    <row r="2020" spans="1:17" ht="30" customHeight="1" x14ac:dyDescent="0.3">
      <c r="A2020" s="11"/>
      <c r="B2020" s="11"/>
      <c r="C2020" s="11"/>
      <c r="D2020" s="11"/>
      <c r="E2020" s="12"/>
      <c r="F2020" s="12"/>
      <c r="G2020" s="12"/>
      <c r="H2020" s="12"/>
      <c r="I2020" s="12"/>
      <c r="J2020" s="12"/>
      <c r="K2020" s="12"/>
      <c r="L2020" s="12"/>
      <c r="M2020" s="11"/>
      <c r="Q2020" s="1" t="s">
        <v>1599</v>
      </c>
    </row>
    <row r="2021" spans="1:17" ht="30" customHeight="1" x14ac:dyDescent="0.3">
      <c r="A2021" s="11"/>
      <c r="B2021" s="11"/>
      <c r="C2021" s="11"/>
      <c r="D2021" s="11"/>
      <c r="E2021" s="12"/>
      <c r="F2021" s="12"/>
      <c r="G2021" s="12"/>
      <c r="H2021" s="12"/>
      <c r="I2021" s="12"/>
      <c r="J2021" s="12"/>
      <c r="K2021" s="12"/>
      <c r="L2021" s="12"/>
      <c r="M2021" s="11"/>
      <c r="Q2021" s="1" t="s">
        <v>1599</v>
      </c>
    </row>
    <row r="2022" spans="1:17" ht="30" customHeight="1" x14ac:dyDescent="0.3">
      <c r="A2022" s="11"/>
      <c r="B2022" s="11"/>
      <c r="C2022" s="11"/>
      <c r="D2022" s="11"/>
      <c r="E2022" s="12"/>
      <c r="F2022" s="12"/>
      <c r="G2022" s="12"/>
      <c r="H2022" s="12"/>
      <c r="I2022" s="12"/>
      <c r="J2022" s="12"/>
      <c r="K2022" s="12"/>
      <c r="L2022" s="12"/>
      <c r="M2022" s="11"/>
      <c r="Q2022" s="1" t="s">
        <v>1599</v>
      </c>
    </row>
    <row r="2023" spans="1:17" ht="30" customHeight="1" x14ac:dyDescent="0.3">
      <c r="A2023" s="11"/>
      <c r="B2023" s="11"/>
      <c r="C2023" s="11"/>
      <c r="D2023" s="11"/>
      <c r="E2023" s="12"/>
      <c r="F2023" s="12"/>
      <c r="G2023" s="12"/>
      <c r="H2023" s="12"/>
      <c r="I2023" s="12"/>
      <c r="J2023" s="12"/>
      <c r="K2023" s="12"/>
      <c r="L2023" s="12"/>
      <c r="M2023" s="11"/>
      <c r="Q2023" s="1" t="s">
        <v>1599</v>
      </c>
    </row>
    <row r="2024" spans="1:17" ht="30" customHeight="1" x14ac:dyDescent="0.3">
      <c r="A2024" s="11"/>
      <c r="B2024" s="11"/>
      <c r="C2024" s="11"/>
      <c r="D2024" s="11"/>
      <c r="E2024" s="12"/>
      <c r="F2024" s="12"/>
      <c r="G2024" s="12"/>
      <c r="H2024" s="12"/>
      <c r="I2024" s="12"/>
      <c r="J2024" s="12"/>
      <c r="K2024" s="12"/>
      <c r="L2024" s="12"/>
      <c r="M2024" s="11"/>
      <c r="Q2024" s="1" t="s">
        <v>1599</v>
      </c>
    </row>
    <row r="2025" spans="1:17" ht="30" customHeight="1" x14ac:dyDescent="0.3">
      <c r="A2025" s="11"/>
      <c r="B2025" s="11"/>
      <c r="C2025" s="11"/>
      <c r="D2025" s="11"/>
      <c r="E2025" s="12"/>
      <c r="F2025" s="12"/>
      <c r="G2025" s="12"/>
      <c r="H2025" s="12"/>
      <c r="I2025" s="12"/>
      <c r="J2025" s="12"/>
      <c r="K2025" s="12"/>
      <c r="L2025" s="12"/>
      <c r="M2025" s="11"/>
      <c r="Q2025" s="1" t="s">
        <v>1599</v>
      </c>
    </row>
    <row r="2026" spans="1:17" ht="30" customHeight="1" x14ac:dyDescent="0.3">
      <c r="A2026" s="11"/>
      <c r="B2026" s="11"/>
      <c r="C2026" s="11"/>
      <c r="D2026" s="11"/>
      <c r="E2026" s="12"/>
      <c r="F2026" s="12"/>
      <c r="G2026" s="12"/>
      <c r="H2026" s="12"/>
      <c r="I2026" s="12"/>
      <c r="J2026" s="12"/>
      <c r="K2026" s="12"/>
      <c r="L2026" s="12"/>
      <c r="M2026" s="11"/>
      <c r="Q2026" s="1" t="s">
        <v>1599</v>
      </c>
    </row>
    <row r="2027" spans="1:17" ht="30" customHeight="1" x14ac:dyDescent="0.3">
      <c r="A2027" s="11"/>
      <c r="B2027" s="11"/>
      <c r="C2027" s="11"/>
      <c r="D2027" s="11"/>
      <c r="E2027" s="12"/>
      <c r="F2027" s="12"/>
      <c r="G2027" s="12"/>
      <c r="H2027" s="12"/>
      <c r="I2027" s="12"/>
      <c r="J2027" s="12"/>
      <c r="K2027" s="12"/>
      <c r="L2027" s="12"/>
      <c r="M2027" s="11"/>
      <c r="Q2027" s="1" t="s">
        <v>1599</v>
      </c>
    </row>
    <row r="2028" spans="1:17" ht="30" customHeight="1" x14ac:dyDescent="0.3">
      <c r="A2028" s="11"/>
      <c r="B2028" s="11"/>
      <c r="C2028" s="11"/>
      <c r="D2028" s="11"/>
      <c r="E2028" s="12"/>
      <c r="F2028" s="12"/>
      <c r="G2028" s="12"/>
      <c r="H2028" s="12"/>
      <c r="I2028" s="12"/>
      <c r="J2028" s="12"/>
      <c r="K2028" s="12"/>
      <c r="L2028" s="12"/>
      <c r="M2028" s="11"/>
      <c r="Q2028" s="1" t="s">
        <v>1599</v>
      </c>
    </row>
    <row r="2029" spans="1:17" ht="30" customHeight="1" x14ac:dyDescent="0.3">
      <c r="A2029" s="11"/>
      <c r="B2029" s="11"/>
      <c r="C2029" s="11"/>
      <c r="D2029" s="11"/>
      <c r="E2029" s="12"/>
      <c r="F2029" s="12"/>
      <c r="G2029" s="12"/>
      <c r="H2029" s="12"/>
      <c r="I2029" s="12"/>
      <c r="J2029" s="12"/>
      <c r="K2029" s="12"/>
      <c r="L2029" s="12"/>
      <c r="M2029" s="11"/>
      <c r="Q2029" s="1" t="s">
        <v>1599</v>
      </c>
    </row>
    <row r="2030" spans="1:17" ht="30" customHeight="1" x14ac:dyDescent="0.3">
      <c r="A2030" s="11"/>
      <c r="B2030" s="11"/>
      <c r="C2030" s="11"/>
      <c r="D2030" s="11"/>
      <c r="E2030" s="12"/>
      <c r="F2030" s="12"/>
      <c r="G2030" s="12"/>
      <c r="H2030" s="12"/>
      <c r="I2030" s="12"/>
      <c r="J2030" s="12"/>
      <c r="K2030" s="12"/>
      <c r="L2030" s="12"/>
      <c r="M2030" s="11"/>
      <c r="Q2030" s="1" t="s">
        <v>1599</v>
      </c>
    </row>
    <row r="2031" spans="1:17" ht="30" customHeight="1" x14ac:dyDescent="0.3">
      <c r="A2031" s="13" t="s">
        <v>87</v>
      </c>
      <c r="B2031" s="11"/>
      <c r="C2031" s="11"/>
      <c r="D2031" s="11"/>
      <c r="E2031" s="12"/>
      <c r="F2031" s="12"/>
      <c r="G2031" s="12"/>
      <c r="H2031" s="12"/>
      <c r="I2031" s="12"/>
      <c r="J2031" s="12"/>
      <c r="K2031" s="12"/>
      <c r="L2031" s="12">
        <f>SUMIF(Q2007:Q2030,"01040101",L2007:L2030)</f>
        <v>0</v>
      </c>
      <c r="M2031" s="11"/>
      <c r="N2031" t="s">
        <v>88</v>
      </c>
    </row>
    <row r="2032" spans="1:17" ht="30" customHeight="1" x14ac:dyDescent="0.3">
      <c r="A2032" s="13" t="s">
        <v>1626</v>
      </c>
      <c r="B2032" s="13" t="s">
        <v>50</v>
      </c>
      <c r="C2032" s="11"/>
      <c r="D2032" s="11"/>
      <c r="E2032" s="12"/>
      <c r="F2032" s="12"/>
      <c r="G2032" s="12"/>
      <c r="H2032" s="12"/>
      <c r="I2032" s="12"/>
      <c r="J2032" s="12"/>
      <c r="K2032" s="12"/>
      <c r="L2032" s="12"/>
      <c r="M2032" s="11"/>
      <c r="Q2032" s="1" t="s">
        <v>1627</v>
      </c>
    </row>
    <row r="2033" spans="1:48" ht="30" customHeight="1" x14ac:dyDescent="0.3">
      <c r="A2033" s="13" t="s">
        <v>1600</v>
      </c>
      <c r="B2033" s="13" t="s">
        <v>1601</v>
      </c>
      <c r="C2033" s="13" t="s">
        <v>139</v>
      </c>
      <c r="D2033" s="11">
        <v>23.786000000000001</v>
      </c>
      <c r="E2033" s="12"/>
      <c r="F2033" s="12"/>
      <c r="G2033" s="12"/>
      <c r="H2033" s="12"/>
      <c r="I2033" s="12"/>
      <c r="J2033" s="12"/>
      <c r="K2033" s="12">
        <f t="shared" ref="K2033:L2040" si="86">TRUNC(E2033+G2033+I2033, 0)</f>
        <v>0</v>
      </c>
      <c r="L2033" s="12">
        <f t="shared" si="86"/>
        <v>0</v>
      </c>
      <c r="M2033" s="13" t="s">
        <v>50</v>
      </c>
      <c r="N2033" s="1" t="s">
        <v>1602</v>
      </c>
      <c r="O2033" s="1" t="s">
        <v>50</v>
      </c>
      <c r="P2033" s="1" t="s">
        <v>50</v>
      </c>
      <c r="Q2033" s="1" t="s">
        <v>1627</v>
      </c>
      <c r="R2033" s="1" t="s">
        <v>62</v>
      </c>
      <c r="S2033" s="1" t="s">
        <v>62</v>
      </c>
      <c r="T2033" s="1" t="s">
        <v>61</v>
      </c>
      <c r="AR2033" s="1" t="s">
        <v>50</v>
      </c>
      <c r="AS2033" s="1" t="s">
        <v>50</v>
      </c>
      <c r="AU2033" s="1" t="s">
        <v>1628</v>
      </c>
      <c r="AV2033">
        <v>67085</v>
      </c>
    </row>
    <row r="2034" spans="1:48" ht="30" customHeight="1" x14ac:dyDescent="0.3">
      <c r="A2034" s="13" t="s">
        <v>1604</v>
      </c>
      <c r="B2034" s="13" t="s">
        <v>1605</v>
      </c>
      <c r="C2034" s="13" t="s">
        <v>139</v>
      </c>
      <c r="D2034" s="11">
        <v>0.29399999999999998</v>
      </c>
      <c r="E2034" s="12"/>
      <c r="F2034" s="12"/>
      <c r="G2034" s="12"/>
      <c r="H2034" s="12"/>
      <c r="I2034" s="12"/>
      <c r="J2034" s="12"/>
      <c r="K2034" s="12">
        <f t="shared" si="86"/>
        <v>0</v>
      </c>
      <c r="L2034" s="12">
        <f t="shared" si="86"/>
        <v>0</v>
      </c>
      <c r="M2034" s="13" t="s">
        <v>50</v>
      </c>
      <c r="N2034" s="1" t="s">
        <v>1606</v>
      </c>
      <c r="O2034" s="1" t="s">
        <v>50</v>
      </c>
      <c r="P2034" s="1" t="s">
        <v>50</v>
      </c>
      <c r="Q2034" s="1" t="s">
        <v>1627</v>
      </c>
      <c r="R2034" s="1" t="s">
        <v>62</v>
      </c>
      <c r="S2034" s="1" t="s">
        <v>62</v>
      </c>
      <c r="T2034" s="1" t="s">
        <v>61</v>
      </c>
      <c r="AR2034" s="1" t="s">
        <v>50</v>
      </c>
      <c r="AS2034" s="1" t="s">
        <v>50</v>
      </c>
      <c r="AU2034" s="1" t="s">
        <v>1629</v>
      </c>
      <c r="AV2034">
        <v>67086</v>
      </c>
    </row>
    <row r="2035" spans="1:48" ht="30" customHeight="1" x14ac:dyDescent="0.3">
      <c r="A2035" s="13" t="s">
        <v>1604</v>
      </c>
      <c r="B2035" s="13" t="s">
        <v>1608</v>
      </c>
      <c r="C2035" s="13" t="s">
        <v>139</v>
      </c>
      <c r="D2035" s="11">
        <v>0.158</v>
      </c>
      <c r="E2035" s="12"/>
      <c r="F2035" s="12"/>
      <c r="G2035" s="12"/>
      <c r="H2035" s="12"/>
      <c r="I2035" s="12"/>
      <c r="J2035" s="12"/>
      <c r="K2035" s="12">
        <f t="shared" si="86"/>
        <v>0</v>
      </c>
      <c r="L2035" s="12">
        <f t="shared" si="86"/>
        <v>0</v>
      </c>
      <c r="M2035" s="13" t="s">
        <v>50</v>
      </c>
      <c r="N2035" s="1" t="s">
        <v>1609</v>
      </c>
      <c r="O2035" s="1" t="s">
        <v>50</v>
      </c>
      <c r="P2035" s="1" t="s">
        <v>50</v>
      </c>
      <c r="Q2035" s="1" t="s">
        <v>1627</v>
      </c>
      <c r="R2035" s="1" t="s">
        <v>62</v>
      </c>
      <c r="S2035" s="1" t="s">
        <v>62</v>
      </c>
      <c r="T2035" s="1" t="s">
        <v>61</v>
      </c>
      <c r="AR2035" s="1" t="s">
        <v>50</v>
      </c>
      <c r="AS2035" s="1" t="s">
        <v>50</v>
      </c>
      <c r="AU2035" s="1" t="s">
        <v>1630</v>
      </c>
      <c r="AV2035">
        <v>67087</v>
      </c>
    </row>
    <row r="2036" spans="1:48" ht="30" customHeight="1" x14ac:dyDescent="0.3">
      <c r="A2036" s="13" t="s">
        <v>1611</v>
      </c>
      <c r="B2036" s="13" t="s">
        <v>1612</v>
      </c>
      <c r="C2036" s="13" t="s">
        <v>139</v>
      </c>
      <c r="D2036" s="11">
        <v>4.7E-2</v>
      </c>
      <c r="E2036" s="12"/>
      <c r="F2036" s="12"/>
      <c r="G2036" s="12"/>
      <c r="H2036" s="12"/>
      <c r="I2036" s="12"/>
      <c r="J2036" s="12"/>
      <c r="K2036" s="12">
        <f t="shared" si="86"/>
        <v>0</v>
      </c>
      <c r="L2036" s="12">
        <f t="shared" si="86"/>
        <v>0</v>
      </c>
      <c r="M2036" s="13" t="s">
        <v>50</v>
      </c>
      <c r="N2036" s="1" t="s">
        <v>1613</v>
      </c>
      <c r="O2036" s="1" t="s">
        <v>50</v>
      </c>
      <c r="P2036" s="1" t="s">
        <v>50</v>
      </c>
      <c r="Q2036" s="1" t="s">
        <v>1627</v>
      </c>
      <c r="R2036" s="1" t="s">
        <v>62</v>
      </c>
      <c r="S2036" s="1" t="s">
        <v>62</v>
      </c>
      <c r="T2036" s="1" t="s">
        <v>61</v>
      </c>
      <c r="AR2036" s="1" t="s">
        <v>50</v>
      </c>
      <c r="AS2036" s="1" t="s">
        <v>50</v>
      </c>
      <c r="AU2036" s="1" t="s">
        <v>1631</v>
      </c>
      <c r="AV2036">
        <v>67310</v>
      </c>
    </row>
    <row r="2037" spans="1:48" ht="30" customHeight="1" x14ac:dyDescent="0.3">
      <c r="A2037" s="13" t="s">
        <v>1611</v>
      </c>
      <c r="B2037" s="13" t="s">
        <v>1615</v>
      </c>
      <c r="C2037" s="13" t="s">
        <v>139</v>
      </c>
      <c r="D2037" s="11">
        <v>0.121</v>
      </c>
      <c r="E2037" s="12"/>
      <c r="F2037" s="12"/>
      <c r="G2037" s="12"/>
      <c r="H2037" s="12"/>
      <c r="I2037" s="12"/>
      <c r="J2037" s="12"/>
      <c r="K2037" s="12">
        <f t="shared" si="86"/>
        <v>0</v>
      </c>
      <c r="L2037" s="12">
        <f t="shared" si="86"/>
        <v>0</v>
      </c>
      <c r="M2037" s="13" t="s">
        <v>50</v>
      </c>
      <c r="N2037" s="1" t="s">
        <v>1616</v>
      </c>
      <c r="O2037" s="1" t="s">
        <v>50</v>
      </c>
      <c r="P2037" s="1" t="s">
        <v>50</v>
      </c>
      <c r="Q2037" s="1" t="s">
        <v>1627</v>
      </c>
      <c r="R2037" s="1" t="s">
        <v>62</v>
      </c>
      <c r="S2037" s="1" t="s">
        <v>62</v>
      </c>
      <c r="T2037" s="1" t="s">
        <v>61</v>
      </c>
      <c r="AR2037" s="1" t="s">
        <v>50</v>
      </c>
      <c r="AS2037" s="1" t="s">
        <v>50</v>
      </c>
      <c r="AU2037" s="1" t="s">
        <v>1632</v>
      </c>
      <c r="AV2037">
        <v>67090</v>
      </c>
    </row>
    <row r="2038" spans="1:48" ht="30" customHeight="1" x14ac:dyDescent="0.3">
      <c r="A2038" s="13" t="s">
        <v>1611</v>
      </c>
      <c r="B2038" s="13" t="s">
        <v>1633</v>
      </c>
      <c r="C2038" s="13" t="s">
        <v>139</v>
      </c>
      <c r="D2038" s="11">
        <v>4.2999999999999997E-2</v>
      </c>
      <c r="E2038" s="12"/>
      <c r="F2038" s="12"/>
      <c r="G2038" s="12"/>
      <c r="H2038" s="12"/>
      <c r="I2038" s="12"/>
      <c r="J2038" s="12"/>
      <c r="K2038" s="12">
        <f t="shared" si="86"/>
        <v>0</v>
      </c>
      <c r="L2038" s="12">
        <f t="shared" si="86"/>
        <v>0</v>
      </c>
      <c r="M2038" s="13" t="s">
        <v>50</v>
      </c>
      <c r="N2038" s="1" t="s">
        <v>1634</v>
      </c>
      <c r="O2038" s="1" t="s">
        <v>50</v>
      </c>
      <c r="P2038" s="1" t="s">
        <v>50</v>
      </c>
      <c r="Q2038" s="1" t="s">
        <v>1627</v>
      </c>
      <c r="R2038" s="1" t="s">
        <v>62</v>
      </c>
      <c r="S2038" s="1" t="s">
        <v>62</v>
      </c>
      <c r="T2038" s="1" t="s">
        <v>61</v>
      </c>
      <c r="AR2038" s="1" t="s">
        <v>50</v>
      </c>
      <c r="AS2038" s="1" t="s">
        <v>50</v>
      </c>
      <c r="AU2038" s="1" t="s">
        <v>1635</v>
      </c>
      <c r="AV2038">
        <v>67091</v>
      </c>
    </row>
    <row r="2039" spans="1:48" ht="30" customHeight="1" x14ac:dyDescent="0.3">
      <c r="A2039" s="13" t="s">
        <v>1618</v>
      </c>
      <c r="B2039" s="13" t="s">
        <v>1619</v>
      </c>
      <c r="C2039" s="13" t="s">
        <v>139</v>
      </c>
      <c r="D2039" s="11">
        <v>23.786000000000001</v>
      </c>
      <c r="E2039" s="12"/>
      <c r="F2039" s="12"/>
      <c r="G2039" s="12"/>
      <c r="H2039" s="12"/>
      <c r="I2039" s="12"/>
      <c r="J2039" s="12"/>
      <c r="K2039" s="12">
        <f t="shared" si="86"/>
        <v>0</v>
      </c>
      <c r="L2039" s="12">
        <f t="shared" si="86"/>
        <v>0</v>
      </c>
      <c r="M2039" s="13" t="s">
        <v>50</v>
      </c>
      <c r="N2039" s="1" t="s">
        <v>1620</v>
      </c>
      <c r="O2039" s="1" t="s">
        <v>50</v>
      </c>
      <c r="P2039" s="1" t="s">
        <v>50</v>
      </c>
      <c r="Q2039" s="1" t="s">
        <v>1627</v>
      </c>
      <c r="R2039" s="1" t="s">
        <v>62</v>
      </c>
      <c r="S2039" s="1" t="s">
        <v>62</v>
      </c>
      <c r="T2039" s="1" t="s">
        <v>61</v>
      </c>
      <c r="AR2039" s="1" t="s">
        <v>50</v>
      </c>
      <c r="AS2039" s="1" t="s">
        <v>50</v>
      </c>
      <c r="AU2039" s="1" t="s">
        <v>1636</v>
      </c>
      <c r="AV2039">
        <v>67092</v>
      </c>
    </row>
    <row r="2040" spans="1:48" ht="30" customHeight="1" x14ac:dyDescent="0.3">
      <c r="A2040" s="13" t="s">
        <v>1622</v>
      </c>
      <c r="B2040" s="13" t="s">
        <v>1623</v>
      </c>
      <c r="C2040" s="13" t="s">
        <v>139</v>
      </c>
      <c r="D2040" s="11">
        <v>0.66300000000000003</v>
      </c>
      <c r="E2040" s="12"/>
      <c r="F2040" s="12"/>
      <c r="G2040" s="12"/>
      <c r="H2040" s="12"/>
      <c r="I2040" s="12"/>
      <c r="J2040" s="12"/>
      <c r="K2040" s="12">
        <f t="shared" si="86"/>
        <v>0</v>
      </c>
      <c r="L2040" s="12">
        <f t="shared" si="86"/>
        <v>0</v>
      </c>
      <c r="M2040" s="13" t="s">
        <v>50</v>
      </c>
      <c r="N2040" s="1" t="s">
        <v>1624</v>
      </c>
      <c r="O2040" s="1" t="s">
        <v>50</v>
      </c>
      <c r="P2040" s="1" t="s">
        <v>50</v>
      </c>
      <c r="Q2040" s="1" t="s">
        <v>1627</v>
      </c>
      <c r="R2040" s="1" t="s">
        <v>62</v>
      </c>
      <c r="S2040" s="1" t="s">
        <v>62</v>
      </c>
      <c r="T2040" s="1" t="s">
        <v>61</v>
      </c>
      <c r="AR2040" s="1" t="s">
        <v>50</v>
      </c>
      <c r="AS2040" s="1" t="s">
        <v>50</v>
      </c>
      <c r="AU2040" s="1" t="s">
        <v>1637</v>
      </c>
      <c r="AV2040">
        <v>67093</v>
      </c>
    </row>
    <row r="2041" spans="1:48" ht="30" customHeight="1" x14ac:dyDescent="0.3">
      <c r="A2041" s="11"/>
      <c r="B2041" s="11"/>
      <c r="C2041" s="11"/>
      <c r="D2041" s="11"/>
      <c r="E2041" s="12"/>
      <c r="F2041" s="12"/>
      <c r="G2041" s="12"/>
      <c r="H2041" s="12"/>
      <c r="I2041" s="12"/>
      <c r="J2041" s="12"/>
      <c r="K2041" s="12"/>
      <c r="L2041" s="12"/>
      <c r="M2041" s="11"/>
      <c r="Q2041" s="1" t="s">
        <v>1627</v>
      </c>
    </row>
    <row r="2042" spans="1:48" ht="30" customHeight="1" x14ac:dyDescent="0.3">
      <c r="A2042" s="11"/>
      <c r="B2042" s="11"/>
      <c r="C2042" s="11"/>
      <c r="D2042" s="11"/>
      <c r="E2042" s="12"/>
      <c r="F2042" s="12"/>
      <c r="G2042" s="12"/>
      <c r="H2042" s="12"/>
      <c r="I2042" s="12"/>
      <c r="J2042" s="12"/>
      <c r="K2042" s="12"/>
      <c r="L2042" s="12"/>
      <c r="M2042" s="11"/>
      <c r="Q2042" s="1" t="s">
        <v>1627</v>
      </c>
    </row>
    <row r="2043" spans="1:48" ht="30" customHeight="1" x14ac:dyDescent="0.3">
      <c r="A2043" s="11"/>
      <c r="B2043" s="11"/>
      <c r="C2043" s="11"/>
      <c r="D2043" s="11"/>
      <c r="E2043" s="12"/>
      <c r="F2043" s="12"/>
      <c r="G2043" s="12"/>
      <c r="H2043" s="12"/>
      <c r="I2043" s="12"/>
      <c r="J2043" s="12"/>
      <c r="K2043" s="12"/>
      <c r="L2043" s="12"/>
      <c r="M2043" s="11"/>
      <c r="Q2043" s="1" t="s">
        <v>1627</v>
      </c>
    </row>
    <row r="2044" spans="1:48" ht="30" customHeight="1" x14ac:dyDescent="0.3">
      <c r="A2044" s="11"/>
      <c r="B2044" s="11"/>
      <c r="C2044" s="11"/>
      <c r="D2044" s="11"/>
      <c r="E2044" s="12"/>
      <c r="F2044" s="12"/>
      <c r="G2044" s="12"/>
      <c r="H2044" s="12"/>
      <c r="I2044" s="12"/>
      <c r="J2044" s="12"/>
      <c r="K2044" s="12"/>
      <c r="L2044" s="12"/>
      <c r="M2044" s="11"/>
      <c r="Q2044" s="1" t="s">
        <v>1627</v>
      </c>
    </row>
    <row r="2045" spans="1:48" ht="30" customHeight="1" x14ac:dyDescent="0.3">
      <c r="A2045" s="11"/>
      <c r="B2045" s="11"/>
      <c r="C2045" s="11"/>
      <c r="D2045" s="11"/>
      <c r="E2045" s="12"/>
      <c r="F2045" s="12"/>
      <c r="G2045" s="12"/>
      <c r="H2045" s="12"/>
      <c r="I2045" s="12"/>
      <c r="J2045" s="12"/>
      <c r="K2045" s="12"/>
      <c r="L2045" s="12"/>
      <c r="M2045" s="11"/>
      <c r="Q2045" s="1" t="s">
        <v>1627</v>
      </c>
    </row>
    <row r="2046" spans="1:48" ht="30" customHeight="1" x14ac:dyDescent="0.3">
      <c r="A2046" s="11"/>
      <c r="B2046" s="11"/>
      <c r="C2046" s="11"/>
      <c r="D2046" s="11"/>
      <c r="E2046" s="12"/>
      <c r="F2046" s="12"/>
      <c r="G2046" s="12"/>
      <c r="H2046" s="12"/>
      <c r="I2046" s="12"/>
      <c r="J2046" s="12"/>
      <c r="K2046" s="12"/>
      <c r="L2046" s="12"/>
      <c r="M2046" s="11"/>
      <c r="Q2046" s="1" t="s">
        <v>1627</v>
      </c>
    </row>
    <row r="2047" spans="1:48" ht="30" customHeight="1" x14ac:dyDescent="0.3">
      <c r="A2047" s="11"/>
      <c r="B2047" s="11"/>
      <c r="C2047" s="11"/>
      <c r="D2047" s="11"/>
      <c r="E2047" s="12"/>
      <c r="F2047" s="12"/>
      <c r="G2047" s="12"/>
      <c r="H2047" s="12"/>
      <c r="I2047" s="12"/>
      <c r="J2047" s="12"/>
      <c r="K2047" s="12"/>
      <c r="L2047" s="12"/>
      <c r="M2047" s="11"/>
      <c r="Q2047" s="1" t="s">
        <v>1627</v>
      </c>
    </row>
    <row r="2048" spans="1:48" ht="30" customHeight="1" x14ac:dyDescent="0.3">
      <c r="A2048" s="11"/>
      <c r="B2048" s="11"/>
      <c r="C2048" s="11"/>
      <c r="D2048" s="11"/>
      <c r="E2048" s="12"/>
      <c r="F2048" s="12"/>
      <c r="G2048" s="12"/>
      <c r="H2048" s="12"/>
      <c r="I2048" s="12"/>
      <c r="J2048" s="12"/>
      <c r="K2048" s="12"/>
      <c r="L2048" s="12"/>
      <c r="M2048" s="11"/>
      <c r="Q2048" s="1" t="s">
        <v>1627</v>
      </c>
    </row>
    <row r="2049" spans="1:48" ht="30" customHeight="1" x14ac:dyDescent="0.3">
      <c r="A2049" s="11"/>
      <c r="B2049" s="11"/>
      <c r="C2049" s="11"/>
      <c r="D2049" s="11"/>
      <c r="E2049" s="12"/>
      <c r="F2049" s="12"/>
      <c r="G2049" s="12"/>
      <c r="H2049" s="12"/>
      <c r="I2049" s="12"/>
      <c r="J2049" s="12"/>
      <c r="K2049" s="12"/>
      <c r="L2049" s="12"/>
      <c r="M2049" s="11"/>
      <c r="Q2049" s="1" t="s">
        <v>1627</v>
      </c>
    </row>
    <row r="2050" spans="1:48" ht="30" customHeight="1" x14ac:dyDescent="0.3">
      <c r="A2050" s="11"/>
      <c r="B2050" s="11"/>
      <c r="C2050" s="11"/>
      <c r="D2050" s="11"/>
      <c r="E2050" s="12"/>
      <c r="F2050" s="12"/>
      <c r="G2050" s="12"/>
      <c r="H2050" s="12"/>
      <c r="I2050" s="12"/>
      <c r="J2050" s="12"/>
      <c r="K2050" s="12"/>
      <c r="L2050" s="12"/>
      <c r="M2050" s="11"/>
      <c r="Q2050" s="1" t="s">
        <v>1627</v>
      </c>
    </row>
    <row r="2051" spans="1:48" ht="30" customHeight="1" x14ac:dyDescent="0.3">
      <c r="A2051" s="11"/>
      <c r="B2051" s="11"/>
      <c r="C2051" s="11"/>
      <c r="D2051" s="11"/>
      <c r="E2051" s="12"/>
      <c r="F2051" s="12"/>
      <c r="G2051" s="12"/>
      <c r="H2051" s="12"/>
      <c r="I2051" s="12"/>
      <c r="J2051" s="12"/>
      <c r="K2051" s="12"/>
      <c r="L2051" s="12"/>
      <c r="M2051" s="11"/>
      <c r="Q2051" s="1" t="s">
        <v>1627</v>
      </c>
    </row>
    <row r="2052" spans="1:48" ht="30" customHeight="1" x14ac:dyDescent="0.3">
      <c r="A2052" s="11"/>
      <c r="B2052" s="11"/>
      <c r="C2052" s="11"/>
      <c r="D2052" s="11"/>
      <c r="E2052" s="12"/>
      <c r="F2052" s="12"/>
      <c r="G2052" s="12"/>
      <c r="H2052" s="12"/>
      <c r="I2052" s="12"/>
      <c r="J2052" s="12"/>
      <c r="K2052" s="12"/>
      <c r="L2052" s="12"/>
      <c r="M2052" s="11"/>
      <c r="Q2052" s="1" t="s">
        <v>1627</v>
      </c>
    </row>
    <row r="2053" spans="1:48" ht="30" customHeight="1" x14ac:dyDescent="0.3">
      <c r="A2053" s="11"/>
      <c r="B2053" s="11"/>
      <c r="C2053" s="11"/>
      <c r="D2053" s="11"/>
      <c r="E2053" s="12"/>
      <c r="F2053" s="12"/>
      <c r="G2053" s="12"/>
      <c r="H2053" s="12"/>
      <c r="I2053" s="12"/>
      <c r="J2053" s="12"/>
      <c r="K2053" s="12"/>
      <c r="L2053" s="12"/>
      <c r="M2053" s="11"/>
      <c r="Q2053" s="1" t="s">
        <v>1627</v>
      </c>
    </row>
    <row r="2054" spans="1:48" ht="30" customHeight="1" x14ac:dyDescent="0.3">
      <c r="A2054" s="11"/>
      <c r="B2054" s="11"/>
      <c r="C2054" s="11"/>
      <c r="D2054" s="11"/>
      <c r="E2054" s="12"/>
      <c r="F2054" s="12"/>
      <c r="G2054" s="12"/>
      <c r="H2054" s="12"/>
      <c r="I2054" s="12"/>
      <c r="J2054" s="12"/>
      <c r="K2054" s="12"/>
      <c r="L2054" s="12"/>
      <c r="M2054" s="11"/>
      <c r="Q2054" s="1" t="s">
        <v>1627</v>
      </c>
    </row>
    <row r="2055" spans="1:48" ht="30" customHeight="1" x14ac:dyDescent="0.3">
      <c r="A2055" s="11"/>
      <c r="B2055" s="11"/>
      <c r="C2055" s="11"/>
      <c r="D2055" s="11"/>
      <c r="E2055" s="12"/>
      <c r="F2055" s="12"/>
      <c r="G2055" s="12"/>
      <c r="H2055" s="12"/>
      <c r="I2055" s="12"/>
      <c r="J2055" s="12"/>
      <c r="K2055" s="12"/>
      <c r="L2055" s="12"/>
      <c r="M2055" s="11"/>
      <c r="Q2055" s="1" t="s">
        <v>1627</v>
      </c>
    </row>
    <row r="2056" spans="1:48" ht="30" customHeight="1" x14ac:dyDescent="0.3">
      <c r="A2056" s="11"/>
      <c r="B2056" s="11"/>
      <c r="C2056" s="11"/>
      <c r="D2056" s="11"/>
      <c r="E2056" s="12"/>
      <c r="F2056" s="12"/>
      <c r="G2056" s="12"/>
      <c r="H2056" s="12"/>
      <c r="I2056" s="12"/>
      <c r="J2056" s="12"/>
      <c r="K2056" s="12"/>
      <c r="L2056" s="12"/>
      <c r="M2056" s="11"/>
      <c r="Q2056" s="1" t="s">
        <v>1627</v>
      </c>
    </row>
    <row r="2057" spans="1:48" ht="30" customHeight="1" x14ac:dyDescent="0.3">
      <c r="A2057" s="13" t="s">
        <v>87</v>
      </c>
      <c r="B2057" s="11"/>
      <c r="C2057" s="11"/>
      <c r="D2057" s="11"/>
      <c r="E2057" s="12"/>
      <c r="F2057" s="12"/>
      <c r="G2057" s="12"/>
      <c r="H2057" s="12"/>
      <c r="I2057" s="12"/>
      <c r="J2057" s="12"/>
      <c r="K2057" s="12"/>
      <c r="L2057" s="12">
        <f>SUMIF(Q2033:Q2056,"01040102",L2033:L2056)</f>
        <v>0</v>
      </c>
      <c r="M2057" s="11"/>
      <c r="N2057" t="s">
        <v>88</v>
      </c>
    </row>
    <row r="2058" spans="1:48" ht="30" customHeight="1" x14ac:dyDescent="0.3">
      <c r="A2058" s="13" t="s">
        <v>1598</v>
      </c>
      <c r="B2058" s="13" t="s">
        <v>50</v>
      </c>
      <c r="C2058" s="11"/>
      <c r="D2058" s="11"/>
      <c r="E2058" s="12"/>
      <c r="F2058" s="12"/>
      <c r="G2058" s="12"/>
      <c r="H2058" s="12"/>
      <c r="I2058" s="12"/>
      <c r="J2058" s="12"/>
      <c r="K2058" s="12"/>
      <c r="L2058" s="12"/>
      <c r="M2058" s="11"/>
      <c r="Q2058" s="1" t="s">
        <v>1640</v>
      </c>
    </row>
    <row r="2059" spans="1:48" ht="30" customHeight="1" x14ac:dyDescent="0.3">
      <c r="A2059" s="13" t="s">
        <v>1600</v>
      </c>
      <c r="B2059" s="13" t="s">
        <v>1601</v>
      </c>
      <c r="C2059" s="13" t="s">
        <v>139</v>
      </c>
      <c r="D2059" s="11">
        <v>0.39500000000000002</v>
      </c>
      <c r="E2059" s="12"/>
      <c r="F2059" s="12"/>
      <c r="G2059" s="12"/>
      <c r="H2059" s="12"/>
      <c r="I2059" s="12"/>
      <c r="J2059" s="12"/>
      <c r="K2059" s="12">
        <f t="shared" ref="K2059:L2065" si="87">TRUNC(E2059+G2059+I2059, 0)</f>
        <v>0</v>
      </c>
      <c r="L2059" s="12">
        <f t="shared" si="87"/>
        <v>0</v>
      </c>
      <c r="M2059" s="13" t="s">
        <v>50</v>
      </c>
      <c r="N2059" s="1" t="s">
        <v>1602</v>
      </c>
      <c r="O2059" s="1" t="s">
        <v>50</v>
      </c>
      <c r="P2059" s="1" t="s">
        <v>50</v>
      </c>
      <c r="Q2059" s="1" t="s">
        <v>1640</v>
      </c>
      <c r="R2059" s="1" t="s">
        <v>62</v>
      </c>
      <c r="S2059" s="1" t="s">
        <v>62</v>
      </c>
      <c r="T2059" s="1" t="s">
        <v>61</v>
      </c>
      <c r="AR2059" s="1" t="s">
        <v>50</v>
      </c>
      <c r="AS2059" s="1" t="s">
        <v>50</v>
      </c>
      <c r="AU2059" s="1" t="s">
        <v>1641</v>
      </c>
      <c r="AV2059">
        <v>67452</v>
      </c>
    </row>
    <row r="2060" spans="1:48" ht="30" customHeight="1" x14ac:dyDescent="0.3">
      <c r="A2060" s="13" t="s">
        <v>1604</v>
      </c>
      <c r="B2060" s="13" t="s">
        <v>1605</v>
      </c>
      <c r="C2060" s="13" t="s">
        <v>139</v>
      </c>
      <c r="D2060" s="11">
        <v>4.8000000000000001E-2</v>
      </c>
      <c r="E2060" s="12"/>
      <c r="F2060" s="12"/>
      <c r="G2060" s="12"/>
      <c r="H2060" s="12"/>
      <c r="I2060" s="12"/>
      <c r="J2060" s="12"/>
      <c r="K2060" s="12">
        <f t="shared" si="87"/>
        <v>0</v>
      </c>
      <c r="L2060" s="12">
        <f t="shared" si="87"/>
        <v>0</v>
      </c>
      <c r="M2060" s="13" t="s">
        <v>50</v>
      </c>
      <c r="N2060" s="1" t="s">
        <v>1606</v>
      </c>
      <c r="O2060" s="1" t="s">
        <v>50</v>
      </c>
      <c r="P2060" s="1" t="s">
        <v>50</v>
      </c>
      <c r="Q2060" s="1" t="s">
        <v>1640</v>
      </c>
      <c r="R2060" s="1" t="s">
        <v>62</v>
      </c>
      <c r="S2060" s="1" t="s">
        <v>62</v>
      </c>
      <c r="T2060" s="1" t="s">
        <v>61</v>
      </c>
      <c r="AR2060" s="1" t="s">
        <v>50</v>
      </c>
      <c r="AS2060" s="1" t="s">
        <v>50</v>
      </c>
      <c r="AU2060" s="1" t="s">
        <v>1642</v>
      </c>
      <c r="AV2060">
        <v>67453</v>
      </c>
    </row>
    <row r="2061" spans="1:48" ht="30" customHeight="1" x14ac:dyDescent="0.3">
      <c r="A2061" s="13" t="s">
        <v>1604</v>
      </c>
      <c r="B2061" s="13" t="s">
        <v>1608</v>
      </c>
      <c r="C2061" s="13" t="s">
        <v>139</v>
      </c>
      <c r="D2061" s="11">
        <v>1.6E-2</v>
      </c>
      <c r="E2061" s="12"/>
      <c r="F2061" s="12"/>
      <c r="G2061" s="12"/>
      <c r="H2061" s="12"/>
      <c r="I2061" s="12"/>
      <c r="J2061" s="12"/>
      <c r="K2061" s="12">
        <f t="shared" si="87"/>
        <v>0</v>
      </c>
      <c r="L2061" s="12">
        <f t="shared" si="87"/>
        <v>0</v>
      </c>
      <c r="M2061" s="13" t="s">
        <v>50</v>
      </c>
      <c r="N2061" s="1" t="s">
        <v>1609</v>
      </c>
      <c r="O2061" s="1" t="s">
        <v>50</v>
      </c>
      <c r="P2061" s="1" t="s">
        <v>50</v>
      </c>
      <c r="Q2061" s="1" t="s">
        <v>1640</v>
      </c>
      <c r="R2061" s="1" t="s">
        <v>62</v>
      </c>
      <c r="S2061" s="1" t="s">
        <v>62</v>
      </c>
      <c r="T2061" s="1" t="s">
        <v>61</v>
      </c>
      <c r="AR2061" s="1" t="s">
        <v>50</v>
      </c>
      <c r="AS2061" s="1" t="s">
        <v>50</v>
      </c>
      <c r="AU2061" s="1" t="s">
        <v>1643</v>
      </c>
      <c r="AV2061">
        <v>67454</v>
      </c>
    </row>
    <row r="2062" spans="1:48" ht="30" customHeight="1" x14ac:dyDescent="0.3">
      <c r="A2062" s="13" t="s">
        <v>1611</v>
      </c>
      <c r="B2062" s="13" t="s">
        <v>1612</v>
      </c>
      <c r="C2062" s="13" t="s">
        <v>139</v>
      </c>
      <c r="D2062" s="11">
        <v>0.01</v>
      </c>
      <c r="E2062" s="12"/>
      <c r="F2062" s="12"/>
      <c r="G2062" s="12"/>
      <c r="H2062" s="12"/>
      <c r="I2062" s="12"/>
      <c r="J2062" s="12"/>
      <c r="K2062" s="12">
        <f t="shared" si="87"/>
        <v>0</v>
      </c>
      <c r="L2062" s="12">
        <f t="shared" si="87"/>
        <v>0</v>
      </c>
      <c r="M2062" s="13" t="s">
        <v>50</v>
      </c>
      <c r="N2062" s="1" t="s">
        <v>1613</v>
      </c>
      <c r="O2062" s="1" t="s">
        <v>50</v>
      </c>
      <c r="P2062" s="1" t="s">
        <v>50</v>
      </c>
      <c r="Q2062" s="1" t="s">
        <v>1640</v>
      </c>
      <c r="R2062" s="1" t="s">
        <v>62</v>
      </c>
      <c r="S2062" s="1" t="s">
        <v>62</v>
      </c>
      <c r="T2062" s="1" t="s">
        <v>61</v>
      </c>
      <c r="AR2062" s="1" t="s">
        <v>50</v>
      </c>
      <c r="AS2062" s="1" t="s">
        <v>50</v>
      </c>
      <c r="AU2062" s="1" t="s">
        <v>1644</v>
      </c>
      <c r="AV2062">
        <v>67455</v>
      </c>
    </row>
    <row r="2063" spans="1:48" ht="30" customHeight="1" x14ac:dyDescent="0.3">
      <c r="A2063" s="13" t="s">
        <v>1611</v>
      </c>
      <c r="B2063" s="13" t="s">
        <v>1615</v>
      </c>
      <c r="C2063" s="13" t="s">
        <v>139</v>
      </c>
      <c r="D2063" s="11">
        <v>2.3E-2</v>
      </c>
      <c r="E2063" s="12"/>
      <c r="F2063" s="12"/>
      <c r="G2063" s="12"/>
      <c r="H2063" s="12"/>
      <c r="I2063" s="12"/>
      <c r="J2063" s="12"/>
      <c r="K2063" s="12">
        <f t="shared" si="87"/>
        <v>0</v>
      </c>
      <c r="L2063" s="12">
        <f t="shared" si="87"/>
        <v>0</v>
      </c>
      <c r="M2063" s="13" t="s">
        <v>50</v>
      </c>
      <c r="N2063" s="1" t="s">
        <v>1616</v>
      </c>
      <c r="O2063" s="1" t="s">
        <v>50</v>
      </c>
      <c r="P2063" s="1" t="s">
        <v>50</v>
      </c>
      <c r="Q2063" s="1" t="s">
        <v>1640</v>
      </c>
      <c r="R2063" s="1" t="s">
        <v>62</v>
      </c>
      <c r="S2063" s="1" t="s">
        <v>62</v>
      </c>
      <c r="T2063" s="1" t="s">
        <v>61</v>
      </c>
      <c r="AR2063" s="1" t="s">
        <v>50</v>
      </c>
      <c r="AS2063" s="1" t="s">
        <v>50</v>
      </c>
      <c r="AU2063" s="1" t="s">
        <v>1645</v>
      </c>
      <c r="AV2063">
        <v>67456</v>
      </c>
    </row>
    <row r="2064" spans="1:48" ht="30" customHeight="1" x14ac:dyDescent="0.3">
      <c r="A2064" s="13" t="s">
        <v>1618</v>
      </c>
      <c r="B2064" s="13" t="s">
        <v>1619</v>
      </c>
      <c r="C2064" s="13" t="s">
        <v>139</v>
      </c>
      <c r="D2064" s="11">
        <v>0.39500000000000002</v>
      </c>
      <c r="E2064" s="12"/>
      <c r="F2064" s="12"/>
      <c r="G2064" s="12"/>
      <c r="H2064" s="12"/>
      <c r="I2064" s="12"/>
      <c r="J2064" s="12"/>
      <c r="K2064" s="12">
        <f t="shared" si="87"/>
        <v>0</v>
      </c>
      <c r="L2064" s="12">
        <f t="shared" si="87"/>
        <v>0</v>
      </c>
      <c r="M2064" s="13" t="s">
        <v>50</v>
      </c>
      <c r="N2064" s="1" t="s">
        <v>1620</v>
      </c>
      <c r="O2064" s="1" t="s">
        <v>50</v>
      </c>
      <c r="P2064" s="1" t="s">
        <v>50</v>
      </c>
      <c r="Q2064" s="1" t="s">
        <v>1640</v>
      </c>
      <c r="R2064" s="1" t="s">
        <v>62</v>
      </c>
      <c r="S2064" s="1" t="s">
        <v>62</v>
      </c>
      <c r="T2064" s="1" t="s">
        <v>61</v>
      </c>
      <c r="AR2064" s="1" t="s">
        <v>50</v>
      </c>
      <c r="AS2064" s="1" t="s">
        <v>50</v>
      </c>
      <c r="AU2064" s="1" t="s">
        <v>1646</v>
      </c>
      <c r="AV2064">
        <v>67457</v>
      </c>
    </row>
    <row r="2065" spans="1:48" ht="30" customHeight="1" x14ac:dyDescent="0.3">
      <c r="A2065" s="13" t="s">
        <v>1622</v>
      </c>
      <c r="B2065" s="13" t="s">
        <v>1623</v>
      </c>
      <c r="C2065" s="13" t="s">
        <v>139</v>
      </c>
      <c r="D2065" s="11">
        <v>9.7000000000000003E-2</v>
      </c>
      <c r="E2065" s="12"/>
      <c r="F2065" s="12"/>
      <c r="G2065" s="12"/>
      <c r="H2065" s="12"/>
      <c r="I2065" s="12"/>
      <c r="J2065" s="12"/>
      <c r="K2065" s="12">
        <f t="shared" si="87"/>
        <v>0</v>
      </c>
      <c r="L2065" s="12">
        <f t="shared" si="87"/>
        <v>0</v>
      </c>
      <c r="M2065" s="13" t="s">
        <v>50</v>
      </c>
      <c r="N2065" s="1" t="s">
        <v>1624</v>
      </c>
      <c r="O2065" s="1" t="s">
        <v>50</v>
      </c>
      <c r="P2065" s="1" t="s">
        <v>50</v>
      </c>
      <c r="Q2065" s="1" t="s">
        <v>1640</v>
      </c>
      <c r="R2065" s="1" t="s">
        <v>62</v>
      </c>
      <c r="S2065" s="1" t="s">
        <v>62</v>
      </c>
      <c r="T2065" s="1" t="s">
        <v>61</v>
      </c>
      <c r="AR2065" s="1" t="s">
        <v>50</v>
      </c>
      <c r="AS2065" s="1" t="s">
        <v>50</v>
      </c>
      <c r="AU2065" s="1" t="s">
        <v>1647</v>
      </c>
      <c r="AV2065">
        <v>67458</v>
      </c>
    </row>
    <row r="2066" spans="1:48" ht="30" customHeight="1" x14ac:dyDescent="0.3">
      <c r="A2066" s="11"/>
      <c r="B2066" s="11"/>
      <c r="C2066" s="11"/>
      <c r="D2066" s="11"/>
      <c r="E2066" s="12"/>
      <c r="F2066" s="12"/>
      <c r="G2066" s="12"/>
      <c r="H2066" s="12"/>
      <c r="I2066" s="12"/>
      <c r="J2066" s="12"/>
      <c r="K2066" s="12"/>
      <c r="L2066" s="12"/>
      <c r="M2066" s="11"/>
      <c r="Q2066" s="1" t="s">
        <v>1640</v>
      </c>
    </row>
    <row r="2067" spans="1:48" ht="30" customHeight="1" x14ac:dyDescent="0.3">
      <c r="A2067" s="11"/>
      <c r="B2067" s="11"/>
      <c r="C2067" s="11"/>
      <c r="D2067" s="11"/>
      <c r="E2067" s="12"/>
      <c r="F2067" s="12"/>
      <c r="G2067" s="12"/>
      <c r="H2067" s="12"/>
      <c r="I2067" s="12"/>
      <c r="J2067" s="12"/>
      <c r="K2067" s="12"/>
      <c r="L2067" s="12"/>
      <c r="M2067" s="11"/>
      <c r="Q2067" s="1" t="s">
        <v>1640</v>
      </c>
    </row>
    <row r="2068" spans="1:48" ht="30" customHeight="1" x14ac:dyDescent="0.3">
      <c r="A2068" s="11"/>
      <c r="B2068" s="11"/>
      <c r="C2068" s="11"/>
      <c r="D2068" s="11"/>
      <c r="E2068" s="12"/>
      <c r="F2068" s="12"/>
      <c r="G2068" s="12"/>
      <c r="H2068" s="12"/>
      <c r="I2068" s="12"/>
      <c r="J2068" s="12"/>
      <c r="K2068" s="12"/>
      <c r="L2068" s="12"/>
      <c r="M2068" s="11"/>
      <c r="Q2068" s="1" t="s">
        <v>1640</v>
      </c>
    </row>
    <row r="2069" spans="1:48" ht="30" customHeight="1" x14ac:dyDescent="0.3">
      <c r="A2069" s="11"/>
      <c r="B2069" s="11"/>
      <c r="C2069" s="11"/>
      <c r="D2069" s="11"/>
      <c r="E2069" s="12"/>
      <c r="F2069" s="12"/>
      <c r="G2069" s="12"/>
      <c r="H2069" s="12"/>
      <c r="I2069" s="12"/>
      <c r="J2069" s="12"/>
      <c r="K2069" s="12"/>
      <c r="L2069" s="12"/>
      <c r="M2069" s="11"/>
      <c r="Q2069" s="1" t="s">
        <v>1640</v>
      </c>
    </row>
    <row r="2070" spans="1:48" ht="30" customHeight="1" x14ac:dyDescent="0.3">
      <c r="A2070" s="11"/>
      <c r="B2070" s="11"/>
      <c r="C2070" s="11"/>
      <c r="D2070" s="11"/>
      <c r="E2070" s="12"/>
      <c r="F2070" s="12"/>
      <c r="G2070" s="12"/>
      <c r="H2070" s="12"/>
      <c r="I2070" s="12"/>
      <c r="J2070" s="12"/>
      <c r="K2070" s="12"/>
      <c r="L2070" s="12"/>
      <c r="M2070" s="11"/>
      <c r="Q2070" s="1" t="s">
        <v>1640</v>
      </c>
    </row>
    <row r="2071" spans="1:48" ht="30" customHeight="1" x14ac:dyDescent="0.3">
      <c r="A2071" s="11"/>
      <c r="B2071" s="11"/>
      <c r="C2071" s="11"/>
      <c r="D2071" s="11"/>
      <c r="E2071" s="12"/>
      <c r="F2071" s="12"/>
      <c r="G2071" s="12"/>
      <c r="H2071" s="12"/>
      <c r="I2071" s="12"/>
      <c r="J2071" s="12"/>
      <c r="K2071" s="12"/>
      <c r="L2071" s="12"/>
      <c r="M2071" s="11"/>
      <c r="Q2071" s="1" t="s">
        <v>1640</v>
      </c>
    </row>
    <row r="2072" spans="1:48" ht="30" customHeight="1" x14ac:dyDescent="0.3">
      <c r="A2072" s="11"/>
      <c r="B2072" s="11"/>
      <c r="C2072" s="11"/>
      <c r="D2072" s="11"/>
      <c r="E2072" s="12"/>
      <c r="F2072" s="12"/>
      <c r="G2072" s="12"/>
      <c r="H2072" s="12"/>
      <c r="I2072" s="12"/>
      <c r="J2072" s="12"/>
      <c r="K2072" s="12"/>
      <c r="L2072" s="12"/>
      <c r="M2072" s="11"/>
      <c r="Q2072" s="1" t="s">
        <v>1640</v>
      </c>
    </row>
    <row r="2073" spans="1:48" ht="30" customHeight="1" x14ac:dyDescent="0.3">
      <c r="A2073" s="11"/>
      <c r="B2073" s="11"/>
      <c r="C2073" s="11"/>
      <c r="D2073" s="11"/>
      <c r="E2073" s="12"/>
      <c r="F2073" s="12"/>
      <c r="G2073" s="12"/>
      <c r="H2073" s="12"/>
      <c r="I2073" s="12"/>
      <c r="J2073" s="12"/>
      <c r="K2073" s="12"/>
      <c r="L2073" s="12"/>
      <c r="M2073" s="11"/>
      <c r="Q2073" s="1" t="s">
        <v>1640</v>
      </c>
    </row>
    <row r="2074" spans="1:48" ht="30" customHeight="1" x14ac:dyDescent="0.3">
      <c r="A2074" s="11"/>
      <c r="B2074" s="11"/>
      <c r="C2074" s="11"/>
      <c r="D2074" s="11"/>
      <c r="E2074" s="12"/>
      <c r="F2074" s="12"/>
      <c r="G2074" s="12"/>
      <c r="H2074" s="12"/>
      <c r="I2074" s="12"/>
      <c r="J2074" s="12"/>
      <c r="K2074" s="12"/>
      <c r="L2074" s="12"/>
      <c r="M2074" s="11"/>
      <c r="Q2074" s="1" t="s">
        <v>1640</v>
      </c>
    </row>
    <row r="2075" spans="1:48" ht="30" customHeight="1" x14ac:dyDescent="0.3">
      <c r="A2075" s="11"/>
      <c r="B2075" s="11"/>
      <c r="C2075" s="11"/>
      <c r="D2075" s="11"/>
      <c r="E2075" s="12"/>
      <c r="F2075" s="12"/>
      <c r="G2075" s="12"/>
      <c r="H2075" s="12"/>
      <c r="I2075" s="12"/>
      <c r="J2075" s="12"/>
      <c r="K2075" s="12"/>
      <c r="L2075" s="12"/>
      <c r="M2075" s="11"/>
      <c r="Q2075" s="1" t="s">
        <v>1640</v>
      </c>
    </row>
    <row r="2076" spans="1:48" ht="30" customHeight="1" x14ac:dyDescent="0.3">
      <c r="A2076" s="11"/>
      <c r="B2076" s="11"/>
      <c r="C2076" s="11"/>
      <c r="D2076" s="11"/>
      <c r="E2076" s="12"/>
      <c r="F2076" s="12"/>
      <c r="G2076" s="12"/>
      <c r="H2076" s="12"/>
      <c r="I2076" s="12"/>
      <c r="J2076" s="12"/>
      <c r="K2076" s="12"/>
      <c r="L2076" s="12"/>
      <c r="M2076" s="11"/>
      <c r="Q2076" s="1" t="s">
        <v>1640</v>
      </c>
    </row>
    <row r="2077" spans="1:48" ht="30" customHeight="1" x14ac:dyDescent="0.3">
      <c r="A2077" s="11"/>
      <c r="B2077" s="11"/>
      <c r="C2077" s="11"/>
      <c r="D2077" s="11"/>
      <c r="E2077" s="12"/>
      <c r="F2077" s="12"/>
      <c r="G2077" s="12"/>
      <c r="H2077" s="12"/>
      <c r="I2077" s="12"/>
      <c r="J2077" s="12"/>
      <c r="K2077" s="12"/>
      <c r="L2077" s="12"/>
      <c r="M2077" s="11"/>
      <c r="Q2077" s="1" t="s">
        <v>1640</v>
      </c>
    </row>
    <row r="2078" spans="1:48" ht="30" customHeight="1" x14ac:dyDescent="0.3">
      <c r="A2078" s="11"/>
      <c r="B2078" s="11"/>
      <c r="C2078" s="11"/>
      <c r="D2078" s="11"/>
      <c r="E2078" s="12"/>
      <c r="F2078" s="12"/>
      <c r="G2078" s="12"/>
      <c r="H2078" s="12"/>
      <c r="I2078" s="12"/>
      <c r="J2078" s="12"/>
      <c r="K2078" s="12"/>
      <c r="L2078" s="12"/>
      <c r="M2078" s="11"/>
      <c r="Q2078" s="1" t="s">
        <v>1640</v>
      </c>
    </row>
    <row r="2079" spans="1:48" ht="30" customHeight="1" x14ac:dyDescent="0.3">
      <c r="A2079" s="11"/>
      <c r="B2079" s="11"/>
      <c r="C2079" s="11"/>
      <c r="D2079" s="11"/>
      <c r="E2079" s="12"/>
      <c r="F2079" s="12"/>
      <c r="G2079" s="12"/>
      <c r="H2079" s="12"/>
      <c r="I2079" s="12"/>
      <c r="J2079" s="12"/>
      <c r="K2079" s="12"/>
      <c r="L2079" s="12"/>
      <c r="M2079" s="11"/>
      <c r="Q2079" s="1" t="s">
        <v>1640</v>
      </c>
    </row>
    <row r="2080" spans="1:48" ht="30" customHeight="1" x14ac:dyDescent="0.3">
      <c r="A2080" s="11"/>
      <c r="B2080" s="11"/>
      <c r="C2080" s="11"/>
      <c r="D2080" s="11"/>
      <c r="E2080" s="12"/>
      <c r="F2080" s="12"/>
      <c r="G2080" s="12"/>
      <c r="H2080" s="12"/>
      <c r="I2080" s="12"/>
      <c r="J2080" s="12"/>
      <c r="K2080" s="12"/>
      <c r="L2080" s="12"/>
      <c r="M2080" s="11"/>
      <c r="Q2080" s="1" t="s">
        <v>1640</v>
      </c>
    </row>
    <row r="2081" spans="1:48" ht="30" customHeight="1" x14ac:dyDescent="0.3">
      <c r="A2081" s="11"/>
      <c r="B2081" s="11"/>
      <c r="C2081" s="11"/>
      <c r="D2081" s="11"/>
      <c r="E2081" s="12"/>
      <c r="F2081" s="12"/>
      <c r="G2081" s="12"/>
      <c r="H2081" s="12"/>
      <c r="I2081" s="12"/>
      <c r="J2081" s="12"/>
      <c r="K2081" s="12"/>
      <c r="L2081" s="12"/>
      <c r="M2081" s="11"/>
      <c r="Q2081" s="1" t="s">
        <v>1640</v>
      </c>
    </row>
    <row r="2082" spans="1:48" ht="30" customHeight="1" x14ac:dyDescent="0.3">
      <c r="A2082" s="11"/>
      <c r="B2082" s="11"/>
      <c r="C2082" s="11"/>
      <c r="D2082" s="11"/>
      <c r="E2082" s="12"/>
      <c r="F2082" s="12"/>
      <c r="G2082" s="12"/>
      <c r="H2082" s="12"/>
      <c r="I2082" s="12"/>
      <c r="J2082" s="12"/>
      <c r="K2082" s="12"/>
      <c r="L2082" s="12"/>
      <c r="M2082" s="11"/>
      <c r="Q2082" s="1" t="s">
        <v>1640</v>
      </c>
    </row>
    <row r="2083" spans="1:48" ht="30" customHeight="1" x14ac:dyDescent="0.3">
      <c r="A2083" s="13" t="s">
        <v>87</v>
      </c>
      <c r="B2083" s="11"/>
      <c r="C2083" s="11"/>
      <c r="D2083" s="11"/>
      <c r="E2083" s="12"/>
      <c r="F2083" s="12"/>
      <c r="G2083" s="12"/>
      <c r="H2083" s="12"/>
      <c r="I2083" s="12"/>
      <c r="J2083" s="12"/>
      <c r="K2083" s="12"/>
      <c r="L2083" s="12">
        <f>SUMIF(Q2059:Q2082,"01040201",L2059:L2082)</f>
        <v>0</v>
      </c>
      <c r="M2083" s="11"/>
      <c r="N2083" t="s">
        <v>88</v>
      </c>
    </row>
    <row r="2084" spans="1:48" ht="30" customHeight="1" x14ac:dyDescent="0.3">
      <c r="A2084" s="13" t="s">
        <v>1626</v>
      </c>
      <c r="B2084" s="13" t="s">
        <v>50</v>
      </c>
      <c r="C2084" s="11"/>
      <c r="D2084" s="11"/>
      <c r="E2084" s="12"/>
      <c r="F2084" s="12"/>
      <c r="G2084" s="12"/>
      <c r="H2084" s="12"/>
      <c r="I2084" s="12"/>
      <c r="J2084" s="12"/>
      <c r="K2084" s="12"/>
      <c r="L2084" s="12"/>
      <c r="M2084" s="11"/>
      <c r="Q2084" s="1" t="s">
        <v>1648</v>
      </c>
    </row>
    <row r="2085" spans="1:48" ht="30" customHeight="1" x14ac:dyDescent="0.3">
      <c r="A2085" s="13" t="s">
        <v>1649</v>
      </c>
      <c r="B2085" s="13" t="s">
        <v>1650</v>
      </c>
      <c r="C2085" s="13" t="s">
        <v>139</v>
      </c>
      <c r="D2085" s="11">
        <v>21.238</v>
      </c>
      <c r="E2085" s="12"/>
      <c r="F2085" s="12"/>
      <c r="G2085" s="12"/>
      <c r="H2085" s="12"/>
      <c r="I2085" s="12"/>
      <c r="J2085" s="12"/>
      <c r="K2085" s="12">
        <f t="shared" ref="K2085:L2091" si="88">TRUNC(E2085+G2085+I2085, 0)</f>
        <v>0</v>
      </c>
      <c r="L2085" s="12">
        <f t="shared" si="88"/>
        <v>0</v>
      </c>
      <c r="M2085" s="13" t="s">
        <v>50</v>
      </c>
      <c r="N2085" s="1" t="s">
        <v>1651</v>
      </c>
      <c r="O2085" s="1" t="s">
        <v>50</v>
      </c>
      <c r="P2085" s="1" t="s">
        <v>50</v>
      </c>
      <c r="Q2085" s="1" t="s">
        <v>1648</v>
      </c>
      <c r="R2085" s="1" t="s">
        <v>62</v>
      </c>
      <c r="S2085" s="1" t="s">
        <v>62</v>
      </c>
      <c r="T2085" s="1" t="s">
        <v>61</v>
      </c>
      <c r="AR2085" s="1" t="s">
        <v>50</v>
      </c>
      <c r="AS2085" s="1" t="s">
        <v>50</v>
      </c>
      <c r="AU2085" s="1" t="s">
        <v>1652</v>
      </c>
      <c r="AV2085">
        <v>67131</v>
      </c>
    </row>
    <row r="2086" spans="1:48" ht="30" customHeight="1" x14ac:dyDescent="0.3">
      <c r="A2086" s="13" t="s">
        <v>1600</v>
      </c>
      <c r="B2086" s="13" t="s">
        <v>1601</v>
      </c>
      <c r="C2086" s="13" t="s">
        <v>139</v>
      </c>
      <c r="D2086" s="11">
        <v>10.500999999999999</v>
      </c>
      <c r="E2086" s="12"/>
      <c r="F2086" s="12"/>
      <c r="G2086" s="12"/>
      <c r="H2086" s="12"/>
      <c r="I2086" s="12"/>
      <c r="J2086" s="12"/>
      <c r="K2086" s="12">
        <f t="shared" si="88"/>
        <v>0</v>
      </c>
      <c r="L2086" s="12">
        <f t="shared" si="88"/>
        <v>0</v>
      </c>
      <c r="M2086" s="13" t="s">
        <v>50</v>
      </c>
      <c r="N2086" s="1" t="s">
        <v>1602</v>
      </c>
      <c r="O2086" s="1" t="s">
        <v>50</v>
      </c>
      <c r="P2086" s="1" t="s">
        <v>50</v>
      </c>
      <c r="Q2086" s="1" t="s">
        <v>1648</v>
      </c>
      <c r="R2086" s="1" t="s">
        <v>62</v>
      </c>
      <c r="S2086" s="1" t="s">
        <v>62</v>
      </c>
      <c r="T2086" s="1" t="s">
        <v>61</v>
      </c>
      <c r="AR2086" s="1" t="s">
        <v>50</v>
      </c>
      <c r="AS2086" s="1" t="s">
        <v>50</v>
      </c>
      <c r="AU2086" s="1" t="s">
        <v>1653</v>
      </c>
      <c r="AV2086">
        <v>67124</v>
      </c>
    </row>
    <row r="2087" spans="1:48" ht="30" customHeight="1" x14ac:dyDescent="0.3">
      <c r="A2087" s="13" t="s">
        <v>1604</v>
      </c>
      <c r="B2087" s="13" t="s">
        <v>1605</v>
      </c>
      <c r="C2087" s="13" t="s">
        <v>139</v>
      </c>
      <c r="D2087" s="11">
        <v>0.98299999999999998</v>
      </c>
      <c r="E2087" s="12"/>
      <c r="F2087" s="12"/>
      <c r="G2087" s="12"/>
      <c r="H2087" s="12"/>
      <c r="I2087" s="12"/>
      <c r="J2087" s="12"/>
      <c r="K2087" s="12">
        <f t="shared" si="88"/>
        <v>0</v>
      </c>
      <c r="L2087" s="12">
        <f t="shared" si="88"/>
        <v>0</v>
      </c>
      <c r="M2087" s="13" t="s">
        <v>50</v>
      </c>
      <c r="N2087" s="1" t="s">
        <v>1606</v>
      </c>
      <c r="O2087" s="1" t="s">
        <v>50</v>
      </c>
      <c r="P2087" s="1" t="s">
        <v>50</v>
      </c>
      <c r="Q2087" s="1" t="s">
        <v>1648</v>
      </c>
      <c r="R2087" s="1" t="s">
        <v>62</v>
      </c>
      <c r="S2087" s="1" t="s">
        <v>62</v>
      </c>
      <c r="T2087" s="1" t="s">
        <v>61</v>
      </c>
      <c r="AR2087" s="1" t="s">
        <v>50</v>
      </c>
      <c r="AS2087" s="1" t="s">
        <v>50</v>
      </c>
      <c r="AU2087" s="1" t="s">
        <v>1654</v>
      </c>
      <c r="AV2087">
        <v>67125</v>
      </c>
    </row>
    <row r="2088" spans="1:48" ht="30" customHeight="1" x14ac:dyDescent="0.3">
      <c r="A2088" s="13" t="s">
        <v>1604</v>
      </c>
      <c r="B2088" s="13" t="s">
        <v>1608</v>
      </c>
      <c r="C2088" s="13" t="s">
        <v>139</v>
      </c>
      <c r="D2088" s="11">
        <v>0.27</v>
      </c>
      <c r="E2088" s="12"/>
      <c r="F2088" s="12"/>
      <c r="G2088" s="12"/>
      <c r="H2088" s="12"/>
      <c r="I2088" s="12"/>
      <c r="J2088" s="12"/>
      <c r="K2088" s="12">
        <f t="shared" si="88"/>
        <v>0</v>
      </c>
      <c r="L2088" s="12">
        <f t="shared" si="88"/>
        <v>0</v>
      </c>
      <c r="M2088" s="13" t="s">
        <v>50</v>
      </c>
      <c r="N2088" s="1" t="s">
        <v>1609</v>
      </c>
      <c r="O2088" s="1" t="s">
        <v>50</v>
      </c>
      <c r="P2088" s="1" t="s">
        <v>50</v>
      </c>
      <c r="Q2088" s="1" t="s">
        <v>1648</v>
      </c>
      <c r="R2088" s="1" t="s">
        <v>62</v>
      </c>
      <c r="S2088" s="1" t="s">
        <v>62</v>
      </c>
      <c r="T2088" s="1" t="s">
        <v>61</v>
      </c>
      <c r="AR2088" s="1" t="s">
        <v>50</v>
      </c>
      <c r="AS2088" s="1" t="s">
        <v>50</v>
      </c>
      <c r="AU2088" s="1" t="s">
        <v>1655</v>
      </c>
      <c r="AV2088">
        <v>67126</v>
      </c>
    </row>
    <row r="2089" spans="1:48" ht="30" customHeight="1" x14ac:dyDescent="0.3">
      <c r="A2089" s="13" t="s">
        <v>1611</v>
      </c>
      <c r="B2089" s="13" t="s">
        <v>1615</v>
      </c>
      <c r="C2089" s="13" t="s">
        <v>139</v>
      </c>
      <c r="D2089" s="11">
        <v>0.13100000000000001</v>
      </c>
      <c r="E2089" s="12"/>
      <c r="F2089" s="12"/>
      <c r="G2089" s="12"/>
      <c r="H2089" s="12"/>
      <c r="I2089" s="12"/>
      <c r="J2089" s="12"/>
      <c r="K2089" s="12">
        <f t="shared" si="88"/>
        <v>0</v>
      </c>
      <c r="L2089" s="12">
        <f t="shared" si="88"/>
        <v>0</v>
      </c>
      <c r="M2089" s="13" t="s">
        <v>50</v>
      </c>
      <c r="N2089" s="1" t="s">
        <v>1616</v>
      </c>
      <c r="O2089" s="1" t="s">
        <v>50</v>
      </c>
      <c r="P2089" s="1" t="s">
        <v>50</v>
      </c>
      <c r="Q2089" s="1" t="s">
        <v>1648</v>
      </c>
      <c r="R2089" s="1" t="s">
        <v>62</v>
      </c>
      <c r="S2089" s="1" t="s">
        <v>62</v>
      </c>
      <c r="T2089" s="1" t="s">
        <v>61</v>
      </c>
      <c r="AR2089" s="1" t="s">
        <v>50</v>
      </c>
      <c r="AS2089" s="1" t="s">
        <v>50</v>
      </c>
      <c r="AU2089" s="1" t="s">
        <v>1656</v>
      </c>
      <c r="AV2089">
        <v>67128</v>
      </c>
    </row>
    <row r="2090" spans="1:48" ht="30" customHeight="1" x14ac:dyDescent="0.3">
      <c r="A2090" s="13" t="s">
        <v>1618</v>
      </c>
      <c r="B2090" s="13" t="s">
        <v>1619</v>
      </c>
      <c r="C2090" s="13" t="s">
        <v>139</v>
      </c>
      <c r="D2090" s="11">
        <v>31.739000000000001</v>
      </c>
      <c r="E2090" s="12"/>
      <c r="F2090" s="12"/>
      <c r="G2090" s="12"/>
      <c r="H2090" s="12"/>
      <c r="I2090" s="12"/>
      <c r="J2090" s="12"/>
      <c r="K2090" s="12">
        <f t="shared" si="88"/>
        <v>0</v>
      </c>
      <c r="L2090" s="12">
        <f t="shared" si="88"/>
        <v>0</v>
      </c>
      <c r="M2090" s="13" t="s">
        <v>50</v>
      </c>
      <c r="N2090" s="1" t="s">
        <v>1620</v>
      </c>
      <c r="O2090" s="1" t="s">
        <v>50</v>
      </c>
      <c r="P2090" s="1" t="s">
        <v>50</v>
      </c>
      <c r="Q2090" s="1" t="s">
        <v>1648</v>
      </c>
      <c r="R2090" s="1" t="s">
        <v>62</v>
      </c>
      <c r="S2090" s="1" t="s">
        <v>62</v>
      </c>
      <c r="T2090" s="1" t="s">
        <v>61</v>
      </c>
      <c r="AR2090" s="1" t="s">
        <v>50</v>
      </c>
      <c r="AS2090" s="1" t="s">
        <v>50</v>
      </c>
      <c r="AU2090" s="1" t="s">
        <v>1657</v>
      </c>
      <c r="AV2090">
        <v>67129</v>
      </c>
    </row>
    <row r="2091" spans="1:48" ht="30" customHeight="1" x14ac:dyDescent="0.3">
      <c r="A2091" s="13" t="s">
        <v>1622</v>
      </c>
      <c r="B2091" s="13" t="s">
        <v>1623</v>
      </c>
      <c r="C2091" s="13" t="s">
        <v>139</v>
      </c>
      <c r="D2091" s="11">
        <v>1.3839999999999999</v>
      </c>
      <c r="E2091" s="12"/>
      <c r="F2091" s="12"/>
      <c r="G2091" s="12"/>
      <c r="H2091" s="12"/>
      <c r="I2091" s="12"/>
      <c r="J2091" s="12"/>
      <c r="K2091" s="12">
        <f t="shared" si="88"/>
        <v>0</v>
      </c>
      <c r="L2091" s="12">
        <f t="shared" si="88"/>
        <v>0</v>
      </c>
      <c r="M2091" s="13" t="s">
        <v>50</v>
      </c>
      <c r="N2091" s="1" t="s">
        <v>1624</v>
      </c>
      <c r="O2091" s="1" t="s">
        <v>50</v>
      </c>
      <c r="P2091" s="1" t="s">
        <v>50</v>
      </c>
      <c r="Q2091" s="1" t="s">
        <v>1648</v>
      </c>
      <c r="R2091" s="1" t="s">
        <v>62</v>
      </c>
      <c r="S2091" s="1" t="s">
        <v>62</v>
      </c>
      <c r="T2091" s="1" t="s">
        <v>61</v>
      </c>
      <c r="AR2091" s="1" t="s">
        <v>50</v>
      </c>
      <c r="AS2091" s="1" t="s">
        <v>50</v>
      </c>
      <c r="AU2091" s="1" t="s">
        <v>1658</v>
      </c>
      <c r="AV2091">
        <v>67130</v>
      </c>
    </row>
    <row r="2092" spans="1:48" ht="30" customHeight="1" x14ac:dyDescent="0.3">
      <c r="A2092" s="11"/>
      <c r="B2092" s="11"/>
      <c r="C2092" s="11"/>
      <c r="D2092" s="11"/>
      <c r="E2092" s="12"/>
      <c r="F2092" s="12"/>
      <c r="G2092" s="12"/>
      <c r="H2092" s="12"/>
      <c r="I2092" s="12"/>
      <c r="J2092" s="12"/>
      <c r="K2092" s="12"/>
      <c r="L2092" s="12"/>
      <c r="M2092" s="11"/>
      <c r="Q2092" s="1" t="s">
        <v>1648</v>
      </c>
    </row>
    <row r="2093" spans="1:48" ht="30" customHeight="1" x14ac:dyDescent="0.3">
      <c r="A2093" s="11"/>
      <c r="B2093" s="11"/>
      <c r="C2093" s="11"/>
      <c r="D2093" s="11"/>
      <c r="E2093" s="12"/>
      <c r="F2093" s="12"/>
      <c r="G2093" s="12"/>
      <c r="H2093" s="12"/>
      <c r="I2093" s="12"/>
      <c r="J2093" s="12"/>
      <c r="K2093" s="12"/>
      <c r="L2093" s="12"/>
      <c r="M2093" s="11"/>
      <c r="Q2093" s="1" t="s">
        <v>1648</v>
      </c>
    </row>
    <row r="2094" spans="1:48" ht="30" customHeight="1" x14ac:dyDescent="0.3">
      <c r="A2094" s="11"/>
      <c r="B2094" s="11"/>
      <c r="C2094" s="11"/>
      <c r="D2094" s="11"/>
      <c r="E2094" s="12"/>
      <c r="F2094" s="12"/>
      <c r="G2094" s="12"/>
      <c r="H2094" s="12"/>
      <c r="I2094" s="12"/>
      <c r="J2094" s="12"/>
      <c r="K2094" s="12"/>
      <c r="L2094" s="12"/>
      <c r="M2094" s="11"/>
      <c r="Q2094" s="1" t="s">
        <v>1648</v>
      </c>
    </row>
    <row r="2095" spans="1:48" ht="30" customHeight="1" x14ac:dyDescent="0.3">
      <c r="A2095" s="11"/>
      <c r="B2095" s="11"/>
      <c r="C2095" s="11"/>
      <c r="D2095" s="11"/>
      <c r="E2095" s="12"/>
      <c r="F2095" s="12"/>
      <c r="G2095" s="12"/>
      <c r="H2095" s="12"/>
      <c r="I2095" s="12"/>
      <c r="J2095" s="12"/>
      <c r="K2095" s="12"/>
      <c r="L2095" s="12"/>
      <c r="M2095" s="11"/>
      <c r="Q2095" s="1" t="s">
        <v>1648</v>
      </c>
    </row>
    <row r="2096" spans="1:48" ht="30" customHeight="1" x14ac:dyDescent="0.3">
      <c r="A2096" s="11"/>
      <c r="B2096" s="11"/>
      <c r="C2096" s="11"/>
      <c r="D2096" s="11"/>
      <c r="E2096" s="12"/>
      <c r="F2096" s="12"/>
      <c r="G2096" s="12"/>
      <c r="H2096" s="12"/>
      <c r="I2096" s="12"/>
      <c r="J2096" s="12"/>
      <c r="K2096" s="12"/>
      <c r="L2096" s="12"/>
      <c r="M2096" s="11"/>
      <c r="Q2096" s="1" t="s">
        <v>1648</v>
      </c>
    </row>
    <row r="2097" spans="1:48" ht="30" customHeight="1" x14ac:dyDescent="0.3">
      <c r="A2097" s="11"/>
      <c r="B2097" s="11"/>
      <c r="C2097" s="11"/>
      <c r="D2097" s="11"/>
      <c r="E2097" s="12"/>
      <c r="F2097" s="12"/>
      <c r="G2097" s="12"/>
      <c r="H2097" s="12"/>
      <c r="I2097" s="12"/>
      <c r="J2097" s="12"/>
      <c r="K2097" s="12"/>
      <c r="L2097" s="12"/>
      <c r="M2097" s="11"/>
      <c r="Q2097" s="1" t="s">
        <v>1648</v>
      </c>
    </row>
    <row r="2098" spans="1:48" ht="30" customHeight="1" x14ac:dyDescent="0.3">
      <c r="A2098" s="11"/>
      <c r="B2098" s="11"/>
      <c r="C2098" s="11"/>
      <c r="D2098" s="11"/>
      <c r="E2098" s="12"/>
      <c r="F2098" s="12"/>
      <c r="G2098" s="12"/>
      <c r="H2098" s="12"/>
      <c r="I2098" s="12"/>
      <c r="J2098" s="12"/>
      <c r="K2098" s="12"/>
      <c r="L2098" s="12"/>
      <c r="M2098" s="11"/>
      <c r="Q2098" s="1" t="s">
        <v>1648</v>
      </c>
    </row>
    <row r="2099" spans="1:48" ht="30" customHeight="1" x14ac:dyDescent="0.3">
      <c r="A2099" s="11"/>
      <c r="B2099" s="11"/>
      <c r="C2099" s="11"/>
      <c r="D2099" s="11"/>
      <c r="E2099" s="12"/>
      <c r="F2099" s="12"/>
      <c r="G2099" s="12"/>
      <c r="H2099" s="12"/>
      <c r="I2099" s="12"/>
      <c r="J2099" s="12"/>
      <c r="K2099" s="12"/>
      <c r="L2099" s="12"/>
      <c r="M2099" s="11"/>
      <c r="Q2099" s="1" t="s">
        <v>1648</v>
      </c>
    </row>
    <row r="2100" spans="1:48" ht="30" customHeight="1" x14ac:dyDescent="0.3">
      <c r="A2100" s="11"/>
      <c r="B2100" s="11"/>
      <c r="C2100" s="11"/>
      <c r="D2100" s="11"/>
      <c r="E2100" s="12"/>
      <c r="F2100" s="12"/>
      <c r="G2100" s="12"/>
      <c r="H2100" s="12"/>
      <c r="I2100" s="12"/>
      <c r="J2100" s="12"/>
      <c r="K2100" s="12"/>
      <c r="L2100" s="12"/>
      <c r="M2100" s="11"/>
      <c r="Q2100" s="1" t="s">
        <v>1648</v>
      </c>
    </row>
    <row r="2101" spans="1:48" ht="30" customHeight="1" x14ac:dyDescent="0.3">
      <c r="A2101" s="11"/>
      <c r="B2101" s="11"/>
      <c r="C2101" s="11"/>
      <c r="D2101" s="11"/>
      <c r="E2101" s="12"/>
      <c r="F2101" s="12"/>
      <c r="G2101" s="12"/>
      <c r="H2101" s="12"/>
      <c r="I2101" s="12"/>
      <c r="J2101" s="12"/>
      <c r="K2101" s="12"/>
      <c r="L2101" s="12"/>
      <c r="M2101" s="11"/>
      <c r="Q2101" s="1" t="s">
        <v>1648</v>
      </c>
    </row>
    <row r="2102" spans="1:48" ht="30" customHeight="1" x14ac:dyDescent="0.3">
      <c r="A2102" s="11"/>
      <c r="B2102" s="11"/>
      <c r="C2102" s="11"/>
      <c r="D2102" s="11"/>
      <c r="E2102" s="12"/>
      <c r="F2102" s="12"/>
      <c r="G2102" s="12"/>
      <c r="H2102" s="12"/>
      <c r="I2102" s="12"/>
      <c r="J2102" s="12"/>
      <c r="K2102" s="12"/>
      <c r="L2102" s="12"/>
      <c r="M2102" s="11"/>
      <c r="Q2102" s="1" t="s">
        <v>1648</v>
      </c>
    </row>
    <row r="2103" spans="1:48" ht="30" customHeight="1" x14ac:dyDescent="0.3">
      <c r="A2103" s="11"/>
      <c r="B2103" s="11"/>
      <c r="C2103" s="11"/>
      <c r="D2103" s="11"/>
      <c r="E2103" s="12"/>
      <c r="F2103" s="12"/>
      <c r="G2103" s="12"/>
      <c r="H2103" s="12"/>
      <c r="I2103" s="12"/>
      <c r="J2103" s="12"/>
      <c r="K2103" s="12"/>
      <c r="L2103" s="12"/>
      <c r="M2103" s="11"/>
      <c r="Q2103" s="1" t="s">
        <v>1648</v>
      </c>
    </row>
    <row r="2104" spans="1:48" ht="30" customHeight="1" x14ac:dyDescent="0.3">
      <c r="A2104" s="11"/>
      <c r="B2104" s="11"/>
      <c r="C2104" s="11"/>
      <c r="D2104" s="11"/>
      <c r="E2104" s="12"/>
      <c r="F2104" s="12"/>
      <c r="G2104" s="12"/>
      <c r="H2104" s="12"/>
      <c r="I2104" s="12"/>
      <c r="J2104" s="12"/>
      <c r="K2104" s="12"/>
      <c r="L2104" s="12"/>
      <c r="M2104" s="11"/>
      <c r="Q2104" s="1" t="s">
        <v>1648</v>
      </c>
    </row>
    <row r="2105" spans="1:48" ht="30" customHeight="1" x14ac:dyDescent="0.3">
      <c r="A2105" s="11"/>
      <c r="B2105" s="11"/>
      <c r="C2105" s="11"/>
      <c r="D2105" s="11"/>
      <c r="E2105" s="12"/>
      <c r="F2105" s="12"/>
      <c r="G2105" s="12"/>
      <c r="H2105" s="12"/>
      <c r="I2105" s="12"/>
      <c r="J2105" s="12"/>
      <c r="K2105" s="12"/>
      <c r="L2105" s="12"/>
      <c r="M2105" s="11"/>
      <c r="Q2105" s="1" t="s">
        <v>1648</v>
      </c>
    </row>
    <row r="2106" spans="1:48" ht="30" customHeight="1" x14ac:dyDescent="0.3">
      <c r="A2106" s="11"/>
      <c r="B2106" s="11"/>
      <c r="C2106" s="11"/>
      <c r="D2106" s="11"/>
      <c r="E2106" s="12"/>
      <c r="F2106" s="12"/>
      <c r="G2106" s="12"/>
      <c r="H2106" s="12"/>
      <c r="I2106" s="12"/>
      <c r="J2106" s="12"/>
      <c r="K2106" s="12"/>
      <c r="L2106" s="12"/>
      <c r="M2106" s="11"/>
      <c r="Q2106" s="1" t="s">
        <v>1648</v>
      </c>
    </row>
    <row r="2107" spans="1:48" ht="30" customHeight="1" x14ac:dyDescent="0.3">
      <c r="A2107" s="11"/>
      <c r="B2107" s="11"/>
      <c r="C2107" s="11"/>
      <c r="D2107" s="11"/>
      <c r="E2107" s="12"/>
      <c r="F2107" s="12"/>
      <c r="G2107" s="12"/>
      <c r="H2107" s="12"/>
      <c r="I2107" s="12"/>
      <c r="J2107" s="12"/>
      <c r="K2107" s="12"/>
      <c r="L2107" s="12"/>
      <c r="M2107" s="11"/>
      <c r="Q2107" s="1" t="s">
        <v>1648</v>
      </c>
    </row>
    <row r="2108" spans="1:48" ht="30" customHeight="1" x14ac:dyDescent="0.3">
      <c r="A2108" s="11"/>
      <c r="B2108" s="11"/>
      <c r="C2108" s="11"/>
      <c r="D2108" s="11"/>
      <c r="E2108" s="12"/>
      <c r="F2108" s="12"/>
      <c r="G2108" s="12"/>
      <c r="H2108" s="12"/>
      <c r="I2108" s="12"/>
      <c r="J2108" s="12"/>
      <c r="K2108" s="12"/>
      <c r="L2108" s="12"/>
      <c r="M2108" s="11"/>
      <c r="Q2108" s="1" t="s">
        <v>1648</v>
      </c>
    </row>
    <row r="2109" spans="1:48" ht="30" customHeight="1" x14ac:dyDescent="0.3">
      <c r="A2109" s="13" t="s">
        <v>87</v>
      </c>
      <c r="B2109" s="11"/>
      <c r="C2109" s="11"/>
      <c r="D2109" s="11"/>
      <c r="E2109" s="12"/>
      <c r="F2109" s="12"/>
      <c r="G2109" s="12"/>
      <c r="H2109" s="12"/>
      <c r="I2109" s="12"/>
      <c r="J2109" s="12"/>
      <c r="K2109" s="12"/>
      <c r="L2109" s="12">
        <f>SUMIF(Q2085:Q2108,"01040202",L2085:L2108)</f>
        <v>0</v>
      </c>
      <c r="M2109" s="11"/>
      <c r="N2109" t="s">
        <v>88</v>
      </c>
    </row>
    <row r="2110" spans="1:48" ht="30" customHeight="1" x14ac:dyDescent="0.3">
      <c r="A2110" s="13" t="s">
        <v>1598</v>
      </c>
      <c r="B2110" s="13" t="s">
        <v>50</v>
      </c>
      <c r="C2110" s="11"/>
      <c r="D2110" s="11"/>
      <c r="E2110" s="12"/>
      <c r="F2110" s="12"/>
      <c r="G2110" s="12"/>
      <c r="H2110" s="12"/>
      <c r="I2110" s="12"/>
      <c r="J2110" s="12"/>
      <c r="K2110" s="12"/>
      <c r="L2110" s="12"/>
      <c r="M2110" s="11"/>
      <c r="Q2110" s="1" t="s">
        <v>1661</v>
      </c>
    </row>
    <row r="2111" spans="1:48" ht="30" customHeight="1" x14ac:dyDescent="0.3">
      <c r="A2111" s="13" t="s">
        <v>1600</v>
      </c>
      <c r="B2111" s="13" t="s">
        <v>1601</v>
      </c>
      <c r="C2111" s="13" t="s">
        <v>139</v>
      </c>
      <c r="D2111" s="11">
        <v>0.41</v>
      </c>
      <c r="E2111" s="12"/>
      <c r="F2111" s="12"/>
      <c r="G2111" s="12"/>
      <c r="H2111" s="12"/>
      <c r="I2111" s="12"/>
      <c r="J2111" s="12"/>
      <c r="K2111" s="12">
        <f t="shared" ref="K2111:L2117" si="89">TRUNC(E2111+G2111+I2111, 0)</f>
        <v>0</v>
      </c>
      <c r="L2111" s="12">
        <f t="shared" si="89"/>
        <v>0</v>
      </c>
      <c r="M2111" s="13" t="s">
        <v>50</v>
      </c>
      <c r="N2111" s="1" t="s">
        <v>1602</v>
      </c>
      <c r="O2111" s="1" t="s">
        <v>50</v>
      </c>
      <c r="P2111" s="1" t="s">
        <v>50</v>
      </c>
      <c r="Q2111" s="1" t="s">
        <v>1661</v>
      </c>
      <c r="R2111" s="1" t="s">
        <v>62</v>
      </c>
      <c r="S2111" s="1" t="s">
        <v>62</v>
      </c>
      <c r="T2111" s="1" t="s">
        <v>61</v>
      </c>
      <c r="AR2111" s="1" t="s">
        <v>50</v>
      </c>
      <c r="AS2111" s="1" t="s">
        <v>50</v>
      </c>
      <c r="AU2111" s="1" t="s">
        <v>1662</v>
      </c>
      <c r="AV2111">
        <v>67461</v>
      </c>
    </row>
    <row r="2112" spans="1:48" ht="30" customHeight="1" x14ac:dyDescent="0.3">
      <c r="A2112" s="13" t="s">
        <v>1604</v>
      </c>
      <c r="B2112" s="13" t="s">
        <v>1605</v>
      </c>
      <c r="C2112" s="13" t="s">
        <v>139</v>
      </c>
      <c r="D2112" s="11">
        <v>0.05</v>
      </c>
      <c r="E2112" s="12"/>
      <c r="F2112" s="12"/>
      <c r="G2112" s="12"/>
      <c r="H2112" s="12"/>
      <c r="I2112" s="12"/>
      <c r="J2112" s="12"/>
      <c r="K2112" s="12">
        <f t="shared" si="89"/>
        <v>0</v>
      </c>
      <c r="L2112" s="12">
        <f t="shared" si="89"/>
        <v>0</v>
      </c>
      <c r="M2112" s="13" t="s">
        <v>50</v>
      </c>
      <c r="N2112" s="1" t="s">
        <v>1606</v>
      </c>
      <c r="O2112" s="1" t="s">
        <v>50</v>
      </c>
      <c r="P2112" s="1" t="s">
        <v>50</v>
      </c>
      <c r="Q2112" s="1" t="s">
        <v>1661</v>
      </c>
      <c r="R2112" s="1" t="s">
        <v>62</v>
      </c>
      <c r="S2112" s="1" t="s">
        <v>62</v>
      </c>
      <c r="T2112" s="1" t="s">
        <v>61</v>
      </c>
      <c r="AR2112" s="1" t="s">
        <v>50</v>
      </c>
      <c r="AS2112" s="1" t="s">
        <v>50</v>
      </c>
      <c r="AU2112" s="1" t="s">
        <v>1663</v>
      </c>
      <c r="AV2112">
        <v>67462</v>
      </c>
    </row>
    <row r="2113" spans="1:48" ht="30" customHeight="1" x14ac:dyDescent="0.3">
      <c r="A2113" s="13" t="s">
        <v>1604</v>
      </c>
      <c r="B2113" s="13" t="s">
        <v>1608</v>
      </c>
      <c r="C2113" s="13" t="s">
        <v>139</v>
      </c>
      <c r="D2113" s="11">
        <v>1.6E-2</v>
      </c>
      <c r="E2113" s="12"/>
      <c r="F2113" s="12"/>
      <c r="G2113" s="12"/>
      <c r="H2113" s="12"/>
      <c r="I2113" s="12"/>
      <c r="J2113" s="12"/>
      <c r="K2113" s="12">
        <f t="shared" si="89"/>
        <v>0</v>
      </c>
      <c r="L2113" s="12">
        <f t="shared" si="89"/>
        <v>0</v>
      </c>
      <c r="M2113" s="13" t="s">
        <v>50</v>
      </c>
      <c r="N2113" s="1" t="s">
        <v>1609</v>
      </c>
      <c r="O2113" s="1" t="s">
        <v>50</v>
      </c>
      <c r="P2113" s="1" t="s">
        <v>50</v>
      </c>
      <c r="Q2113" s="1" t="s">
        <v>1661</v>
      </c>
      <c r="R2113" s="1" t="s">
        <v>62</v>
      </c>
      <c r="S2113" s="1" t="s">
        <v>62</v>
      </c>
      <c r="T2113" s="1" t="s">
        <v>61</v>
      </c>
      <c r="AR2113" s="1" t="s">
        <v>50</v>
      </c>
      <c r="AS2113" s="1" t="s">
        <v>50</v>
      </c>
      <c r="AU2113" s="1" t="s">
        <v>1664</v>
      </c>
      <c r="AV2113">
        <v>67463</v>
      </c>
    </row>
    <row r="2114" spans="1:48" ht="30" customHeight="1" x14ac:dyDescent="0.3">
      <c r="A2114" s="13" t="s">
        <v>1611</v>
      </c>
      <c r="B2114" s="13" t="s">
        <v>1612</v>
      </c>
      <c r="C2114" s="13" t="s">
        <v>139</v>
      </c>
      <c r="D2114" s="11">
        <v>0.01</v>
      </c>
      <c r="E2114" s="12"/>
      <c r="F2114" s="12"/>
      <c r="G2114" s="12"/>
      <c r="H2114" s="12"/>
      <c r="I2114" s="12"/>
      <c r="J2114" s="12"/>
      <c r="K2114" s="12">
        <f t="shared" si="89"/>
        <v>0</v>
      </c>
      <c r="L2114" s="12">
        <f t="shared" si="89"/>
        <v>0</v>
      </c>
      <c r="M2114" s="13" t="s">
        <v>50</v>
      </c>
      <c r="N2114" s="1" t="s">
        <v>1613</v>
      </c>
      <c r="O2114" s="1" t="s">
        <v>50</v>
      </c>
      <c r="P2114" s="1" t="s">
        <v>50</v>
      </c>
      <c r="Q2114" s="1" t="s">
        <v>1661</v>
      </c>
      <c r="R2114" s="1" t="s">
        <v>62</v>
      </c>
      <c r="S2114" s="1" t="s">
        <v>62</v>
      </c>
      <c r="T2114" s="1" t="s">
        <v>61</v>
      </c>
      <c r="AR2114" s="1" t="s">
        <v>50</v>
      </c>
      <c r="AS2114" s="1" t="s">
        <v>50</v>
      </c>
      <c r="AU2114" s="1" t="s">
        <v>1665</v>
      </c>
      <c r="AV2114">
        <v>67464</v>
      </c>
    </row>
    <row r="2115" spans="1:48" ht="30" customHeight="1" x14ac:dyDescent="0.3">
      <c r="A2115" s="13" t="s">
        <v>1611</v>
      </c>
      <c r="B2115" s="13" t="s">
        <v>1615</v>
      </c>
      <c r="C2115" s="13" t="s">
        <v>139</v>
      </c>
      <c r="D2115" s="11">
        <v>2.3E-2</v>
      </c>
      <c r="E2115" s="12"/>
      <c r="F2115" s="12"/>
      <c r="G2115" s="12"/>
      <c r="H2115" s="12"/>
      <c r="I2115" s="12"/>
      <c r="J2115" s="12"/>
      <c r="K2115" s="12">
        <f t="shared" si="89"/>
        <v>0</v>
      </c>
      <c r="L2115" s="12">
        <f t="shared" si="89"/>
        <v>0</v>
      </c>
      <c r="M2115" s="13" t="s">
        <v>50</v>
      </c>
      <c r="N2115" s="1" t="s">
        <v>1616</v>
      </c>
      <c r="O2115" s="1" t="s">
        <v>50</v>
      </c>
      <c r="P2115" s="1" t="s">
        <v>50</v>
      </c>
      <c r="Q2115" s="1" t="s">
        <v>1661</v>
      </c>
      <c r="R2115" s="1" t="s">
        <v>62</v>
      </c>
      <c r="S2115" s="1" t="s">
        <v>62</v>
      </c>
      <c r="T2115" s="1" t="s">
        <v>61</v>
      </c>
      <c r="AR2115" s="1" t="s">
        <v>50</v>
      </c>
      <c r="AS2115" s="1" t="s">
        <v>50</v>
      </c>
      <c r="AU2115" s="1" t="s">
        <v>1666</v>
      </c>
      <c r="AV2115">
        <v>67465</v>
      </c>
    </row>
    <row r="2116" spans="1:48" ht="30" customHeight="1" x14ac:dyDescent="0.3">
      <c r="A2116" s="13" t="s">
        <v>1618</v>
      </c>
      <c r="B2116" s="13" t="s">
        <v>1619</v>
      </c>
      <c r="C2116" s="13" t="s">
        <v>139</v>
      </c>
      <c r="D2116" s="11">
        <v>0.41</v>
      </c>
      <c r="E2116" s="12"/>
      <c r="F2116" s="12"/>
      <c r="G2116" s="12"/>
      <c r="H2116" s="12"/>
      <c r="I2116" s="12"/>
      <c r="J2116" s="12"/>
      <c r="K2116" s="12">
        <f t="shared" si="89"/>
        <v>0</v>
      </c>
      <c r="L2116" s="12">
        <f t="shared" si="89"/>
        <v>0</v>
      </c>
      <c r="M2116" s="13" t="s">
        <v>50</v>
      </c>
      <c r="N2116" s="1" t="s">
        <v>1620</v>
      </c>
      <c r="O2116" s="1" t="s">
        <v>50</v>
      </c>
      <c r="P2116" s="1" t="s">
        <v>50</v>
      </c>
      <c r="Q2116" s="1" t="s">
        <v>1661</v>
      </c>
      <c r="R2116" s="1" t="s">
        <v>62</v>
      </c>
      <c r="S2116" s="1" t="s">
        <v>62</v>
      </c>
      <c r="T2116" s="1" t="s">
        <v>61</v>
      </c>
      <c r="AR2116" s="1" t="s">
        <v>50</v>
      </c>
      <c r="AS2116" s="1" t="s">
        <v>50</v>
      </c>
      <c r="AU2116" s="1" t="s">
        <v>1667</v>
      </c>
      <c r="AV2116">
        <v>67466</v>
      </c>
    </row>
    <row r="2117" spans="1:48" ht="30" customHeight="1" x14ac:dyDescent="0.3">
      <c r="A2117" s="13" t="s">
        <v>1622</v>
      </c>
      <c r="B2117" s="13" t="s">
        <v>1623</v>
      </c>
      <c r="C2117" s="13" t="s">
        <v>139</v>
      </c>
      <c r="D2117" s="11">
        <v>9.9000000000000005E-2</v>
      </c>
      <c r="E2117" s="12"/>
      <c r="F2117" s="12"/>
      <c r="G2117" s="12"/>
      <c r="H2117" s="12"/>
      <c r="I2117" s="12"/>
      <c r="J2117" s="12"/>
      <c r="K2117" s="12">
        <f t="shared" si="89"/>
        <v>0</v>
      </c>
      <c r="L2117" s="12">
        <f t="shared" si="89"/>
        <v>0</v>
      </c>
      <c r="M2117" s="13" t="s">
        <v>50</v>
      </c>
      <c r="N2117" s="1" t="s">
        <v>1624</v>
      </c>
      <c r="O2117" s="1" t="s">
        <v>50</v>
      </c>
      <c r="P2117" s="1" t="s">
        <v>50</v>
      </c>
      <c r="Q2117" s="1" t="s">
        <v>1661</v>
      </c>
      <c r="R2117" s="1" t="s">
        <v>62</v>
      </c>
      <c r="S2117" s="1" t="s">
        <v>62</v>
      </c>
      <c r="T2117" s="1" t="s">
        <v>61</v>
      </c>
      <c r="AR2117" s="1" t="s">
        <v>50</v>
      </c>
      <c r="AS2117" s="1" t="s">
        <v>50</v>
      </c>
      <c r="AU2117" s="1" t="s">
        <v>1668</v>
      </c>
      <c r="AV2117">
        <v>67467</v>
      </c>
    </row>
    <row r="2118" spans="1:48" ht="30" customHeight="1" x14ac:dyDescent="0.3">
      <c r="A2118" s="11"/>
      <c r="B2118" s="11"/>
      <c r="C2118" s="11"/>
      <c r="D2118" s="11"/>
      <c r="E2118" s="12"/>
      <c r="F2118" s="12"/>
      <c r="G2118" s="12"/>
      <c r="H2118" s="12"/>
      <c r="I2118" s="12"/>
      <c r="J2118" s="12"/>
      <c r="K2118" s="12"/>
      <c r="L2118" s="12"/>
      <c r="M2118" s="11"/>
      <c r="Q2118" s="1" t="s">
        <v>1661</v>
      </c>
    </row>
    <row r="2119" spans="1:48" ht="30" customHeight="1" x14ac:dyDescent="0.3">
      <c r="A2119" s="11"/>
      <c r="B2119" s="11"/>
      <c r="C2119" s="11"/>
      <c r="D2119" s="11"/>
      <c r="E2119" s="12"/>
      <c r="F2119" s="12"/>
      <c r="G2119" s="12"/>
      <c r="H2119" s="12"/>
      <c r="I2119" s="12"/>
      <c r="J2119" s="12"/>
      <c r="K2119" s="12"/>
      <c r="L2119" s="12"/>
      <c r="M2119" s="11"/>
      <c r="Q2119" s="1" t="s">
        <v>1661</v>
      </c>
    </row>
    <row r="2120" spans="1:48" ht="30" customHeight="1" x14ac:dyDescent="0.3">
      <c r="A2120" s="11"/>
      <c r="B2120" s="11"/>
      <c r="C2120" s="11"/>
      <c r="D2120" s="11"/>
      <c r="E2120" s="12"/>
      <c r="F2120" s="12"/>
      <c r="G2120" s="12"/>
      <c r="H2120" s="12"/>
      <c r="I2120" s="12"/>
      <c r="J2120" s="12"/>
      <c r="K2120" s="12"/>
      <c r="L2120" s="12"/>
      <c r="M2120" s="11"/>
      <c r="Q2120" s="1" t="s">
        <v>1661</v>
      </c>
    </row>
    <row r="2121" spans="1:48" ht="30" customHeight="1" x14ac:dyDescent="0.3">
      <c r="A2121" s="11"/>
      <c r="B2121" s="11"/>
      <c r="C2121" s="11"/>
      <c r="D2121" s="11"/>
      <c r="E2121" s="12"/>
      <c r="F2121" s="12"/>
      <c r="G2121" s="12"/>
      <c r="H2121" s="12"/>
      <c r="I2121" s="12"/>
      <c r="J2121" s="12"/>
      <c r="K2121" s="12"/>
      <c r="L2121" s="12"/>
      <c r="M2121" s="11"/>
      <c r="Q2121" s="1" t="s">
        <v>1661</v>
      </c>
    </row>
    <row r="2122" spans="1:48" ht="30" customHeight="1" x14ac:dyDescent="0.3">
      <c r="A2122" s="11"/>
      <c r="B2122" s="11"/>
      <c r="C2122" s="11"/>
      <c r="D2122" s="11"/>
      <c r="E2122" s="12"/>
      <c r="F2122" s="12"/>
      <c r="G2122" s="12"/>
      <c r="H2122" s="12"/>
      <c r="I2122" s="12"/>
      <c r="J2122" s="12"/>
      <c r="K2122" s="12"/>
      <c r="L2122" s="12"/>
      <c r="M2122" s="11"/>
      <c r="Q2122" s="1" t="s">
        <v>1661</v>
      </c>
    </row>
    <row r="2123" spans="1:48" ht="30" customHeight="1" x14ac:dyDescent="0.3">
      <c r="A2123" s="11"/>
      <c r="B2123" s="11"/>
      <c r="C2123" s="11"/>
      <c r="D2123" s="11"/>
      <c r="E2123" s="12"/>
      <c r="F2123" s="12"/>
      <c r="G2123" s="12"/>
      <c r="H2123" s="12"/>
      <c r="I2123" s="12"/>
      <c r="J2123" s="12"/>
      <c r="K2123" s="12"/>
      <c r="L2123" s="12"/>
      <c r="M2123" s="11"/>
      <c r="Q2123" s="1" t="s">
        <v>1661</v>
      </c>
    </row>
    <row r="2124" spans="1:48" ht="30" customHeight="1" x14ac:dyDescent="0.3">
      <c r="A2124" s="11"/>
      <c r="B2124" s="11"/>
      <c r="C2124" s="11"/>
      <c r="D2124" s="11"/>
      <c r="E2124" s="12"/>
      <c r="F2124" s="12"/>
      <c r="G2124" s="12"/>
      <c r="H2124" s="12"/>
      <c r="I2124" s="12"/>
      <c r="J2124" s="12"/>
      <c r="K2124" s="12"/>
      <c r="L2124" s="12"/>
      <c r="M2124" s="11"/>
      <c r="Q2124" s="1" t="s">
        <v>1661</v>
      </c>
    </row>
    <row r="2125" spans="1:48" ht="30" customHeight="1" x14ac:dyDescent="0.3">
      <c r="A2125" s="11"/>
      <c r="B2125" s="11"/>
      <c r="C2125" s="11"/>
      <c r="D2125" s="11"/>
      <c r="E2125" s="12"/>
      <c r="F2125" s="12"/>
      <c r="G2125" s="12"/>
      <c r="H2125" s="12"/>
      <c r="I2125" s="12"/>
      <c r="J2125" s="12"/>
      <c r="K2125" s="12"/>
      <c r="L2125" s="12"/>
      <c r="M2125" s="11"/>
      <c r="Q2125" s="1" t="s">
        <v>1661</v>
      </c>
    </row>
    <row r="2126" spans="1:48" ht="30" customHeight="1" x14ac:dyDescent="0.3">
      <c r="A2126" s="11"/>
      <c r="B2126" s="11"/>
      <c r="C2126" s="11"/>
      <c r="D2126" s="11"/>
      <c r="E2126" s="12"/>
      <c r="F2126" s="12"/>
      <c r="G2126" s="12"/>
      <c r="H2126" s="12"/>
      <c r="I2126" s="12"/>
      <c r="J2126" s="12"/>
      <c r="K2126" s="12"/>
      <c r="L2126" s="12"/>
      <c r="M2126" s="11"/>
      <c r="Q2126" s="1" t="s">
        <v>1661</v>
      </c>
    </row>
    <row r="2127" spans="1:48" ht="30" customHeight="1" x14ac:dyDescent="0.3">
      <c r="A2127" s="11"/>
      <c r="B2127" s="11"/>
      <c r="C2127" s="11"/>
      <c r="D2127" s="11"/>
      <c r="E2127" s="12"/>
      <c r="F2127" s="12"/>
      <c r="G2127" s="12"/>
      <c r="H2127" s="12"/>
      <c r="I2127" s="12"/>
      <c r="J2127" s="12"/>
      <c r="K2127" s="12"/>
      <c r="L2127" s="12"/>
      <c r="M2127" s="11"/>
      <c r="Q2127" s="1" t="s">
        <v>1661</v>
      </c>
    </row>
    <row r="2128" spans="1:48" ht="30" customHeight="1" x14ac:dyDescent="0.3">
      <c r="A2128" s="11"/>
      <c r="B2128" s="11"/>
      <c r="C2128" s="11"/>
      <c r="D2128" s="11"/>
      <c r="E2128" s="12"/>
      <c r="F2128" s="12"/>
      <c r="G2128" s="12"/>
      <c r="H2128" s="12"/>
      <c r="I2128" s="12"/>
      <c r="J2128" s="12"/>
      <c r="K2128" s="12"/>
      <c r="L2128" s="12"/>
      <c r="M2128" s="11"/>
      <c r="Q2128" s="1" t="s">
        <v>1661</v>
      </c>
    </row>
    <row r="2129" spans="1:48" ht="30" customHeight="1" x14ac:dyDescent="0.3">
      <c r="A2129" s="11"/>
      <c r="B2129" s="11"/>
      <c r="C2129" s="11"/>
      <c r="D2129" s="11"/>
      <c r="E2129" s="12"/>
      <c r="F2129" s="12"/>
      <c r="G2129" s="12"/>
      <c r="H2129" s="12"/>
      <c r="I2129" s="12"/>
      <c r="J2129" s="12"/>
      <c r="K2129" s="12"/>
      <c r="L2129" s="12"/>
      <c r="M2129" s="11"/>
      <c r="Q2129" s="1" t="s">
        <v>1661</v>
      </c>
    </row>
    <row r="2130" spans="1:48" ht="30" customHeight="1" x14ac:dyDescent="0.3">
      <c r="A2130" s="11"/>
      <c r="B2130" s="11"/>
      <c r="C2130" s="11"/>
      <c r="D2130" s="11"/>
      <c r="E2130" s="12"/>
      <c r="F2130" s="12"/>
      <c r="G2130" s="12"/>
      <c r="H2130" s="12"/>
      <c r="I2130" s="12"/>
      <c r="J2130" s="12"/>
      <c r="K2130" s="12"/>
      <c r="L2130" s="12"/>
      <c r="M2130" s="11"/>
      <c r="Q2130" s="1" t="s">
        <v>1661</v>
      </c>
    </row>
    <row r="2131" spans="1:48" ht="30" customHeight="1" x14ac:dyDescent="0.3">
      <c r="A2131" s="11"/>
      <c r="B2131" s="11"/>
      <c r="C2131" s="11"/>
      <c r="D2131" s="11"/>
      <c r="E2131" s="12"/>
      <c r="F2131" s="12"/>
      <c r="G2131" s="12"/>
      <c r="H2131" s="12"/>
      <c r="I2131" s="12"/>
      <c r="J2131" s="12"/>
      <c r="K2131" s="12"/>
      <c r="L2131" s="12"/>
      <c r="M2131" s="11"/>
      <c r="Q2131" s="1" t="s">
        <v>1661</v>
      </c>
    </row>
    <row r="2132" spans="1:48" ht="30" customHeight="1" x14ac:dyDescent="0.3">
      <c r="A2132" s="11"/>
      <c r="B2132" s="11"/>
      <c r="C2132" s="11"/>
      <c r="D2132" s="11"/>
      <c r="E2132" s="12"/>
      <c r="F2132" s="12"/>
      <c r="G2132" s="12"/>
      <c r="H2132" s="12"/>
      <c r="I2132" s="12"/>
      <c r="J2132" s="12"/>
      <c r="K2132" s="12"/>
      <c r="L2132" s="12"/>
      <c r="M2132" s="11"/>
      <c r="Q2132" s="1" t="s">
        <v>1661</v>
      </c>
    </row>
    <row r="2133" spans="1:48" ht="30" customHeight="1" x14ac:dyDescent="0.3">
      <c r="A2133" s="11"/>
      <c r="B2133" s="11"/>
      <c r="C2133" s="11"/>
      <c r="D2133" s="11"/>
      <c r="E2133" s="12"/>
      <c r="F2133" s="12"/>
      <c r="G2133" s="12"/>
      <c r="H2133" s="12"/>
      <c r="I2133" s="12"/>
      <c r="J2133" s="12"/>
      <c r="K2133" s="12"/>
      <c r="L2133" s="12"/>
      <c r="M2133" s="11"/>
      <c r="Q2133" s="1" t="s">
        <v>1661</v>
      </c>
    </row>
    <row r="2134" spans="1:48" ht="30" customHeight="1" x14ac:dyDescent="0.3">
      <c r="A2134" s="11"/>
      <c r="B2134" s="11"/>
      <c r="C2134" s="11"/>
      <c r="D2134" s="11"/>
      <c r="E2134" s="12"/>
      <c r="F2134" s="12"/>
      <c r="G2134" s="12"/>
      <c r="H2134" s="12"/>
      <c r="I2134" s="12"/>
      <c r="J2134" s="12"/>
      <c r="K2134" s="12"/>
      <c r="L2134" s="12"/>
      <c r="M2134" s="11"/>
      <c r="Q2134" s="1" t="s">
        <v>1661</v>
      </c>
    </row>
    <row r="2135" spans="1:48" ht="30" customHeight="1" x14ac:dyDescent="0.3">
      <c r="A2135" s="13" t="s">
        <v>87</v>
      </c>
      <c r="B2135" s="11"/>
      <c r="C2135" s="11"/>
      <c r="D2135" s="11"/>
      <c r="E2135" s="12"/>
      <c r="F2135" s="12"/>
      <c r="G2135" s="12"/>
      <c r="H2135" s="12"/>
      <c r="I2135" s="12"/>
      <c r="J2135" s="12"/>
      <c r="K2135" s="12"/>
      <c r="L2135" s="12">
        <f>SUMIF(Q2111:Q2134,"01040301",L2111:L2134)</f>
        <v>0</v>
      </c>
      <c r="M2135" s="11"/>
      <c r="N2135" t="s">
        <v>88</v>
      </c>
    </row>
    <row r="2136" spans="1:48" ht="30" customHeight="1" x14ac:dyDescent="0.3">
      <c r="A2136" s="13" t="s">
        <v>1626</v>
      </c>
      <c r="B2136" s="13" t="s">
        <v>50</v>
      </c>
      <c r="C2136" s="11"/>
      <c r="D2136" s="11"/>
      <c r="E2136" s="12"/>
      <c r="F2136" s="12"/>
      <c r="G2136" s="12"/>
      <c r="H2136" s="12"/>
      <c r="I2136" s="12"/>
      <c r="J2136" s="12"/>
      <c r="K2136" s="12"/>
      <c r="L2136" s="12"/>
      <c r="M2136" s="11"/>
      <c r="Q2136" s="1" t="s">
        <v>1669</v>
      </c>
    </row>
    <row r="2137" spans="1:48" ht="30" customHeight="1" x14ac:dyDescent="0.3">
      <c r="A2137" s="13" t="s">
        <v>1649</v>
      </c>
      <c r="B2137" s="13" t="s">
        <v>1650</v>
      </c>
      <c r="C2137" s="13" t="s">
        <v>139</v>
      </c>
      <c r="D2137" s="11">
        <v>9.3000000000000007</v>
      </c>
      <c r="E2137" s="12"/>
      <c r="F2137" s="12"/>
      <c r="G2137" s="12"/>
      <c r="H2137" s="12"/>
      <c r="I2137" s="12"/>
      <c r="J2137" s="12"/>
      <c r="K2137" s="12">
        <f t="shared" ref="K2137:L2142" si="90">TRUNC(E2137+G2137+I2137, 0)</f>
        <v>0</v>
      </c>
      <c r="L2137" s="12">
        <f t="shared" si="90"/>
        <v>0</v>
      </c>
      <c r="M2137" s="13" t="s">
        <v>50</v>
      </c>
      <c r="N2137" s="1" t="s">
        <v>1651</v>
      </c>
      <c r="O2137" s="1" t="s">
        <v>50</v>
      </c>
      <c r="P2137" s="1" t="s">
        <v>50</v>
      </c>
      <c r="Q2137" s="1" t="s">
        <v>1669</v>
      </c>
      <c r="R2137" s="1" t="s">
        <v>62</v>
      </c>
      <c r="S2137" s="1" t="s">
        <v>62</v>
      </c>
      <c r="T2137" s="1" t="s">
        <v>61</v>
      </c>
      <c r="AR2137" s="1" t="s">
        <v>50</v>
      </c>
      <c r="AS2137" s="1" t="s">
        <v>50</v>
      </c>
      <c r="AU2137" s="1" t="s">
        <v>1670</v>
      </c>
      <c r="AV2137">
        <v>67316</v>
      </c>
    </row>
    <row r="2138" spans="1:48" ht="30" customHeight="1" x14ac:dyDescent="0.3">
      <c r="A2138" s="13" t="s">
        <v>1600</v>
      </c>
      <c r="B2138" s="13" t="s">
        <v>1601</v>
      </c>
      <c r="C2138" s="13" t="s">
        <v>139</v>
      </c>
      <c r="D2138" s="11">
        <v>48.31</v>
      </c>
      <c r="E2138" s="12"/>
      <c r="F2138" s="12"/>
      <c r="G2138" s="12"/>
      <c r="H2138" s="12"/>
      <c r="I2138" s="12"/>
      <c r="J2138" s="12"/>
      <c r="K2138" s="12">
        <f t="shared" si="90"/>
        <v>0</v>
      </c>
      <c r="L2138" s="12">
        <f t="shared" si="90"/>
        <v>0</v>
      </c>
      <c r="M2138" s="13" t="s">
        <v>50</v>
      </c>
      <c r="N2138" s="1" t="s">
        <v>1602</v>
      </c>
      <c r="O2138" s="1" t="s">
        <v>50</v>
      </c>
      <c r="P2138" s="1" t="s">
        <v>50</v>
      </c>
      <c r="Q2138" s="1" t="s">
        <v>1669</v>
      </c>
      <c r="R2138" s="1" t="s">
        <v>62</v>
      </c>
      <c r="S2138" s="1" t="s">
        <v>62</v>
      </c>
      <c r="T2138" s="1" t="s">
        <v>61</v>
      </c>
      <c r="AR2138" s="1" t="s">
        <v>50</v>
      </c>
      <c r="AS2138" s="1" t="s">
        <v>50</v>
      </c>
      <c r="AU2138" s="1" t="s">
        <v>1671</v>
      </c>
      <c r="AV2138">
        <v>67132</v>
      </c>
    </row>
    <row r="2139" spans="1:48" ht="30" customHeight="1" x14ac:dyDescent="0.3">
      <c r="A2139" s="13" t="s">
        <v>1604</v>
      </c>
      <c r="B2139" s="13" t="s">
        <v>1605</v>
      </c>
      <c r="C2139" s="13" t="s">
        <v>139</v>
      </c>
      <c r="D2139" s="11">
        <v>0.44700000000000001</v>
      </c>
      <c r="E2139" s="12"/>
      <c r="F2139" s="12"/>
      <c r="G2139" s="12"/>
      <c r="H2139" s="12"/>
      <c r="I2139" s="12"/>
      <c r="J2139" s="12"/>
      <c r="K2139" s="12">
        <f t="shared" si="90"/>
        <v>0</v>
      </c>
      <c r="L2139" s="12">
        <f t="shared" si="90"/>
        <v>0</v>
      </c>
      <c r="M2139" s="13" t="s">
        <v>50</v>
      </c>
      <c r="N2139" s="1" t="s">
        <v>1606</v>
      </c>
      <c r="O2139" s="1" t="s">
        <v>50</v>
      </c>
      <c r="P2139" s="1" t="s">
        <v>50</v>
      </c>
      <c r="Q2139" s="1" t="s">
        <v>1669</v>
      </c>
      <c r="R2139" s="1" t="s">
        <v>62</v>
      </c>
      <c r="S2139" s="1" t="s">
        <v>62</v>
      </c>
      <c r="T2139" s="1" t="s">
        <v>61</v>
      </c>
      <c r="AR2139" s="1" t="s">
        <v>50</v>
      </c>
      <c r="AS2139" s="1" t="s">
        <v>50</v>
      </c>
      <c r="AU2139" s="1" t="s">
        <v>1672</v>
      </c>
      <c r="AV2139">
        <v>67133</v>
      </c>
    </row>
    <row r="2140" spans="1:48" ht="30" customHeight="1" x14ac:dyDescent="0.3">
      <c r="A2140" s="13" t="s">
        <v>1611</v>
      </c>
      <c r="B2140" s="13" t="s">
        <v>1615</v>
      </c>
      <c r="C2140" s="13" t="s">
        <v>139</v>
      </c>
      <c r="D2140" s="11">
        <v>5.5E-2</v>
      </c>
      <c r="E2140" s="12"/>
      <c r="F2140" s="12"/>
      <c r="G2140" s="12"/>
      <c r="H2140" s="12"/>
      <c r="I2140" s="12"/>
      <c r="J2140" s="12"/>
      <c r="K2140" s="12">
        <f t="shared" si="90"/>
        <v>0</v>
      </c>
      <c r="L2140" s="12">
        <f t="shared" si="90"/>
        <v>0</v>
      </c>
      <c r="M2140" s="13" t="s">
        <v>50</v>
      </c>
      <c r="N2140" s="1" t="s">
        <v>1616</v>
      </c>
      <c r="O2140" s="1" t="s">
        <v>50</v>
      </c>
      <c r="P2140" s="1" t="s">
        <v>50</v>
      </c>
      <c r="Q2140" s="1" t="s">
        <v>1669</v>
      </c>
      <c r="R2140" s="1" t="s">
        <v>62</v>
      </c>
      <c r="S2140" s="1" t="s">
        <v>62</v>
      </c>
      <c r="T2140" s="1" t="s">
        <v>61</v>
      </c>
      <c r="AR2140" s="1" t="s">
        <v>50</v>
      </c>
      <c r="AS2140" s="1" t="s">
        <v>50</v>
      </c>
      <c r="AU2140" s="1" t="s">
        <v>1673</v>
      </c>
      <c r="AV2140">
        <v>67135</v>
      </c>
    </row>
    <row r="2141" spans="1:48" ht="30" customHeight="1" x14ac:dyDescent="0.3">
      <c r="A2141" s="13" t="s">
        <v>1618</v>
      </c>
      <c r="B2141" s="13" t="s">
        <v>1619</v>
      </c>
      <c r="C2141" s="13" t="s">
        <v>139</v>
      </c>
      <c r="D2141" s="11">
        <v>57.61</v>
      </c>
      <c r="E2141" s="12"/>
      <c r="F2141" s="12"/>
      <c r="G2141" s="12"/>
      <c r="H2141" s="12"/>
      <c r="I2141" s="12"/>
      <c r="J2141" s="12"/>
      <c r="K2141" s="12">
        <f t="shared" si="90"/>
        <v>0</v>
      </c>
      <c r="L2141" s="12">
        <f t="shared" si="90"/>
        <v>0</v>
      </c>
      <c r="M2141" s="13" t="s">
        <v>50</v>
      </c>
      <c r="N2141" s="1" t="s">
        <v>1620</v>
      </c>
      <c r="O2141" s="1" t="s">
        <v>50</v>
      </c>
      <c r="P2141" s="1" t="s">
        <v>50</v>
      </c>
      <c r="Q2141" s="1" t="s">
        <v>1669</v>
      </c>
      <c r="R2141" s="1" t="s">
        <v>62</v>
      </c>
      <c r="S2141" s="1" t="s">
        <v>62</v>
      </c>
      <c r="T2141" s="1" t="s">
        <v>61</v>
      </c>
      <c r="AR2141" s="1" t="s">
        <v>50</v>
      </c>
      <c r="AS2141" s="1" t="s">
        <v>50</v>
      </c>
      <c r="AU2141" s="1" t="s">
        <v>1674</v>
      </c>
      <c r="AV2141">
        <v>67137</v>
      </c>
    </row>
    <row r="2142" spans="1:48" ht="30" customHeight="1" x14ac:dyDescent="0.3">
      <c r="A2142" s="13" t="s">
        <v>1622</v>
      </c>
      <c r="B2142" s="13" t="s">
        <v>1623</v>
      </c>
      <c r="C2142" s="13" t="s">
        <v>139</v>
      </c>
      <c r="D2142" s="11">
        <v>0.502</v>
      </c>
      <c r="E2142" s="12"/>
      <c r="F2142" s="12"/>
      <c r="G2142" s="12"/>
      <c r="H2142" s="12"/>
      <c r="I2142" s="12"/>
      <c r="J2142" s="12"/>
      <c r="K2142" s="12">
        <f t="shared" si="90"/>
        <v>0</v>
      </c>
      <c r="L2142" s="12">
        <f t="shared" si="90"/>
        <v>0</v>
      </c>
      <c r="M2142" s="13" t="s">
        <v>50</v>
      </c>
      <c r="N2142" s="1" t="s">
        <v>1624</v>
      </c>
      <c r="O2142" s="1" t="s">
        <v>50</v>
      </c>
      <c r="P2142" s="1" t="s">
        <v>50</v>
      </c>
      <c r="Q2142" s="1" t="s">
        <v>1669</v>
      </c>
      <c r="R2142" s="1" t="s">
        <v>62</v>
      </c>
      <c r="S2142" s="1" t="s">
        <v>62</v>
      </c>
      <c r="T2142" s="1" t="s">
        <v>61</v>
      </c>
      <c r="AR2142" s="1" t="s">
        <v>50</v>
      </c>
      <c r="AS2142" s="1" t="s">
        <v>50</v>
      </c>
      <c r="AU2142" s="1" t="s">
        <v>1675</v>
      </c>
      <c r="AV2142">
        <v>67138</v>
      </c>
    </row>
    <row r="2143" spans="1:48" ht="30" customHeight="1" x14ac:dyDescent="0.3">
      <c r="A2143" s="11"/>
      <c r="B2143" s="11"/>
      <c r="C2143" s="11"/>
      <c r="D2143" s="11"/>
      <c r="E2143" s="12"/>
      <c r="F2143" s="12"/>
      <c r="G2143" s="12"/>
      <c r="H2143" s="12"/>
      <c r="I2143" s="12"/>
      <c r="J2143" s="12"/>
      <c r="K2143" s="12"/>
      <c r="L2143" s="12"/>
      <c r="M2143" s="11"/>
      <c r="Q2143" s="1" t="s">
        <v>1669</v>
      </c>
    </row>
    <row r="2144" spans="1:48" ht="30" customHeight="1" x14ac:dyDescent="0.3">
      <c r="A2144" s="11"/>
      <c r="B2144" s="11"/>
      <c r="C2144" s="11"/>
      <c r="D2144" s="11"/>
      <c r="E2144" s="12"/>
      <c r="F2144" s="12"/>
      <c r="G2144" s="12"/>
      <c r="H2144" s="12"/>
      <c r="I2144" s="12"/>
      <c r="J2144" s="12"/>
      <c r="K2144" s="12"/>
      <c r="L2144" s="12"/>
      <c r="M2144" s="11"/>
      <c r="Q2144" s="1" t="s">
        <v>1669</v>
      </c>
    </row>
    <row r="2145" spans="1:17" ht="30" customHeight="1" x14ac:dyDescent="0.3">
      <c r="A2145" s="11"/>
      <c r="B2145" s="11"/>
      <c r="C2145" s="11"/>
      <c r="D2145" s="11"/>
      <c r="E2145" s="12"/>
      <c r="F2145" s="12"/>
      <c r="G2145" s="12"/>
      <c r="H2145" s="12"/>
      <c r="I2145" s="12"/>
      <c r="J2145" s="12"/>
      <c r="K2145" s="12"/>
      <c r="L2145" s="12"/>
      <c r="M2145" s="11"/>
      <c r="Q2145" s="1" t="s">
        <v>1669</v>
      </c>
    </row>
    <row r="2146" spans="1:17" ht="30" customHeight="1" x14ac:dyDescent="0.3">
      <c r="A2146" s="11"/>
      <c r="B2146" s="11"/>
      <c r="C2146" s="11"/>
      <c r="D2146" s="11"/>
      <c r="E2146" s="12"/>
      <c r="F2146" s="12"/>
      <c r="G2146" s="12"/>
      <c r="H2146" s="12"/>
      <c r="I2146" s="12"/>
      <c r="J2146" s="12"/>
      <c r="K2146" s="12"/>
      <c r="L2146" s="12"/>
      <c r="M2146" s="11"/>
      <c r="Q2146" s="1" t="s">
        <v>1669</v>
      </c>
    </row>
    <row r="2147" spans="1:17" ht="30" customHeight="1" x14ac:dyDescent="0.3">
      <c r="A2147" s="11"/>
      <c r="B2147" s="11"/>
      <c r="C2147" s="11"/>
      <c r="D2147" s="11"/>
      <c r="E2147" s="12"/>
      <c r="F2147" s="12"/>
      <c r="G2147" s="12"/>
      <c r="H2147" s="12"/>
      <c r="I2147" s="12"/>
      <c r="J2147" s="12"/>
      <c r="K2147" s="12"/>
      <c r="L2147" s="12"/>
      <c r="M2147" s="11"/>
      <c r="Q2147" s="1" t="s">
        <v>1669</v>
      </c>
    </row>
    <row r="2148" spans="1:17" ht="30" customHeight="1" x14ac:dyDescent="0.3">
      <c r="A2148" s="11"/>
      <c r="B2148" s="11"/>
      <c r="C2148" s="11"/>
      <c r="D2148" s="11"/>
      <c r="E2148" s="12"/>
      <c r="F2148" s="12"/>
      <c r="G2148" s="12"/>
      <c r="H2148" s="12"/>
      <c r="I2148" s="12"/>
      <c r="J2148" s="12"/>
      <c r="K2148" s="12"/>
      <c r="L2148" s="12"/>
      <c r="M2148" s="11"/>
      <c r="Q2148" s="1" t="s">
        <v>1669</v>
      </c>
    </row>
    <row r="2149" spans="1:17" ht="30" customHeight="1" x14ac:dyDescent="0.3">
      <c r="A2149" s="11"/>
      <c r="B2149" s="11"/>
      <c r="C2149" s="11"/>
      <c r="D2149" s="11"/>
      <c r="E2149" s="12"/>
      <c r="F2149" s="12"/>
      <c r="G2149" s="12"/>
      <c r="H2149" s="12"/>
      <c r="I2149" s="12"/>
      <c r="J2149" s="12"/>
      <c r="K2149" s="12"/>
      <c r="L2149" s="12"/>
      <c r="M2149" s="11"/>
      <c r="Q2149" s="1" t="s">
        <v>1669</v>
      </c>
    </row>
    <row r="2150" spans="1:17" ht="30" customHeight="1" x14ac:dyDescent="0.3">
      <c r="A2150" s="11"/>
      <c r="B2150" s="11"/>
      <c r="C2150" s="11"/>
      <c r="D2150" s="11"/>
      <c r="E2150" s="12"/>
      <c r="F2150" s="12"/>
      <c r="G2150" s="12"/>
      <c r="H2150" s="12"/>
      <c r="I2150" s="12"/>
      <c r="J2150" s="12"/>
      <c r="K2150" s="12"/>
      <c r="L2150" s="12"/>
      <c r="M2150" s="11"/>
      <c r="Q2150" s="1" t="s">
        <v>1669</v>
      </c>
    </row>
    <row r="2151" spans="1:17" ht="30" customHeight="1" x14ac:dyDescent="0.3">
      <c r="A2151" s="11"/>
      <c r="B2151" s="11"/>
      <c r="C2151" s="11"/>
      <c r="D2151" s="11"/>
      <c r="E2151" s="12"/>
      <c r="F2151" s="12"/>
      <c r="G2151" s="12"/>
      <c r="H2151" s="12"/>
      <c r="I2151" s="12"/>
      <c r="J2151" s="12"/>
      <c r="K2151" s="12"/>
      <c r="L2151" s="12"/>
      <c r="M2151" s="11"/>
      <c r="Q2151" s="1" t="s">
        <v>1669</v>
      </c>
    </row>
    <row r="2152" spans="1:17" ht="30" customHeight="1" x14ac:dyDescent="0.3">
      <c r="A2152" s="11"/>
      <c r="B2152" s="11"/>
      <c r="C2152" s="11"/>
      <c r="D2152" s="11"/>
      <c r="E2152" s="12"/>
      <c r="F2152" s="12"/>
      <c r="G2152" s="12"/>
      <c r="H2152" s="12"/>
      <c r="I2152" s="12"/>
      <c r="J2152" s="12"/>
      <c r="K2152" s="12"/>
      <c r="L2152" s="12"/>
      <c r="M2152" s="11"/>
      <c r="Q2152" s="1" t="s">
        <v>1669</v>
      </c>
    </row>
    <row r="2153" spans="1:17" ht="30" customHeight="1" x14ac:dyDescent="0.3">
      <c r="A2153" s="11"/>
      <c r="B2153" s="11"/>
      <c r="C2153" s="11"/>
      <c r="D2153" s="11"/>
      <c r="E2153" s="12"/>
      <c r="F2153" s="12"/>
      <c r="G2153" s="12"/>
      <c r="H2153" s="12"/>
      <c r="I2153" s="12"/>
      <c r="J2153" s="12"/>
      <c r="K2153" s="12"/>
      <c r="L2153" s="12"/>
      <c r="M2153" s="11"/>
      <c r="Q2153" s="1" t="s">
        <v>1669</v>
      </c>
    </row>
    <row r="2154" spans="1:17" ht="30" customHeight="1" x14ac:dyDescent="0.3">
      <c r="A2154" s="11"/>
      <c r="B2154" s="11"/>
      <c r="C2154" s="11"/>
      <c r="D2154" s="11"/>
      <c r="E2154" s="12"/>
      <c r="F2154" s="12"/>
      <c r="G2154" s="12"/>
      <c r="H2154" s="12"/>
      <c r="I2154" s="12"/>
      <c r="J2154" s="12"/>
      <c r="K2154" s="12"/>
      <c r="L2154" s="12"/>
      <c r="M2154" s="11"/>
      <c r="Q2154" s="1" t="s">
        <v>1669</v>
      </c>
    </row>
    <row r="2155" spans="1:17" ht="30" customHeight="1" x14ac:dyDescent="0.3">
      <c r="A2155" s="11"/>
      <c r="B2155" s="11"/>
      <c r="C2155" s="11"/>
      <c r="D2155" s="11"/>
      <c r="E2155" s="12"/>
      <c r="F2155" s="12"/>
      <c r="G2155" s="12"/>
      <c r="H2155" s="12"/>
      <c r="I2155" s="12"/>
      <c r="J2155" s="12"/>
      <c r="K2155" s="12"/>
      <c r="L2155" s="12"/>
      <c r="M2155" s="11"/>
      <c r="Q2155" s="1" t="s">
        <v>1669</v>
      </c>
    </row>
    <row r="2156" spans="1:17" ht="30" customHeight="1" x14ac:dyDescent="0.3">
      <c r="A2156" s="11"/>
      <c r="B2156" s="11"/>
      <c r="C2156" s="11"/>
      <c r="D2156" s="11"/>
      <c r="E2156" s="12"/>
      <c r="F2156" s="12"/>
      <c r="G2156" s="12"/>
      <c r="H2156" s="12"/>
      <c r="I2156" s="12"/>
      <c r="J2156" s="12"/>
      <c r="K2156" s="12"/>
      <c r="L2156" s="12"/>
      <c r="M2156" s="11"/>
      <c r="Q2156" s="1" t="s">
        <v>1669</v>
      </c>
    </row>
    <row r="2157" spans="1:17" ht="30" customHeight="1" x14ac:dyDescent="0.3">
      <c r="A2157" s="11"/>
      <c r="B2157" s="11"/>
      <c r="C2157" s="11"/>
      <c r="D2157" s="11"/>
      <c r="E2157" s="12"/>
      <c r="F2157" s="12"/>
      <c r="G2157" s="12"/>
      <c r="H2157" s="12"/>
      <c r="I2157" s="12"/>
      <c r="J2157" s="12"/>
      <c r="K2157" s="12"/>
      <c r="L2157" s="12"/>
      <c r="M2157" s="11"/>
      <c r="Q2157" s="1" t="s">
        <v>1669</v>
      </c>
    </row>
    <row r="2158" spans="1:17" ht="30" customHeight="1" x14ac:dyDescent="0.3">
      <c r="A2158" s="11"/>
      <c r="B2158" s="11"/>
      <c r="C2158" s="11"/>
      <c r="D2158" s="11"/>
      <c r="E2158" s="12"/>
      <c r="F2158" s="12"/>
      <c r="G2158" s="12"/>
      <c r="H2158" s="12"/>
      <c r="I2158" s="12"/>
      <c r="J2158" s="12"/>
      <c r="K2158" s="12"/>
      <c r="L2158" s="12"/>
      <c r="M2158" s="11"/>
      <c r="Q2158" s="1" t="s">
        <v>1669</v>
      </c>
    </row>
    <row r="2159" spans="1:17" ht="30" customHeight="1" x14ac:dyDescent="0.3">
      <c r="A2159" s="11"/>
      <c r="B2159" s="11"/>
      <c r="C2159" s="11"/>
      <c r="D2159" s="11"/>
      <c r="E2159" s="12"/>
      <c r="F2159" s="12"/>
      <c r="G2159" s="12"/>
      <c r="H2159" s="12"/>
      <c r="I2159" s="12"/>
      <c r="J2159" s="12"/>
      <c r="K2159" s="12"/>
      <c r="L2159" s="12"/>
      <c r="M2159" s="11"/>
      <c r="Q2159" s="1" t="s">
        <v>1669</v>
      </c>
    </row>
    <row r="2160" spans="1:17" ht="30" customHeight="1" x14ac:dyDescent="0.3">
      <c r="A2160" s="11"/>
      <c r="B2160" s="11"/>
      <c r="C2160" s="11"/>
      <c r="D2160" s="11"/>
      <c r="E2160" s="12"/>
      <c r="F2160" s="12"/>
      <c r="G2160" s="12"/>
      <c r="H2160" s="12"/>
      <c r="I2160" s="12"/>
      <c r="J2160" s="12"/>
      <c r="K2160" s="12"/>
      <c r="L2160" s="12"/>
      <c r="M2160" s="11"/>
      <c r="Q2160" s="1" t="s">
        <v>1669</v>
      </c>
    </row>
    <row r="2161" spans="1:48" ht="30" customHeight="1" x14ac:dyDescent="0.3">
      <c r="A2161" s="13" t="s">
        <v>87</v>
      </c>
      <c r="B2161" s="11"/>
      <c r="C2161" s="11"/>
      <c r="D2161" s="11"/>
      <c r="E2161" s="12"/>
      <c r="F2161" s="12"/>
      <c r="G2161" s="12"/>
      <c r="H2161" s="12"/>
      <c r="I2161" s="12"/>
      <c r="J2161" s="12"/>
      <c r="K2161" s="12"/>
      <c r="L2161" s="12">
        <f>SUMIF(Q2137:Q2160,"01040302",L2137:L2160)</f>
        <v>0</v>
      </c>
      <c r="M2161" s="11"/>
      <c r="N2161" t="s">
        <v>88</v>
      </c>
    </row>
    <row r="2162" spans="1:48" ht="30" customHeight="1" x14ac:dyDescent="0.3">
      <c r="A2162" s="13" t="s">
        <v>1598</v>
      </c>
      <c r="B2162" s="13" t="s">
        <v>50</v>
      </c>
      <c r="C2162" s="11"/>
      <c r="D2162" s="11"/>
      <c r="E2162" s="12"/>
      <c r="F2162" s="12"/>
      <c r="G2162" s="12"/>
      <c r="H2162" s="12"/>
      <c r="I2162" s="12"/>
      <c r="J2162" s="12"/>
      <c r="K2162" s="12"/>
      <c r="L2162" s="12"/>
      <c r="M2162" s="11"/>
      <c r="Q2162" s="1" t="s">
        <v>1678</v>
      </c>
    </row>
    <row r="2163" spans="1:48" ht="30" customHeight="1" x14ac:dyDescent="0.3">
      <c r="A2163" s="13" t="s">
        <v>1600</v>
      </c>
      <c r="B2163" s="13" t="s">
        <v>1601</v>
      </c>
      <c r="C2163" s="13" t="s">
        <v>139</v>
      </c>
      <c r="D2163" s="11">
        <v>0.432</v>
      </c>
      <c r="E2163" s="12"/>
      <c r="F2163" s="12"/>
      <c r="G2163" s="12"/>
      <c r="H2163" s="12"/>
      <c r="I2163" s="12"/>
      <c r="J2163" s="12"/>
      <c r="K2163" s="12">
        <f t="shared" ref="K2163:L2169" si="91">TRUNC(E2163+G2163+I2163, 0)</f>
        <v>0</v>
      </c>
      <c r="L2163" s="12">
        <f t="shared" si="91"/>
        <v>0</v>
      </c>
      <c r="M2163" s="13" t="s">
        <v>50</v>
      </c>
      <c r="N2163" s="1" t="s">
        <v>1602</v>
      </c>
      <c r="O2163" s="1" t="s">
        <v>50</v>
      </c>
      <c r="P2163" s="1" t="s">
        <v>50</v>
      </c>
      <c r="Q2163" s="1" t="s">
        <v>1678</v>
      </c>
      <c r="R2163" s="1" t="s">
        <v>62</v>
      </c>
      <c r="S2163" s="1" t="s">
        <v>62</v>
      </c>
      <c r="T2163" s="1" t="s">
        <v>61</v>
      </c>
      <c r="AR2163" s="1" t="s">
        <v>50</v>
      </c>
      <c r="AS2163" s="1" t="s">
        <v>50</v>
      </c>
      <c r="AU2163" s="1" t="s">
        <v>1679</v>
      </c>
      <c r="AV2163">
        <v>67470</v>
      </c>
    </row>
    <row r="2164" spans="1:48" ht="30" customHeight="1" x14ac:dyDescent="0.3">
      <c r="A2164" s="13" t="s">
        <v>1604</v>
      </c>
      <c r="B2164" s="13" t="s">
        <v>1605</v>
      </c>
      <c r="C2164" s="13" t="s">
        <v>139</v>
      </c>
      <c r="D2164" s="11">
        <v>5.1999999999999998E-2</v>
      </c>
      <c r="E2164" s="12"/>
      <c r="F2164" s="12"/>
      <c r="G2164" s="12"/>
      <c r="H2164" s="12"/>
      <c r="I2164" s="12"/>
      <c r="J2164" s="12"/>
      <c r="K2164" s="12">
        <f t="shared" si="91"/>
        <v>0</v>
      </c>
      <c r="L2164" s="12">
        <f t="shared" si="91"/>
        <v>0</v>
      </c>
      <c r="M2164" s="13" t="s">
        <v>50</v>
      </c>
      <c r="N2164" s="1" t="s">
        <v>1606</v>
      </c>
      <c r="O2164" s="1" t="s">
        <v>50</v>
      </c>
      <c r="P2164" s="1" t="s">
        <v>50</v>
      </c>
      <c r="Q2164" s="1" t="s">
        <v>1678</v>
      </c>
      <c r="R2164" s="1" t="s">
        <v>62</v>
      </c>
      <c r="S2164" s="1" t="s">
        <v>62</v>
      </c>
      <c r="T2164" s="1" t="s">
        <v>61</v>
      </c>
      <c r="AR2164" s="1" t="s">
        <v>50</v>
      </c>
      <c r="AS2164" s="1" t="s">
        <v>50</v>
      </c>
      <c r="AU2164" s="1" t="s">
        <v>1680</v>
      </c>
      <c r="AV2164">
        <v>67471</v>
      </c>
    </row>
    <row r="2165" spans="1:48" ht="30" customHeight="1" x14ac:dyDescent="0.3">
      <c r="A2165" s="13" t="s">
        <v>1604</v>
      </c>
      <c r="B2165" s="13" t="s">
        <v>1608</v>
      </c>
      <c r="C2165" s="13" t="s">
        <v>139</v>
      </c>
      <c r="D2165" s="11">
        <v>1.7000000000000001E-2</v>
      </c>
      <c r="E2165" s="12"/>
      <c r="F2165" s="12"/>
      <c r="G2165" s="12"/>
      <c r="H2165" s="12"/>
      <c r="I2165" s="12"/>
      <c r="J2165" s="12"/>
      <c r="K2165" s="12">
        <f t="shared" si="91"/>
        <v>0</v>
      </c>
      <c r="L2165" s="12">
        <f t="shared" si="91"/>
        <v>0</v>
      </c>
      <c r="M2165" s="13" t="s">
        <v>50</v>
      </c>
      <c r="N2165" s="1" t="s">
        <v>1609</v>
      </c>
      <c r="O2165" s="1" t="s">
        <v>50</v>
      </c>
      <c r="P2165" s="1" t="s">
        <v>50</v>
      </c>
      <c r="Q2165" s="1" t="s">
        <v>1678</v>
      </c>
      <c r="R2165" s="1" t="s">
        <v>62</v>
      </c>
      <c r="S2165" s="1" t="s">
        <v>62</v>
      </c>
      <c r="T2165" s="1" t="s">
        <v>61</v>
      </c>
      <c r="AR2165" s="1" t="s">
        <v>50</v>
      </c>
      <c r="AS2165" s="1" t="s">
        <v>50</v>
      </c>
      <c r="AU2165" s="1" t="s">
        <v>1681</v>
      </c>
      <c r="AV2165">
        <v>67472</v>
      </c>
    </row>
    <row r="2166" spans="1:48" ht="30" customHeight="1" x14ac:dyDescent="0.3">
      <c r="A2166" s="13" t="s">
        <v>1611</v>
      </c>
      <c r="B2166" s="13" t="s">
        <v>1612</v>
      </c>
      <c r="C2166" s="13" t="s">
        <v>139</v>
      </c>
      <c r="D2166" s="11">
        <v>1.0999999999999999E-2</v>
      </c>
      <c r="E2166" s="12"/>
      <c r="F2166" s="12"/>
      <c r="G2166" s="12"/>
      <c r="H2166" s="12"/>
      <c r="I2166" s="12"/>
      <c r="J2166" s="12"/>
      <c r="K2166" s="12">
        <f t="shared" si="91"/>
        <v>0</v>
      </c>
      <c r="L2166" s="12">
        <f t="shared" si="91"/>
        <v>0</v>
      </c>
      <c r="M2166" s="13" t="s">
        <v>50</v>
      </c>
      <c r="N2166" s="1" t="s">
        <v>1613</v>
      </c>
      <c r="O2166" s="1" t="s">
        <v>50</v>
      </c>
      <c r="P2166" s="1" t="s">
        <v>50</v>
      </c>
      <c r="Q2166" s="1" t="s">
        <v>1678</v>
      </c>
      <c r="R2166" s="1" t="s">
        <v>62</v>
      </c>
      <c r="S2166" s="1" t="s">
        <v>62</v>
      </c>
      <c r="T2166" s="1" t="s">
        <v>61</v>
      </c>
      <c r="AR2166" s="1" t="s">
        <v>50</v>
      </c>
      <c r="AS2166" s="1" t="s">
        <v>50</v>
      </c>
      <c r="AU2166" s="1" t="s">
        <v>1682</v>
      </c>
      <c r="AV2166">
        <v>67473</v>
      </c>
    </row>
    <row r="2167" spans="1:48" ht="30" customHeight="1" x14ac:dyDescent="0.3">
      <c r="A2167" s="13" t="s">
        <v>1611</v>
      </c>
      <c r="B2167" s="13" t="s">
        <v>1615</v>
      </c>
      <c r="C2167" s="13" t="s">
        <v>139</v>
      </c>
      <c r="D2167" s="11">
        <v>2.5000000000000001E-2</v>
      </c>
      <c r="E2167" s="12"/>
      <c r="F2167" s="12"/>
      <c r="G2167" s="12"/>
      <c r="H2167" s="12"/>
      <c r="I2167" s="12"/>
      <c r="J2167" s="12"/>
      <c r="K2167" s="12">
        <f t="shared" si="91"/>
        <v>0</v>
      </c>
      <c r="L2167" s="12">
        <f t="shared" si="91"/>
        <v>0</v>
      </c>
      <c r="M2167" s="13" t="s">
        <v>50</v>
      </c>
      <c r="N2167" s="1" t="s">
        <v>1616</v>
      </c>
      <c r="O2167" s="1" t="s">
        <v>50</v>
      </c>
      <c r="P2167" s="1" t="s">
        <v>50</v>
      </c>
      <c r="Q2167" s="1" t="s">
        <v>1678</v>
      </c>
      <c r="R2167" s="1" t="s">
        <v>62</v>
      </c>
      <c r="S2167" s="1" t="s">
        <v>62</v>
      </c>
      <c r="T2167" s="1" t="s">
        <v>61</v>
      </c>
      <c r="AR2167" s="1" t="s">
        <v>50</v>
      </c>
      <c r="AS2167" s="1" t="s">
        <v>50</v>
      </c>
      <c r="AU2167" s="1" t="s">
        <v>1683</v>
      </c>
      <c r="AV2167">
        <v>67474</v>
      </c>
    </row>
    <row r="2168" spans="1:48" ht="30" customHeight="1" x14ac:dyDescent="0.3">
      <c r="A2168" s="13" t="s">
        <v>1618</v>
      </c>
      <c r="B2168" s="13" t="s">
        <v>1619</v>
      </c>
      <c r="C2168" s="13" t="s">
        <v>139</v>
      </c>
      <c r="D2168" s="11">
        <v>0.432</v>
      </c>
      <c r="E2168" s="12"/>
      <c r="F2168" s="12"/>
      <c r="G2168" s="12"/>
      <c r="H2168" s="12"/>
      <c r="I2168" s="12"/>
      <c r="J2168" s="12"/>
      <c r="K2168" s="12">
        <f t="shared" si="91"/>
        <v>0</v>
      </c>
      <c r="L2168" s="12">
        <f t="shared" si="91"/>
        <v>0</v>
      </c>
      <c r="M2168" s="13" t="s">
        <v>50</v>
      </c>
      <c r="N2168" s="1" t="s">
        <v>1620</v>
      </c>
      <c r="O2168" s="1" t="s">
        <v>50</v>
      </c>
      <c r="P2168" s="1" t="s">
        <v>50</v>
      </c>
      <c r="Q2168" s="1" t="s">
        <v>1678</v>
      </c>
      <c r="R2168" s="1" t="s">
        <v>62</v>
      </c>
      <c r="S2168" s="1" t="s">
        <v>62</v>
      </c>
      <c r="T2168" s="1" t="s">
        <v>61</v>
      </c>
      <c r="AR2168" s="1" t="s">
        <v>50</v>
      </c>
      <c r="AS2168" s="1" t="s">
        <v>50</v>
      </c>
      <c r="AU2168" s="1" t="s">
        <v>1684</v>
      </c>
      <c r="AV2168">
        <v>67475</v>
      </c>
    </row>
    <row r="2169" spans="1:48" ht="30" customHeight="1" x14ac:dyDescent="0.3">
      <c r="A2169" s="13" t="s">
        <v>1622</v>
      </c>
      <c r="B2169" s="13" t="s">
        <v>1623</v>
      </c>
      <c r="C2169" s="13" t="s">
        <v>139</v>
      </c>
      <c r="D2169" s="11">
        <v>0.105</v>
      </c>
      <c r="E2169" s="12"/>
      <c r="F2169" s="12"/>
      <c r="G2169" s="12"/>
      <c r="H2169" s="12"/>
      <c r="I2169" s="12"/>
      <c r="J2169" s="12"/>
      <c r="K2169" s="12">
        <f t="shared" si="91"/>
        <v>0</v>
      </c>
      <c r="L2169" s="12">
        <f t="shared" si="91"/>
        <v>0</v>
      </c>
      <c r="M2169" s="13" t="s">
        <v>50</v>
      </c>
      <c r="N2169" s="1" t="s">
        <v>1624</v>
      </c>
      <c r="O2169" s="1" t="s">
        <v>50</v>
      </c>
      <c r="P2169" s="1" t="s">
        <v>50</v>
      </c>
      <c r="Q2169" s="1" t="s">
        <v>1678</v>
      </c>
      <c r="R2169" s="1" t="s">
        <v>62</v>
      </c>
      <c r="S2169" s="1" t="s">
        <v>62</v>
      </c>
      <c r="T2169" s="1" t="s">
        <v>61</v>
      </c>
      <c r="AR2169" s="1" t="s">
        <v>50</v>
      </c>
      <c r="AS2169" s="1" t="s">
        <v>50</v>
      </c>
      <c r="AU2169" s="1" t="s">
        <v>1685</v>
      </c>
      <c r="AV2169">
        <v>67476</v>
      </c>
    </row>
    <row r="2170" spans="1:48" ht="30" customHeight="1" x14ac:dyDescent="0.3">
      <c r="A2170" s="11"/>
      <c r="B2170" s="11"/>
      <c r="C2170" s="11"/>
      <c r="D2170" s="11"/>
      <c r="E2170" s="12"/>
      <c r="F2170" s="12"/>
      <c r="G2170" s="12"/>
      <c r="H2170" s="12"/>
      <c r="I2170" s="12"/>
      <c r="J2170" s="12"/>
      <c r="K2170" s="12"/>
      <c r="L2170" s="12"/>
      <c r="M2170" s="11"/>
      <c r="Q2170" s="1" t="s">
        <v>1678</v>
      </c>
    </row>
    <row r="2171" spans="1:48" ht="30" customHeight="1" x14ac:dyDescent="0.3">
      <c r="A2171" s="11"/>
      <c r="B2171" s="11"/>
      <c r="C2171" s="11"/>
      <c r="D2171" s="11"/>
      <c r="E2171" s="12"/>
      <c r="F2171" s="12"/>
      <c r="G2171" s="12"/>
      <c r="H2171" s="12"/>
      <c r="I2171" s="12"/>
      <c r="J2171" s="12"/>
      <c r="K2171" s="12"/>
      <c r="L2171" s="12"/>
      <c r="M2171" s="11"/>
      <c r="Q2171" s="1" t="s">
        <v>1678</v>
      </c>
    </row>
    <row r="2172" spans="1:48" ht="30" customHeight="1" x14ac:dyDescent="0.3">
      <c r="A2172" s="11"/>
      <c r="B2172" s="11"/>
      <c r="C2172" s="11"/>
      <c r="D2172" s="11"/>
      <c r="E2172" s="12"/>
      <c r="F2172" s="12"/>
      <c r="G2172" s="12"/>
      <c r="H2172" s="12"/>
      <c r="I2172" s="12"/>
      <c r="J2172" s="12"/>
      <c r="K2172" s="12"/>
      <c r="L2172" s="12"/>
      <c r="M2172" s="11"/>
      <c r="Q2172" s="1" t="s">
        <v>1678</v>
      </c>
    </row>
    <row r="2173" spans="1:48" ht="30" customHeight="1" x14ac:dyDescent="0.3">
      <c r="A2173" s="11"/>
      <c r="B2173" s="11"/>
      <c r="C2173" s="11"/>
      <c r="D2173" s="11"/>
      <c r="E2173" s="12"/>
      <c r="F2173" s="12"/>
      <c r="G2173" s="12"/>
      <c r="H2173" s="12"/>
      <c r="I2173" s="12"/>
      <c r="J2173" s="12"/>
      <c r="K2173" s="12"/>
      <c r="L2173" s="12"/>
      <c r="M2173" s="11"/>
      <c r="Q2173" s="1" t="s">
        <v>1678</v>
      </c>
    </row>
    <row r="2174" spans="1:48" ht="30" customHeight="1" x14ac:dyDescent="0.3">
      <c r="A2174" s="11"/>
      <c r="B2174" s="11"/>
      <c r="C2174" s="11"/>
      <c r="D2174" s="11"/>
      <c r="E2174" s="12"/>
      <c r="F2174" s="12"/>
      <c r="G2174" s="12"/>
      <c r="H2174" s="12"/>
      <c r="I2174" s="12"/>
      <c r="J2174" s="12"/>
      <c r="K2174" s="12"/>
      <c r="L2174" s="12"/>
      <c r="M2174" s="11"/>
      <c r="Q2174" s="1" t="s">
        <v>1678</v>
      </c>
    </row>
    <row r="2175" spans="1:48" ht="30" customHeight="1" x14ac:dyDescent="0.3">
      <c r="A2175" s="11"/>
      <c r="B2175" s="11"/>
      <c r="C2175" s="11"/>
      <c r="D2175" s="11"/>
      <c r="E2175" s="12"/>
      <c r="F2175" s="12"/>
      <c r="G2175" s="12"/>
      <c r="H2175" s="12"/>
      <c r="I2175" s="12"/>
      <c r="J2175" s="12"/>
      <c r="K2175" s="12"/>
      <c r="L2175" s="12"/>
      <c r="M2175" s="11"/>
      <c r="Q2175" s="1" t="s">
        <v>1678</v>
      </c>
    </row>
    <row r="2176" spans="1:48" ht="30" customHeight="1" x14ac:dyDescent="0.3">
      <c r="A2176" s="11"/>
      <c r="B2176" s="11"/>
      <c r="C2176" s="11"/>
      <c r="D2176" s="11"/>
      <c r="E2176" s="12"/>
      <c r="F2176" s="12"/>
      <c r="G2176" s="12"/>
      <c r="H2176" s="12"/>
      <c r="I2176" s="12"/>
      <c r="J2176" s="12"/>
      <c r="K2176" s="12"/>
      <c r="L2176" s="12"/>
      <c r="M2176" s="11"/>
      <c r="Q2176" s="1" t="s">
        <v>1678</v>
      </c>
    </row>
    <row r="2177" spans="1:48" ht="30" customHeight="1" x14ac:dyDescent="0.3">
      <c r="A2177" s="11"/>
      <c r="B2177" s="11"/>
      <c r="C2177" s="11"/>
      <c r="D2177" s="11"/>
      <c r="E2177" s="12"/>
      <c r="F2177" s="12"/>
      <c r="G2177" s="12"/>
      <c r="H2177" s="12"/>
      <c r="I2177" s="12"/>
      <c r="J2177" s="12"/>
      <c r="K2177" s="12"/>
      <c r="L2177" s="12"/>
      <c r="M2177" s="11"/>
      <c r="Q2177" s="1" t="s">
        <v>1678</v>
      </c>
    </row>
    <row r="2178" spans="1:48" ht="30" customHeight="1" x14ac:dyDescent="0.3">
      <c r="A2178" s="11"/>
      <c r="B2178" s="11"/>
      <c r="C2178" s="11"/>
      <c r="D2178" s="11"/>
      <c r="E2178" s="12"/>
      <c r="F2178" s="12"/>
      <c r="G2178" s="12"/>
      <c r="H2178" s="12"/>
      <c r="I2178" s="12"/>
      <c r="J2178" s="12"/>
      <c r="K2178" s="12"/>
      <c r="L2178" s="12"/>
      <c r="M2178" s="11"/>
      <c r="Q2178" s="1" t="s">
        <v>1678</v>
      </c>
    </row>
    <row r="2179" spans="1:48" ht="30" customHeight="1" x14ac:dyDescent="0.3">
      <c r="A2179" s="11"/>
      <c r="B2179" s="11"/>
      <c r="C2179" s="11"/>
      <c r="D2179" s="11"/>
      <c r="E2179" s="12"/>
      <c r="F2179" s="12"/>
      <c r="G2179" s="12"/>
      <c r="H2179" s="12"/>
      <c r="I2179" s="12"/>
      <c r="J2179" s="12"/>
      <c r="K2179" s="12"/>
      <c r="L2179" s="12"/>
      <c r="M2179" s="11"/>
      <c r="Q2179" s="1" t="s">
        <v>1678</v>
      </c>
    </row>
    <row r="2180" spans="1:48" ht="30" customHeight="1" x14ac:dyDescent="0.3">
      <c r="A2180" s="11"/>
      <c r="B2180" s="11"/>
      <c r="C2180" s="11"/>
      <c r="D2180" s="11"/>
      <c r="E2180" s="12"/>
      <c r="F2180" s="12"/>
      <c r="G2180" s="12"/>
      <c r="H2180" s="12"/>
      <c r="I2180" s="12"/>
      <c r="J2180" s="12"/>
      <c r="K2180" s="12"/>
      <c r="L2180" s="12"/>
      <c r="M2180" s="11"/>
      <c r="Q2180" s="1" t="s">
        <v>1678</v>
      </c>
    </row>
    <row r="2181" spans="1:48" ht="30" customHeight="1" x14ac:dyDescent="0.3">
      <c r="A2181" s="11"/>
      <c r="B2181" s="11"/>
      <c r="C2181" s="11"/>
      <c r="D2181" s="11"/>
      <c r="E2181" s="12"/>
      <c r="F2181" s="12"/>
      <c r="G2181" s="12"/>
      <c r="H2181" s="12"/>
      <c r="I2181" s="12"/>
      <c r="J2181" s="12"/>
      <c r="K2181" s="12"/>
      <c r="L2181" s="12"/>
      <c r="M2181" s="11"/>
      <c r="Q2181" s="1" t="s">
        <v>1678</v>
      </c>
    </row>
    <row r="2182" spans="1:48" ht="30" customHeight="1" x14ac:dyDescent="0.3">
      <c r="A2182" s="11"/>
      <c r="B2182" s="11"/>
      <c r="C2182" s="11"/>
      <c r="D2182" s="11"/>
      <c r="E2182" s="12"/>
      <c r="F2182" s="12"/>
      <c r="G2182" s="12"/>
      <c r="H2182" s="12"/>
      <c r="I2182" s="12"/>
      <c r="J2182" s="12"/>
      <c r="K2182" s="12"/>
      <c r="L2182" s="12"/>
      <c r="M2182" s="11"/>
      <c r="Q2182" s="1" t="s">
        <v>1678</v>
      </c>
    </row>
    <row r="2183" spans="1:48" ht="30" customHeight="1" x14ac:dyDescent="0.3">
      <c r="A2183" s="11"/>
      <c r="B2183" s="11"/>
      <c r="C2183" s="11"/>
      <c r="D2183" s="11"/>
      <c r="E2183" s="12"/>
      <c r="F2183" s="12"/>
      <c r="G2183" s="12"/>
      <c r="H2183" s="12"/>
      <c r="I2183" s="12"/>
      <c r="J2183" s="12"/>
      <c r="K2183" s="12"/>
      <c r="L2183" s="12"/>
      <c r="M2183" s="11"/>
      <c r="Q2183" s="1" t="s">
        <v>1678</v>
      </c>
    </row>
    <row r="2184" spans="1:48" ht="30" customHeight="1" x14ac:dyDescent="0.3">
      <c r="A2184" s="11"/>
      <c r="B2184" s="11"/>
      <c r="C2184" s="11"/>
      <c r="D2184" s="11"/>
      <c r="E2184" s="12"/>
      <c r="F2184" s="12"/>
      <c r="G2184" s="12"/>
      <c r="H2184" s="12"/>
      <c r="I2184" s="12"/>
      <c r="J2184" s="12"/>
      <c r="K2184" s="12"/>
      <c r="L2184" s="12"/>
      <c r="M2184" s="11"/>
      <c r="Q2184" s="1" t="s">
        <v>1678</v>
      </c>
    </row>
    <row r="2185" spans="1:48" ht="30" customHeight="1" x14ac:dyDescent="0.3">
      <c r="A2185" s="11"/>
      <c r="B2185" s="11"/>
      <c r="C2185" s="11"/>
      <c r="D2185" s="11"/>
      <c r="E2185" s="12"/>
      <c r="F2185" s="12"/>
      <c r="G2185" s="12"/>
      <c r="H2185" s="12"/>
      <c r="I2185" s="12"/>
      <c r="J2185" s="12"/>
      <c r="K2185" s="12"/>
      <c r="L2185" s="12"/>
      <c r="M2185" s="11"/>
      <c r="Q2185" s="1" t="s">
        <v>1678</v>
      </c>
    </row>
    <row r="2186" spans="1:48" ht="30" customHeight="1" x14ac:dyDescent="0.3">
      <c r="A2186" s="11"/>
      <c r="B2186" s="11"/>
      <c r="C2186" s="11"/>
      <c r="D2186" s="11"/>
      <c r="E2186" s="12"/>
      <c r="F2186" s="12"/>
      <c r="G2186" s="12"/>
      <c r="H2186" s="12"/>
      <c r="I2186" s="12"/>
      <c r="J2186" s="12"/>
      <c r="K2186" s="12"/>
      <c r="L2186" s="12"/>
      <c r="M2186" s="11"/>
      <c r="Q2186" s="1" t="s">
        <v>1678</v>
      </c>
    </row>
    <row r="2187" spans="1:48" ht="30" customHeight="1" x14ac:dyDescent="0.3">
      <c r="A2187" s="13" t="s">
        <v>87</v>
      </c>
      <c r="B2187" s="11"/>
      <c r="C2187" s="11"/>
      <c r="D2187" s="11"/>
      <c r="E2187" s="12"/>
      <c r="F2187" s="12"/>
      <c r="G2187" s="12"/>
      <c r="H2187" s="12"/>
      <c r="I2187" s="12"/>
      <c r="J2187" s="12"/>
      <c r="K2187" s="12"/>
      <c r="L2187" s="12">
        <f>SUMIF(Q2163:Q2186,"01040401",L2163:L2186)</f>
        <v>0</v>
      </c>
      <c r="M2187" s="11"/>
      <c r="N2187" t="s">
        <v>88</v>
      </c>
    </row>
    <row r="2188" spans="1:48" ht="30" customHeight="1" x14ac:dyDescent="0.3">
      <c r="A2188" s="13" t="s">
        <v>1626</v>
      </c>
      <c r="B2188" s="13" t="s">
        <v>50</v>
      </c>
      <c r="C2188" s="11"/>
      <c r="D2188" s="11"/>
      <c r="E2188" s="12"/>
      <c r="F2188" s="12"/>
      <c r="G2188" s="12"/>
      <c r="H2188" s="12"/>
      <c r="I2188" s="12"/>
      <c r="J2188" s="12"/>
      <c r="K2188" s="12"/>
      <c r="L2188" s="12"/>
      <c r="M2188" s="11"/>
      <c r="Q2188" s="1" t="s">
        <v>1686</v>
      </c>
    </row>
    <row r="2189" spans="1:48" ht="30" customHeight="1" x14ac:dyDescent="0.3">
      <c r="A2189" s="13" t="s">
        <v>1649</v>
      </c>
      <c r="B2189" s="13" t="s">
        <v>1650</v>
      </c>
      <c r="C2189" s="13" t="s">
        <v>139</v>
      </c>
      <c r="D2189" s="11">
        <v>4.6059999999999999</v>
      </c>
      <c r="E2189" s="12"/>
      <c r="F2189" s="12"/>
      <c r="G2189" s="12"/>
      <c r="H2189" s="12"/>
      <c r="I2189" s="12"/>
      <c r="J2189" s="12"/>
      <c r="K2189" s="12">
        <f t="shared" ref="K2189:L2195" si="92">TRUNC(E2189+G2189+I2189, 0)</f>
        <v>0</v>
      </c>
      <c r="L2189" s="12">
        <f t="shared" si="92"/>
        <v>0</v>
      </c>
      <c r="M2189" s="13" t="s">
        <v>50</v>
      </c>
      <c r="N2189" s="1" t="s">
        <v>1651</v>
      </c>
      <c r="O2189" s="1" t="s">
        <v>50</v>
      </c>
      <c r="P2189" s="1" t="s">
        <v>50</v>
      </c>
      <c r="Q2189" s="1" t="s">
        <v>1686</v>
      </c>
      <c r="R2189" s="1" t="s">
        <v>62</v>
      </c>
      <c r="S2189" s="1" t="s">
        <v>62</v>
      </c>
      <c r="T2189" s="1" t="s">
        <v>61</v>
      </c>
      <c r="AR2189" s="1" t="s">
        <v>50</v>
      </c>
      <c r="AS2189" s="1" t="s">
        <v>50</v>
      </c>
      <c r="AU2189" s="1" t="s">
        <v>1687</v>
      </c>
      <c r="AV2189">
        <v>67139</v>
      </c>
    </row>
    <row r="2190" spans="1:48" ht="30" customHeight="1" x14ac:dyDescent="0.3">
      <c r="A2190" s="13" t="s">
        <v>1600</v>
      </c>
      <c r="B2190" s="13" t="s">
        <v>1601</v>
      </c>
      <c r="C2190" s="13" t="s">
        <v>139</v>
      </c>
      <c r="D2190" s="11">
        <v>13.787000000000001</v>
      </c>
      <c r="E2190" s="12"/>
      <c r="F2190" s="12"/>
      <c r="G2190" s="12"/>
      <c r="H2190" s="12"/>
      <c r="I2190" s="12"/>
      <c r="J2190" s="12"/>
      <c r="K2190" s="12">
        <f t="shared" si="92"/>
        <v>0</v>
      </c>
      <c r="L2190" s="12">
        <f t="shared" si="92"/>
        <v>0</v>
      </c>
      <c r="M2190" s="13" t="s">
        <v>50</v>
      </c>
      <c r="N2190" s="1" t="s">
        <v>1602</v>
      </c>
      <c r="O2190" s="1" t="s">
        <v>50</v>
      </c>
      <c r="P2190" s="1" t="s">
        <v>50</v>
      </c>
      <c r="Q2190" s="1" t="s">
        <v>1686</v>
      </c>
      <c r="R2190" s="1" t="s">
        <v>62</v>
      </c>
      <c r="S2190" s="1" t="s">
        <v>62</v>
      </c>
      <c r="T2190" s="1" t="s">
        <v>61</v>
      </c>
      <c r="AR2190" s="1" t="s">
        <v>50</v>
      </c>
      <c r="AS2190" s="1" t="s">
        <v>50</v>
      </c>
      <c r="AU2190" s="1" t="s">
        <v>1688</v>
      </c>
      <c r="AV2190">
        <v>67140</v>
      </c>
    </row>
    <row r="2191" spans="1:48" ht="30" customHeight="1" x14ac:dyDescent="0.3">
      <c r="A2191" s="13" t="s">
        <v>1604</v>
      </c>
      <c r="B2191" s="13" t="s">
        <v>1605</v>
      </c>
      <c r="C2191" s="13" t="s">
        <v>139</v>
      </c>
      <c r="D2191" s="11">
        <v>4.8000000000000001E-2</v>
      </c>
      <c r="E2191" s="12"/>
      <c r="F2191" s="12"/>
      <c r="G2191" s="12"/>
      <c r="H2191" s="12"/>
      <c r="I2191" s="12"/>
      <c r="J2191" s="12"/>
      <c r="K2191" s="12">
        <f t="shared" si="92"/>
        <v>0</v>
      </c>
      <c r="L2191" s="12">
        <f t="shared" si="92"/>
        <v>0</v>
      </c>
      <c r="M2191" s="13" t="s">
        <v>50</v>
      </c>
      <c r="N2191" s="1" t="s">
        <v>1606</v>
      </c>
      <c r="O2191" s="1" t="s">
        <v>50</v>
      </c>
      <c r="P2191" s="1" t="s">
        <v>50</v>
      </c>
      <c r="Q2191" s="1" t="s">
        <v>1686</v>
      </c>
      <c r="R2191" s="1" t="s">
        <v>62</v>
      </c>
      <c r="S2191" s="1" t="s">
        <v>62</v>
      </c>
      <c r="T2191" s="1" t="s">
        <v>61</v>
      </c>
      <c r="AR2191" s="1" t="s">
        <v>50</v>
      </c>
      <c r="AS2191" s="1" t="s">
        <v>50</v>
      </c>
      <c r="AU2191" s="1" t="s">
        <v>1689</v>
      </c>
      <c r="AV2191">
        <v>67141</v>
      </c>
    </row>
    <row r="2192" spans="1:48" ht="30" customHeight="1" x14ac:dyDescent="0.3">
      <c r="A2192" s="13" t="s">
        <v>1611</v>
      </c>
      <c r="B2192" s="13" t="s">
        <v>1612</v>
      </c>
      <c r="C2192" s="13" t="s">
        <v>139</v>
      </c>
      <c r="D2192" s="11">
        <v>7.0000000000000001E-3</v>
      </c>
      <c r="E2192" s="12"/>
      <c r="F2192" s="12"/>
      <c r="G2192" s="12"/>
      <c r="H2192" s="12"/>
      <c r="I2192" s="12"/>
      <c r="J2192" s="12"/>
      <c r="K2192" s="12">
        <f t="shared" si="92"/>
        <v>0</v>
      </c>
      <c r="L2192" s="12">
        <f t="shared" si="92"/>
        <v>0</v>
      </c>
      <c r="M2192" s="13" t="s">
        <v>50</v>
      </c>
      <c r="N2192" s="1" t="s">
        <v>1613</v>
      </c>
      <c r="O2192" s="1" t="s">
        <v>50</v>
      </c>
      <c r="P2192" s="1" t="s">
        <v>50</v>
      </c>
      <c r="Q2192" s="1" t="s">
        <v>1686</v>
      </c>
      <c r="R2192" s="1" t="s">
        <v>62</v>
      </c>
      <c r="S2192" s="1" t="s">
        <v>62</v>
      </c>
      <c r="T2192" s="1" t="s">
        <v>61</v>
      </c>
      <c r="AR2192" s="1" t="s">
        <v>50</v>
      </c>
      <c r="AS2192" s="1" t="s">
        <v>50</v>
      </c>
      <c r="AU2192" s="1" t="s">
        <v>1690</v>
      </c>
      <c r="AV2192">
        <v>67323</v>
      </c>
    </row>
    <row r="2193" spans="1:48" ht="30" customHeight="1" x14ac:dyDescent="0.3">
      <c r="A2193" s="13" t="s">
        <v>1611</v>
      </c>
      <c r="B2193" s="13" t="s">
        <v>1615</v>
      </c>
      <c r="C2193" s="13" t="s">
        <v>139</v>
      </c>
      <c r="D2193" s="11">
        <v>0.109</v>
      </c>
      <c r="E2193" s="12"/>
      <c r="F2193" s="12"/>
      <c r="G2193" s="12"/>
      <c r="H2193" s="12"/>
      <c r="I2193" s="12"/>
      <c r="J2193" s="12"/>
      <c r="K2193" s="12">
        <f t="shared" si="92"/>
        <v>0</v>
      </c>
      <c r="L2193" s="12">
        <f t="shared" si="92"/>
        <v>0</v>
      </c>
      <c r="M2193" s="13" t="s">
        <v>50</v>
      </c>
      <c r="N2193" s="1" t="s">
        <v>1616</v>
      </c>
      <c r="O2193" s="1" t="s">
        <v>50</v>
      </c>
      <c r="P2193" s="1" t="s">
        <v>50</v>
      </c>
      <c r="Q2193" s="1" t="s">
        <v>1686</v>
      </c>
      <c r="R2193" s="1" t="s">
        <v>62</v>
      </c>
      <c r="S2193" s="1" t="s">
        <v>62</v>
      </c>
      <c r="T2193" s="1" t="s">
        <v>61</v>
      </c>
      <c r="AR2193" s="1" t="s">
        <v>50</v>
      </c>
      <c r="AS2193" s="1" t="s">
        <v>50</v>
      </c>
      <c r="AU2193" s="1" t="s">
        <v>1691</v>
      </c>
      <c r="AV2193">
        <v>67143</v>
      </c>
    </row>
    <row r="2194" spans="1:48" ht="30" customHeight="1" x14ac:dyDescent="0.3">
      <c r="A2194" s="13" t="s">
        <v>1618</v>
      </c>
      <c r="B2194" s="13" t="s">
        <v>1619</v>
      </c>
      <c r="C2194" s="13" t="s">
        <v>139</v>
      </c>
      <c r="D2194" s="11">
        <v>18.393000000000001</v>
      </c>
      <c r="E2194" s="12"/>
      <c r="F2194" s="12"/>
      <c r="G2194" s="12"/>
      <c r="H2194" s="12"/>
      <c r="I2194" s="12"/>
      <c r="J2194" s="12"/>
      <c r="K2194" s="12">
        <f t="shared" si="92"/>
        <v>0</v>
      </c>
      <c r="L2194" s="12">
        <f t="shared" si="92"/>
        <v>0</v>
      </c>
      <c r="M2194" s="13" t="s">
        <v>50</v>
      </c>
      <c r="N2194" s="1" t="s">
        <v>1620</v>
      </c>
      <c r="O2194" s="1" t="s">
        <v>50</v>
      </c>
      <c r="P2194" s="1" t="s">
        <v>50</v>
      </c>
      <c r="Q2194" s="1" t="s">
        <v>1686</v>
      </c>
      <c r="R2194" s="1" t="s">
        <v>62</v>
      </c>
      <c r="S2194" s="1" t="s">
        <v>62</v>
      </c>
      <c r="T2194" s="1" t="s">
        <v>61</v>
      </c>
      <c r="AR2194" s="1" t="s">
        <v>50</v>
      </c>
      <c r="AS2194" s="1" t="s">
        <v>50</v>
      </c>
      <c r="AU2194" s="1" t="s">
        <v>1692</v>
      </c>
      <c r="AV2194">
        <v>67144</v>
      </c>
    </row>
    <row r="2195" spans="1:48" ht="30" customHeight="1" x14ac:dyDescent="0.3">
      <c r="A2195" s="13" t="s">
        <v>1622</v>
      </c>
      <c r="B2195" s="13" t="s">
        <v>1623</v>
      </c>
      <c r="C2195" s="13" t="s">
        <v>139</v>
      </c>
      <c r="D2195" s="11">
        <v>0.16400000000000001</v>
      </c>
      <c r="E2195" s="12"/>
      <c r="F2195" s="12"/>
      <c r="G2195" s="12"/>
      <c r="H2195" s="12"/>
      <c r="I2195" s="12"/>
      <c r="J2195" s="12"/>
      <c r="K2195" s="12">
        <f t="shared" si="92"/>
        <v>0</v>
      </c>
      <c r="L2195" s="12">
        <f t="shared" si="92"/>
        <v>0</v>
      </c>
      <c r="M2195" s="13" t="s">
        <v>50</v>
      </c>
      <c r="N2195" s="1" t="s">
        <v>1624</v>
      </c>
      <c r="O2195" s="1" t="s">
        <v>50</v>
      </c>
      <c r="P2195" s="1" t="s">
        <v>50</v>
      </c>
      <c r="Q2195" s="1" t="s">
        <v>1686</v>
      </c>
      <c r="R2195" s="1" t="s">
        <v>62</v>
      </c>
      <c r="S2195" s="1" t="s">
        <v>62</v>
      </c>
      <c r="T2195" s="1" t="s">
        <v>61</v>
      </c>
      <c r="AR2195" s="1" t="s">
        <v>50</v>
      </c>
      <c r="AS2195" s="1" t="s">
        <v>50</v>
      </c>
      <c r="AU2195" s="1" t="s">
        <v>1693</v>
      </c>
      <c r="AV2195">
        <v>67145</v>
      </c>
    </row>
    <row r="2196" spans="1:48" ht="30" customHeight="1" x14ac:dyDescent="0.3">
      <c r="A2196" s="11"/>
      <c r="B2196" s="11"/>
      <c r="C2196" s="11"/>
      <c r="D2196" s="11"/>
      <c r="E2196" s="12"/>
      <c r="F2196" s="12"/>
      <c r="G2196" s="12"/>
      <c r="H2196" s="12"/>
      <c r="I2196" s="12"/>
      <c r="J2196" s="12"/>
      <c r="K2196" s="12"/>
      <c r="L2196" s="12"/>
      <c r="M2196" s="11"/>
      <c r="Q2196" s="1" t="s">
        <v>1686</v>
      </c>
    </row>
    <row r="2197" spans="1:48" ht="30" customHeight="1" x14ac:dyDescent="0.3">
      <c r="A2197" s="11"/>
      <c r="B2197" s="11"/>
      <c r="C2197" s="11"/>
      <c r="D2197" s="11"/>
      <c r="E2197" s="12"/>
      <c r="F2197" s="12"/>
      <c r="G2197" s="12"/>
      <c r="H2197" s="12"/>
      <c r="I2197" s="12"/>
      <c r="J2197" s="12"/>
      <c r="K2197" s="12"/>
      <c r="L2197" s="12"/>
      <c r="M2197" s="11"/>
      <c r="Q2197" s="1" t="s">
        <v>1686</v>
      </c>
    </row>
    <row r="2198" spans="1:48" ht="30" customHeight="1" x14ac:dyDescent="0.3">
      <c r="A2198" s="11"/>
      <c r="B2198" s="11"/>
      <c r="C2198" s="11"/>
      <c r="D2198" s="11"/>
      <c r="E2198" s="12"/>
      <c r="F2198" s="12"/>
      <c r="G2198" s="12"/>
      <c r="H2198" s="12"/>
      <c r="I2198" s="12"/>
      <c r="J2198" s="12"/>
      <c r="K2198" s="12"/>
      <c r="L2198" s="12"/>
      <c r="M2198" s="11"/>
      <c r="Q2198" s="1" t="s">
        <v>1686</v>
      </c>
    </row>
    <row r="2199" spans="1:48" ht="30" customHeight="1" x14ac:dyDescent="0.3">
      <c r="A2199" s="11"/>
      <c r="B2199" s="11"/>
      <c r="C2199" s="11"/>
      <c r="D2199" s="11"/>
      <c r="E2199" s="12"/>
      <c r="F2199" s="12"/>
      <c r="G2199" s="12"/>
      <c r="H2199" s="12"/>
      <c r="I2199" s="12"/>
      <c r="J2199" s="12"/>
      <c r="K2199" s="12"/>
      <c r="L2199" s="12"/>
      <c r="M2199" s="11"/>
      <c r="Q2199" s="1" t="s">
        <v>1686</v>
      </c>
    </row>
    <row r="2200" spans="1:48" ht="30" customHeight="1" x14ac:dyDescent="0.3">
      <c r="A2200" s="11"/>
      <c r="B2200" s="11"/>
      <c r="C2200" s="11"/>
      <c r="D2200" s="11"/>
      <c r="E2200" s="12"/>
      <c r="F2200" s="12"/>
      <c r="G2200" s="12"/>
      <c r="H2200" s="12"/>
      <c r="I2200" s="12"/>
      <c r="J2200" s="12"/>
      <c r="K2200" s="12"/>
      <c r="L2200" s="12"/>
      <c r="M2200" s="11"/>
      <c r="Q2200" s="1" t="s">
        <v>1686</v>
      </c>
    </row>
    <row r="2201" spans="1:48" ht="30" customHeight="1" x14ac:dyDescent="0.3">
      <c r="A2201" s="11"/>
      <c r="B2201" s="11"/>
      <c r="C2201" s="11"/>
      <c r="D2201" s="11"/>
      <c r="E2201" s="12"/>
      <c r="F2201" s="12"/>
      <c r="G2201" s="12"/>
      <c r="H2201" s="12"/>
      <c r="I2201" s="12"/>
      <c r="J2201" s="12"/>
      <c r="K2201" s="12"/>
      <c r="L2201" s="12"/>
      <c r="M2201" s="11"/>
      <c r="Q2201" s="1" t="s">
        <v>1686</v>
      </c>
    </row>
    <row r="2202" spans="1:48" ht="30" customHeight="1" x14ac:dyDescent="0.3">
      <c r="A2202" s="11"/>
      <c r="B2202" s="11"/>
      <c r="C2202" s="11"/>
      <c r="D2202" s="11"/>
      <c r="E2202" s="12"/>
      <c r="F2202" s="12"/>
      <c r="G2202" s="12"/>
      <c r="H2202" s="12"/>
      <c r="I2202" s="12"/>
      <c r="J2202" s="12"/>
      <c r="K2202" s="12"/>
      <c r="L2202" s="12"/>
      <c r="M2202" s="11"/>
      <c r="Q2202" s="1" t="s">
        <v>1686</v>
      </c>
    </row>
    <row r="2203" spans="1:48" ht="30" customHeight="1" x14ac:dyDescent="0.3">
      <c r="A2203" s="11"/>
      <c r="B2203" s="11"/>
      <c r="C2203" s="11"/>
      <c r="D2203" s="11"/>
      <c r="E2203" s="12"/>
      <c r="F2203" s="12"/>
      <c r="G2203" s="12"/>
      <c r="H2203" s="12"/>
      <c r="I2203" s="12"/>
      <c r="J2203" s="12"/>
      <c r="K2203" s="12"/>
      <c r="L2203" s="12"/>
      <c r="M2203" s="11"/>
      <c r="Q2203" s="1" t="s">
        <v>1686</v>
      </c>
    </row>
    <row r="2204" spans="1:48" ht="30" customHeight="1" x14ac:dyDescent="0.3">
      <c r="A2204" s="11"/>
      <c r="B2204" s="11"/>
      <c r="C2204" s="11"/>
      <c r="D2204" s="11"/>
      <c r="E2204" s="12"/>
      <c r="F2204" s="12"/>
      <c r="G2204" s="12"/>
      <c r="H2204" s="12"/>
      <c r="I2204" s="12"/>
      <c r="J2204" s="12"/>
      <c r="K2204" s="12"/>
      <c r="L2204" s="12"/>
      <c r="M2204" s="11"/>
      <c r="Q2204" s="1" t="s">
        <v>1686</v>
      </c>
    </row>
    <row r="2205" spans="1:48" ht="30" customHeight="1" x14ac:dyDescent="0.3">
      <c r="A2205" s="11"/>
      <c r="B2205" s="11"/>
      <c r="C2205" s="11"/>
      <c r="D2205" s="11"/>
      <c r="E2205" s="12"/>
      <c r="F2205" s="12"/>
      <c r="G2205" s="12"/>
      <c r="H2205" s="12"/>
      <c r="I2205" s="12"/>
      <c r="J2205" s="12"/>
      <c r="K2205" s="12"/>
      <c r="L2205" s="12"/>
      <c r="M2205" s="11"/>
      <c r="Q2205" s="1" t="s">
        <v>1686</v>
      </c>
    </row>
    <row r="2206" spans="1:48" ht="30" customHeight="1" x14ac:dyDescent="0.3">
      <c r="A2206" s="11"/>
      <c r="B2206" s="11"/>
      <c r="C2206" s="11"/>
      <c r="D2206" s="11"/>
      <c r="E2206" s="12"/>
      <c r="F2206" s="12"/>
      <c r="G2206" s="12"/>
      <c r="H2206" s="12"/>
      <c r="I2206" s="12"/>
      <c r="J2206" s="12"/>
      <c r="K2206" s="12"/>
      <c r="L2206" s="12"/>
      <c r="M2206" s="11"/>
      <c r="Q2206" s="1" t="s">
        <v>1686</v>
      </c>
    </row>
    <row r="2207" spans="1:48" ht="30" customHeight="1" x14ac:dyDescent="0.3">
      <c r="A2207" s="11"/>
      <c r="B2207" s="11"/>
      <c r="C2207" s="11"/>
      <c r="D2207" s="11"/>
      <c r="E2207" s="12"/>
      <c r="F2207" s="12"/>
      <c r="G2207" s="12"/>
      <c r="H2207" s="12"/>
      <c r="I2207" s="12"/>
      <c r="J2207" s="12"/>
      <c r="K2207" s="12"/>
      <c r="L2207" s="12"/>
      <c r="M2207" s="11"/>
      <c r="Q2207" s="1" t="s">
        <v>1686</v>
      </c>
    </row>
    <row r="2208" spans="1:48" ht="30" customHeight="1" x14ac:dyDescent="0.3">
      <c r="A2208" s="11"/>
      <c r="B2208" s="11"/>
      <c r="C2208" s="11"/>
      <c r="D2208" s="11"/>
      <c r="E2208" s="12"/>
      <c r="F2208" s="12"/>
      <c r="G2208" s="12"/>
      <c r="H2208" s="12"/>
      <c r="I2208" s="12"/>
      <c r="J2208" s="12"/>
      <c r="K2208" s="12"/>
      <c r="L2208" s="12"/>
      <c r="M2208" s="11"/>
      <c r="Q2208" s="1" t="s">
        <v>1686</v>
      </c>
    </row>
    <row r="2209" spans="1:17" ht="30" customHeight="1" x14ac:dyDescent="0.3">
      <c r="A2209" s="11"/>
      <c r="B2209" s="11"/>
      <c r="C2209" s="11"/>
      <c r="D2209" s="11"/>
      <c r="E2209" s="12"/>
      <c r="F2209" s="12"/>
      <c r="G2209" s="12"/>
      <c r="H2209" s="12"/>
      <c r="I2209" s="12"/>
      <c r="J2209" s="12"/>
      <c r="K2209" s="12"/>
      <c r="L2209" s="12"/>
      <c r="M2209" s="11"/>
      <c r="Q2209" s="1" t="s">
        <v>1686</v>
      </c>
    </row>
    <row r="2210" spans="1:17" ht="30" customHeight="1" x14ac:dyDescent="0.3">
      <c r="A2210" s="11"/>
      <c r="B2210" s="11"/>
      <c r="C2210" s="11"/>
      <c r="D2210" s="11"/>
      <c r="E2210" s="12"/>
      <c r="F2210" s="12"/>
      <c r="G2210" s="12"/>
      <c r="H2210" s="12"/>
      <c r="I2210" s="12"/>
      <c r="J2210" s="12"/>
      <c r="K2210" s="12"/>
      <c r="L2210" s="12"/>
      <c r="M2210" s="11"/>
      <c r="Q2210" s="1" t="s">
        <v>1686</v>
      </c>
    </row>
    <row r="2211" spans="1:17" ht="30" customHeight="1" x14ac:dyDescent="0.3">
      <c r="A2211" s="11"/>
      <c r="B2211" s="11"/>
      <c r="C2211" s="11"/>
      <c r="D2211" s="11"/>
      <c r="E2211" s="12"/>
      <c r="F2211" s="12"/>
      <c r="G2211" s="12"/>
      <c r="H2211" s="12"/>
      <c r="I2211" s="12"/>
      <c r="J2211" s="12"/>
      <c r="K2211" s="12"/>
      <c r="L2211" s="12"/>
      <c r="M2211" s="11"/>
      <c r="Q2211" s="1" t="s">
        <v>1686</v>
      </c>
    </row>
    <row r="2212" spans="1:17" ht="30" customHeight="1" x14ac:dyDescent="0.3">
      <c r="A2212" s="11"/>
      <c r="B2212" s="11"/>
      <c r="C2212" s="11"/>
      <c r="D2212" s="11"/>
      <c r="E2212" s="12"/>
      <c r="F2212" s="12"/>
      <c r="G2212" s="12"/>
      <c r="H2212" s="12"/>
      <c r="I2212" s="12"/>
      <c r="J2212" s="12"/>
      <c r="K2212" s="12"/>
      <c r="L2212" s="12"/>
      <c r="M2212" s="11"/>
      <c r="Q2212" s="1" t="s">
        <v>1686</v>
      </c>
    </row>
    <row r="2213" spans="1:17" ht="30" customHeight="1" x14ac:dyDescent="0.3">
      <c r="A2213" s="13" t="s">
        <v>87</v>
      </c>
      <c r="B2213" s="11"/>
      <c r="C2213" s="11"/>
      <c r="D2213" s="11"/>
      <c r="E2213" s="12"/>
      <c r="F2213" s="12">
        <f>SUMIF(Q2189:Q2212,"01040402",F2189:F2212)</f>
        <v>0</v>
      </c>
      <c r="G2213" s="12"/>
      <c r="H2213" s="12">
        <f>SUMIF(Q2189:Q2212,"01040402",H2189:H2212)</f>
        <v>0</v>
      </c>
      <c r="I2213" s="12"/>
      <c r="J2213" s="12">
        <f>SUMIF(Q2189:Q2212,"01040402",J2189:J2212)</f>
        <v>0</v>
      </c>
      <c r="K2213" s="12"/>
      <c r="L2213" s="12">
        <f>SUMIF(Q2189:Q2212,"01040402",L2189:L2212)</f>
        <v>0</v>
      </c>
      <c r="M2213" s="11"/>
      <c r="N2213" t="s">
        <v>88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84" manualBreakCount="84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  <brk id="523" max="16383" man="1"/>
    <brk id="549" max="16383" man="1"/>
    <brk id="575" max="16383" man="1"/>
    <brk id="601" max="16383" man="1"/>
    <brk id="627" max="16383" man="1"/>
    <brk id="653" max="16383" man="1"/>
    <brk id="679" max="16383" man="1"/>
    <brk id="705" max="16383" man="1"/>
    <brk id="731" max="16383" man="1"/>
    <brk id="757" max="16383" man="1"/>
    <brk id="783" max="16383" man="1"/>
    <brk id="809" max="16383" man="1"/>
    <brk id="835" max="16383" man="1"/>
    <brk id="861" max="16383" man="1"/>
    <brk id="887" max="16383" man="1"/>
    <brk id="913" max="16383" man="1"/>
    <brk id="939" max="16383" man="1"/>
    <brk id="965" max="16383" man="1"/>
    <brk id="991" max="16383" man="1"/>
    <brk id="1017" max="16383" man="1"/>
    <brk id="1043" max="16383" man="1"/>
    <brk id="1069" max="16383" man="1"/>
    <brk id="1095" max="16383" man="1"/>
    <brk id="1121" max="16383" man="1"/>
    <brk id="1147" max="16383" man="1"/>
    <brk id="1173" max="16383" man="1"/>
    <brk id="1199" max="16383" man="1"/>
    <brk id="1225" max="16383" man="1"/>
    <brk id="1251" max="16383" man="1"/>
    <brk id="1277" max="16383" man="1"/>
    <brk id="1303" max="16383" man="1"/>
    <brk id="1329" max="16383" man="1"/>
    <brk id="1355" max="16383" man="1"/>
    <brk id="1381" max="16383" man="1"/>
    <brk id="1407" max="16383" man="1"/>
    <brk id="1433" max="16383" man="1"/>
    <brk id="1459" max="16383" man="1"/>
    <brk id="1485" max="16383" man="1"/>
    <brk id="1511" max="16383" man="1"/>
    <brk id="1537" max="16383" man="1"/>
    <brk id="1563" max="16383" man="1"/>
    <brk id="1589" max="16383" man="1"/>
    <brk id="1615" max="16383" man="1"/>
    <brk id="1641" max="16383" man="1"/>
    <brk id="1667" max="16383" man="1"/>
    <brk id="1693" max="16383" man="1"/>
    <brk id="1719" max="16383" man="1"/>
    <brk id="1745" max="16383" man="1"/>
    <brk id="1771" max="16383" man="1"/>
    <brk id="1797" max="16383" man="1"/>
    <brk id="1823" max="16383" man="1"/>
    <brk id="1849" max="16383" man="1"/>
    <brk id="1875" max="16383" man="1"/>
    <brk id="1901" max="16383" man="1"/>
    <brk id="1927" max="16383" man="1"/>
    <brk id="1953" max="16383" man="1"/>
    <brk id="1979" max="16383" man="1"/>
    <brk id="2005" max="16383" man="1"/>
    <brk id="2031" max="16383" man="1"/>
    <brk id="2057" max="16383" man="1"/>
    <brk id="2083" max="16383" man="1"/>
    <brk id="2109" max="16383" man="1"/>
    <brk id="2135" max="16383" man="1"/>
    <brk id="2161" max="16383" man="1"/>
    <brk id="2187" max="16383" man="1"/>
    <brk id="221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85AE5-30D6-43F8-B08A-A781E0AB1E0C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건축원가</vt:lpstr>
      <vt:lpstr>건설폐기물원가</vt:lpstr>
      <vt:lpstr>공종별집계표</vt:lpstr>
      <vt:lpstr>공종별내역서</vt:lpstr>
      <vt:lpstr>Sheet1</vt:lpstr>
      <vt:lpstr>건설폐기물원가!Print_Area</vt:lpstr>
      <vt:lpstr>건축원가!Print_Area</vt:lpstr>
      <vt:lpstr>공종별내역서!Print_Area</vt:lpstr>
      <vt:lpstr>공종별집계표!Print_Area</vt:lpstr>
      <vt:lpstr>건설폐기물원가!Print_Titles</vt:lpstr>
      <vt:lpstr>건축원가!Print_Titles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 혜란</cp:lastModifiedBy>
  <dcterms:created xsi:type="dcterms:W3CDTF">2026-10-15T04:40:19Z</dcterms:created>
  <dcterms:modified xsi:type="dcterms:W3CDTF">2026-10-15T08:34:06Z</dcterms:modified>
</cp:coreProperties>
</file>