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세영\1. 계약\2. 자체발주\1014 (자체_협상, 긴급) “라오스 화학물질 안전 역량 강화 사업” 교육센터 건설사업관리 PMC 용역\3. 입찰공고\"/>
    </mc:Choice>
  </mc:AlternateContent>
  <xr:revisionPtr revIDLastSave="0" documentId="8_{AA5C4573-0D96-44B6-9399-3B9454755A98}" xr6:coauthVersionLast="47" xr6:coauthVersionMax="47" xr10:uidLastSave="{00000000-0000-0000-0000-000000000000}"/>
  <bookViews>
    <workbookView xWindow="-120" yWindow="-120" windowWidth="29040" windowHeight="15720" tabRatio="901" xr2:uid="{00000000-000D-0000-FFFF-FFFF00000000}"/>
  </bookViews>
  <sheets>
    <sheet name="0. 용역비 산출내역서(총괄)" sheetId="6" r:id="rId1"/>
    <sheet name="1단계(계약)" sheetId="40" r:id="rId2"/>
    <sheet name="2단계(계약)" sheetId="53" r:id="rId3"/>
    <sheet name="3단계(계약)" sheetId="54" r:id="rId4"/>
    <sheet name="달력" sheetId="36" state="hidden" r:id="rId5"/>
    <sheet name="(산근1) PMC_총괄표" sheetId="57" r:id="rId6"/>
    <sheet name="(산근1-1) PMC_투입인원수" sheetId="58" r:id="rId7"/>
    <sheet name="(산근1-2) PMC_건설사업관리기술인 노임가격" sheetId="59" r:id="rId8"/>
    <sheet name="(산근1-3) PMC_손해배상공제요율표" sheetId="60" r:id="rId9"/>
    <sheet name="(산근1-4) PMC_(Raw Data) 입력" sheetId="61" r:id="rId10"/>
    <sheet name="(산근1-5)PMC_(Raw Data)평균건설사업관리기간" sheetId="62" r:id="rId11"/>
    <sheet name="(산근2) 시설구축비" sheetId="43" r:id="rId12"/>
    <sheet name="(산근3) 조달청공사비분석" sheetId="46" r:id="rId13"/>
    <sheet name="(산근4) 설계비,감리비" sheetId="45" r:id="rId14"/>
    <sheet name="(산근5) 건축사업무대가" sheetId="49" r:id="rId15"/>
    <sheet name="(산근6) 손해배상공제요율표" sheetId="51" r:id="rId16"/>
  </sheets>
  <definedNames>
    <definedName name="____ECS1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___ECS1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___ECS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___ECS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___ECS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_ECS1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_ECS1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_ECS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_ECS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_ECS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_IntlFixup" hidden="1">TRUE</definedName>
    <definedName name="__KEY2" localSheetId="15" hidden="1">#REF!</definedName>
    <definedName name="__KEY2" localSheetId="1" hidden="1">#REF!</definedName>
    <definedName name="__KEY2" localSheetId="2" hidden="1">#REF!</definedName>
    <definedName name="__KEY2" localSheetId="3" hidden="1">#REF!</definedName>
    <definedName name="__KEY2" hidden="1">#REF!</definedName>
    <definedName name="__keyuu" localSheetId="15" hidden="1">#REF!</definedName>
    <definedName name="__keyuu" localSheetId="1" hidden="1">#REF!</definedName>
    <definedName name="__keyuu" localSheetId="2" hidden="1">#REF!</definedName>
    <definedName name="__keyuu" localSheetId="3" hidden="1">#REF!</definedName>
    <definedName name="__keyuu" hidden="1">#REF!</definedName>
    <definedName name="_0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0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0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0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1_¤§¤_¤¡" localSheetId="0" hidden="1">{#N/A,#N/A,FALSE,"Sheet1"}</definedName>
    <definedName name="_1_¤§¤_¤¡" localSheetId="1" hidden="1">{#N/A,#N/A,FALSE,"Sheet1"}</definedName>
    <definedName name="_1_¤§¤_¤¡" localSheetId="2" hidden="1">{#N/A,#N/A,FALSE,"Sheet1"}</definedName>
    <definedName name="_1_¤§¤_¤¡" localSheetId="3" hidden="1">{#N/A,#N/A,FALSE,"Sheet1"}</definedName>
    <definedName name="_1_¤§¤_¤¡" hidden="1">{#N/A,#N/A,FALSE,"Sheet1"}</definedName>
    <definedName name="_2_0_0_F" localSheetId="15" hidden="1">#REF!</definedName>
    <definedName name="_2_0_0_F" localSheetId="1" hidden="1">#REF!</definedName>
    <definedName name="_2_0_0_F" localSheetId="2" hidden="1">#REF!</definedName>
    <definedName name="_2_0_0_F" localSheetId="3" hidden="1">#REF!</definedName>
    <definedName name="_2_0_0_F" hidden="1">#REF!</definedName>
    <definedName name="_3_wrn.Ã¶°ñÁý°èÇ_._.5Ä­." localSheetId="0" hidden="1">{#N/A,#N/A,FALSE,"Sheet1"}</definedName>
    <definedName name="_3_wrn.Ã¶°ñÁý°èÇ_._.5Ä­." localSheetId="1" hidden="1">{#N/A,#N/A,FALSE,"Sheet1"}</definedName>
    <definedName name="_3_wrn.Ã¶°ñÁý°èÇ_._.5Ä­." localSheetId="2" hidden="1">{#N/A,#N/A,FALSE,"Sheet1"}</definedName>
    <definedName name="_3_wrn.Ã¶°ñÁý°èÇ_._.5Ä­." localSheetId="3" hidden="1">{#N/A,#N/A,FALSE,"Sheet1"}</definedName>
    <definedName name="_3_wrn.Ã¶°ñÁý°èÇ_._.5Ä­." hidden="1">{#N/A,#N/A,FALSE,"Sheet1"}</definedName>
    <definedName name="_4¤§¤_¤¡" localSheetId="0" hidden="1">{#N/A,#N/A,FALSE,"Sheet1"}</definedName>
    <definedName name="_4¤§¤_¤¡" localSheetId="1" hidden="1">{#N/A,#N/A,FALSE,"Sheet1"}</definedName>
    <definedName name="_4¤§¤_¤¡" localSheetId="2" hidden="1">{#N/A,#N/A,FALSE,"Sheet1"}</definedName>
    <definedName name="_4¤§¤_¤¡" localSheetId="3" hidden="1">{#N/A,#N/A,FALSE,"Sheet1"}</definedName>
    <definedName name="_4¤§¤_¤¡" hidden="1">{#N/A,#N/A,FALSE,"Sheet1"}</definedName>
    <definedName name="_6_0_0_F" localSheetId="15" hidden="1">#REF!</definedName>
    <definedName name="_6_0_0_F" localSheetId="1" hidden="1">#REF!</definedName>
    <definedName name="_6_0_0_F" localSheetId="2" hidden="1">#REF!</definedName>
    <definedName name="_6_0_0_F" localSheetId="3" hidden="1">#REF!</definedName>
    <definedName name="_6_0_0_F" hidden="1">#REF!</definedName>
    <definedName name="_7wrn.Ã¶°ñÁý°èÇ_._.5Ä­." localSheetId="0" hidden="1">{#N/A,#N/A,FALSE,"Sheet1"}</definedName>
    <definedName name="_7wrn.Ã¶°ñÁý°èÇ_._.5Ä­." localSheetId="1" hidden="1">{#N/A,#N/A,FALSE,"Sheet1"}</definedName>
    <definedName name="_7wrn.Ã¶°ñÁý°èÇ_._.5Ä­." localSheetId="2" hidden="1">{#N/A,#N/A,FALSE,"Sheet1"}</definedName>
    <definedName name="_7wrn.Ã¶°ñÁý°èÇ_._.5Ä­." localSheetId="3" hidden="1">{#N/A,#N/A,FALSE,"Sheet1"}</definedName>
    <definedName name="_7wrn.Ã¶°ñÁý°èÇ_._.5Ä­." hidden="1">{#N/A,#N/A,FALSE,"Sheet1"}</definedName>
    <definedName name="_a1" hidden="1">{"'Sheet1'!$L$16"}</definedName>
    <definedName name="_Dist_Bin" localSheetId="15" hidden="1">#REF!</definedName>
    <definedName name="_Dist_Bin" localSheetId="1" hidden="1">#REF!</definedName>
    <definedName name="_Dist_Bin" localSheetId="2" hidden="1">#REF!</definedName>
    <definedName name="_Dist_Bin" localSheetId="3" hidden="1">#REF!</definedName>
    <definedName name="_Dist_Bin" hidden="1">#REF!</definedName>
    <definedName name="_Dist_Values" localSheetId="15" hidden="1">#REF!</definedName>
    <definedName name="_Dist_Values" localSheetId="1" hidden="1">#REF!</definedName>
    <definedName name="_Dist_Values" localSheetId="2" hidden="1">#REF!</definedName>
    <definedName name="_Dist_Values" localSheetId="3" hidden="1">#REF!</definedName>
    <definedName name="_Dist_Values" hidden="1">#REF!</definedName>
    <definedName name="_ECS1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CS1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CS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CS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CS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Fill" localSheetId="15" hidden="1">#REF!</definedName>
    <definedName name="_Fill" localSheetId="1" hidden="1">#REF!</definedName>
    <definedName name="_Fill" localSheetId="2" hidden="1">#REF!</definedName>
    <definedName name="_Fill" localSheetId="3" hidden="1">#REF!</definedName>
    <definedName name="_Fill" hidden="1">#REF!</definedName>
    <definedName name="_xlnm._FilterDatabase" localSheetId="15" hidden="1">#REF!</definedName>
    <definedName name="_xlnm._FilterDatabase" localSheetId="1" hidden="1">#REF!</definedName>
    <definedName name="_xlnm._FilterDatabase" localSheetId="2" hidden="1">#REF!</definedName>
    <definedName name="_xlnm._FilterDatabase" localSheetId="3" hidden="1">#REF!</definedName>
    <definedName name="_xlnm._FilterDatabase" hidden="1">#REF!</definedName>
    <definedName name="_Key1" localSheetId="15" hidden="1">#REF!</definedName>
    <definedName name="_Key1" localSheetId="1" hidden="1">#REF!</definedName>
    <definedName name="_Key1" localSheetId="2" hidden="1">#REF!</definedName>
    <definedName name="_Key1" localSheetId="3" hidden="1">#REF!</definedName>
    <definedName name="_Key1" hidden="1">#REF!</definedName>
    <definedName name="_Key2" localSheetId="15" hidden="1">#REF!</definedName>
    <definedName name="_Key2" localSheetId="1" hidden="1">#REF!</definedName>
    <definedName name="_Key2" localSheetId="2" hidden="1">#REF!</definedName>
    <definedName name="_Key2" localSheetId="3" hidden="1">#REF!</definedName>
    <definedName name="_Key2" hidden="1">#REF!</definedName>
    <definedName name="_kfkf" localSheetId="15" hidden="1">#REF!</definedName>
    <definedName name="_kfkf" localSheetId="1" hidden="1">#REF!</definedName>
    <definedName name="_kfkf" localSheetId="2" hidden="1">#REF!</definedName>
    <definedName name="_kfkf" localSheetId="3" hidden="1">#REF!</definedName>
    <definedName name="_kfkf" hidden="1">#REF!</definedName>
    <definedName name="_Order1" hidden="1">255</definedName>
    <definedName name="_Order2" hidden="1">255</definedName>
    <definedName name="_P2" hidden="1">{"'Sheet1'!$L$16"}</definedName>
    <definedName name="_Parse_Out" localSheetId="15" hidden="1">#REF!</definedName>
    <definedName name="_Parse_Out" localSheetId="1" hidden="1">#REF!</definedName>
    <definedName name="_Parse_Out" localSheetId="2" hidden="1">#REF!</definedName>
    <definedName name="_Parse_Out" localSheetId="3" hidden="1">#REF!</definedName>
    <definedName name="_Parse_Out" hidden="1">#REF!</definedName>
    <definedName name="_Regression_Int" hidden="1">1</definedName>
    <definedName name="_Regression_Out" localSheetId="15" hidden="1">#REF!</definedName>
    <definedName name="_Regression_Out" localSheetId="1" hidden="1">#REF!</definedName>
    <definedName name="_Regression_Out" localSheetId="2" hidden="1">#REF!</definedName>
    <definedName name="_Regression_Out" localSheetId="3" hidden="1">#REF!</definedName>
    <definedName name="_Regression_Out" hidden="1">#REF!</definedName>
    <definedName name="_Regression_X" localSheetId="15" hidden="1">#REF!</definedName>
    <definedName name="_Regression_X" localSheetId="1" hidden="1">#REF!</definedName>
    <definedName name="_Regression_X" localSheetId="2" hidden="1">#REF!</definedName>
    <definedName name="_Regression_X" localSheetId="3" hidden="1">#REF!</definedName>
    <definedName name="_Regression_X" hidden="1">#REF!</definedName>
    <definedName name="_Regression_Y" localSheetId="15" hidden="1">#REF!</definedName>
    <definedName name="_Regression_Y" localSheetId="1" hidden="1">#REF!</definedName>
    <definedName name="_Regression_Y" localSheetId="2" hidden="1">#REF!</definedName>
    <definedName name="_Regression_Y" localSheetId="3" hidden="1">#REF!</definedName>
    <definedName name="_Regression_Y" hidden="1">#REF!</definedName>
    <definedName name="_Sort" localSheetId="15" hidden="1">#REF!</definedName>
    <definedName name="_Sort" localSheetId="1" hidden="1">#REF!</definedName>
    <definedName name="_Sort" localSheetId="2" hidden="1">#REF!</definedName>
    <definedName name="_Sort" localSheetId="3" hidden="1">#REF!</definedName>
    <definedName name="_Sort" hidden="1">#REF!</definedName>
    <definedName name="_Table1_In1" localSheetId="15" hidden="1">#REF!</definedName>
    <definedName name="_Table1_In1" localSheetId="1" hidden="1">#REF!</definedName>
    <definedName name="_Table1_In1" localSheetId="2" hidden="1">#REF!</definedName>
    <definedName name="_Table1_In1" localSheetId="3" hidden="1">#REF!</definedName>
    <definedName name="_Table1_In1" hidden="1">#REF!</definedName>
    <definedName name="_Table1_Out" localSheetId="15" hidden="1">#REF!</definedName>
    <definedName name="_Table1_Out" localSheetId="1" hidden="1">#REF!</definedName>
    <definedName name="_Table1_Out" localSheetId="2" hidden="1">#REF!</definedName>
    <definedName name="_Table1_Out" localSheetId="3" hidden="1">#REF!</definedName>
    <definedName name="_Table1_Out" hidden="1">#REF!</definedName>
    <definedName name="_woogi" localSheetId="15" hidden="1">#REF!</definedName>
    <definedName name="_woogi" localSheetId="1" hidden="1">#REF!</definedName>
    <definedName name="_woogi" localSheetId="2" hidden="1">#REF!</definedName>
    <definedName name="_woogi" localSheetId="3" hidden="1">#REF!</definedName>
    <definedName name="_woogi" hidden="1">#REF!</definedName>
    <definedName name="_woogi2" localSheetId="15" hidden="1">#REF!</definedName>
    <definedName name="_woogi2" localSheetId="1" hidden="1">#REF!</definedName>
    <definedName name="_woogi2" localSheetId="2" hidden="1">#REF!</definedName>
    <definedName name="_woogi2" localSheetId="3" hidden="1">#REF!</definedName>
    <definedName name="_woogi2" hidden="1">#REF!</definedName>
    <definedName name="_woogi24" localSheetId="15" hidden="1">#REF!</definedName>
    <definedName name="_woogi24" localSheetId="1" hidden="1">#REF!</definedName>
    <definedName name="_woogi24" localSheetId="2" hidden="1">#REF!</definedName>
    <definedName name="_woogi24" localSheetId="3" hidden="1">#REF!</definedName>
    <definedName name="_woogi24" hidden="1">#REF!</definedName>
    <definedName name="_woogi3" localSheetId="15" hidden="1">#REF!</definedName>
    <definedName name="_woogi3" localSheetId="1" hidden="1">#REF!</definedName>
    <definedName name="_woogi3" localSheetId="2" hidden="1">#REF!</definedName>
    <definedName name="_woogi3" localSheetId="3" hidden="1">#REF!</definedName>
    <definedName name="_woogi3" hidden="1">#REF!</definedName>
    <definedName name="_재ㅐ햐" localSheetId="15" hidden="1">#REF!</definedName>
    <definedName name="_재ㅐ햐" localSheetId="1" hidden="1">#REF!</definedName>
    <definedName name="_재ㅐ햐" localSheetId="2" hidden="1">#REF!</definedName>
    <definedName name="_재ㅐ햐" localSheetId="3" hidden="1">#REF!</definedName>
    <definedName name="_재ㅐ햐" hidden="1">#REF!</definedName>
    <definedName name="aaaaa" localSheetId="0" hidden="1">{#N/A,#N/A,FALSE,"조골재"}</definedName>
    <definedName name="aaaaa" localSheetId="1" hidden="1">{#N/A,#N/A,FALSE,"조골재"}</definedName>
    <definedName name="aaaaa" localSheetId="2" hidden="1">{#N/A,#N/A,FALSE,"조골재"}</definedName>
    <definedName name="aaaaa" localSheetId="3" hidden="1">{#N/A,#N/A,FALSE,"조골재"}</definedName>
    <definedName name="aaaaa" hidden="1">{#N/A,#N/A,FALSE,"조골재"}</definedName>
    <definedName name="aaaaaaaaaa" localSheetId="0" hidden="1">{#N/A,#N/A,FALSE,"운반시간"}</definedName>
    <definedName name="aaaaaaaaaa" localSheetId="1" hidden="1">{#N/A,#N/A,FALSE,"운반시간"}</definedName>
    <definedName name="aaaaaaaaaa" localSheetId="2" hidden="1">{#N/A,#N/A,FALSE,"운반시간"}</definedName>
    <definedName name="aaaaaaaaaa" localSheetId="3" hidden="1">{#N/A,#N/A,FALSE,"운반시간"}</definedName>
    <definedName name="aaaaaaaaaa" hidden="1">{#N/A,#N/A,FALSE,"운반시간"}</definedName>
    <definedName name="anscount" hidden="1">1</definedName>
    <definedName name="as" localSheetId="15" hidden="1">#REF!</definedName>
    <definedName name="as" localSheetId="1" hidden="1">#REF!</definedName>
    <definedName name="as" localSheetId="2" hidden="1">#REF!</definedName>
    <definedName name="as" localSheetId="3" hidden="1">#REF!</definedName>
    <definedName name="as" hidden="1">#REF!</definedName>
    <definedName name="AS2DocOpenMode" hidden="1">"AS2DocumentBrowse"</definedName>
    <definedName name="d" localSheetId="15" hidden="1">#REF!</definedName>
    <definedName name="d" localSheetId="1" hidden="1">#REF!</definedName>
    <definedName name="d" localSheetId="2" hidden="1">#REF!</definedName>
    <definedName name="d" localSheetId="3" hidden="1">#REF!</definedName>
    <definedName name="d" hidden="1">#REF!</definedName>
    <definedName name="dataww" localSheetId="15" hidden="1">#REF!</definedName>
    <definedName name="dataww" localSheetId="1" hidden="1">#REF!</definedName>
    <definedName name="dataww" localSheetId="2" hidden="1">#REF!</definedName>
    <definedName name="dataww" localSheetId="3" hidden="1">#REF!</definedName>
    <definedName name="dataww" hidden="1">#REF!</definedName>
    <definedName name="DDD" localSheetId="15" hidden="1">#REF!</definedName>
    <definedName name="DDD" localSheetId="1" hidden="1">#REF!</definedName>
    <definedName name="DDD" localSheetId="2" hidden="1">#REF!</definedName>
    <definedName name="DDD" localSheetId="3" hidden="1">#REF!</definedName>
    <definedName name="DDD" hidden="1">#REF!</definedName>
    <definedName name="dn" hidden="1">{#N/A,#N/A,FALSE,"혼합골재"}</definedName>
    <definedName name="dsaf" localSheetId="0" hidden="1">{#N/A,#N/A,FALSE,"조골재"}</definedName>
    <definedName name="dsaf" localSheetId="1" hidden="1">{#N/A,#N/A,FALSE,"조골재"}</definedName>
    <definedName name="dsaf" localSheetId="2" hidden="1">{#N/A,#N/A,FALSE,"조골재"}</definedName>
    <definedName name="dsaf" localSheetId="3" hidden="1">{#N/A,#N/A,FALSE,"조골재"}</definedName>
    <definedName name="dsaf" hidden="1">{#N/A,#N/A,FALSE,"조골재"}</definedName>
    <definedName name="DSF" localSheetId="0" hidden="1">{#N/A,#N/A,FALSE,"골재소요량";#N/A,#N/A,FALSE,"골재소요량"}</definedName>
    <definedName name="DSF" localSheetId="1" hidden="1">{#N/A,#N/A,FALSE,"골재소요량";#N/A,#N/A,FALSE,"골재소요량"}</definedName>
    <definedName name="DSF" localSheetId="2" hidden="1">{#N/A,#N/A,FALSE,"골재소요량";#N/A,#N/A,FALSE,"골재소요량"}</definedName>
    <definedName name="DSF" localSheetId="3" hidden="1">{#N/A,#N/A,FALSE,"골재소요량";#N/A,#N/A,FALSE,"골재소요량"}</definedName>
    <definedName name="DSF" hidden="1">{#N/A,#N/A,FALSE,"골재소요량";#N/A,#N/A,FALSE,"골재소요량"}</definedName>
    <definedName name="EC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e" hidden="1">{#N/A,#N/A,FALSE,"단가표지"}</definedName>
    <definedName name="eee" localSheetId="0" hidden="1">{#N/A,#N/A,FALSE,"2~8번"}</definedName>
    <definedName name="eee" localSheetId="1" hidden="1">{#N/A,#N/A,FALSE,"2~8번"}</definedName>
    <definedName name="eee" localSheetId="2" hidden="1">{#N/A,#N/A,FALSE,"2~8번"}</definedName>
    <definedName name="eee" localSheetId="3" hidden="1">{#N/A,#N/A,FALSE,"2~8번"}</definedName>
    <definedName name="eee" hidden="1">{#N/A,#N/A,FALSE,"2~8번"}</definedName>
    <definedName name="gfgdfg" localSheetId="15" hidden="1">#REF!</definedName>
    <definedName name="gfgdfg" localSheetId="1" hidden="1">#REF!</definedName>
    <definedName name="gfgdfg" localSheetId="2" hidden="1">#REF!</definedName>
    <definedName name="gfgdfg" localSheetId="3" hidden="1">#REF!</definedName>
    <definedName name="gfgdfg" hidden="1">#REF!</definedName>
    <definedName name="grew" localSheetId="15" hidden="1">#REF!</definedName>
    <definedName name="grew" localSheetId="2" hidden="1">#REF!</definedName>
    <definedName name="grew" localSheetId="3" hidden="1">#REF!</definedName>
    <definedName name="grew" hidden="1">#REF!</definedName>
    <definedName name="han" localSheetId="15" hidden="1">#REF!</definedName>
    <definedName name="han" localSheetId="1" hidden="1">#REF!</definedName>
    <definedName name="han" localSheetId="2" hidden="1">#REF!</definedName>
    <definedName name="han" localSheetId="3" hidden="1">#REF!</definedName>
    <definedName name="han" hidden="1">#REF!</definedName>
    <definedName name="HTML_CodePage" hidden="1">949</definedName>
    <definedName name="HTML_Control" localSheetId="0" hidden="1">{"'장비'!$A$3:$M$12"}</definedName>
    <definedName name="HTML_Control" localSheetId="1" hidden="1">{"'장비'!$A$3:$M$12"}</definedName>
    <definedName name="HTML_Control" localSheetId="2" hidden="1">{"'장비'!$A$3:$M$12"}</definedName>
    <definedName name="HTML_Control" localSheetId="3" hidden="1">{"'장비'!$A$3:$M$12"}</definedName>
    <definedName name="HTML_Control" hidden="1">{"'장비'!$A$3:$M$12"}</definedName>
    <definedName name="HTML_Description" hidden="1">""</definedName>
    <definedName name="HTML_Email" hidden="1">""</definedName>
    <definedName name="HTML_Header" hidden="1">"장비"</definedName>
    <definedName name="HTML_LastUpdate" hidden="1">"97-08-05"</definedName>
    <definedName name="HTML_LineAfter" hidden="1">FALSE</definedName>
    <definedName name="HTML_LineBefore" hidden="1">FALSE</definedName>
    <definedName name="HTML_Name" hidden="1">"이진화"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"C:\USERS\JHW\Kwangju\Distribution-Analysis\HTMLTemp.htm"</definedName>
    <definedName name="HTML_Title" hidden="1">"가산동미라보"</definedName>
    <definedName name="huy" hidden="1">{"'Sheet1'!$L$16"}</definedName>
    <definedName name="jg" hidden="1">{#N/A,#N/A,FALSE,"부대2"}</definedName>
    <definedName name="JJJJJJ" localSheetId="15" hidden="1">#REF!</definedName>
    <definedName name="JJJJJJ" localSheetId="2" hidden="1">#REF!</definedName>
    <definedName name="JJJJJJ" localSheetId="3" hidden="1">#REF!</definedName>
    <definedName name="JJJJJJ" hidden="1">#REF!</definedName>
    <definedName name="KEY" localSheetId="15" hidden="1">#REF!</definedName>
    <definedName name="KEY" localSheetId="1" hidden="1">#REF!</definedName>
    <definedName name="KEY" localSheetId="2" hidden="1">#REF!</definedName>
    <definedName name="KEY" localSheetId="3" hidden="1">#REF!</definedName>
    <definedName name="KEY" hidden="1">#REF!</definedName>
    <definedName name="kgjf" hidden="1">{#N/A,#N/A,FALSE,"이정표"}</definedName>
    <definedName name="kkk" localSheetId="15" hidden="1">#REF!</definedName>
    <definedName name="kkk" localSheetId="1" hidden="1">#REF!</definedName>
    <definedName name="kkk" localSheetId="2" hidden="1">#REF!</definedName>
    <definedName name="kkk" localSheetId="3" hidden="1">#REF!</definedName>
    <definedName name="kkk" hidden="1">#REF!</definedName>
    <definedName name="ktf" localSheetId="15" hidden="1">#REF!</definedName>
    <definedName name="ktf" localSheetId="1" hidden="1">#REF!</definedName>
    <definedName name="ktf" localSheetId="2" hidden="1">#REF!</definedName>
    <definedName name="ktf" localSheetId="3" hidden="1">#REF!</definedName>
    <definedName name="ktf" hidden="1">#REF!</definedName>
    <definedName name="kty" localSheetId="15" hidden="1">#REF!</definedName>
    <definedName name="kty" localSheetId="1" hidden="1">#REF!</definedName>
    <definedName name="kty" localSheetId="2" hidden="1">#REF!</definedName>
    <definedName name="kty" localSheetId="3" hidden="1">#REF!</definedName>
    <definedName name="kty" hidden="1">#REF!</definedName>
    <definedName name="love" localSheetId="15" hidden="1">#REF!</definedName>
    <definedName name="love" localSheetId="1" hidden="1">#REF!</definedName>
    <definedName name="love" localSheetId="2" hidden="1">#REF!</definedName>
    <definedName name="love" localSheetId="3" hidden="1">#REF!</definedName>
    <definedName name="love" hidden="1">#REF!</definedName>
    <definedName name="ODH" localSheetId="15" hidden="1">#REF!</definedName>
    <definedName name="ODH" localSheetId="1" hidden="1">#REF!</definedName>
    <definedName name="ODH" localSheetId="2" hidden="1">#REF!</definedName>
    <definedName name="ODH" localSheetId="3" hidden="1">#REF!</definedName>
    <definedName name="ODH" hidden="1">#REF!</definedName>
    <definedName name="ooo" localSheetId="15" hidden="1">#REF!</definedName>
    <definedName name="ooo" localSheetId="1" hidden="1">#REF!</definedName>
    <definedName name="ooo" localSheetId="2" hidden="1">#REF!</definedName>
    <definedName name="ooo" localSheetId="3" hidden="1">#REF!</definedName>
    <definedName name="ooo" hidden="1">#REF!</definedName>
    <definedName name="_xlnm.Print_Area" localSheetId="5">'(산근1) PMC_총괄표'!$A$1:$D$19</definedName>
    <definedName name="_xlnm.Print_Area" localSheetId="11">'(산근2) 시설구축비'!$A$1:$N$22</definedName>
    <definedName name="_xlnm.Print_Area" localSheetId="12">'(산근3) 조달청공사비분석'!$A$1:$L$36</definedName>
    <definedName name="_xlnm.Print_Area" localSheetId="13">'(산근4) 설계비,감리비'!$A$1:$G$22</definedName>
    <definedName name="_xlnm.Print_Area" localSheetId="15">'(산근6) 손해배상공제요율표'!$A$1:$K$108</definedName>
    <definedName name="_xlnm.Print_Area" localSheetId="0">'0. 용역비 산출내역서(총괄)'!$A$1:$M$55</definedName>
    <definedName name="_xlnm.Print_Area" localSheetId="1">'1단계(계약)'!$A$1:$K$31</definedName>
    <definedName name="_xlnm.Print_Area" localSheetId="2">'2단계(계약)'!$A$1:$K$31</definedName>
    <definedName name="_xlnm.Print_Area" localSheetId="3">'3단계(계약)'!$A$1:$K$31</definedName>
    <definedName name="_xlnm.Print_Titles" localSheetId="0">'0. 용역비 산출내역서(총괄)'!$4:$6</definedName>
    <definedName name="_xlnm.Print_Titles" localSheetId="1">'1단계(계약)'!$4:$4</definedName>
    <definedName name="_xlnm.Print_Titles" localSheetId="2">'2단계(계약)'!$4:$4</definedName>
    <definedName name="_xlnm.Print_Titles" localSheetId="3">'3단계(계약)'!$4:$4</definedName>
    <definedName name="Q3WEE" localSheetId="0" hidden="1">{#N/A,#N/A,FALSE,"조골재"}</definedName>
    <definedName name="Q3WEE" localSheetId="1" hidden="1">{#N/A,#N/A,FALSE,"조골재"}</definedName>
    <definedName name="Q3WEE" localSheetId="2" hidden="1">{#N/A,#N/A,FALSE,"조골재"}</definedName>
    <definedName name="Q3WEE" localSheetId="3" hidden="1">{#N/A,#N/A,FALSE,"조골재"}</definedName>
    <definedName name="Q3WEE" hidden="1">{#N/A,#N/A,FALSE,"조골재"}</definedName>
    <definedName name="qor" localSheetId="15" hidden="1">#REF!</definedName>
    <definedName name="qor" localSheetId="2" hidden="1">#REF!</definedName>
    <definedName name="qor" localSheetId="3" hidden="1">#REF!</definedName>
    <definedName name="qor" hidden="1">#REF!</definedName>
    <definedName name="qq" hidden="1">{#N/A,#N/A,FALSE,"단가표지"}</definedName>
    <definedName name="qqq" localSheetId="15" hidden="1">#REF!</definedName>
    <definedName name="qqq" localSheetId="1" hidden="1">#REF!</definedName>
    <definedName name="qqq" localSheetId="2" hidden="1">#REF!</definedName>
    <definedName name="qqq" localSheetId="3" hidden="1">#REF!</definedName>
    <definedName name="qqq" hidden="1">#REF!</definedName>
    <definedName name="rnr" hidden="1">{"'명단(한글)'!$A$7:$H$14"}</definedName>
    <definedName name="Royalty" localSheetId="0" hidden="1">{#N/A,#N/A,FALSE,"Sheet1"}</definedName>
    <definedName name="Royalty" localSheetId="1" hidden="1">{#N/A,#N/A,FALSE,"Sheet1"}</definedName>
    <definedName name="Royalty" localSheetId="2" hidden="1">{#N/A,#N/A,FALSE,"Sheet1"}</definedName>
    <definedName name="Royalty" localSheetId="3" hidden="1">{#N/A,#N/A,FALSE,"Sheet1"}</definedName>
    <definedName name="Royalty" hidden="1">{#N/A,#N/A,FALSE,"Sheet1"}</definedName>
    <definedName name="RTERTE" localSheetId="0" hidden="1">{#N/A,#N/A,FALSE,"조골재"}</definedName>
    <definedName name="RTERTE" localSheetId="1" hidden="1">{#N/A,#N/A,FALSE,"조골재"}</definedName>
    <definedName name="RTERTE" localSheetId="2" hidden="1">{#N/A,#N/A,FALSE,"조골재"}</definedName>
    <definedName name="RTERTE" localSheetId="3" hidden="1">{#N/A,#N/A,FALSE,"조골재"}</definedName>
    <definedName name="RTERTE" hidden="1">{#N/A,#N/A,FALSE,"조골재"}</definedName>
    <definedName name="sdg" localSheetId="15" hidden="1">#REF!</definedName>
    <definedName name="sdg" localSheetId="2" hidden="1">#REF!</definedName>
    <definedName name="sdg" localSheetId="3" hidden="1">#REF!</definedName>
    <definedName name="sdg" hidden="1">#REF!</definedName>
    <definedName name="SDS" localSheetId="0" hidden="1">{#N/A,#N/A,FALSE,"2~8번"}</definedName>
    <definedName name="SDS" localSheetId="1" hidden="1">{#N/A,#N/A,FALSE,"2~8번"}</definedName>
    <definedName name="SDS" localSheetId="2" hidden="1">{#N/A,#N/A,FALSE,"2~8번"}</definedName>
    <definedName name="SDS" localSheetId="3" hidden="1">{#N/A,#N/A,FALSE,"2~8번"}</definedName>
    <definedName name="SDS" hidden="1">{#N/A,#N/A,FALSE,"2~8번"}</definedName>
    <definedName name="tbv" hidden="1">{#N/A,#N/A,FALSE,"구조1"}</definedName>
    <definedName name="tha" hidden="1">{"'Sheet1'!$L$16"}</definedName>
    <definedName name="ty" hidden="1">{#N/A,#N/A,FALSE,"부대2"}</definedName>
    <definedName name="wer" localSheetId="0" hidden="1">{#N/A,#N/A,FALSE,"골재소요량";#N/A,#N/A,FALSE,"골재소요량"}</definedName>
    <definedName name="wer" localSheetId="1" hidden="1">{#N/A,#N/A,FALSE,"골재소요량";#N/A,#N/A,FALSE,"골재소요량"}</definedName>
    <definedName name="wer" localSheetId="2" hidden="1">{#N/A,#N/A,FALSE,"골재소요량";#N/A,#N/A,FALSE,"골재소요량"}</definedName>
    <definedName name="wer" localSheetId="3" hidden="1">{#N/A,#N/A,FALSE,"골재소요량";#N/A,#N/A,FALSE,"골재소요량"}</definedName>
    <definedName name="wer" hidden="1">{#N/A,#N/A,FALSE,"골재소요량";#N/A,#N/A,FALSE,"골재소요량"}</definedName>
    <definedName name="win.VESSEL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m.조골재1" hidden="1">{#N/A,#N/A,FALSE,"조골재"}</definedName>
    <definedName name="wrn.2번." localSheetId="0" hidden="1">{#N/A,#N/A,FALSE,"2~8번"}</definedName>
    <definedName name="wrn.2번." localSheetId="1" hidden="1">{#N/A,#N/A,FALSE,"2~8번"}</definedName>
    <definedName name="wrn.2번." localSheetId="2" hidden="1">{#N/A,#N/A,FALSE,"2~8번"}</definedName>
    <definedName name="wrn.2번." localSheetId="3" hidden="1">{#N/A,#N/A,FALSE,"2~8번"}</definedName>
    <definedName name="wrn.2번." hidden="1">{#N/A,#N/A,FALSE,"2~8번"}</definedName>
    <definedName name="wrn.chi._.tiÆt." hidden="1">{#N/A,#N/A,FALSE,"Chi tiÆt"}</definedName>
    <definedName name="wrn.DACOM._.광전송장치._.투찰가._.검토." hidden="1">{#N/A,#N/A,FALSE,"DAOCM 2차 검토"}</definedName>
    <definedName name="wrn.VESSEL및N2._.구입사양서.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골재소요량." localSheetId="0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localSheetId="0" hidden="1">{#N/A,#N/A,FALSE,"단가표지"}</definedName>
    <definedName name="wrn.단가표지." localSheetId="1" hidden="1">{#N/A,#N/A,FALSE,"단가표지"}</definedName>
    <definedName name="wrn.단가표지." localSheetId="2" hidden="1">{#N/A,#N/A,FALSE,"단가표지"}</definedName>
    <definedName name="wrn.단가표지." localSheetId="3" hidden="1">{#N/A,#N/A,FALSE,"단가표지"}</definedName>
    <definedName name="wrn.단가표지." hidden="1">{#N/A,#N/A,FALSE,"단가표지"}</definedName>
    <definedName name="wrn.반별." hidden="1">{#N/A,#N/A,FALSE,"1반";#N/A,#N/A,FALSE,"1반비용";#N/A,#N/A,FALSE,"2반";#N/A,#N/A,FALSE,"2반비용";#N/A,#N/A,FALSE,"3반";#N/A,#N/A,FALSE,"3반비용";#N/A,#N/A,FALSE,"4반";#N/A,#N/A,FALSE,"4반비용"}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수." hidden="1">{#N/A,"수불부",FALSE,"사급자재수불서";#N/A,"수불부",FALSE,"사급자재수불서"}</definedName>
    <definedName name="wrn.운반시간." localSheetId="0" hidden="1">{#N/A,#N/A,FALSE,"운반시간"}</definedName>
    <definedName name="wrn.운반시간." localSheetId="1" hidden="1">{#N/A,#N/A,FALSE,"운반시간"}</definedName>
    <definedName name="wrn.운반시간." localSheetId="2" hidden="1">{#N/A,#N/A,FALSE,"운반시간"}</definedName>
    <definedName name="wrn.운반시간." localSheetId="3" hidden="1">{#N/A,#N/A,FALSE,"운반시간"}</definedName>
    <definedName name="wrn.운반시간." hidden="1">{#N/A,#N/A,FALSE,"운반시간"}</definedName>
    <definedName name="wrn.이정표." hidden="1">{#N/A,#N/A,FALSE,"이정표"}</definedName>
    <definedName name="wrn.조골재." localSheetId="0" hidden="1">{#N/A,#N/A,FALSE,"조골재"}</definedName>
    <definedName name="wrn.조골재." localSheetId="1" hidden="1">{#N/A,#N/A,FALSE,"조골재"}</definedName>
    <definedName name="wrn.조골재." localSheetId="2" hidden="1">{#N/A,#N/A,FALSE,"조골재"}</definedName>
    <definedName name="wrn.조골재." localSheetId="3" hidden="1">{#N/A,#N/A,FALSE,"조골재"}</definedName>
    <definedName name="wrn.조골재." hidden="1">{#N/A,#N/A,FALSE,"조골재"}</definedName>
    <definedName name="wrn.철골집계표._.5칸." localSheetId="0" hidden="1">{#N/A,#N/A,FALSE,"Sheet1"}</definedName>
    <definedName name="wrn.철골집계표._.5칸." localSheetId="1" hidden="1">{#N/A,#N/A,FALSE,"Sheet1"}</definedName>
    <definedName name="wrn.철골집계표._.5칸." localSheetId="2" hidden="1">{#N/A,#N/A,FALSE,"Sheet1"}</definedName>
    <definedName name="wrn.철골집계표._.5칸." localSheetId="3" hidden="1">{#N/A,#N/A,FALSE,"Sheet1"}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localSheetId="0" hidden="1">{#N/A,#N/A,FALSE,"표지목차"}</definedName>
    <definedName name="wrn.표지목차." localSheetId="1" hidden="1">{#N/A,#N/A,FALSE,"표지목차"}</definedName>
    <definedName name="wrn.표지목차." localSheetId="2" hidden="1">{#N/A,#N/A,FALSE,"표지목차"}</definedName>
    <definedName name="wrn.표지목차." localSheetId="3" hidden="1">{#N/A,#N/A,FALSE,"표지목차"}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localSheetId="1" hidden="1">{#N/A,#N/A,FALSE,"혼합골재"}</definedName>
    <definedName name="wrn.혼합골재." localSheetId="2" hidden="1">{#N/A,#N/A,FALSE,"혼합골재"}</definedName>
    <definedName name="wrn.혼합골재." localSheetId="3" hidden="1">{#N/A,#N/A,FALSE,"혼합골재"}</definedName>
    <definedName name="wrn.혼합골재." hidden="1">{#N/A,#N/A,FALSE,"혼합골재"}</definedName>
    <definedName name="xmrrlwhrjs" hidden="1">{#N/A,#N/A,FALSE,"현장 NCR 분석";#N/A,#N/A,FALSE,"현장품질감사";#N/A,#N/A,FALSE,"현장품질감사"}</definedName>
    <definedName name="za" localSheetId="15" hidden="1">#REF!</definedName>
    <definedName name="za" localSheetId="2" hidden="1">#REF!</definedName>
    <definedName name="za" localSheetId="3" hidden="1">#REF!</definedName>
    <definedName name="za" hidden="1">#REF!</definedName>
    <definedName name="ㄱ" hidden="1">{"'명단(한글)'!$A$7:$H$14"}</definedName>
    <definedName name="ㄱㅈㅎ" localSheetId="15" hidden="1">#REF!</definedName>
    <definedName name="ㄱㅈㅎ" localSheetId="2" hidden="1">#REF!</definedName>
    <definedName name="ㄱㅈㅎ" localSheetId="3" hidden="1">#REF!</definedName>
    <definedName name="ㄱㅈㅎ" hidden="1">#REF!</definedName>
    <definedName name="ㄱ홍" hidden="1">{#N/A,#N/A,FALSE,"현장 NCR 분석";#N/A,#N/A,FALSE,"현장품질감사";#N/A,#N/A,FALSE,"현장품질감사"}</definedName>
    <definedName name="가" hidden="1">{"'명단(한글)'!$A$7:$H$14"}</definedName>
    <definedName name="각" hidden="1">{#N/A,#N/A,FALSE,"부대2"}</definedName>
    <definedName name="강" hidden="1">{#N/A,#N/A,FALSE,"부대2"}</definedName>
    <definedName name="검ㄴ" hidden="1">{#N/A,#N/A,FALSE,"이정표"}</definedName>
    <definedName name="겨" hidden="1">{#N/A,#N/A,FALSE,"부대2"}</definedName>
    <definedName name="고" hidden="1">{"'명단(한글)'!$A$7:$H$14"}</definedName>
    <definedName name="고객" hidden="1">{"'명단(한글)'!$A$7:$H$14"}</definedName>
    <definedName name="고객요구검토서2" hidden="1">{"'명단(한글)'!$A$7:$H$14"}</definedName>
    <definedName name="고객요구검토서3" hidden="1">{"'명단(한글)'!$A$7:$H$14"}</definedName>
    <definedName name="곤ㅇ" hidden="1">{#N/A,#N/A,FALSE,"전력간선"}</definedName>
    <definedName name="곰" hidden="1">{#N/A,#N/A,FALSE,"구조1"}</definedName>
    <definedName name="공" hidden="1">{#N/A,#N/A,FALSE,"속도"}</definedName>
    <definedName name="공정1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1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2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2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2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2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3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3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곸" hidden="1">{#N/A,#N/A,FALSE,"현장 NCR 분석";#N/A,#N/A,FALSE,"현장품질감사";#N/A,#N/A,FALSE,"현장품질감사"}</definedName>
    <definedName name="교" hidden="1">{#N/A,#N/A,FALSE,"현장 NCR 분석";#N/A,#N/A,FALSE,"현장품질감사";#N/A,#N/A,FALSE,"현장품질감사"}</definedName>
    <definedName name="굡" hidden="1">{#N/A,#N/A,FALSE,"현장 NCR 분석";#N/A,#N/A,FALSE,"현장품질감사";#N/A,#N/A,FALSE,"현장품질감사"}</definedName>
    <definedName name="굥" hidden="1">{#N/A,#N/A,FALSE,"현장 NCR 분석";#N/A,#N/A,FALSE,"현장품질감사";#N/A,#N/A,FALSE,"현장품질감사"}</definedName>
    <definedName name="구산갑지" localSheetId="15" hidden="1">#REF!</definedName>
    <definedName name="구산갑지" localSheetId="1" hidden="1">#REF!</definedName>
    <definedName name="구산갑지" localSheetId="2" hidden="1">#REF!</definedName>
    <definedName name="구산갑지" localSheetId="3" hidden="1">#REF!</definedName>
    <definedName name="구산갑지" hidden="1">#REF!</definedName>
    <definedName name="궁" hidden="1">{#N/A,#N/A,FALSE,"현장 NCR 분석";#N/A,#N/A,FALSE,"현장품질감사";#N/A,#N/A,FALSE,"현장품질감사"}</definedName>
    <definedName name="규" hidden="1">{#N/A,#N/A,FALSE,"전력간선"}</definedName>
    <definedName name="균" hidden="1">{#N/A,#N/A,FALSE,"현장 NCR 분석";#N/A,#N/A,FALSE,"현장품질감사";#N/A,#N/A,FALSE,"현장품질감사"}</definedName>
    <definedName name="귱" hidden="1">{#N/A,#N/A,FALSE,"현장 NCR 분석";#N/A,#N/A,FALSE,"현장품질감사";#N/A,#N/A,FALSE,"현장품질감사"}</definedName>
    <definedName name="기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계리스트" hidden="1">{#N/A,#N/A,FALSE,"현장 NCR 분석";#N/A,#N/A,FALSE,"현장품질감사";#N/A,#N/A,FALSE,"현장품질감사"}</definedName>
    <definedName name="기본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본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본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본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본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내역서" hidden="1">{#N/A,#N/A,FALSE,"현장 NCR 분석";#N/A,#N/A,FALSE,"현장품질감사";#N/A,#N/A,FALSE,"현장품질감사"}</definedName>
    <definedName name="김" localSheetId="15" hidden="1">#REF!</definedName>
    <definedName name="김" localSheetId="1" hidden="1">#REF!</definedName>
    <definedName name="김" localSheetId="2" hidden="1">#REF!</definedName>
    <definedName name="김" localSheetId="3" hidden="1">#REF!</definedName>
    <definedName name="김" hidden="1">#REF!</definedName>
    <definedName name="깡" hidden="1">{#N/A,#N/A,FALSE,"현장 NCR 분석";#N/A,#N/A,FALSE,"현장품질감사";#N/A,#N/A,FALSE,"현장품질감사"}</definedName>
    <definedName name="ㄴㄱㄹ" localSheetId="15" hidden="1">#REF!</definedName>
    <definedName name="ㄴㄱㄹ" localSheetId="2" hidden="1">#REF!</definedName>
    <definedName name="ㄴㄱㄹ" localSheetId="3" hidden="1">#REF!</definedName>
    <definedName name="ㄴㄱㄹ" hidden="1">#REF!</definedName>
    <definedName name="ㄴㄴㄴ" localSheetId="15" hidden="1">#REF!</definedName>
    <definedName name="ㄴㄴㄴ" localSheetId="1" hidden="1">#REF!</definedName>
    <definedName name="ㄴㄴㄴ" localSheetId="2" hidden="1">#REF!</definedName>
    <definedName name="ㄴㄴㄴ" localSheetId="3" hidden="1">#REF!</definedName>
    <definedName name="ㄴㄴㄴ" hidden="1">#REF!</definedName>
    <definedName name="ㄴㄴㄴㄴ" localSheetId="15" hidden="1">#REF!</definedName>
    <definedName name="ㄴㄴㄴㄴ" localSheetId="1" hidden="1">#REF!</definedName>
    <definedName name="ㄴㄴㄴㄴ" localSheetId="2" hidden="1">#REF!</definedName>
    <definedName name="ㄴㄴㄴㄴ" localSheetId="3" hidden="1">#REF!</definedName>
    <definedName name="ㄴㄴㄴㄴ" hidden="1">#REF!</definedName>
    <definedName name="ㄴㄴㄴㄴㄴ" localSheetId="15" hidden="1">#REF!</definedName>
    <definedName name="ㄴㄴㄴㄴㄴ" localSheetId="1" hidden="1">#REF!</definedName>
    <definedName name="ㄴㄴㄴㄴㄴ" localSheetId="2" hidden="1">#REF!</definedName>
    <definedName name="ㄴㄴㄴㄴㄴ" localSheetId="3" hidden="1">#REF!</definedName>
    <definedName name="ㄴㄴㄴㄴㄴ" hidden="1">#REF!</definedName>
    <definedName name="ㄴㄺㄷ" hidden="1">{#N/A,#N/A,FALSE,"현장 NCR 분석";#N/A,#N/A,FALSE,"현장품질감사";#N/A,#N/A,FALSE,"현장품질감사"}</definedName>
    <definedName name="ㄴㅁ" localSheetId="15" hidden="1">#REF!</definedName>
    <definedName name="ㄴㅁ" localSheetId="2" hidden="1">#REF!</definedName>
    <definedName name="ㄴㅁ" localSheetId="3" hidden="1">#REF!</definedName>
    <definedName name="ㄴㅁ" hidden="1">#REF!</definedName>
    <definedName name="ㄴㅇㄹ" hidden="1">{#N/A,#N/A,FALSE,"전력간선"}</definedName>
    <definedName name="ㄴㅇㅁㄴ" localSheetId="0" hidden="1">{#N/A,#N/A,FALSE,"Sheet1"}</definedName>
    <definedName name="ㄴㅇㅁㄴ" localSheetId="1" hidden="1">{#N/A,#N/A,FALSE,"Sheet1"}</definedName>
    <definedName name="ㄴㅇㅁㄴ" localSheetId="2" hidden="1">{#N/A,#N/A,FALSE,"Sheet1"}</definedName>
    <definedName name="ㄴㅇㅁㄴ" localSheetId="3" hidden="1">{#N/A,#N/A,FALSE,"Sheet1"}</definedName>
    <definedName name="ㄴㅇㅁㄴ" hidden="1">{#N/A,#N/A,FALSE,"Sheet1"}</definedName>
    <definedName name="ㄴㅇㅎ" hidden="1">{#N/A,#N/A,FALSE,"현장 NCR 분석";#N/A,#N/A,FALSE,"현장품질감사";#N/A,#N/A,FALSE,"현장품질감사"}</definedName>
    <definedName name="나" hidden="1">{#N/A,#N/A,FALSE,"부대2"}</definedName>
    <definedName name="낭" hidden="1">{#N/A,#N/A,FALSE,"현장 NCR 분석";#N/A,#N/A,FALSE,"현장품질감사";#N/A,#N/A,FALSE,"현장품질감사"}</definedName>
    <definedName name="내역서" hidden="1">{#N/A,#N/A,FALSE,"현장 NCR 분석";#N/A,#N/A,FALSE,"현장품질감사";#N/A,#N/A,FALSE,"현장품질감사"}</definedName>
    <definedName name="넝" hidden="1">{#N/A,#N/A,FALSE,"현장 NCR 분석";#N/A,#N/A,FALSE,"현장품질감사";#N/A,#N/A,FALSE,"현장품질감사"}</definedName>
    <definedName name="누" localSheetId="15" hidden="1">#REF!</definedName>
    <definedName name="누" localSheetId="1" hidden="1">#REF!</definedName>
    <definedName name="누" localSheetId="2" hidden="1">#REF!</definedName>
    <definedName name="누" localSheetId="3" hidden="1">#REF!</definedName>
    <definedName name="누" hidden="1">#REF!</definedName>
    <definedName name="ㄷ" localSheetId="0" hidden="1">{#N/A,#N/A,FALSE,"2~8번"}</definedName>
    <definedName name="ㄷ" localSheetId="1" hidden="1">{#N/A,#N/A,FALSE,"2~8번"}</definedName>
    <definedName name="ㄷ" localSheetId="2" hidden="1">{#N/A,#N/A,FALSE,"2~8번"}</definedName>
    <definedName name="ㄷ" localSheetId="3" hidden="1">{#N/A,#N/A,FALSE,"2~8번"}</definedName>
    <definedName name="ㄷ" hidden="1">{#N/A,#N/A,FALSE,"2~8번"}</definedName>
    <definedName name="ㄷㄱ" hidden="1">{#N/A,#N/A,FALSE,"포장2"}</definedName>
    <definedName name="ㄷㄷ" localSheetId="15" hidden="1">#REF!</definedName>
    <definedName name="ㄷㄷ" localSheetId="1" hidden="1">#REF!</definedName>
    <definedName name="ㄷㄷ" localSheetId="2" hidden="1">#REF!</definedName>
    <definedName name="ㄷㄷ" localSheetId="3" hidden="1">#REF!</definedName>
    <definedName name="ㄷㄷ" hidden="1">#REF!</definedName>
    <definedName name="ㄷㅎㄹㅇ" localSheetId="15" hidden="1">#REF!</definedName>
    <definedName name="ㄷㅎㄹㅇ" localSheetId="1" hidden="1">#REF!</definedName>
    <definedName name="ㄷㅎㄹㅇ" localSheetId="2" hidden="1">#REF!</definedName>
    <definedName name="ㄷㅎㄹㅇ" localSheetId="3" hidden="1">#REF!</definedName>
    <definedName name="ㄷㅎㄹㅇ" hidden="1">#REF!</definedName>
    <definedName name="다" hidden="1">{#N/A,#N/A,FALSE,"구조2"}</definedName>
    <definedName name="댜" hidden="1">{#N/A,#N/A,FALSE,"토공2"}</definedName>
    <definedName name="더" hidden="1">{#N/A,#N/A,FALSE,"전력간선"}</definedName>
    <definedName name="동" hidden="1">{#N/A,#N/A,FALSE,"구조2"}</definedName>
    <definedName name="ㄹ" localSheetId="15" hidden="1">#REF!</definedName>
    <definedName name="ㄹ" localSheetId="1" hidden="1">#REF!</definedName>
    <definedName name="ㄹ" localSheetId="2" hidden="1">#REF!</definedName>
    <definedName name="ㄹ" localSheetId="3" hidden="1">#REF!</definedName>
    <definedName name="ㄹ" hidden="1">#REF!</definedName>
    <definedName name="ㄹㄴㅇㄹ" hidden="1">{"'5국공정'!$A$1:$E$128"}</definedName>
    <definedName name="ㄹㄹㄹ" localSheetId="15" hidden="1">#REF!</definedName>
    <definedName name="ㄹㄹㄹ" localSheetId="1" hidden="1">#REF!</definedName>
    <definedName name="ㄹㄹㄹ" localSheetId="2" hidden="1">#REF!</definedName>
    <definedName name="ㄹㄹㄹ" localSheetId="3" hidden="1">#REF!</definedName>
    <definedName name="ㄹㄹㄹ" hidden="1">#REF!</definedName>
    <definedName name="ㄹ호" localSheetId="15" hidden="1">#REF!</definedName>
    <definedName name="ㄹ호" localSheetId="2" hidden="1">#REF!</definedName>
    <definedName name="ㄹ호" localSheetId="3" hidden="1">#REF!</definedName>
    <definedName name="ㄹ호" hidden="1">#REF!</definedName>
    <definedName name="라" hidden="1">{"'명단(한글)'!$A$7:$H$14"}</definedName>
    <definedName name="ㅁ" localSheetId="15" hidden="1">#REF!</definedName>
    <definedName name="ㅁ" localSheetId="1" hidden="1">#REF!</definedName>
    <definedName name="ㅁ" localSheetId="2" hidden="1">#REF!</definedName>
    <definedName name="ㅁ" localSheetId="3" hidden="1">#REF!</definedName>
    <definedName name="ㅁ" hidden="1">#REF!</definedName>
    <definedName name="ㅁㄴ" localSheetId="0" hidden="1">{#N/A,#N/A,FALSE,"2~8번"}</definedName>
    <definedName name="ㅁㄴ" localSheetId="1" hidden="1">{#N/A,#N/A,FALSE,"2~8번"}</definedName>
    <definedName name="ㅁㄴ" localSheetId="2" hidden="1">{#N/A,#N/A,FALSE,"2~8번"}</definedName>
    <definedName name="ㅁㄴ" localSheetId="3" hidden="1">{#N/A,#N/A,FALSE,"2~8번"}</definedName>
    <definedName name="ㅁㄴ" hidden="1">{#N/A,#N/A,FALSE,"2~8번"}</definedName>
    <definedName name="ㅁㄴㅇ" localSheetId="0" hidden="1">{#N/A,#N/A,FALSE,"운반시간"}</definedName>
    <definedName name="ㅁㄴㅇ" localSheetId="1" hidden="1">{#N/A,#N/A,FALSE,"운반시간"}</definedName>
    <definedName name="ㅁㄴㅇ" localSheetId="2" hidden="1">{#N/A,#N/A,FALSE,"운반시간"}</definedName>
    <definedName name="ㅁㄴㅇ" localSheetId="3" hidden="1">{#N/A,#N/A,FALSE,"운반시간"}</definedName>
    <definedName name="ㅁㄴㅇ" hidden="1">{#N/A,#N/A,FALSE,"운반시간"}</definedName>
    <definedName name="ㅁㄴㅇㄻㄴㅇ" hidden="1">{"'명단(한글)'!$A$7:$H$14"}</definedName>
    <definedName name="ㅁㅁ" localSheetId="15" hidden="1">#REF!</definedName>
    <definedName name="ㅁㅁ" localSheetId="1" hidden="1">#REF!</definedName>
    <definedName name="ㅁㅁ" localSheetId="2" hidden="1">#REF!</definedName>
    <definedName name="ㅁㅁ" localSheetId="3" hidden="1">#REF!</definedName>
    <definedName name="ㅁㅁ" hidden="1">#REF!</definedName>
    <definedName name="ㅁㅁㅁㅁㅁㅁ" localSheetId="15" hidden="1">#REF!</definedName>
    <definedName name="ㅁㅁㅁㅁㅁㅁ" localSheetId="1" hidden="1">#REF!</definedName>
    <definedName name="ㅁㅁㅁㅁㅁㅁ" localSheetId="2" hidden="1">#REF!</definedName>
    <definedName name="ㅁㅁㅁㅁㅁㅁ" localSheetId="3" hidden="1">#REF!</definedName>
    <definedName name="ㅁㅁㅁㅁㅁㅁ" hidden="1">#REF!</definedName>
    <definedName name="ㅁㅈㄷ" hidden="1">{#N/A,#N/A,FALSE,"배수1"}</definedName>
    <definedName name="ㅁㅎ" hidden="1">{#N/A,#N/A,FALSE,"부대2"}</definedName>
    <definedName name="망" hidden="1">{#N/A,#N/A,FALSE,"부대2"}</definedName>
    <definedName name="ㅂㅈㄷㄱ" hidden="1">{#N/A,#N/A,FALSE,"현장 NCR 분석";#N/A,#N/A,FALSE,"현장품질감사";#N/A,#N/A,FALSE,"현장품질감사"}</definedName>
    <definedName name="바" hidden="1">{"'명단(한글)'!$A$7:$H$14"}</definedName>
    <definedName name="병" hidden="1">{#N/A,#N/A,FALSE,"이정표"}</definedName>
    <definedName name="복ㅇ" hidden="1">{#N/A,#N/A,FALSE,"부대2"}</definedName>
    <definedName name="뵹" hidden="1">{#N/A,#N/A,FALSE,"구조1"}</definedName>
    <definedName name="부" hidden="1">{#N/A,#N/A,FALSE,"부대2"}</definedName>
    <definedName name="부대공사" localSheetId="15" hidden="1">#REF!</definedName>
    <definedName name="부대공사" localSheetId="1" hidden="1">#REF!</definedName>
    <definedName name="부대공사" localSheetId="2" hidden="1">#REF!</definedName>
    <definedName name="부대공사" localSheetId="3" hidden="1">#REF!</definedName>
    <definedName name="부대공사" hidden="1">#REF!</definedName>
    <definedName name="부손익" hidden="1">{#N/A,#N/A,FALSE,"현장 NCR 분석";#N/A,#N/A,FALSE,"현장품질감사";#N/A,#N/A,FALSE,"현장품질감사"}</definedName>
    <definedName name="분야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분야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분야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분야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분야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붕" hidden="1">{#N/A,#N/A,FALSE,"현장 NCR 분석";#N/A,#N/A,FALSE,"현장품질감사";#N/A,#N/A,FALSE,"현장품질감사"}</definedName>
    <definedName name="뿅" hidden="1">{#N/A,#N/A,FALSE,"구조1"}</definedName>
    <definedName name="쁑" hidden="1">{#N/A,#N/A,FALSE,"배수1"}</definedName>
    <definedName name="ㅅㄱ" hidden="1">{#N/A,#N/A,FALSE,"부대2"}</definedName>
    <definedName name="ㅅㅅㄱ" localSheetId="0" hidden="1">{#N/A,#N/A,FALSE,"2~8번"}</definedName>
    <definedName name="ㅅㅅㄱ" localSheetId="1" hidden="1">{#N/A,#N/A,FALSE,"2~8번"}</definedName>
    <definedName name="ㅅㅅㄱ" localSheetId="2" hidden="1">{#N/A,#N/A,FALSE,"2~8번"}</definedName>
    <definedName name="ㅅㅅㄱ" localSheetId="3" hidden="1">{#N/A,#N/A,FALSE,"2~8번"}</definedName>
    <definedName name="ㅅㅅㄱ" hidden="1">{#N/A,#N/A,FALSE,"2~8번"}</definedName>
    <definedName name="사" localSheetId="15" hidden="1">#REF!</definedName>
    <definedName name="사" localSheetId="2" hidden="1">#REF!</definedName>
    <definedName name="사" localSheetId="3" hidden="1">#REF!</definedName>
    <definedName name="사" hidden="1">#REF!</definedName>
    <definedName name="사업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상기" hidden="1">{"'명단(한글)'!$A$7:$H$14"}</definedName>
    <definedName name="서안동확인서" hidden="1">{#N/A,#N/A,FALSE,"DAOCM 2차 검토"}</definedName>
    <definedName name="성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우" hidden="1">{"'명단(한글)'!$A$7:$H$14"}</definedName>
    <definedName name="셩" hidden="1">{#N/A,#N/A,FALSE,"구조1"}</definedName>
    <definedName name="소" hidden="1">{#N/A,#N/A,FALSE,"현장 NCR 분석";#N/A,#N/A,FALSE,"현장품질감사";#N/A,#N/A,FALSE,"현장품질감사"}</definedName>
    <definedName name="소각시설설치검사비" localSheetId="0" hidden="1">{#N/A,#N/A,FALSE,"Sheet1"}</definedName>
    <definedName name="소각시설설치검사비" localSheetId="1" hidden="1">{#N/A,#N/A,FALSE,"Sheet1"}</definedName>
    <definedName name="소각시설설치검사비" localSheetId="2" hidden="1">{#N/A,#N/A,FALSE,"Sheet1"}</definedName>
    <definedName name="소각시설설치검사비" localSheetId="3" hidden="1">{#N/A,#N/A,FALSE,"Sheet1"}</definedName>
    <definedName name="소각시설설치검사비" hidden="1">{#N/A,#N/A,FALSE,"Sheet1"}</definedName>
    <definedName name="송" hidden="1">{#N/A,#N/A,FALSE,"부대1"}</definedName>
    <definedName name="쇼" hidden="1">{#N/A,#N/A,FALSE,"포장1";#N/A,#N/A,FALSE,"포장1"}</definedName>
    <definedName name="쇼ㅓㄹ" hidden="1">{#N/A,#N/A,FALSE,"현장 NCR 분석";#N/A,#N/A,FALSE,"현장품질감사";#N/A,#N/A,FALSE,"현장품질감사"}</definedName>
    <definedName name="수합계" localSheetId="15" hidden="1">#REF!</definedName>
    <definedName name="수합계" localSheetId="1" hidden="1">#REF!</definedName>
    <definedName name="수합계" localSheetId="2" hidden="1">#REF!</definedName>
    <definedName name="수합계" localSheetId="3" hidden="1">#REF!</definedName>
    <definedName name="수합계" hidden="1">#REF!</definedName>
    <definedName name="수ㅠㅁ" hidden="1">{#N/A,#N/A,FALSE,"현장 NCR 분석";#N/A,#N/A,FALSE,"현장품질감사";#N/A,#N/A,FALSE,"현장품질감사"}</definedName>
    <definedName name="숱" hidden="1">{#N/A,#N/A,FALSE,"현장 NCR 분석";#N/A,#N/A,FALSE,"현장품질감사";#N/A,#N/A,FALSE,"현장품질감사"}</definedName>
    <definedName name="ㅇ" hidden="1">{"'명단(한글)'!$A$7:$H$14"}</definedName>
    <definedName name="ㅇㄴㅁ" localSheetId="15" hidden="1">#REF!</definedName>
    <definedName name="ㅇㄴㅁ" localSheetId="2" hidden="1">#REF!</definedName>
    <definedName name="ㅇㄴㅁ" localSheetId="3" hidden="1">#REF!</definedName>
    <definedName name="ㅇㄴㅁ" hidden="1">#REF!</definedName>
    <definedName name="ㅇㄹ" localSheetId="0" hidden="1">{#N/A,#N/A,FALSE,"2~8번"}</definedName>
    <definedName name="ㅇㄹ" localSheetId="1" hidden="1">{#N/A,#N/A,FALSE,"2~8번"}</definedName>
    <definedName name="ㅇㄹ" localSheetId="2" hidden="1">{#N/A,#N/A,FALSE,"2~8번"}</definedName>
    <definedName name="ㅇㄹ" localSheetId="3" hidden="1">{#N/A,#N/A,FALSE,"2~8번"}</definedName>
    <definedName name="ㅇㄹ" hidden="1">{#N/A,#N/A,FALSE,"2~8번"}</definedName>
    <definedName name="ㅇㄹㄹ" localSheetId="15" hidden="1">#REF!</definedName>
    <definedName name="ㅇㄹㄹ" localSheetId="1" hidden="1">#REF!</definedName>
    <definedName name="ㅇㄹㄹ" localSheetId="2" hidden="1">#REF!</definedName>
    <definedName name="ㅇㄹㄹ" localSheetId="3" hidden="1">#REF!</definedName>
    <definedName name="ㅇㄹㄹ" hidden="1">#REF!</definedName>
    <definedName name="ㅇㄹㅇㄹ" localSheetId="15" hidden="1">#REF!</definedName>
    <definedName name="ㅇㄹㅇㄹ" localSheetId="1" hidden="1">#REF!</definedName>
    <definedName name="ㅇㄹㅇㄹ" localSheetId="2" hidden="1">#REF!</definedName>
    <definedName name="ㅇㄹㅇㄹ" localSheetId="3" hidden="1">#REF!</definedName>
    <definedName name="ㅇㄹㅇㄹ" hidden="1">#REF!</definedName>
    <definedName name="ㅇㅇㄹ" localSheetId="15" hidden="1">#REF!</definedName>
    <definedName name="ㅇㅇㄹ" localSheetId="1" hidden="1">#REF!</definedName>
    <definedName name="ㅇㅇㄹ" localSheetId="2" hidden="1">#REF!</definedName>
    <definedName name="ㅇㅇㄹ" localSheetId="3" hidden="1">#REF!</definedName>
    <definedName name="ㅇㅇㄹ" hidden="1">#REF!</definedName>
    <definedName name="아니오" hidden="1">{"'명단(한글)'!$A$7:$H$14"}</definedName>
    <definedName name="앙" hidden="1">{#N/A,#N/A,FALSE,"부대2"}</definedName>
    <definedName name="야" hidden="1">{"'명단(한글)'!$A$7:$H$14"}</definedName>
    <definedName name="억이상" hidden="1">{#N/A,#N/A,FALSE,"2~8번"}</definedName>
    <definedName name="업체" localSheetId="15" hidden="1">#REF!</definedName>
    <definedName name="업체" localSheetId="1" hidden="1">#REF!</definedName>
    <definedName name="업체" localSheetId="2" hidden="1">#REF!</definedName>
    <definedName name="업체" localSheetId="3" hidden="1">#REF!</definedName>
    <definedName name="업체" hidden="1">#REF!</definedName>
    <definedName name="엉" hidden="1">{#N/A,#N/A,FALSE,"부대2"}</definedName>
    <definedName name="오" localSheetId="15" hidden="1">#REF!</definedName>
    <definedName name="오" localSheetId="2" hidden="1">#REF!</definedName>
    <definedName name="오" localSheetId="3" hidden="1">#REF!</definedName>
    <definedName name="오" hidden="1">#REF!</definedName>
    <definedName name="용" hidden="1">{#N/A,#N/A,FALSE,"구조1"}</definedName>
    <definedName name="우너가총괄" hidden="1">{"'5국공정'!$A$1:$E$128"}</definedName>
    <definedName name="원가" hidden="1">{#N/A,#N/A,FALSE,"운반시간"}</definedName>
    <definedName name="원가_단가" hidden="1">{"'5국공정'!$A$1:$E$128"}</definedName>
    <definedName name="원가계산서" hidden="1">{"'5국공정'!$A$1:$E$128"}</definedName>
    <definedName name="원남내역" localSheetId="15" hidden="1">#REF!</definedName>
    <definedName name="원남내역" localSheetId="2" hidden="1">#REF!</definedName>
    <definedName name="원남내역" localSheetId="3" hidden="1">#REF!</definedName>
    <definedName name="원남내역" hidden="1">#REF!</definedName>
    <definedName name="융" hidden="1">{#N/A,#N/A,FALSE,"현장 NCR 분석";#N/A,#N/A,FALSE,"현장품질감사";#N/A,#N/A,FALSE,"현장품질감사"}</definedName>
    <definedName name="의" hidden="1">{#N/A,#N/A,FALSE,"운반시간"}</definedName>
    <definedName name="이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일" localSheetId="15" hidden="1">#REF!</definedName>
    <definedName name="일" localSheetId="2" hidden="1">#REF!</definedName>
    <definedName name="일" localSheetId="3" hidden="1">#REF!</definedName>
    <definedName name="일" hidden="1">#REF!</definedName>
    <definedName name="일반부" localSheetId="0" hidden="1">{#N/A,#N/A,FALSE,"조골재"}</definedName>
    <definedName name="일반부" localSheetId="1" hidden="1">{#N/A,#N/A,FALSE,"조골재"}</definedName>
    <definedName name="일반부" localSheetId="2" hidden="1">{#N/A,#N/A,FALSE,"조골재"}</definedName>
    <definedName name="일반부" localSheetId="3" hidden="1">{#N/A,#N/A,FALSE,"조골재"}</definedName>
    <definedName name="일반부" hidden="1">{#N/A,#N/A,FALSE,"조골재"}</definedName>
    <definedName name="일위" localSheetId="15" hidden="1">#REF!</definedName>
    <definedName name="일위" localSheetId="1" hidden="1">#REF!</definedName>
    <definedName name="일위" localSheetId="2" hidden="1">#REF!</definedName>
    <definedName name="일위" localSheetId="3" hidden="1">#REF!</definedName>
    <definedName name="일위" hidden="1">#REF!</definedName>
    <definedName name="입찰금액안" localSheetId="15" hidden="1">#REF!</definedName>
    <definedName name="입찰금액안" localSheetId="1" hidden="1">#REF!</definedName>
    <definedName name="입찰금액안" localSheetId="2" hidden="1">#REF!</definedName>
    <definedName name="입찰금액안" localSheetId="3" hidden="1">#REF!</definedName>
    <definedName name="입찰금액안" hidden="1">#REF!</definedName>
    <definedName name="ㅈ" hidden="1">{"'명단(한글)'!$A$7:$H$14"}</definedName>
    <definedName name="ㅈ4" hidden="1">{#N/A,#N/A,FALSE,"현장 NCR 분석";#N/A,#N/A,FALSE,"현장품질감사";#N/A,#N/A,FALSE,"현장품질감사"}</definedName>
    <definedName name="ㅈㄱ" localSheetId="0" hidden="1">{#N/A,#N/A,FALSE,"조골재"}</definedName>
    <definedName name="ㅈㄱ" localSheetId="1" hidden="1">{#N/A,#N/A,FALSE,"조골재"}</definedName>
    <definedName name="ㅈㄱ" localSheetId="2" hidden="1">{#N/A,#N/A,FALSE,"조골재"}</definedName>
    <definedName name="ㅈㄱ" localSheetId="3" hidden="1">{#N/A,#N/A,FALSE,"조골재"}</definedName>
    <definedName name="ㅈㄱ" hidden="1">{#N/A,#N/A,FALSE,"조골재"}</definedName>
    <definedName name="자료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료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료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료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료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쟝" hidden="1">{#N/A,#N/A,FALSE,"이정표"}</definedName>
    <definedName name="졍" hidden="1">{#N/A,#N/A,FALSE,"구조1"}</definedName>
    <definedName name="조사가" localSheetId="15" hidden="1">#REF!</definedName>
    <definedName name="조사가" localSheetId="1" hidden="1">#REF!</definedName>
    <definedName name="조사가" localSheetId="2" hidden="1">#REF!</definedName>
    <definedName name="조사가" localSheetId="3" hidden="1">#REF!</definedName>
    <definedName name="조사가" hidden="1">#REF!</definedName>
    <definedName name="종" hidden="1">{#N/A,#N/A,FALSE,"현장 NCR 분석";#N/A,#N/A,FALSE,"현장품질감사";#N/A,#N/A,FALSE,"현장품질감사"}</definedName>
    <definedName name="쥽" hidden="1">{#N/A,#N/A,FALSE,"부대1"}</definedName>
    <definedName name="즁" hidden="1">{#N/A,#N/A,FALSE,"구조1"}</definedName>
    <definedName name="짱" hidden="1">{#N/A,#N/A,FALSE,"이정표"}</definedName>
    <definedName name="ㅊㅇ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철2" hidden="1">{#N/A,#N/A,FALSE,"혼합골재"}</definedName>
    <definedName name="철콘" hidden="1">{#N/A,#N/A,FALSE,"전력간선"}</definedName>
    <definedName name="총공" hidden="1">{#N/A,#N/A,FALSE,"운반시간"}</definedName>
    <definedName name="추2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2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2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2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ㅋ" localSheetId="0" hidden="1">{#N/A,#N/A,FALSE,"조골재"}</definedName>
    <definedName name="ㅋ" localSheetId="1" hidden="1">{#N/A,#N/A,FALSE,"조골재"}</definedName>
    <definedName name="ㅋ" localSheetId="2" hidden="1">{#N/A,#N/A,FALSE,"조골재"}</definedName>
    <definedName name="ㅋ" localSheetId="3" hidden="1">{#N/A,#N/A,FALSE,"조골재"}</definedName>
    <definedName name="ㅋ" hidden="1">{#N/A,#N/A,FALSE,"조골재"}</definedName>
    <definedName name="ㅋㅌ" hidden="1">{#N/A,#N/A,FALSE,"구조1"}</definedName>
    <definedName name="콩" hidden="1">{#N/A,#N/A,FALSE,"구조1"}</definedName>
    <definedName name="쿙" hidden="1">{#N/A,#N/A,FALSE,"현장 NCR 분석";#N/A,#N/A,FALSE,"현장품질감사";#N/A,#N/A,FALSE,"현장품질감사"}</definedName>
    <definedName name="큥" hidden="1">{#N/A,#N/A,FALSE,"현장 NCR 분석";#N/A,#N/A,FALSE,"현장품질감사";#N/A,#N/A,FALSE,"현장품질감사"}</definedName>
    <definedName name="ㅌ" localSheetId="0" hidden="1">{#N/A,#N/A,FALSE,"2~8번"}</definedName>
    <definedName name="ㅌ" localSheetId="1" hidden="1">{#N/A,#N/A,FALSE,"2~8번"}</definedName>
    <definedName name="ㅌ" localSheetId="2" hidden="1">{#N/A,#N/A,FALSE,"2~8번"}</definedName>
    <definedName name="ㅌ" localSheetId="3" hidden="1">{#N/A,#N/A,FALSE,"2~8번"}</definedName>
    <definedName name="ㅌ" hidden="1">{#N/A,#N/A,FALSE,"2~8번"}</definedName>
    <definedName name="ㅌㅍ" hidden="1">{#N/A,#N/A,FALSE,"부대2"}</definedName>
    <definedName name="토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토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토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토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토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토공2" hidden="1">{#N/A,#N/A,FALSE,"2~8번"}</definedName>
    <definedName name="토공사" hidden="1">{#N/A,#N/A,FALSE,"현장 NCR 분석";#N/A,#N/A,FALSE,"현장품질감사";#N/A,#N/A,FALSE,"현장품질감사"}</definedName>
    <definedName name="토공전체" hidden="1">{#N/A,#N/A,FALSE,"운반시간"}</definedName>
    <definedName name="토목설계" hidden="1">{#N/A,#N/A,FALSE,"골재소요량";#N/A,#N/A,FALSE,"골재소요량"}</definedName>
    <definedName name="ㅍ" localSheetId="0" hidden="1">{#N/A,#N/A,FALSE,"2~8번"}</definedName>
    <definedName name="ㅍ" localSheetId="1" hidden="1">{#N/A,#N/A,FALSE,"2~8번"}</definedName>
    <definedName name="ㅍ" localSheetId="2" hidden="1">{#N/A,#N/A,FALSE,"2~8번"}</definedName>
    <definedName name="ㅍ" localSheetId="3" hidden="1">{#N/A,#N/A,FALSE,"2~8번"}</definedName>
    <definedName name="ㅍ" hidden="1">{#N/A,#N/A,FALSE,"2~8번"}</definedName>
    <definedName name="파일" localSheetId="15" hidden="1">#REF!</definedName>
    <definedName name="파일" localSheetId="1" hidden="1">#REF!</definedName>
    <definedName name="파일" localSheetId="2" hidden="1">#REF!</definedName>
    <definedName name="파일" localSheetId="3" hidden="1">#REF!</definedName>
    <definedName name="파일" hidden="1">#REF!</definedName>
    <definedName name="팔" localSheetId="15" hidden="1">#REF!</definedName>
    <definedName name="팔" localSheetId="2" hidden="1">#REF!</definedName>
    <definedName name="팔" localSheetId="3" hidden="1">#REF!</definedName>
    <definedName name="팔" hidden="1">#REF!</definedName>
    <definedName name="포" hidden="1">{#N/A,#N/A,FALSE,"부대2"}</definedName>
    <definedName name="표" hidden="1">{#N/A,#N/A,FALSE,"현장 NCR 분석";#N/A,#N/A,FALSE,"현장품질감사";#N/A,#N/A,FALSE,"현장품질감사"}</definedName>
    <definedName name="표지" localSheetId="15" hidden="1">#REF!</definedName>
    <definedName name="표지" localSheetId="1" hidden="1">#REF!</definedName>
    <definedName name="표지" localSheetId="2" hidden="1">#REF!</definedName>
    <definedName name="표지" localSheetId="3" hidden="1">#REF!</definedName>
    <definedName name="표지" hidden="1">#REF!</definedName>
    <definedName name="표지2" localSheetId="15" hidden="1">#REF!</definedName>
    <definedName name="표지2" localSheetId="1" hidden="1">#REF!</definedName>
    <definedName name="표지2" localSheetId="2" hidden="1">#REF!</definedName>
    <definedName name="표지2" localSheetId="3" hidden="1">#REF!</definedName>
    <definedName name="표지2" hidden="1">#REF!</definedName>
    <definedName name="푸" hidden="1">{#N/A,#N/A,FALSE,"전력간선"}</definedName>
    <definedName name="품의서1" hidden="1">{"'명단(한글)'!$A$7:$H$14"}</definedName>
    <definedName name="퓨" hidden="1">{#N/A,#N/A,FALSE,"현장 NCR 분석";#N/A,#N/A,FALSE,"현장품질감사";#N/A,#N/A,FALSE,"현장품질감사"}</definedName>
    <definedName name="ㅎ" hidden="1">{"'명단(한글)'!$A$7:$H$14"}</definedName>
    <definedName name="ㅎ5" localSheetId="0" hidden="1">{#N/A,#N/A,FALSE,"골재소요량";#N/A,#N/A,FALSE,"골재소요량"}</definedName>
    <definedName name="ㅎ5" localSheetId="1" hidden="1">{#N/A,#N/A,FALSE,"골재소요량";#N/A,#N/A,FALSE,"골재소요량"}</definedName>
    <definedName name="ㅎ5" localSheetId="2" hidden="1">{#N/A,#N/A,FALSE,"골재소요량";#N/A,#N/A,FALSE,"골재소요량"}</definedName>
    <definedName name="ㅎ5" localSheetId="3" hidden="1">{#N/A,#N/A,FALSE,"골재소요량";#N/A,#N/A,FALSE,"골재소요량"}</definedName>
    <definedName name="ㅎ5" hidden="1">{#N/A,#N/A,FALSE,"골재소요량";#N/A,#N/A,FALSE,"골재소요량"}</definedName>
    <definedName name="ㅎㅅㄺ" hidden="1">{#N/A,#N/A,FALSE,"속도"}</definedName>
    <definedName name="한" localSheetId="15" hidden="1">#REF!</definedName>
    <definedName name="한" localSheetId="1" hidden="1">#REF!</definedName>
    <definedName name="한" localSheetId="2" hidden="1">#REF!</definedName>
    <definedName name="한" localSheetId="3" hidden="1">#REF!</definedName>
    <definedName name="한" hidden="1">#REF!</definedName>
    <definedName name="항" hidden="1">{#N/A,#N/A,FALSE,"현장 NCR 분석";#N/A,#N/A,FALSE,"현장품질감사";#N/A,#N/A,FALSE,"현장품질감사"}</definedName>
    <definedName name="현장설명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협력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localSheetId="0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localSheetId="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호ㅓㅕㅏ6ㅅ서ㅛㅓ" localSheetId="15" hidden="1">#REF!</definedName>
    <definedName name="호ㅓㅕㅏ6ㅅ서ㅛㅓ" localSheetId="1" hidden="1">#REF!</definedName>
    <definedName name="호ㅓㅕㅏ6ㅅ서ㅛㅓ" localSheetId="2" hidden="1">#REF!</definedName>
    <definedName name="호ㅓㅕㅏ6ㅅ서ㅛㅓ" localSheetId="3" hidden="1">#REF!</definedName>
    <definedName name="호ㅓㅕㅏ6ㅅ서ㅛㅓ" hidden="1">#REF!</definedName>
    <definedName name="홍ㄹㄴ" hidden="1">{#N/A,#N/A,FALSE,"부대2"}</definedName>
    <definedName name="효" hidden="1">{#N/A,#N/A,FALSE,"현장 NCR 분석";#N/A,#N/A,FALSE,"현장품질감사";#N/A,#N/A,FALSE,"현장품질감사"}</definedName>
    <definedName name="ㅏ" localSheetId="0" hidden="1">{#N/A,#N/A,FALSE,"운반시간"}</definedName>
    <definedName name="ㅏ" localSheetId="1" hidden="1">{#N/A,#N/A,FALSE,"운반시간"}</definedName>
    <definedName name="ㅏ" localSheetId="2" hidden="1">{#N/A,#N/A,FALSE,"운반시간"}</definedName>
    <definedName name="ㅏ" localSheetId="3" hidden="1">{#N/A,#N/A,FALSE,"운반시간"}</definedName>
    <definedName name="ㅏ" hidden="1">{#N/A,#N/A,FALSE,"운반시간"}</definedName>
    <definedName name="ㅏㅓ" hidden="1">{#N/A,#N/A,FALSE,"구조2"}</definedName>
    <definedName name="ㅏㅕ" hidden="1">{#N/A,#N/A,FALSE,"포장1";#N/A,#N/A,FALSE,"포장1"}</definedName>
    <definedName name="ㅐ" hidden="1">{#N/A,#N/A,FALSE,"현장 NCR 분석";#N/A,#N/A,FALSE,"현장품질감사";#N/A,#N/A,FALSE,"현장품질감사"}</definedName>
    <definedName name="ㅑ" localSheetId="0" hidden="1">{#N/A,#N/A,FALSE,"조골재"}</definedName>
    <definedName name="ㅑ" localSheetId="1" hidden="1">{#N/A,#N/A,FALSE,"조골재"}</definedName>
    <definedName name="ㅑ" localSheetId="2" hidden="1">{#N/A,#N/A,FALSE,"조골재"}</definedName>
    <definedName name="ㅑ" localSheetId="3" hidden="1">{#N/A,#N/A,FALSE,"조골재"}</definedName>
    <definedName name="ㅑ" hidden="1">{#N/A,#N/A,FALSE,"조골재"}</definedName>
    <definedName name="ㅑㅕ" hidden="1">{#N/A,#N/A,FALSE,"이정표"}</definedName>
    <definedName name="ㅓ7" localSheetId="0" hidden="1">{#N/A,#N/A,FALSE,"단가표지"}</definedName>
    <definedName name="ㅓ7" localSheetId="1" hidden="1">{#N/A,#N/A,FALSE,"단가표지"}</definedName>
    <definedName name="ㅓ7" localSheetId="2" hidden="1">{#N/A,#N/A,FALSE,"단가표지"}</definedName>
    <definedName name="ㅓ7" localSheetId="3" hidden="1">{#N/A,#N/A,FALSE,"단가표지"}</definedName>
    <definedName name="ㅓ7" hidden="1">{#N/A,#N/A,FALSE,"단가표지"}</definedName>
    <definedName name="ㅓㄴㄱ" localSheetId="15" hidden="1">#REF!</definedName>
    <definedName name="ㅓㄴㄱ" localSheetId="2" hidden="1">#REF!</definedName>
    <definedName name="ㅓㄴㄱ" localSheetId="3" hidden="1">#REF!</definedName>
    <definedName name="ㅓㄴㄱ" hidden="1">#REF!</definedName>
    <definedName name="ㅓㄹㄹ" hidden="1">{#N/A,#N/A,FALSE,"현장 NCR 분석";#N/A,#N/A,FALSE,"현장품질감사";#N/A,#N/A,FALSE,"현장품질감사"}</definedName>
    <definedName name="ㅔ" localSheetId="0" hidden="1">{#N/A,#N/A,FALSE,"골재소요량";#N/A,#N/A,FALSE,"골재소요량"}</definedName>
    <definedName name="ㅔ" localSheetId="1" hidden="1">{#N/A,#N/A,FALSE,"골재소요량";#N/A,#N/A,FALSE,"골재소요량"}</definedName>
    <definedName name="ㅔ" localSheetId="2" hidden="1">{#N/A,#N/A,FALSE,"골재소요량";#N/A,#N/A,FALSE,"골재소요량"}</definedName>
    <definedName name="ㅔ" localSheetId="3" hidden="1">{#N/A,#N/A,FALSE,"골재소요량";#N/A,#N/A,FALSE,"골재소요량"}</definedName>
    <definedName name="ㅔ" hidden="1">{#N/A,#N/A,FALSE,"골재소요량";#N/A,#N/A,FALSE,"골재소요량"}</definedName>
    <definedName name="ㅔㅔ" localSheetId="15" hidden="1">#REF!</definedName>
    <definedName name="ㅔㅔ" localSheetId="1" hidden="1">#REF!</definedName>
    <definedName name="ㅔㅔ" localSheetId="2" hidden="1">#REF!</definedName>
    <definedName name="ㅔㅔ" localSheetId="3" hidden="1">#REF!</definedName>
    <definedName name="ㅔㅔ" hidden="1">#REF!</definedName>
    <definedName name="ㅕ" localSheetId="15" hidden="1">#REF!</definedName>
    <definedName name="ㅕ" localSheetId="1" hidden="1">#REF!</definedName>
    <definedName name="ㅕ" localSheetId="2" hidden="1">#REF!</definedName>
    <definedName name="ㅕ" localSheetId="3" hidden="1">#REF!</definedName>
    <definedName name="ㅕ" hidden="1">#REF!</definedName>
    <definedName name="ㅗ" hidden="1">{#N/A,#N/A,FALSE,"현장 NCR 분석";#N/A,#N/A,FALSE,"현장품질감사";#N/A,#N/A,FALSE,"현장품질감사"}</definedName>
    <definedName name="ㅗㅓ" hidden="1">{#N/A,#N/A,FALSE,"부대2"}</definedName>
    <definedName name="ㅗㅕ" hidden="1">{#N/A,#N/A,FALSE,"배수2"}</definedName>
    <definedName name="ㅛㅅ" hidden="1">{#N/A,#N/A,FALSE,"속도"}</definedName>
    <definedName name="ㅛㅑㅐ" hidden="1">{#N/A,#N/A,FALSE,"구조1"}</definedName>
    <definedName name="ㅜ" localSheetId="0" hidden="1">{#N/A,#N/A,FALSE,"조골재"}</definedName>
    <definedName name="ㅜ" localSheetId="1" hidden="1">{#N/A,#N/A,FALSE,"조골재"}</definedName>
    <definedName name="ㅜ" localSheetId="2" hidden="1">{#N/A,#N/A,FALSE,"조골재"}</definedName>
    <definedName name="ㅜ" localSheetId="3" hidden="1">{#N/A,#N/A,FALSE,"조골재"}</definedName>
    <definedName name="ㅜ" hidden="1">{#N/A,#N/A,FALSE,"조골재"}</definedName>
    <definedName name="ㅜㅎㄹ" hidden="1">{#N/A,#N/A,FALSE,"부대2"}</definedName>
    <definedName name="ㅜㅠ" hidden="1">{#N/A,#N/A,FALSE,"토공2"}</definedName>
    <definedName name="ㅜㅠㅍ" hidden="1">{#N/A,#N/A,FALSE,"전력간선"}</definedName>
    <definedName name="ㅠ뮤ㅐ" localSheetId="15" hidden="1">#REF!</definedName>
    <definedName name="ㅠ뮤ㅐ" localSheetId="1" hidden="1">#REF!</definedName>
    <definedName name="ㅠ뮤ㅐ" localSheetId="2" hidden="1">#REF!</definedName>
    <definedName name="ㅠ뮤ㅐ" localSheetId="3" hidden="1">#REF!</definedName>
    <definedName name="ㅠ뮤ㅐ" hidden="1">#REF!</definedName>
    <definedName name="ㅡ" localSheetId="0" hidden="1">{#N/A,#N/A,FALSE,"2~8번"}</definedName>
    <definedName name="ㅡ" localSheetId="1" hidden="1">{#N/A,#N/A,FALSE,"2~8번"}</definedName>
    <definedName name="ㅡ" localSheetId="2" hidden="1">{#N/A,#N/A,FALSE,"2~8번"}</definedName>
    <definedName name="ㅡ" localSheetId="3" hidden="1">{#N/A,#N/A,FALSE,"2~8번"}</definedName>
    <definedName name="ㅡ" hidden="1">{#N/A,#N/A,FALSE,"2~8번"}</definedName>
    <definedName name="ㅡㅓㅛ" hidden="1">{#N/A,#N/A,FALSE,"현장 NCR 분석";#N/A,#N/A,FALSE,"현장품질감사";#N/A,#N/A,FALSE,"현장품질감사"}</definedName>
    <definedName name="ㅣㅓㅏ" hidden="1">{#N/A,#N/A,FALSE,"전력간선"}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57" l="1"/>
  <c r="C7" i="57"/>
  <c r="C6" i="57"/>
  <c r="C5" i="57"/>
  <c r="N78" i="58"/>
  <c r="E14" i="45"/>
  <c r="E10" i="45"/>
  <c r="G8" i="43"/>
  <c r="R25" i="43"/>
  <c r="R26" i="43" s="1"/>
  <c r="R21" i="43"/>
  <c r="R22" i="43" s="1"/>
  <c r="M48" i="6"/>
  <c r="M47" i="6"/>
  <c r="D10" i="57"/>
  <c r="F98" i="58"/>
  <c r="H98" i="58" s="1"/>
  <c r="F99" i="58"/>
  <c r="H99" i="58" s="1"/>
  <c r="F100" i="58"/>
  <c r="H100" i="58" s="1"/>
  <c r="F101" i="58"/>
  <c r="M92" i="58" s="1"/>
  <c r="F97" i="58"/>
  <c r="F89" i="58"/>
  <c r="F90" i="58"/>
  <c r="F91" i="58"/>
  <c r="F92" i="58"/>
  <c r="F88" i="58"/>
  <c r="D93" i="58"/>
  <c r="E93" i="58"/>
  <c r="N82" i="58"/>
  <c r="J88" i="58"/>
  <c r="L88" i="58"/>
  <c r="H92" i="58"/>
  <c r="J89" i="58"/>
  <c r="L89" i="58"/>
  <c r="J90" i="58"/>
  <c r="L90" i="58"/>
  <c r="J91" i="58"/>
  <c r="L91" i="58"/>
  <c r="J92" i="58"/>
  <c r="L92" i="58"/>
  <c r="E102" i="58"/>
  <c r="D102" i="58"/>
  <c r="H101" i="58" l="1"/>
  <c r="F102" i="58"/>
  <c r="J93" i="58"/>
  <c r="M91" i="58"/>
  <c r="M90" i="58"/>
  <c r="M89" i="58"/>
  <c r="H97" i="58"/>
  <c r="M88" i="58"/>
  <c r="H91" i="58"/>
  <c r="F93" i="58"/>
  <c r="H89" i="58"/>
  <c r="H90" i="58"/>
  <c r="H88" i="58"/>
  <c r="L93" i="58"/>
  <c r="D103" i="58"/>
  <c r="D94" i="58"/>
  <c r="H102" i="58" l="1"/>
  <c r="M93" i="58"/>
  <c r="H93" i="58"/>
  <c r="D105" i="58"/>
  <c r="C4" i="57"/>
  <c r="K3" i="40"/>
  <c r="C10" i="62"/>
  <c r="C9" i="62"/>
  <c r="C11" i="62" s="1"/>
  <c r="C12" i="62" s="1"/>
  <c r="C8" i="62"/>
  <c r="C7" i="62"/>
  <c r="C10" i="61"/>
  <c r="M77" i="58"/>
  <c r="L77" i="58"/>
  <c r="N77" i="58" s="1"/>
  <c r="M76" i="58"/>
  <c r="L76" i="58"/>
  <c r="N76" i="58" s="1"/>
  <c r="M75" i="58"/>
  <c r="L75" i="58"/>
  <c r="N75" i="58" s="1"/>
  <c r="M74" i="58"/>
  <c r="L74" i="58"/>
  <c r="M72" i="58"/>
  <c r="M71" i="58"/>
  <c r="M69" i="58"/>
  <c r="M67" i="58"/>
  <c r="L67" i="58"/>
  <c r="M66" i="58"/>
  <c r="L66" i="58"/>
  <c r="M65" i="58"/>
  <c r="L65" i="58"/>
  <c r="M63" i="58"/>
  <c r="M61" i="58"/>
  <c r="M59" i="58"/>
  <c r="M57" i="58"/>
  <c r="M55" i="58"/>
  <c r="M53" i="58"/>
  <c r="M51" i="58"/>
  <c r="M49" i="58"/>
  <c r="M47" i="58"/>
  <c r="M46" i="58"/>
  <c r="L46" i="58"/>
  <c r="N46" i="58" s="1"/>
  <c r="M44" i="58"/>
  <c r="L44" i="58"/>
  <c r="N44" i="58" s="1"/>
  <c r="M43" i="58"/>
  <c r="L43" i="58"/>
  <c r="N43" i="58" s="1"/>
  <c r="M42" i="58"/>
  <c r="L42" i="58"/>
  <c r="N42" i="58" s="1"/>
  <c r="M41" i="58"/>
  <c r="L41" i="58"/>
  <c r="M40" i="58"/>
  <c r="L40" i="58"/>
  <c r="N40" i="58" s="1"/>
  <c r="M39" i="58"/>
  <c r="L39" i="58"/>
  <c r="N39" i="58" s="1"/>
  <c r="M38" i="58"/>
  <c r="L38" i="58"/>
  <c r="N38" i="58" s="1"/>
  <c r="M37" i="58"/>
  <c r="L37" i="58"/>
  <c r="M35" i="58"/>
  <c r="L35" i="58"/>
  <c r="N35" i="58" s="1"/>
  <c r="M34" i="58"/>
  <c r="L34" i="58"/>
  <c r="N34" i="58" s="1"/>
  <c r="M33" i="58"/>
  <c r="L33" i="58"/>
  <c r="N33" i="58" s="1"/>
  <c r="M31" i="58"/>
  <c r="L31" i="58"/>
  <c r="M30" i="58"/>
  <c r="L30" i="58"/>
  <c r="N30" i="58" s="1"/>
  <c r="M29" i="58"/>
  <c r="L29" i="58"/>
  <c r="M28" i="58"/>
  <c r="L28" i="58"/>
  <c r="N28" i="58" s="1"/>
  <c r="M27" i="58"/>
  <c r="L27" i="58"/>
  <c r="N27" i="58" s="1"/>
  <c r="M25" i="58"/>
  <c r="L25" i="58"/>
  <c r="N25" i="58" s="1"/>
  <c r="M24" i="58"/>
  <c r="L24" i="58"/>
  <c r="N24" i="58" s="1"/>
  <c r="M23" i="58"/>
  <c r="L23" i="58"/>
  <c r="M21" i="58"/>
  <c r="L21" i="58"/>
  <c r="N21" i="58" s="1"/>
  <c r="M20" i="58"/>
  <c r="L20" i="58"/>
  <c r="N20" i="58" s="1"/>
  <c r="M19" i="58"/>
  <c r="L19" i="58"/>
  <c r="N19" i="58" s="1"/>
  <c r="M18" i="58"/>
  <c r="L18" i="58"/>
  <c r="N18" i="58" s="1"/>
  <c r="M17" i="58"/>
  <c r="L17" i="58"/>
  <c r="M16" i="58"/>
  <c r="L16" i="58"/>
  <c r="N16" i="58" s="1"/>
  <c r="M15" i="58"/>
  <c r="L15" i="58"/>
  <c r="N15" i="58" s="1"/>
  <c r="M14" i="58"/>
  <c r="L14" i="58"/>
  <c r="N14" i="58" s="1"/>
  <c r="M13" i="58"/>
  <c r="L13" i="58"/>
  <c r="M12" i="58"/>
  <c r="L12" i="58"/>
  <c r="N12" i="58" s="1"/>
  <c r="M11" i="58"/>
  <c r="L11" i="58"/>
  <c r="N11" i="58" s="1"/>
  <c r="M9" i="58"/>
  <c r="M8" i="58"/>
  <c r="M7" i="58"/>
  <c r="L7" i="58"/>
  <c r="N7" i="58" s="1"/>
  <c r="M6" i="58"/>
  <c r="L6" i="58"/>
  <c r="N6" i="58" s="1"/>
  <c r="M5" i="58"/>
  <c r="L5" i="58"/>
  <c r="N5" i="58" s="1"/>
  <c r="C9" i="57"/>
  <c r="G29" i="54"/>
  <c r="F29" i="54"/>
  <c r="G27" i="54"/>
  <c r="F27" i="54"/>
  <c r="D27" i="54"/>
  <c r="G26" i="54"/>
  <c r="F26" i="54"/>
  <c r="D26" i="54"/>
  <c r="C25" i="54"/>
  <c r="G23" i="54"/>
  <c r="D23" i="54"/>
  <c r="G22" i="54"/>
  <c r="D22" i="54"/>
  <c r="G21" i="54"/>
  <c r="F21" i="54"/>
  <c r="D21" i="54"/>
  <c r="C20" i="54"/>
  <c r="G18" i="54"/>
  <c r="D18" i="54"/>
  <c r="G17" i="54"/>
  <c r="D17" i="54"/>
  <c r="G16" i="54"/>
  <c r="F16" i="54"/>
  <c r="D16" i="54"/>
  <c r="D15" i="54"/>
  <c r="C15" i="54"/>
  <c r="G13" i="54"/>
  <c r="F13" i="54"/>
  <c r="D13" i="54"/>
  <c r="D12" i="54"/>
  <c r="G11" i="54"/>
  <c r="F11" i="54"/>
  <c r="D11" i="54"/>
  <c r="C10" i="54"/>
  <c r="G29" i="53"/>
  <c r="F29" i="53"/>
  <c r="G27" i="53"/>
  <c r="F27" i="53"/>
  <c r="D27" i="53"/>
  <c r="G26" i="53"/>
  <c r="F26" i="53"/>
  <c r="D26" i="53"/>
  <c r="C25" i="53"/>
  <c r="G23" i="53"/>
  <c r="D23" i="53"/>
  <c r="G22" i="53"/>
  <c r="D22" i="53"/>
  <c r="G21" i="53"/>
  <c r="F21" i="53"/>
  <c r="D21" i="53"/>
  <c r="C20" i="53"/>
  <c r="G18" i="53"/>
  <c r="D18" i="53"/>
  <c r="G17" i="53"/>
  <c r="D17" i="53"/>
  <c r="G16" i="53"/>
  <c r="F16" i="53"/>
  <c r="D16" i="53"/>
  <c r="D15" i="53"/>
  <c r="C15" i="53"/>
  <c r="G13" i="53"/>
  <c r="F13" i="53"/>
  <c r="D13" i="53"/>
  <c r="D12" i="53"/>
  <c r="G11" i="53"/>
  <c r="F11" i="53"/>
  <c r="D11" i="53"/>
  <c r="C10" i="53"/>
  <c r="G29" i="40"/>
  <c r="F29" i="40"/>
  <c r="G27" i="40"/>
  <c r="F27" i="40"/>
  <c r="G26" i="40"/>
  <c r="F26" i="40"/>
  <c r="G23" i="40"/>
  <c r="G22" i="40"/>
  <c r="G21" i="40"/>
  <c r="F21" i="40"/>
  <c r="G18" i="40"/>
  <c r="G17" i="40"/>
  <c r="G16" i="40"/>
  <c r="F16" i="40"/>
  <c r="G13" i="40"/>
  <c r="F13" i="40"/>
  <c r="G11" i="40"/>
  <c r="F11" i="40"/>
  <c r="D13" i="40"/>
  <c r="D12" i="40"/>
  <c r="D11" i="40"/>
  <c r="C10" i="40"/>
  <c r="C25" i="40"/>
  <c r="C20" i="40"/>
  <c r="D17" i="40"/>
  <c r="D18" i="40"/>
  <c r="D21" i="40"/>
  <c r="D22" i="40"/>
  <c r="D23" i="40"/>
  <c r="D26" i="40"/>
  <c r="D27" i="40"/>
  <c r="D16" i="40"/>
  <c r="D15" i="40"/>
  <c r="C15" i="40"/>
  <c r="H105" i="58" l="1"/>
  <c r="N17" i="58"/>
  <c r="N29" i="58"/>
  <c r="N65" i="58"/>
  <c r="N74" i="58"/>
  <c r="N13" i="58"/>
  <c r="N41" i="58"/>
  <c r="N67" i="58"/>
  <c r="N66" i="58"/>
  <c r="N31" i="58"/>
  <c r="N23" i="58"/>
  <c r="N37" i="58"/>
  <c r="L9" i="58"/>
  <c r="N9" i="58" s="1"/>
  <c r="L49" i="58"/>
  <c r="N49" i="58" s="1"/>
  <c r="L72" i="58"/>
  <c r="N72" i="58" s="1"/>
  <c r="L71" i="58"/>
  <c r="N71" i="58" s="1"/>
  <c r="L53" i="58"/>
  <c r="N53" i="58" s="1"/>
  <c r="L63" i="58"/>
  <c r="N63" i="58" s="1"/>
  <c r="L51" i="58"/>
  <c r="N51" i="58" s="1"/>
  <c r="L61" i="58"/>
  <c r="N61" i="58" s="1"/>
  <c r="L8" i="58"/>
  <c r="N8" i="58" s="1"/>
  <c r="L47" i="58"/>
  <c r="N47" i="58" s="1"/>
  <c r="L59" i="58"/>
  <c r="N59" i="58" s="1"/>
  <c r="L69" i="58"/>
  <c r="N69" i="58" s="1"/>
  <c r="L57" i="58"/>
  <c r="N57" i="58" s="1"/>
  <c r="L55" i="58"/>
  <c r="N55" i="58" s="1"/>
  <c r="J40" i="6"/>
  <c r="K40" i="6"/>
  <c r="L40" i="6"/>
  <c r="I40" i="6"/>
  <c r="I42" i="6"/>
  <c r="C17" i="57" l="1"/>
  <c r="C8" i="57"/>
  <c r="C16" i="57"/>
  <c r="C13" i="61"/>
  <c r="O19" i="6"/>
  <c r="I12" i="53" l="1"/>
  <c r="I13" i="40"/>
  <c r="I13" i="53"/>
  <c r="I11" i="40"/>
  <c r="I11" i="53"/>
  <c r="C18" i="57" l="1"/>
  <c r="C19" i="57" s="1"/>
  <c r="O17" i="6"/>
  <c r="I13" i="54"/>
  <c r="I12" i="40"/>
  <c r="I11" i="54"/>
  <c r="O13" i="6"/>
  <c r="C11" i="57"/>
  <c r="C13" i="57" s="1"/>
  <c r="O16" i="6"/>
  <c r="I12" i="54"/>
  <c r="I10" i="53" l="1"/>
  <c r="I10" i="54"/>
  <c r="L3" i="54"/>
  <c r="K3" i="54"/>
  <c r="L3" i="53"/>
  <c r="K3" i="53"/>
  <c r="K46" i="6" l="1"/>
  <c r="L46" i="6"/>
  <c r="J46" i="6"/>
  <c r="I10" i="40" l="1"/>
  <c r="F28" i="6"/>
  <c r="F27" i="6"/>
  <c r="F23" i="6"/>
  <c r="F22" i="6"/>
  <c r="F17" i="54" l="1"/>
  <c r="F17" i="40"/>
  <c r="F17" i="53"/>
  <c r="F18" i="40"/>
  <c r="F18" i="53"/>
  <c r="F18" i="54"/>
  <c r="F22" i="53"/>
  <c r="F22" i="40"/>
  <c r="F22" i="54"/>
  <c r="F23" i="53"/>
  <c r="F23" i="40"/>
  <c r="F23" i="54"/>
  <c r="G35" i="46"/>
  <c r="H35" i="46"/>
  <c r="I35" i="46" s="1"/>
  <c r="I34" i="46"/>
  <c r="F34" i="46"/>
  <c r="I33" i="46"/>
  <c r="F33" i="46"/>
  <c r="I32" i="46"/>
  <c r="F32" i="46"/>
  <c r="I31" i="46"/>
  <c r="F31" i="46"/>
  <c r="I30" i="46"/>
  <c r="F30" i="46"/>
  <c r="I29" i="46"/>
  <c r="F29" i="46"/>
  <c r="I28" i="46"/>
  <c r="F28" i="46"/>
  <c r="I27" i="46"/>
  <c r="F27" i="46"/>
  <c r="I26" i="46"/>
  <c r="F26" i="46"/>
  <c r="I25" i="46"/>
  <c r="F25" i="46"/>
  <c r="I24" i="46"/>
  <c r="F24" i="46"/>
  <c r="I23" i="46"/>
  <c r="F23" i="46"/>
  <c r="I22" i="46"/>
  <c r="F22" i="46"/>
  <c r="I21" i="46"/>
  <c r="F21" i="46"/>
  <c r="I20" i="46"/>
  <c r="F20" i="46"/>
  <c r="I19" i="46"/>
  <c r="F19" i="46"/>
  <c r="I18" i="46"/>
  <c r="F18" i="46"/>
  <c r="I17" i="46"/>
  <c r="F17" i="46"/>
  <c r="I16" i="46"/>
  <c r="F16" i="46"/>
  <c r="I15" i="46"/>
  <c r="F15" i="46"/>
  <c r="E35" i="46" l="1"/>
  <c r="J10" i="43"/>
  <c r="F35" i="46" l="1"/>
  <c r="F8" i="46" s="1"/>
  <c r="E8" i="46"/>
  <c r="J13" i="43" l="1"/>
  <c r="K13" i="43" s="1"/>
  <c r="E21" i="43"/>
  <c r="F21" i="43" s="1"/>
  <c r="G20" i="43"/>
  <c r="F20" i="43"/>
  <c r="G19" i="43"/>
  <c r="F19" i="43"/>
  <c r="G18" i="43"/>
  <c r="F18" i="43"/>
  <c r="G17" i="43"/>
  <c r="F17" i="43"/>
  <c r="G16" i="43"/>
  <c r="F16" i="43"/>
  <c r="E15" i="43"/>
  <c r="G14" i="43"/>
  <c r="F14" i="43"/>
  <c r="G13" i="43"/>
  <c r="F13" i="43"/>
  <c r="F15" i="43" l="1"/>
  <c r="E7" i="46"/>
  <c r="G21" i="43"/>
  <c r="J19" i="43"/>
  <c r="K19" i="43" s="1"/>
  <c r="J20" i="43"/>
  <c r="K20" i="43" s="1"/>
  <c r="J14" i="43"/>
  <c r="K14" i="43" s="1"/>
  <c r="J16" i="43"/>
  <c r="J17" i="43"/>
  <c r="K17" i="43" s="1"/>
  <c r="J18" i="43"/>
  <c r="G15" i="43"/>
  <c r="H13" i="43"/>
  <c r="F7" i="46" l="1"/>
  <c r="E9" i="46"/>
  <c r="E10" i="46" s="1"/>
  <c r="D4" i="45" s="1"/>
  <c r="H19" i="43"/>
  <c r="H14" i="43"/>
  <c r="H15" i="43" s="1"/>
  <c r="H20" i="43"/>
  <c r="H17" i="43"/>
  <c r="G22" i="43"/>
  <c r="K16" i="43"/>
  <c r="H16" i="43"/>
  <c r="K18" i="43"/>
  <c r="H18" i="43"/>
  <c r="D41" i="6" l="1"/>
  <c r="E12" i="45"/>
  <c r="E8" i="45"/>
  <c r="H21" i="43"/>
  <c r="H22" i="43" s="1"/>
  <c r="E9" i="45" l="1"/>
  <c r="E13" i="45"/>
  <c r="E15" i="45"/>
  <c r="I26" i="53"/>
  <c r="I26" i="40"/>
  <c r="I26" i="54" l="1"/>
  <c r="I23" i="53"/>
  <c r="I22" i="40"/>
  <c r="I22" i="53"/>
  <c r="E11" i="45"/>
  <c r="I23" i="40"/>
  <c r="I18" i="40"/>
  <c r="I17" i="54"/>
  <c r="O12" i="6"/>
  <c r="I27" i="54"/>
  <c r="I27" i="40"/>
  <c r="I27" i="53" l="1"/>
  <c r="I17" i="40"/>
  <c r="I18" i="54"/>
  <c r="I16" i="54"/>
  <c r="I15" i="54"/>
  <c r="I21" i="40"/>
  <c r="I20" i="40"/>
  <c r="I21" i="53"/>
  <c r="I20" i="53"/>
  <c r="I16" i="40"/>
  <c r="I15" i="40"/>
  <c r="L3" i="40"/>
  <c r="M104" i="36" l="1"/>
  <c r="N104" i="36" s="1"/>
  <c r="O104" i="36" s="1"/>
  <c r="P104" i="36" s="1"/>
  <c r="Q104" i="36" s="1"/>
  <c r="R104" i="36" s="1"/>
  <c r="L105" i="36" s="1"/>
  <c r="M105" i="36" s="1"/>
  <c r="N105" i="36" s="1"/>
  <c r="O105" i="36" s="1"/>
  <c r="P105" i="36" s="1"/>
  <c r="Q105" i="36" s="1"/>
  <c r="R105" i="36" s="1"/>
  <c r="L106" i="36" s="1"/>
  <c r="M106" i="36" s="1"/>
  <c r="N106" i="36" s="1"/>
  <c r="O106" i="36" s="1"/>
  <c r="P106" i="36" s="1"/>
  <c r="Q106" i="36" s="1"/>
  <c r="R106" i="36" s="1"/>
  <c r="L107" i="36" s="1"/>
  <c r="M107" i="36" s="1"/>
  <c r="N107" i="36" s="1"/>
  <c r="O107" i="36" s="1"/>
  <c r="P107" i="36" s="1"/>
  <c r="Q107" i="36" s="1"/>
  <c r="R107" i="36" s="1"/>
  <c r="L108" i="36" s="1"/>
  <c r="M108" i="36" s="1"/>
  <c r="N108" i="36" s="1"/>
  <c r="I115" i="36"/>
  <c r="C116" i="36" s="1"/>
  <c r="D116" i="36" s="1"/>
  <c r="E116" i="36" s="1"/>
  <c r="F116" i="36" s="1"/>
  <c r="G116" i="36" s="1"/>
  <c r="H116" i="36" s="1"/>
  <c r="I116" i="36" s="1"/>
  <c r="C117" i="36" s="1"/>
  <c r="D117" i="36" s="1"/>
  <c r="E117" i="36" s="1"/>
  <c r="F117" i="36" s="1"/>
  <c r="G117" i="36" s="1"/>
  <c r="H117" i="36" s="1"/>
  <c r="I117" i="36" s="1"/>
  <c r="C118" i="36" s="1"/>
  <c r="D118" i="36" s="1"/>
  <c r="E118" i="36" s="1"/>
  <c r="F118" i="36" s="1"/>
  <c r="G118" i="36" s="1"/>
  <c r="H118" i="36" s="1"/>
  <c r="I118" i="36" s="1"/>
  <c r="C119" i="36" s="1"/>
  <c r="D119" i="36" s="1"/>
  <c r="E119" i="36" s="1"/>
  <c r="F119" i="36" s="1"/>
  <c r="G119" i="36" s="1"/>
  <c r="H119" i="36" s="1"/>
  <c r="I119" i="36" s="1"/>
  <c r="C120" i="36" s="1"/>
  <c r="Y104" i="36"/>
  <c r="Z104" i="36" s="1"/>
  <c r="AA104" i="36" s="1"/>
  <c r="U105" i="36" s="1"/>
  <c r="V105" i="36" s="1"/>
  <c r="W105" i="36" s="1"/>
  <c r="X105" i="36" s="1"/>
  <c r="Y105" i="36" s="1"/>
  <c r="Z105" i="36" s="1"/>
  <c r="AA105" i="36" s="1"/>
  <c r="U106" i="36" s="1"/>
  <c r="V106" i="36" s="1"/>
  <c r="W106" i="36" s="1"/>
  <c r="X106" i="36" s="1"/>
  <c r="Y106" i="36" s="1"/>
  <c r="Z106" i="36" s="1"/>
  <c r="AA106" i="36" s="1"/>
  <c r="U107" i="36" s="1"/>
  <c r="V107" i="36" s="1"/>
  <c r="W107" i="36" s="1"/>
  <c r="X107" i="36" s="1"/>
  <c r="Y107" i="36" s="1"/>
  <c r="Z107" i="36" s="1"/>
  <c r="AA107" i="36" s="1"/>
  <c r="U108" i="36" s="1"/>
  <c r="V108" i="36" s="1"/>
  <c r="W108" i="36" s="1"/>
  <c r="X108" i="36" s="1"/>
  <c r="Y108" i="36" s="1"/>
  <c r="I104" i="36"/>
  <c r="C105" i="36" s="1"/>
  <c r="D105" i="36" s="1"/>
  <c r="E105" i="36" s="1"/>
  <c r="F105" i="36" s="1"/>
  <c r="G105" i="36" s="1"/>
  <c r="H105" i="36" s="1"/>
  <c r="I105" i="36" s="1"/>
  <c r="C106" i="36" s="1"/>
  <c r="D106" i="36" s="1"/>
  <c r="E106" i="36" s="1"/>
  <c r="F106" i="36" s="1"/>
  <c r="G106" i="36" s="1"/>
  <c r="H106" i="36" s="1"/>
  <c r="I106" i="36" s="1"/>
  <c r="C107" i="36" s="1"/>
  <c r="D107" i="36" s="1"/>
  <c r="E107" i="36" s="1"/>
  <c r="F107" i="36" s="1"/>
  <c r="G107" i="36" s="1"/>
  <c r="H107" i="36" s="1"/>
  <c r="I107" i="36" s="1"/>
  <c r="C108" i="36" s="1"/>
  <c r="D108" i="36" s="1"/>
  <c r="E108" i="36" s="1"/>
  <c r="F108" i="36" s="1"/>
  <c r="G108" i="36" s="1"/>
  <c r="H108" i="36" s="1"/>
  <c r="I108" i="36" s="1"/>
  <c r="L94" i="36"/>
  <c r="M94" i="36" s="1"/>
  <c r="N94" i="36" s="1"/>
  <c r="O94" i="36" s="1"/>
  <c r="P94" i="36" s="1"/>
  <c r="Q94" i="36" s="1"/>
  <c r="R94" i="36" s="1"/>
  <c r="L95" i="36" s="1"/>
  <c r="M95" i="36" s="1"/>
  <c r="N95" i="36" s="1"/>
  <c r="O95" i="36" s="1"/>
  <c r="P95" i="36" s="1"/>
  <c r="Q95" i="36" s="1"/>
  <c r="R95" i="36" s="1"/>
  <c r="L96" i="36" s="1"/>
  <c r="M96" i="36" s="1"/>
  <c r="N96" i="36" s="1"/>
  <c r="O96" i="36" s="1"/>
  <c r="P96" i="36" s="1"/>
  <c r="Q96" i="36" s="1"/>
  <c r="R96" i="36" s="1"/>
  <c r="L97" i="36" s="1"/>
  <c r="M97" i="36" s="1"/>
  <c r="N97" i="36" s="1"/>
  <c r="O97" i="36" s="1"/>
  <c r="P97" i="36" s="1"/>
  <c r="Q97" i="36" s="1"/>
  <c r="R97" i="36" s="1"/>
  <c r="L98" i="36" s="1"/>
  <c r="M98" i="36" s="1"/>
  <c r="X93" i="36"/>
  <c r="Y93" i="36" s="1"/>
  <c r="Z93" i="36" s="1"/>
  <c r="AA93" i="36" s="1"/>
  <c r="U94" i="36" s="1"/>
  <c r="V94" i="36" s="1"/>
  <c r="W94" i="36" s="1"/>
  <c r="X94" i="36" s="1"/>
  <c r="Y94" i="36" s="1"/>
  <c r="Z94" i="36" s="1"/>
  <c r="AA94" i="36" s="1"/>
  <c r="U95" i="36" s="1"/>
  <c r="V95" i="36" s="1"/>
  <c r="W95" i="36" s="1"/>
  <c r="X95" i="36" s="1"/>
  <c r="Y95" i="36" s="1"/>
  <c r="Z95" i="36" s="1"/>
  <c r="AA95" i="36" s="1"/>
  <c r="U96" i="36" s="1"/>
  <c r="V96" i="36" s="1"/>
  <c r="W96" i="36" s="1"/>
  <c r="X96" i="36" s="1"/>
  <c r="Y96" i="36" s="1"/>
  <c r="Z96" i="36" s="1"/>
  <c r="AA96" i="36" s="1"/>
  <c r="U97" i="36" s="1"/>
  <c r="V97" i="36" s="1"/>
  <c r="W97" i="36" s="1"/>
  <c r="X97" i="36" s="1"/>
  <c r="Y97" i="36" s="1"/>
  <c r="X71" i="36"/>
  <c r="Y71" i="36" s="1"/>
  <c r="Z71" i="36" s="1"/>
  <c r="AA71" i="36" s="1"/>
  <c r="W60" i="36"/>
  <c r="X60" i="36" s="1"/>
  <c r="Y60" i="36" s="1"/>
  <c r="Z60" i="36" s="1"/>
  <c r="W27" i="36"/>
  <c r="X27" i="36" s="1"/>
  <c r="Y27" i="36" s="1"/>
  <c r="Z27" i="36" s="1"/>
  <c r="F27" i="36"/>
  <c r="G27" i="36" s="1"/>
  <c r="H27" i="36" s="1"/>
  <c r="I27" i="36" s="1"/>
  <c r="C28" i="36" s="1"/>
  <c r="D28" i="36" s="1"/>
  <c r="E28" i="36" s="1"/>
  <c r="F28" i="36" s="1"/>
  <c r="G28" i="36" s="1"/>
  <c r="H28" i="36" s="1"/>
  <c r="I28" i="36" s="1"/>
  <c r="C29" i="36" s="1"/>
  <c r="D29" i="36" s="1"/>
  <c r="E29" i="36" s="1"/>
  <c r="F29" i="36" s="1"/>
  <c r="G29" i="36" s="1"/>
  <c r="H29" i="36" s="1"/>
  <c r="I29" i="36" s="1"/>
  <c r="C30" i="36" s="1"/>
  <c r="D30" i="36" s="1"/>
  <c r="E30" i="36" s="1"/>
  <c r="F30" i="36" s="1"/>
  <c r="G30" i="36" s="1"/>
  <c r="H30" i="36" s="1"/>
  <c r="I30" i="36" s="1"/>
  <c r="C31" i="36" s="1"/>
  <c r="D31" i="36" s="1"/>
  <c r="E31" i="36" s="1"/>
  <c r="F31" i="36" s="1"/>
  <c r="G31" i="36" s="1"/>
  <c r="V16" i="36"/>
  <c r="W16" i="36" s="1"/>
  <c r="X16" i="36" s="1"/>
  <c r="Y16" i="36" s="1"/>
  <c r="Z16" i="36" s="1"/>
  <c r="AA16" i="36" s="1"/>
  <c r="U17" i="36" s="1"/>
  <c r="V17" i="36" s="1"/>
  <c r="W17" i="36" s="1"/>
  <c r="X17" i="36" s="1"/>
  <c r="Y17" i="36" s="1"/>
  <c r="Z17" i="36" s="1"/>
  <c r="AA17" i="36" s="1"/>
  <c r="U18" i="36" s="1"/>
  <c r="V18" i="36" s="1"/>
  <c r="W18" i="36" s="1"/>
  <c r="X18" i="36" s="1"/>
  <c r="Y18" i="36" s="1"/>
  <c r="Z18" i="36" s="1"/>
  <c r="AA18" i="36" s="1"/>
  <c r="U19" i="36" s="1"/>
  <c r="V19" i="36" s="1"/>
  <c r="W19" i="36" s="1"/>
  <c r="X19" i="36" s="1"/>
  <c r="Y19" i="36" s="1"/>
  <c r="Z19" i="36" s="1"/>
  <c r="AA19" i="36" s="1"/>
  <c r="U20" i="36" s="1"/>
  <c r="V20" i="36" s="1"/>
  <c r="Q16" i="36"/>
  <c r="R16" i="36" s="1"/>
  <c r="L17" i="36" s="1"/>
  <c r="M17" i="36" s="1"/>
  <c r="N17" i="36" s="1"/>
  <c r="O17" i="36" s="1"/>
  <c r="P17" i="36" s="1"/>
  <c r="Q17" i="36" s="1"/>
  <c r="R17" i="36" s="1"/>
  <c r="L18" i="36" s="1"/>
  <c r="M18" i="36" s="1"/>
  <c r="N18" i="36" s="1"/>
  <c r="O18" i="36" s="1"/>
  <c r="P18" i="36" s="1"/>
  <c r="Q18" i="36" s="1"/>
  <c r="R18" i="36" s="1"/>
  <c r="L19" i="36" s="1"/>
  <c r="M19" i="36" s="1"/>
  <c r="N19" i="36" s="1"/>
  <c r="O19" i="36" s="1"/>
  <c r="P19" i="36" s="1"/>
  <c r="Q19" i="36" s="1"/>
  <c r="R19" i="36" s="1"/>
  <c r="L20" i="36" s="1"/>
  <c r="M20" i="36" s="1"/>
  <c r="N20" i="36" s="1"/>
  <c r="O20" i="36" s="1"/>
  <c r="P20" i="36" s="1"/>
  <c r="Q20" i="36" s="1"/>
  <c r="R20" i="36" s="1"/>
  <c r="F16" i="36"/>
  <c r="G16" i="36" s="1"/>
  <c r="H16" i="36" s="1"/>
  <c r="I16" i="36" s="1"/>
  <c r="C17" i="36" s="1"/>
  <c r="D17" i="36" s="1"/>
  <c r="E17" i="36" s="1"/>
  <c r="F17" i="36" s="1"/>
  <c r="G17" i="36" s="1"/>
  <c r="H17" i="36" s="1"/>
  <c r="I17" i="36" s="1"/>
  <c r="C18" i="36" s="1"/>
  <c r="D18" i="36" s="1"/>
  <c r="E18" i="36" s="1"/>
  <c r="F18" i="36" s="1"/>
  <c r="G18" i="36" s="1"/>
  <c r="H18" i="36" s="1"/>
  <c r="I18" i="36" s="1"/>
  <c r="C19" i="36" s="1"/>
  <c r="D19" i="36" s="1"/>
  <c r="E19" i="36" s="1"/>
  <c r="F19" i="36" s="1"/>
  <c r="G19" i="36" s="1"/>
  <c r="H19" i="36" s="1"/>
  <c r="I19" i="36" s="1"/>
  <c r="C20" i="36" s="1"/>
  <c r="D20" i="36" s="1"/>
  <c r="E20" i="36" s="1"/>
  <c r="F20" i="36" s="1"/>
  <c r="U6" i="36"/>
  <c r="V6" i="36" s="1"/>
  <c r="W6" i="36" s="1"/>
  <c r="X6" i="36" s="1"/>
  <c r="Y6" i="36" s="1"/>
  <c r="Z6" i="36" s="1"/>
  <c r="AA6" i="36" s="1"/>
  <c r="U7" i="36" s="1"/>
  <c r="V7" i="36" s="1"/>
  <c r="W7" i="36" s="1"/>
  <c r="X7" i="36" s="1"/>
  <c r="Y7" i="36" s="1"/>
  <c r="Z7" i="36" s="1"/>
  <c r="AA7" i="36" s="1"/>
  <c r="U8" i="36" s="1"/>
  <c r="V8" i="36" s="1"/>
  <c r="W8" i="36" s="1"/>
  <c r="X8" i="36" s="1"/>
  <c r="Y8" i="36" s="1"/>
  <c r="Z8" i="36" s="1"/>
  <c r="AA8" i="36" s="1"/>
  <c r="U9" i="36" s="1"/>
  <c r="V9" i="36" s="1"/>
  <c r="W9" i="36" s="1"/>
  <c r="X9" i="36" s="1"/>
  <c r="Y9" i="36" s="1"/>
  <c r="Z9" i="36" s="1"/>
  <c r="AA9" i="36" s="1"/>
  <c r="U10" i="36" s="1"/>
  <c r="V10" i="36" s="1"/>
  <c r="P5" i="36"/>
  <c r="Q5" i="36" s="1"/>
  <c r="R5" i="36" s="1"/>
  <c r="L6" i="36" s="1"/>
  <c r="M6" i="36" s="1"/>
  <c r="N6" i="36" s="1"/>
  <c r="O6" i="36" s="1"/>
  <c r="P6" i="36" s="1"/>
  <c r="Q6" i="36" s="1"/>
  <c r="R6" i="36" s="1"/>
  <c r="L7" i="36" s="1"/>
  <c r="M7" i="36" s="1"/>
  <c r="N7" i="36" s="1"/>
  <c r="O7" i="36" s="1"/>
  <c r="P7" i="36" s="1"/>
  <c r="Q7" i="36" s="1"/>
  <c r="R7" i="36" s="1"/>
  <c r="L8" i="36" s="1"/>
  <c r="M8" i="36" s="1"/>
  <c r="N8" i="36" s="1"/>
  <c r="O8" i="36" s="1"/>
  <c r="P8" i="36" s="1"/>
  <c r="Q8" i="36" s="1"/>
  <c r="R8" i="36" s="1"/>
  <c r="L9" i="36" s="1"/>
  <c r="M9" i="36" s="1"/>
  <c r="N9" i="36" s="1"/>
  <c r="O9" i="36" s="1"/>
  <c r="P9" i="36" s="1"/>
  <c r="Q9" i="36" s="1"/>
  <c r="E5" i="36"/>
  <c r="F5" i="36" s="1"/>
  <c r="G5" i="36" s="1"/>
  <c r="H5" i="36" s="1"/>
  <c r="I5" i="36" s="1"/>
  <c r="C6" i="36" s="1"/>
  <c r="D6" i="36" s="1"/>
  <c r="E6" i="36" s="1"/>
  <c r="F6" i="36" s="1"/>
  <c r="G6" i="36" s="1"/>
  <c r="H6" i="36" s="1"/>
  <c r="I6" i="36" s="1"/>
  <c r="C7" i="36" s="1"/>
  <c r="D7" i="36" s="1"/>
  <c r="E7" i="36" s="1"/>
  <c r="F7" i="36" s="1"/>
  <c r="G7" i="36" s="1"/>
  <c r="H7" i="36" s="1"/>
  <c r="I7" i="36" s="1"/>
  <c r="C8" i="36" s="1"/>
  <c r="D8" i="36" s="1"/>
  <c r="E8" i="36" s="1"/>
  <c r="F8" i="36" s="1"/>
  <c r="G8" i="36" s="1"/>
  <c r="H8" i="36" s="1"/>
  <c r="I8" i="36" s="1"/>
  <c r="C9" i="36" s="1"/>
  <c r="D9" i="36" s="1"/>
  <c r="E9" i="36" s="1"/>
  <c r="H93" i="36" l="1"/>
  <c r="I93" i="36" s="1"/>
  <c r="C94" i="36" s="1"/>
  <c r="D94" i="36" s="1"/>
  <c r="E94" i="36" s="1"/>
  <c r="F94" i="36" s="1"/>
  <c r="G94" i="36" s="1"/>
  <c r="H94" i="36" s="1"/>
  <c r="I94" i="36" s="1"/>
  <c r="C95" i="36" s="1"/>
  <c r="D95" i="36" s="1"/>
  <c r="E95" i="36" s="1"/>
  <c r="F95" i="36" s="1"/>
  <c r="G95" i="36" s="1"/>
  <c r="H95" i="36" s="1"/>
  <c r="I95" i="36" s="1"/>
  <c r="C96" i="36" s="1"/>
  <c r="D96" i="36" s="1"/>
  <c r="E96" i="36" s="1"/>
  <c r="F96" i="36" s="1"/>
  <c r="G96" i="36" s="1"/>
  <c r="H96" i="36" s="1"/>
  <c r="I96" i="36" s="1"/>
  <c r="C97" i="36" s="1"/>
  <c r="D97" i="36" s="1"/>
  <c r="E97" i="36" s="1"/>
  <c r="F97" i="36" s="1"/>
  <c r="G97" i="36" s="1"/>
  <c r="H97" i="36" s="1"/>
  <c r="W82" i="36"/>
  <c r="X82" i="36" s="1"/>
  <c r="Y82" i="36" s="1"/>
  <c r="Z82" i="36" s="1"/>
  <c r="AA82" i="36" s="1"/>
  <c r="U83" i="36" s="1"/>
  <c r="V83" i="36" s="1"/>
  <c r="W83" i="36" s="1"/>
  <c r="X83" i="36" s="1"/>
  <c r="Y83" i="36" s="1"/>
  <c r="Z83" i="36" s="1"/>
  <c r="AA83" i="36" s="1"/>
  <c r="U84" i="36" s="1"/>
  <c r="V84" i="36" s="1"/>
  <c r="W84" i="36" s="1"/>
  <c r="X84" i="36" s="1"/>
  <c r="Y84" i="36" s="1"/>
  <c r="Z84" i="36" s="1"/>
  <c r="AA84" i="36" s="1"/>
  <c r="U85" i="36" s="1"/>
  <c r="V85" i="36" s="1"/>
  <c r="W85" i="36" s="1"/>
  <c r="X85" i="36" s="1"/>
  <c r="Y85" i="36" s="1"/>
  <c r="Z85" i="36" s="1"/>
  <c r="AA85" i="36" s="1"/>
  <c r="U86" i="36" s="1"/>
  <c r="V86" i="36" s="1"/>
  <c r="W86" i="36" s="1"/>
  <c r="X86" i="36" s="1"/>
  <c r="L83" i="36"/>
  <c r="M83" i="36" s="1"/>
  <c r="N83" i="36" s="1"/>
  <c r="O83" i="36" s="1"/>
  <c r="P83" i="36" s="1"/>
  <c r="Q83" i="36" s="1"/>
  <c r="R83" i="36" s="1"/>
  <c r="L84" i="36" s="1"/>
  <c r="M84" i="36" s="1"/>
  <c r="N84" i="36" s="1"/>
  <c r="O84" i="36" s="1"/>
  <c r="P84" i="36" s="1"/>
  <c r="Q84" i="36" s="1"/>
  <c r="R84" i="36" s="1"/>
  <c r="L85" i="36" s="1"/>
  <c r="M85" i="36" s="1"/>
  <c r="N85" i="36" s="1"/>
  <c r="O85" i="36" s="1"/>
  <c r="P85" i="36" s="1"/>
  <c r="Q85" i="36" s="1"/>
  <c r="R85" i="36" s="1"/>
  <c r="L86" i="36" s="1"/>
  <c r="M86" i="36" s="1"/>
  <c r="N86" i="36" s="1"/>
  <c r="O86" i="36" s="1"/>
  <c r="P86" i="36" s="1"/>
  <c r="Q86" i="36" s="1"/>
  <c r="R86" i="36" s="1"/>
  <c r="L87" i="36" s="1"/>
  <c r="G82" i="36"/>
  <c r="H82" i="36" s="1"/>
  <c r="I82" i="36" s="1"/>
  <c r="C83" i="36" s="1"/>
  <c r="D83" i="36" s="1"/>
  <c r="E83" i="36" s="1"/>
  <c r="F83" i="36" s="1"/>
  <c r="G83" i="36" s="1"/>
  <c r="H83" i="36" s="1"/>
  <c r="I83" i="36" s="1"/>
  <c r="C84" i="36" s="1"/>
  <c r="D84" i="36" s="1"/>
  <c r="E84" i="36" s="1"/>
  <c r="F84" i="36" s="1"/>
  <c r="G84" i="36" s="1"/>
  <c r="H84" i="36" s="1"/>
  <c r="I84" i="36" s="1"/>
  <c r="C85" i="36" s="1"/>
  <c r="D85" i="36" s="1"/>
  <c r="E85" i="36" s="1"/>
  <c r="F85" i="36" s="1"/>
  <c r="U72" i="36"/>
  <c r="V72" i="36" s="1"/>
  <c r="W72" i="36" s="1"/>
  <c r="X72" i="36" s="1"/>
  <c r="Y72" i="36" s="1"/>
  <c r="Z72" i="36" s="1"/>
  <c r="AA72" i="36" s="1"/>
  <c r="U73" i="36" s="1"/>
  <c r="V73" i="36" s="1"/>
  <c r="W73" i="36" s="1"/>
  <c r="X73" i="36" s="1"/>
  <c r="Y73" i="36" s="1"/>
  <c r="Z73" i="36" s="1"/>
  <c r="AA73" i="36" s="1"/>
  <c r="U74" i="36" s="1"/>
  <c r="V74" i="36" s="1"/>
  <c r="W74" i="36" s="1"/>
  <c r="X74" i="36" s="1"/>
  <c r="Y74" i="36" s="1"/>
  <c r="Z74" i="36" s="1"/>
  <c r="AA74" i="36" s="1"/>
  <c r="U75" i="36" s="1"/>
  <c r="V75" i="36" s="1"/>
  <c r="W75" i="36" s="1"/>
  <c r="L72" i="36"/>
  <c r="M72" i="36" s="1"/>
  <c r="N72" i="36" s="1"/>
  <c r="O72" i="36" s="1"/>
  <c r="P72" i="36" s="1"/>
  <c r="Q72" i="36" s="1"/>
  <c r="R72" i="36" s="1"/>
  <c r="L73" i="36" s="1"/>
  <c r="M73" i="36" s="1"/>
  <c r="N73" i="36" s="1"/>
  <c r="O73" i="36" s="1"/>
  <c r="P73" i="36" s="1"/>
  <c r="Q73" i="36" s="1"/>
  <c r="R73" i="36" s="1"/>
  <c r="L74" i="36" s="1"/>
  <c r="M74" i="36" s="1"/>
  <c r="N74" i="36" s="1"/>
  <c r="O74" i="36" s="1"/>
  <c r="P74" i="36" s="1"/>
  <c r="Q74" i="36" s="1"/>
  <c r="R74" i="36" s="1"/>
  <c r="L75" i="36" s="1"/>
  <c r="M75" i="36" s="1"/>
  <c r="N75" i="36" s="1"/>
  <c r="O75" i="36" s="1"/>
  <c r="P75" i="36" s="1"/>
  <c r="Q75" i="36" s="1"/>
  <c r="R75" i="36" s="1"/>
  <c r="L76" i="36" s="1"/>
  <c r="G71" i="36"/>
  <c r="H71" i="36" s="1"/>
  <c r="I71" i="36" s="1"/>
  <c r="C72" i="36" s="1"/>
  <c r="D72" i="36" s="1"/>
  <c r="E72" i="36" s="1"/>
  <c r="F72" i="36" s="1"/>
  <c r="G72" i="36" s="1"/>
  <c r="H72" i="36" s="1"/>
  <c r="I72" i="36" s="1"/>
  <c r="C73" i="36" s="1"/>
  <c r="D73" i="36" s="1"/>
  <c r="E73" i="36" s="1"/>
  <c r="F73" i="36" s="1"/>
  <c r="G73" i="36" s="1"/>
  <c r="H73" i="36" s="1"/>
  <c r="I73" i="36" s="1"/>
  <c r="C74" i="36" s="1"/>
  <c r="D74" i="36" s="1"/>
  <c r="E74" i="36" s="1"/>
  <c r="F74" i="36" s="1"/>
  <c r="G74" i="36" s="1"/>
  <c r="H74" i="36" s="1"/>
  <c r="I74" i="36" s="1"/>
  <c r="C75" i="36" s="1"/>
  <c r="D75" i="36" s="1"/>
  <c r="E75" i="36" s="1"/>
  <c r="F75" i="36" s="1"/>
  <c r="G75" i="36" s="1"/>
  <c r="H75" i="36" s="1"/>
  <c r="AA60" i="36"/>
  <c r="U61" i="36" s="1"/>
  <c r="V61" i="36" s="1"/>
  <c r="W61" i="36" s="1"/>
  <c r="X61" i="36" s="1"/>
  <c r="Y61" i="36" s="1"/>
  <c r="Z61" i="36" s="1"/>
  <c r="AA61" i="36" s="1"/>
  <c r="U62" i="36" s="1"/>
  <c r="V62" i="36" s="1"/>
  <c r="W62" i="36" s="1"/>
  <c r="X62" i="36" s="1"/>
  <c r="Y62" i="36" s="1"/>
  <c r="Z62" i="36" s="1"/>
  <c r="AA62" i="36" s="1"/>
  <c r="U63" i="36" s="1"/>
  <c r="V63" i="36" s="1"/>
  <c r="W63" i="36" s="1"/>
  <c r="X63" i="36" s="1"/>
  <c r="Y63" i="36" s="1"/>
  <c r="Z63" i="36" s="1"/>
  <c r="AA63" i="36" s="1"/>
  <c r="U64" i="36" s="1"/>
  <c r="V64" i="36" s="1"/>
  <c r="W64" i="36" s="1"/>
  <c r="R60" i="36"/>
  <c r="L61" i="36" s="1"/>
  <c r="M61" i="36" s="1"/>
  <c r="N61" i="36" s="1"/>
  <c r="O61" i="36" s="1"/>
  <c r="P61" i="36" s="1"/>
  <c r="Q61" i="36" s="1"/>
  <c r="R61" i="36" s="1"/>
  <c r="L62" i="36" s="1"/>
  <c r="M62" i="36" s="1"/>
  <c r="N62" i="36" s="1"/>
  <c r="O62" i="36" s="1"/>
  <c r="P62" i="36" s="1"/>
  <c r="Q62" i="36" s="1"/>
  <c r="R62" i="36" s="1"/>
  <c r="L63" i="36" s="1"/>
  <c r="M63" i="36" s="1"/>
  <c r="N63" i="36" s="1"/>
  <c r="O63" i="36" s="1"/>
  <c r="P63" i="36" s="1"/>
  <c r="Q63" i="36" s="1"/>
  <c r="R63" i="36" s="1"/>
  <c r="L64" i="36" s="1"/>
  <c r="M64" i="36" s="1"/>
  <c r="N64" i="36" s="1"/>
  <c r="O64" i="36" s="1"/>
  <c r="P64" i="36" s="1"/>
  <c r="Q64" i="36" s="1"/>
  <c r="R64" i="36" s="1"/>
  <c r="L65" i="36" s="1"/>
  <c r="G60" i="36"/>
  <c r="H60" i="36" s="1"/>
  <c r="I60" i="36" s="1"/>
  <c r="C61" i="36" s="1"/>
  <c r="D61" i="36" s="1"/>
  <c r="E61" i="36" s="1"/>
  <c r="F61" i="36" s="1"/>
  <c r="G61" i="36" s="1"/>
  <c r="H61" i="36" s="1"/>
  <c r="I61" i="36" s="1"/>
  <c r="C62" i="36" s="1"/>
  <c r="D62" i="36" s="1"/>
  <c r="E62" i="36" s="1"/>
  <c r="F62" i="36" s="1"/>
  <c r="G62" i="36" s="1"/>
  <c r="H62" i="36" s="1"/>
  <c r="I62" i="36" s="1"/>
  <c r="C63" i="36" s="1"/>
  <c r="D63" i="36" s="1"/>
  <c r="E63" i="36" s="1"/>
  <c r="F63" i="36" s="1"/>
  <c r="G63" i="36" s="1"/>
  <c r="H63" i="36" s="1"/>
  <c r="I63" i="36" s="1"/>
  <c r="C64" i="36" s="1"/>
  <c r="D64" i="36" s="1"/>
  <c r="E64" i="36" s="1"/>
  <c r="F64" i="36" s="1"/>
  <c r="G64" i="36" s="1"/>
  <c r="V49" i="36"/>
  <c r="W49" i="36" s="1"/>
  <c r="X49" i="36" s="1"/>
  <c r="Y49" i="36" s="1"/>
  <c r="Z49" i="36" s="1"/>
  <c r="AA49" i="36" s="1"/>
  <c r="U50" i="36" s="1"/>
  <c r="V50" i="36" s="1"/>
  <c r="W50" i="36" s="1"/>
  <c r="X50" i="36" s="1"/>
  <c r="Y50" i="36" s="1"/>
  <c r="Z50" i="36" s="1"/>
  <c r="AA50" i="36" s="1"/>
  <c r="U51" i="36" s="1"/>
  <c r="V51" i="36" s="1"/>
  <c r="W51" i="36" s="1"/>
  <c r="X51" i="36" s="1"/>
  <c r="Y51" i="36" s="1"/>
  <c r="Z51" i="36" s="1"/>
  <c r="AA51" i="36" s="1"/>
  <c r="U52" i="36" s="1"/>
  <c r="V52" i="36" s="1"/>
  <c r="W52" i="36" s="1"/>
  <c r="X52" i="36" s="1"/>
  <c r="Y52" i="36" s="1"/>
  <c r="Z52" i="36" s="1"/>
  <c r="AA52" i="36" s="1"/>
  <c r="U53" i="36" s="1"/>
  <c r="V53" i="36" s="1"/>
  <c r="W53" i="36" s="1"/>
  <c r="Q49" i="36"/>
  <c r="R49" i="36" s="1"/>
  <c r="L50" i="36" s="1"/>
  <c r="M50" i="36" s="1"/>
  <c r="N50" i="36" s="1"/>
  <c r="O50" i="36" s="1"/>
  <c r="P50" i="36" s="1"/>
  <c r="Q50" i="36" s="1"/>
  <c r="R50" i="36" s="1"/>
  <c r="L51" i="36" s="1"/>
  <c r="M51" i="36" s="1"/>
  <c r="N51" i="36" s="1"/>
  <c r="O51" i="36" s="1"/>
  <c r="P51" i="36" s="1"/>
  <c r="Q51" i="36" s="1"/>
  <c r="R51" i="36" s="1"/>
  <c r="L52" i="36" s="1"/>
  <c r="M52" i="36" s="1"/>
  <c r="N52" i="36" s="1"/>
  <c r="O52" i="36" s="1"/>
  <c r="P52" i="36" s="1"/>
  <c r="Q52" i="36" s="1"/>
  <c r="R52" i="36" s="1"/>
  <c r="L53" i="36" s="1"/>
  <c r="M53" i="36" s="1"/>
  <c r="N53" i="36" s="1"/>
  <c r="O53" i="36" s="1"/>
  <c r="P53" i="36" s="1"/>
  <c r="Q53" i="36" s="1"/>
  <c r="R53" i="36" s="1"/>
  <c r="F49" i="36"/>
  <c r="G49" i="36" s="1"/>
  <c r="H49" i="36" s="1"/>
  <c r="I49" i="36" s="1"/>
  <c r="C50" i="36" s="1"/>
  <c r="D50" i="36" s="1"/>
  <c r="E50" i="36" s="1"/>
  <c r="F50" i="36" s="1"/>
  <c r="G50" i="36" s="1"/>
  <c r="H50" i="36" s="1"/>
  <c r="I50" i="36" s="1"/>
  <c r="C51" i="36" s="1"/>
  <c r="D51" i="36" s="1"/>
  <c r="E51" i="36" s="1"/>
  <c r="F51" i="36" s="1"/>
  <c r="G51" i="36" s="1"/>
  <c r="H51" i="36" s="1"/>
  <c r="I51" i="36" s="1"/>
  <c r="C52" i="36" s="1"/>
  <c r="D52" i="36" s="1"/>
  <c r="E52" i="36" s="1"/>
  <c r="F52" i="36" s="1"/>
  <c r="G52" i="36" s="1"/>
  <c r="H52" i="36" s="1"/>
  <c r="I52" i="36" s="1"/>
  <c r="C53" i="36" s="1"/>
  <c r="D53" i="36" s="1"/>
  <c r="E53" i="36" s="1"/>
  <c r="F53" i="36" s="1"/>
  <c r="AA38" i="36"/>
  <c r="U39" i="36" s="1"/>
  <c r="V39" i="36" s="1"/>
  <c r="W39" i="36" s="1"/>
  <c r="X39" i="36" s="1"/>
  <c r="Y39" i="36" s="1"/>
  <c r="Z39" i="36" s="1"/>
  <c r="AA39" i="36" s="1"/>
  <c r="U40" i="36" s="1"/>
  <c r="V40" i="36" s="1"/>
  <c r="W40" i="36" s="1"/>
  <c r="X40" i="36" s="1"/>
  <c r="Y40" i="36" s="1"/>
  <c r="Z40" i="36" s="1"/>
  <c r="AA40" i="36" s="1"/>
  <c r="U41" i="36" s="1"/>
  <c r="V41" i="36" s="1"/>
  <c r="W41" i="36" s="1"/>
  <c r="X41" i="36" s="1"/>
  <c r="Y41" i="36" s="1"/>
  <c r="Z41" i="36" s="1"/>
  <c r="AA41" i="36" s="1"/>
  <c r="U42" i="36" s="1"/>
  <c r="V42" i="36" s="1"/>
  <c r="W42" i="36" s="1"/>
  <c r="X42" i="36" s="1"/>
  <c r="Y42" i="36" s="1"/>
  <c r="Z42" i="36" s="1"/>
  <c r="AA42" i="36" s="1"/>
  <c r="U43" i="36" s="1"/>
  <c r="V43" i="36" s="1"/>
  <c r="Q38" i="36"/>
  <c r="R38" i="36" s="1"/>
  <c r="L39" i="36" s="1"/>
  <c r="M39" i="36" s="1"/>
  <c r="N39" i="36" s="1"/>
  <c r="O39" i="36" s="1"/>
  <c r="P39" i="36" s="1"/>
  <c r="Q39" i="36" s="1"/>
  <c r="R39" i="36" s="1"/>
  <c r="L40" i="36" s="1"/>
  <c r="M40" i="36" s="1"/>
  <c r="N40" i="36" s="1"/>
  <c r="O40" i="36" s="1"/>
  <c r="P40" i="36" s="1"/>
  <c r="Q40" i="36" s="1"/>
  <c r="R40" i="36" s="1"/>
  <c r="L41" i="36" s="1"/>
  <c r="M41" i="36" s="1"/>
  <c r="N41" i="36" s="1"/>
  <c r="O41" i="36" s="1"/>
  <c r="P41" i="36" s="1"/>
  <c r="Q41" i="36" s="1"/>
  <c r="R41" i="36" s="1"/>
  <c r="L42" i="36" s="1"/>
  <c r="M42" i="36" s="1"/>
  <c r="N42" i="36" s="1"/>
  <c r="O42" i="36" s="1"/>
  <c r="P42" i="36" s="1"/>
  <c r="Q42" i="36" s="1"/>
  <c r="E38" i="36"/>
  <c r="F38" i="36" s="1"/>
  <c r="G38" i="36" s="1"/>
  <c r="H38" i="36" s="1"/>
  <c r="I38" i="36" s="1"/>
  <c r="C39" i="36" s="1"/>
  <c r="D39" i="36" s="1"/>
  <c r="E39" i="36" s="1"/>
  <c r="F39" i="36" s="1"/>
  <c r="G39" i="36" s="1"/>
  <c r="H39" i="36" s="1"/>
  <c r="I39" i="36" s="1"/>
  <c r="C40" i="36" s="1"/>
  <c r="D40" i="36" s="1"/>
  <c r="E40" i="36" s="1"/>
  <c r="F40" i="36" s="1"/>
  <c r="G40" i="36" s="1"/>
  <c r="H40" i="36" s="1"/>
  <c r="I40" i="36" s="1"/>
  <c r="C41" i="36" s="1"/>
  <c r="D41" i="36" s="1"/>
  <c r="E41" i="36" s="1"/>
  <c r="F41" i="36" s="1"/>
  <c r="G41" i="36" s="1"/>
  <c r="H41" i="36" s="1"/>
  <c r="I41" i="36" s="1"/>
  <c r="C42" i="36" s="1"/>
  <c r="D42" i="36" s="1"/>
  <c r="E42" i="36" s="1"/>
  <c r="F42" i="36" s="1"/>
  <c r="AA27" i="36"/>
  <c r="U28" i="36" s="1"/>
  <c r="V28" i="36" s="1"/>
  <c r="W28" i="36" s="1"/>
  <c r="X28" i="36" s="1"/>
  <c r="Y28" i="36" s="1"/>
  <c r="Z28" i="36" s="1"/>
  <c r="AA28" i="36" s="1"/>
  <c r="U29" i="36" s="1"/>
  <c r="V29" i="36" s="1"/>
  <c r="W29" i="36" s="1"/>
  <c r="X29" i="36" s="1"/>
  <c r="Y29" i="36" s="1"/>
  <c r="Z29" i="36" s="1"/>
  <c r="AA29" i="36" s="1"/>
  <c r="U30" i="36" s="1"/>
  <c r="V30" i="36" s="1"/>
  <c r="W30" i="36" s="1"/>
  <c r="X30" i="36" s="1"/>
  <c r="Y30" i="36" s="1"/>
  <c r="Z30" i="36" s="1"/>
  <c r="AA30" i="36" s="1"/>
  <c r="U31" i="36" s="1"/>
  <c r="R27" i="36"/>
  <c r="L28" i="36" s="1"/>
  <c r="M28" i="36" s="1"/>
  <c r="N28" i="36" s="1"/>
  <c r="O28" i="36" s="1"/>
  <c r="P28" i="36" s="1"/>
  <c r="Q28" i="36" s="1"/>
  <c r="R28" i="36" s="1"/>
  <c r="L29" i="36" s="1"/>
  <c r="M29" i="36" s="1"/>
  <c r="N29" i="36" s="1"/>
  <c r="O29" i="36" s="1"/>
  <c r="P29" i="36" s="1"/>
  <c r="Q29" i="36" s="1"/>
  <c r="R29" i="36" s="1"/>
  <c r="L30" i="36" s="1"/>
  <c r="M30" i="36" s="1"/>
  <c r="N30" i="36" s="1"/>
  <c r="O30" i="36" s="1"/>
  <c r="P30" i="36" s="1"/>
  <c r="Q30" i="36" s="1"/>
  <c r="R30" i="36" s="1"/>
  <c r="L31" i="36" s="1"/>
  <c r="M31" i="36" s="1"/>
  <c r="N31" i="36" s="1"/>
  <c r="O31" i="36" s="1"/>
  <c r="P31" i="36" s="1"/>
  <c r="Q31" i="36" s="1"/>
  <c r="R31" i="36" s="1"/>
  <c r="L32" i="36" s="1"/>
  <c r="G85" i="36" l="1"/>
  <c r="H85" i="36" s="1"/>
  <c r="I85" i="36" s="1"/>
  <c r="C86" i="36" s="1"/>
  <c r="D86" i="36" s="1"/>
  <c r="E86" i="36" s="1"/>
  <c r="F86" i="36" s="1"/>
  <c r="G86" i="36" s="1"/>
  <c r="H86" i="36" s="1"/>
  <c r="O32" i="6" l="1"/>
  <c r="I29" i="53" l="1"/>
  <c r="I29" i="54"/>
  <c r="I29" i="40"/>
  <c r="I25" i="53"/>
  <c r="I25" i="54"/>
  <c r="O31" i="6"/>
  <c r="I25" i="40" l="1"/>
  <c r="O30" i="6"/>
  <c r="I9" i="40" l="1"/>
  <c r="J41" i="6" l="1"/>
  <c r="J43" i="6" s="1"/>
  <c r="I8" i="40"/>
  <c r="I5" i="40" s="1"/>
  <c r="I58" i="6" l="1"/>
  <c r="I59" i="6" s="1"/>
  <c r="I41" i="6"/>
  <c r="I43" i="6" s="1"/>
  <c r="I16" i="53" l="1"/>
  <c r="O21" i="6"/>
  <c r="O20" i="6" l="1"/>
  <c r="I17" i="53"/>
  <c r="O22" i="6"/>
  <c r="I15" i="53"/>
  <c r="I18" i="53"/>
  <c r="O23" i="6"/>
  <c r="I9" i="53" l="1"/>
  <c r="K41" i="6" l="1"/>
  <c r="K43" i="6" s="1"/>
  <c r="I8" i="53"/>
  <c r="I5" i="53" s="1"/>
  <c r="L49" i="6"/>
  <c r="I22" i="54" l="1"/>
  <c r="O27" i="6"/>
  <c r="I21" i="54" l="1"/>
  <c r="O26" i="6"/>
  <c r="I23" i="54"/>
  <c r="O28" i="6"/>
  <c r="O25" i="6" l="1"/>
  <c r="I20" i="54"/>
  <c r="O11" i="6" l="1"/>
  <c r="I9" i="54"/>
  <c r="L41" i="6" l="1"/>
  <c r="L43" i="6" s="1"/>
  <c r="I8" i="54"/>
  <c r="I5" i="54" s="1"/>
  <c r="O10" i="6" l="1"/>
</calcChain>
</file>

<file path=xl/sharedStrings.xml><?xml version="1.0" encoding="utf-8"?>
<sst xmlns="http://schemas.openxmlformats.org/spreadsheetml/2006/main" count="1141" uniqueCount="423">
  <si>
    <t>월</t>
    <phoneticPr fontId="1" type="noConversion"/>
  </si>
  <si>
    <t>계</t>
    <phoneticPr fontId="1" type="noConversion"/>
  </si>
  <si>
    <t>비      고</t>
    <phoneticPr fontId="1" type="noConversion"/>
  </si>
  <si>
    <t>단가($,\)</t>
    <phoneticPr fontId="1" type="noConversion"/>
  </si>
  <si>
    <t>일</t>
    <phoneticPr fontId="1" type="noConversion"/>
  </si>
  <si>
    <t>2. 직접경비</t>
    <phoneticPr fontId="1" type="noConversion"/>
  </si>
  <si>
    <t>식</t>
    <phoneticPr fontId="1" type="noConversion"/>
  </si>
  <si>
    <t xml:space="preserve">1. 인건비 </t>
    <phoneticPr fontId="1" type="noConversion"/>
  </si>
  <si>
    <t>대</t>
    <phoneticPr fontId="1" type="noConversion"/>
  </si>
  <si>
    <t>중</t>
    <phoneticPr fontId="1" type="noConversion"/>
  </si>
  <si>
    <t>소</t>
    <phoneticPr fontId="1" type="noConversion"/>
  </si>
  <si>
    <t>세</t>
    <phoneticPr fontId="1" type="noConversion"/>
  </si>
  <si>
    <t>내역</t>
    <phoneticPr fontId="1" type="noConversion"/>
  </si>
  <si>
    <t>소계</t>
    <phoneticPr fontId="1" type="noConversion"/>
  </si>
  <si>
    <t>정산기준</t>
    <phoneticPr fontId="1" type="noConversion"/>
  </si>
  <si>
    <t>실비정산</t>
    <phoneticPr fontId="1" type="noConversion"/>
  </si>
  <si>
    <t>합계</t>
    <phoneticPr fontId="1" type="noConversion"/>
  </si>
  <si>
    <t>구분</t>
    <phoneticPr fontId="1" type="noConversion"/>
  </si>
  <si>
    <t>(영세율 적용)</t>
    <phoneticPr fontId="1" type="noConversion"/>
  </si>
  <si>
    <t>금  액(원)</t>
    <phoneticPr fontId="1" type="noConversion"/>
  </si>
  <si>
    <t>수량</t>
    <phoneticPr fontId="1" type="noConversion"/>
  </si>
  <si>
    <t>3. 예비비</t>
    <phoneticPr fontId="1" type="noConversion"/>
  </si>
  <si>
    <t>4. 손해배상보험</t>
    <phoneticPr fontId="1" type="noConversion"/>
  </si>
  <si>
    <t>5. 부가가치세</t>
    <phoneticPr fontId="1" type="noConversion"/>
  </si>
  <si>
    <t>단위</t>
    <phoneticPr fontId="1" type="noConversion"/>
  </si>
  <si>
    <t>2차년도</t>
    <phoneticPr fontId="1" type="noConversion"/>
  </si>
  <si>
    <t>3차년도</t>
    <phoneticPr fontId="1" type="noConversion"/>
  </si>
  <si>
    <t>화</t>
    <phoneticPr fontId="1" type="noConversion"/>
  </si>
  <si>
    <t>수</t>
  </si>
  <si>
    <t>목</t>
  </si>
  <si>
    <t>금</t>
  </si>
  <si>
    <t>토</t>
  </si>
  <si>
    <t>2026. 06</t>
    <phoneticPr fontId="1" type="noConversion"/>
  </si>
  <si>
    <t>2026. 07</t>
    <phoneticPr fontId="1" type="noConversion"/>
  </si>
  <si>
    <t>2026. 08</t>
    <phoneticPr fontId="1" type="noConversion"/>
  </si>
  <si>
    <t>2026. 09</t>
    <phoneticPr fontId="1" type="noConversion"/>
  </si>
  <si>
    <t>2026. 10</t>
    <phoneticPr fontId="1" type="noConversion"/>
  </si>
  <si>
    <t>2026. 11</t>
    <phoneticPr fontId="1" type="noConversion"/>
  </si>
  <si>
    <t>2026. 12</t>
    <phoneticPr fontId="1" type="noConversion"/>
  </si>
  <si>
    <t>전체 계약금액(원)</t>
    <phoneticPr fontId="1" type="noConversion"/>
  </si>
  <si>
    <t>전체 계약금액</t>
    <phoneticPr fontId="1" type="noConversion"/>
  </si>
  <si>
    <t>차년도 계약금액(원)</t>
    <phoneticPr fontId="1" type="noConversion"/>
  </si>
  <si>
    <t>2027. 01</t>
    <phoneticPr fontId="1" type="noConversion"/>
  </si>
  <si>
    <t>2027. 02</t>
    <phoneticPr fontId="1" type="noConversion"/>
  </si>
  <si>
    <t>2027. 03</t>
    <phoneticPr fontId="1" type="noConversion"/>
  </si>
  <si>
    <t>2027. 04</t>
    <phoneticPr fontId="1" type="noConversion"/>
  </si>
  <si>
    <t>2027. 05</t>
    <phoneticPr fontId="1" type="noConversion"/>
  </si>
  <si>
    <t>2027. 06</t>
    <phoneticPr fontId="1" type="noConversion"/>
  </si>
  <si>
    <t>2027. 07</t>
    <phoneticPr fontId="1" type="noConversion"/>
  </si>
  <si>
    <t>2027. 08</t>
    <phoneticPr fontId="1" type="noConversion"/>
  </si>
  <si>
    <t>2027. 09</t>
    <phoneticPr fontId="1" type="noConversion"/>
  </si>
  <si>
    <t>2027. 10</t>
    <phoneticPr fontId="1" type="noConversion"/>
  </si>
  <si>
    <t>2027. 11</t>
    <phoneticPr fontId="1" type="noConversion"/>
  </si>
  <si>
    <t>2027. 12</t>
    <phoneticPr fontId="1" type="noConversion"/>
  </si>
  <si>
    <t>2028. 01</t>
    <phoneticPr fontId="1" type="noConversion"/>
  </si>
  <si>
    <t>2028. 02</t>
    <phoneticPr fontId="1" type="noConversion"/>
  </si>
  <si>
    <t>2028. 03</t>
    <phoneticPr fontId="1" type="noConversion"/>
  </si>
  <si>
    <t>2028. 04</t>
    <phoneticPr fontId="1" type="noConversion"/>
  </si>
  <si>
    <t>2028. 05</t>
    <phoneticPr fontId="1" type="noConversion"/>
  </si>
  <si>
    <t>2028. 06</t>
    <phoneticPr fontId="1" type="noConversion"/>
  </si>
  <si>
    <t>2028. 07</t>
    <phoneticPr fontId="1" type="noConversion"/>
  </si>
  <si>
    <t>2028. 08</t>
    <phoneticPr fontId="1" type="noConversion"/>
  </si>
  <si>
    <t>2028. 09</t>
    <phoneticPr fontId="1" type="noConversion"/>
  </si>
  <si>
    <t>2028. 10</t>
    <phoneticPr fontId="1" type="noConversion"/>
  </si>
  <si>
    <t>2028. 11</t>
    <phoneticPr fontId="1" type="noConversion"/>
  </si>
  <si>
    <t>2028. 12</t>
    <phoneticPr fontId="1" type="noConversion"/>
  </si>
  <si>
    <t>사업비 산출내역</t>
    <phoneticPr fontId="1" type="noConversion"/>
  </si>
  <si>
    <t xml:space="preserve"> 2.1 사업비</t>
    <phoneticPr fontId="1" type="noConversion"/>
  </si>
  <si>
    <t>인터뷰</t>
    <phoneticPr fontId="1" type="noConversion"/>
  </si>
  <si>
    <t>㎡</t>
    <phoneticPr fontId="1" type="noConversion"/>
  </si>
  <si>
    <t>면적당비용</t>
    <phoneticPr fontId="1" type="noConversion"/>
  </si>
  <si>
    <t>구분</t>
    <phoneticPr fontId="1" type="noConversion"/>
  </si>
  <si>
    <t>항목</t>
    <phoneticPr fontId="1" type="noConversion"/>
  </si>
  <si>
    <t>면적</t>
    <phoneticPr fontId="1" type="noConversion"/>
  </si>
  <si>
    <t>총비용</t>
    <phoneticPr fontId="1" type="noConversion"/>
  </si>
  <si>
    <t>산정기준</t>
    <phoneticPr fontId="1" type="noConversion"/>
  </si>
  <si>
    <t>비고</t>
    <phoneticPr fontId="1" type="noConversion"/>
  </si>
  <si>
    <t>PY</t>
    <phoneticPr fontId="1" type="noConversion"/>
  </si>
  <si>
    <t>USD</t>
    <phoneticPr fontId="1" type="noConversion"/>
  </si>
  <si>
    <t>KRW</t>
    <phoneticPr fontId="1" type="noConversion"/>
  </si>
  <si>
    <t>USD/㎡</t>
    <phoneticPr fontId="1" type="noConversion"/>
  </si>
  <si>
    <t>KRW/㎡</t>
    <phoneticPr fontId="1" type="noConversion"/>
  </si>
  <si>
    <t>KRW/PY</t>
    <phoneticPr fontId="1" type="noConversion"/>
  </si>
  <si>
    <t>CAD산정면적</t>
    <phoneticPr fontId="1" type="noConversion"/>
  </si>
  <si>
    <t>공사비</t>
    <phoneticPr fontId="1" type="noConversion"/>
  </si>
  <si>
    <t>건축물</t>
    <phoneticPr fontId="1" type="noConversion"/>
  </si>
  <si>
    <t>교육훈련센터</t>
    <phoneticPr fontId="1" type="noConversion"/>
  </si>
  <si>
    <t>기숙사및식당</t>
    <phoneticPr fontId="1" type="noConversion"/>
  </si>
  <si>
    <t>인터뷰</t>
    <phoneticPr fontId="1" type="noConversion"/>
  </si>
  <si>
    <t>소계</t>
    <phoneticPr fontId="1" type="noConversion"/>
  </si>
  <si>
    <t>야외시설</t>
    <phoneticPr fontId="1" type="noConversion"/>
  </si>
  <si>
    <t>화학사고대응훈련장</t>
    <phoneticPr fontId="1" type="noConversion"/>
  </si>
  <si>
    <t>예타기준</t>
    <phoneticPr fontId="1" type="noConversion"/>
  </si>
  <si>
    <t>운송차량사고대응훈련장</t>
    <phoneticPr fontId="1" type="noConversion"/>
  </si>
  <si>
    <t>사례</t>
    <phoneticPr fontId="1" type="noConversion"/>
  </si>
  <si>
    <t>주차장</t>
    <phoneticPr fontId="1" type="noConversion"/>
  </si>
  <si>
    <t>도로포장</t>
    <phoneticPr fontId="1" type="noConversion"/>
  </si>
  <si>
    <t>조경시설(휴게 등)</t>
    <phoneticPr fontId="1" type="noConversion"/>
  </si>
  <si>
    <t>총계</t>
    <phoneticPr fontId="1" type="noConversion"/>
  </si>
  <si>
    <t>증감</t>
    <phoneticPr fontId="1" type="noConversion"/>
  </si>
  <si>
    <t>(산출근거1) 시설구축비</t>
    <phoneticPr fontId="1" type="noConversion"/>
  </si>
  <si>
    <t>구분</t>
    <phoneticPr fontId="1" type="noConversion"/>
  </si>
  <si>
    <t>시설구축비 (KRW)</t>
    <phoneticPr fontId="1" type="noConversion"/>
  </si>
  <si>
    <t>계</t>
    <phoneticPr fontId="1" type="noConversion"/>
  </si>
  <si>
    <t>Ⅰ. 건축물 공사</t>
    <phoneticPr fontId="1" type="noConversion"/>
  </si>
  <si>
    <t>Ⅱ. 야외시설 공사</t>
    <phoneticPr fontId="1" type="noConversion"/>
  </si>
  <si>
    <t xml:space="preserve"> 원/㎡</t>
    <phoneticPr fontId="1" type="noConversion"/>
  </si>
  <si>
    <t>총공사비</t>
    <phoneticPr fontId="1" type="noConversion"/>
  </si>
  <si>
    <t>연면적</t>
    <phoneticPr fontId="1" type="noConversion"/>
  </si>
  <si>
    <t>규모</t>
    <phoneticPr fontId="1" type="noConversion"/>
  </si>
  <si>
    <t>구조</t>
    <phoneticPr fontId="1" type="noConversion"/>
  </si>
  <si>
    <t>일반청사</t>
    <phoneticPr fontId="1" type="noConversion"/>
  </si>
  <si>
    <t>경찰수사연수원 수사교육동 증축사업</t>
    <phoneticPr fontId="1" type="noConversion"/>
  </si>
  <si>
    <t>지하 1층 ~ 지상 7층</t>
    <phoneticPr fontId="1" type="noConversion"/>
  </si>
  <si>
    <t>철근콘크리트조</t>
    <phoneticPr fontId="1" type="noConversion"/>
  </si>
  <si>
    <t>철근콘크리트조</t>
    <phoneticPr fontId="1" type="noConversion"/>
  </si>
  <si>
    <t>증평경찰서 신축사업 건축공사</t>
    <phoneticPr fontId="1" type="noConversion"/>
  </si>
  <si>
    <t>지하 1층 ~ 지상 4층</t>
    <phoneticPr fontId="1" type="noConversion"/>
  </si>
  <si>
    <t>부산지방법원 동부지원 청사 별관 증축공사</t>
    <phoneticPr fontId="1" type="noConversion"/>
  </si>
  <si>
    <t>지하 0층 ~ 지상 4층</t>
    <phoneticPr fontId="1" type="noConversion"/>
  </si>
  <si>
    <t>철골철근콘크리트조</t>
    <phoneticPr fontId="1" type="noConversion"/>
  </si>
  <si>
    <t>과천행복드림센터 건립공사</t>
    <phoneticPr fontId="1" type="noConversion"/>
  </si>
  <si>
    <t>지하 2층 ~ 지상 3층</t>
    <phoneticPr fontId="1" type="noConversion"/>
  </si>
  <si>
    <t>중부지방해양경찰청 청사 신축공사</t>
    <phoneticPr fontId="1" type="noConversion"/>
  </si>
  <si>
    <t>단양경찰서 신축사업 건축공사</t>
    <phoneticPr fontId="1" type="noConversion"/>
  </si>
  <si>
    <t>지하 1층 ~ 지상 5층</t>
    <phoneticPr fontId="1" type="noConversion"/>
  </si>
  <si>
    <t>장호원읍 행정복지센터 건립공사</t>
    <phoneticPr fontId="1" type="noConversion"/>
  </si>
  <si>
    <t>지하 1층 ~ 지상 3층</t>
    <phoneticPr fontId="1" type="noConversion"/>
  </si>
  <si>
    <t>{가칭]국립북한인권센터 건립사업 건축공사</t>
    <phoneticPr fontId="1" type="noConversion"/>
  </si>
  <si>
    <t>계룡경찰서 신축 건축공사</t>
    <phoneticPr fontId="1" type="noConversion"/>
  </si>
  <si>
    <t>은평세무서 청사 신축공사</t>
    <phoneticPr fontId="1" type="noConversion"/>
  </si>
  <si>
    <t>지하 4층 ~ 지상 7층</t>
    <phoneticPr fontId="1" type="noConversion"/>
  </si>
  <si>
    <t>강동세무서 청사 신축공사</t>
    <phoneticPr fontId="1" type="noConversion"/>
  </si>
  <si>
    <t>지하 2층 ~ 지상 7층</t>
    <phoneticPr fontId="1" type="noConversion"/>
  </si>
  <si>
    <t>119항공정비실 건립사업 건축공사</t>
    <phoneticPr fontId="1" type="noConversion"/>
  </si>
  <si>
    <t>전남연수원 건립 건축공사</t>
    <phoneticPr fontId="1" type="noConversion"/>
  </si>
  <si>
    <t>지하 0층 ~ 지상 6층</t>
    <phoneticPr fontId="1" type="noConversion"/>
  </si>
  <si>
    <t>해양경찰 위성센터 건축공사</t>
    <phoneticPr fontId="1" type="noConversion"/>
  </si>
  <si>
    <t>밀양 공공임대형 지식산업센터 건립사업</t>
    <phoneticPr fontId="1" type="noConversion"/>
  </si>
  <si>
    <t>중부산세무서 청사신축 건설공사</t>
    <phoneticPr fontId="1" type="noConversion"/>
  </si>
  <si>
    <t>경주우체국 건립공사</t>
    <phoneticPr fontId="1" type="noConversion"/>
  </si>
  <si>
    <t>남해군 청사 신축공사</t>
    <phoneticPr fontId="1" type="noConversion"/>
  </si>
  <si>
    <t>지하 2층 ~ 지상 6층</t>
    <phoneticPr fontId="1" type="noConversion"/>
  </si>
  <si>
    <t>울릉소방서 신축 건축공사</t>
    <phoneticPr fontId="1" type="noConversion"/>
  </si>
  <si>
    <t>일반수련시설</t>
    <phoneticPr fontId="1" type="noConversion"/>
  </si>
  <si>
    <t>(가칭)강원도교직원수련원 장호 분원 신축공사</t>
    <phoneticPr fontId="1" type="noConversion"/>
  </si>
  <si>
    <t>년도</t>
    <phoneticPr fontId="1" type="noConversion"/>
  </si>
  <si>
    <t>시설명</t>
    <phoneticPr fontId="1" type="noConversion"/>
  </si>
  <si>
    <t>면적당공사비</t>
    <phoneticPr fontId="1" type="noConversion"/>
  </si>
  <si>
    <t>PY/㎡</t>
    <phoneticPr fontId="1" type="noConversion"/>
  </si>
  <si>
    <t>㎡</t>
  </si>
  <si>
    <t>PY</t>
    <phoneticPr fontId="1" type="noConversion"/>
  </si>
  <si>
    <t>평균</t>
    <phoneticPr fontId="1" type="noConversion"/>
  </si>
  <si>
    <t>(산출근거2) 설계비 감리비 산정을 위한 조달청 국내공사비분석</t>
    <phoneticPr fontId="1" type="noConversion"/>
  </si>
  <si>
    <t>□ 세부내역</t>
    <phoneticPr fontId="1" type="noConversion"/>
  </si>
  <si>
    <t>□ 시설구축비 총괄표</t>
    <phoneticPr fontId="1" type="noConversion"/>
  </si>
  <si>
    <t>□ 국내 기준공사비 추정</t>
    <phoneticPr fontId="1" type="noConversion"/>
  </si>
  <si>
    <t>국내공사비환산</t>
    <phoneticPr fontId="1" type="noConversion"/>
  </si>
  <si>
    <t>조달청평균 면적당공사비</t>
    <phoneticPr fontId="1" type="noConversion"/>
  </si>
  <si>
    <t>시설총 연면적</t>
    <phoneticPr fontId="1" type="noConversion"/>
  </si>
  <si>
    <t>내용</t>
    <phoneticPr fontId="1" type="noConversion"/>
  </si>
  <si>
    <t>백만단위 절사</t>
    <phoneticPr fontId="1" type="noConversion"/>
  </si>
  <si>
    <t>%</t>
    <phoneticPr fontId="1" type="noConversion"/>
  </si>
  <si>
    <t>설계비</t>
    <phoneticPr fontId="1" type="noConversion"/>
  </si>
  <si>
    <t>감리비</t>
    <phoneticPr fontId="1" type="noConversion"/>
  </si>
  <si>
    <t>요율</t>
    <phoneticPr fontId="1" type="noConversion"/>
  </si>
  <si>
    <t>건축설계</t>
    <phoneticPr fontId="1" type="noConversion"/>
  </si>
  <si>
    <t>직접경비</t>
    <phoneticPr fontId="1" type="noConversion"/>
  </si>
  <si>
    <t>비고</t>
    <phoneticPr fontId="1" type="noConversion"/>
  </si>
  <si>
    <t>손해배상공제보험</t>
    <phoneticPr fontId="1" type="noConversion"/>
  </si>
  <si>
    <t>감리비</t>
    <phoneticPr fontId="1" type="noConversion"/>
  </si>
  <si>
    <t>계</t>
    <phoneticPr fontId="1" type="noConversion"/>
  </si>
  <si>
    <t>1차년도</t>
    <phoneticPr fontId="1" type="noConversion"/>
  </si>
  <si>
    <t>국내물가기준 환산 총공사비</t>
    <phoneticPr fontId="1" type="noConversion"/>
  </si>
  <si>
    <t>실비정산, 설계비의 15% 적용</t>
    <phoneticPr fontId="1" type="noConversion"/>
  </si>
  <si>
    <t>실비정산, 감리비의 15% 적용</t>
    <phoneticPr fontId="1" type="noConversion"/>
  </si>
  <si>
    <t>구분</t>
    <phoneticPr fontId="1" type="noConversion"/>
  </si>
  <si>
    <t>비용</t>
    <phoneticPr fontId="1" type="noConversion"/>
  </si>
  <si>
    <t>(산출근거3) 설계비 감리비 산정을 위한 조달청 국내공사비분석</t>
    <phoneticPr fontId="1" type="noConversion"/>
  </si>
  <si>
    <t>□ 직접경비 실비정산 항목</t>
    <phoneticPr fontId="1" type="noConversion"/>
  </si>
  <si>
    <t>1. 현지조사비 : 지반조사비, 현황측량비 등</t>
    <phoneticPr fontId="1" type="noConversion"/>
  </si>
  <si>
    <t>2. 통번역비 : 전문기술번역비, 현지통역비 등</t>
    <phoneticPr fontId="1" type="noConversion"/>
  </si>
  <si>
    <t>3. 해외출장비 : 항공료, 체재비 등</t>
    <phoneticPr fontId="1" type="noConversion"/>
  </si>
  <si>
    <t>4. 인허가비용 : 현지 설계사 비용(면허도장), 인허가 수수료 등</t>
    <phoneticPr fontId="1" type="noConversion"/>
  </si>
  <si>
    <t>산정방식 : 국내 발주 기반의 설계 및 감리비 산정을 위해, 산정된 현지 공사비를 국내 물가 기준 공사비로 환산,추정함.</t>
    <phoneticPr fontId="1" type="noConversion"/>
  </si>
  <si>
    <t>□ 조달청 2025, 2026년 일반청사 및 일반수련시설 공사비 사례</t>
    <phoneticPr fontId="1" type="noConversion"/>
  </si>
  <si>
    <t>(산출근거4) 건축사의 업무대가기준(설계비, 감리비)</t>
    <phoneticPr fontId="1" type="noConversion"/>
  </si>
  <si>
    <t>(산출근거5) 손해배상공제요율표(건축사공제조합)</t>
    <phoneticPr fontId="1" type="noConversion"/>
  </si>
  <si>
    <t>설계</t>
    <phoneticPr fontId="1" type="noConversion"/>
  </si>
  <si>
    <t>감리</t>
    <phoneticPr fontId="1" type="noConversion"/>
  </si>
  <si>
    <t>시설</t>
    <phoneticPr fontId="1" type="noConversion"/>
  </si>
  <si>
    <t>예비</t>
    <phoneticPr fontId="1" type="noConversion"/>
  </si>
  <si>
    <t>설계 9개월 : 26년 10월 - 27년 6월</t>
  </si>
  <si>
    <t>시공/감리 18개월 : 26년 7월 - 28년 12월</t>
  </si>
  <si>
    <t>검산</t>
    <phoneticPr fontId="1" type="noConversion"/>
  </si>
  <si>
    <t>(산근2) 조달청공사비분석</t>
    <phoneticPr fontId="1" type="noConversion"/>
  </si>
  <si>
    <t>%</t>
    <phoneticPr fontId="1" type="noConversion"/>
  </si>
  <si>
    <t>□ 국내 물가 기준공사비 추정</t>
    <phoneticPr fontId="1" type="noConversion"/>
  </si>
  <si>
    <t xml:space="preserve"> 2.2 사업비</t>
    <phoneticPr fontId="1" type="noConversion"/>
  </si>
  <si>
    <t xml:space="preserve"> 2.2.1 PMC(현장감독, 사업관리)</t>
    <phoneticPr fontId="1" type="noConversion"/>
  </si>
  <si>
    <t>PMC</t>
    <phoneticPr fontId="1" type="noConversion"/>
  </si>
  <si>
    <t>PMC 27개월 : 26년 10월 - 27년 12월</t>
    <phoneticPr fontId="1" type="noConversion"/>
  </si>
  <si>
    <t>공단예산</t>
    <phoneticPr fontId="1" type="noConversion"/>
  </si>
  <si>
    <t>구분</t>
    <phoneticPr fontId="1" type="noConversion"/>
  </si>
  <si>
    <t>[공단예산비교]</t>
    <phoneticPr fontId="1" type="noConversion"/>
  </si>
  <si>
    <t>계</t>
    <phoneticPr fontId="1" type="noConversion"/>
  </si>
  <si>
    <t>구 분</t>
    <phoneticPr fontId="1" type="noConversion"/>
  </si>
  <si>
    <t>산 정</t>
    <phoneticPr fontId="1" type="noConversion"/>
  </si>
  <si>
    <t>증감</t>
    <phoneticPr fontId="1" type="noConversion"/>
  </si>
  <si>
    <t>[연차별 배분]</t>
    <phoneticPr fontId="1" type="noConversion"/>
  </si>
  <si>
    <t xml:space="preserve"> 2.2.2 설계비</t>
    <phoneticPr fontId="1" type="noConversion"/>
  </si>
  <si>
    <t xml:space="preserve"> 2.2.3 감리비</t>
    <phoneticPr fontId="1" type="noConversion"/>
  </si>
  <si>
    <t xml:space="preserve"> 2.2.4 시설구축비</t>
    <phoneticPr fontId="1" type="noConversion"/>
  </si>
  <si>
    <t xml:space="preserve">    2.2.4.1 건축물공사</t>
    <phoneticPr fontId="1" type="noConversion"/>
  </si>
  <si>
    <t xml:space="preserve">    2.2.4.2 옥외시설공사</t>
    <phoneticPr fontId="1" type="noConversion"/>
  </si>
  <si>
    <t xml:space="preserve">    2.2.3.1 감리비</t>
    <phoneticPr fontId="1" type="noConversion"/>
  </si>
  <si>
    <t xml:space="preserve">    2.2.3.2 직접경비</t>
    <phoneticPr fontId="1" type="noConversion"/>
  </si>
  <si>
    <t xml:space="preserve">    2.2.3.3 손해배상공제보험</t>
    <phoneticPr fontId="1" type="noConversion"/>
  </si>
  <si>
    <t xml:space="preserve">    2.2.2.1 건축설계</t>
    <phoneticPr fontId="1" type="noConversion"/>
  </si>
  <si>
    <t xml:space="preserve">    2.2.2.2 직졉경비</t>
    <phoneticPr fontId="1" type="noConversion"/>
  </si>
  <si>
    <t xml:space="preserve">    2.2.2.3 손해배상공제보험</t>
    <phoneticPr fontId="1" type="noConversion"/>
  </si>
  <si>
    <r>
      <rPr>
        <b/>
        <sz val="8"/>
        <color theme="1"/>
        <rFont val="맑은 고딕"/>
        <family val="3"/>
        <charset val="129"/>
        <scheme val="minor"/>
      </rPr>
      <t>건설엔지니어링 대가 등에 관한 기준에 따른</t>
    </r>
    <r>
      <rPr>
        <b/>
        <sz val="11"/>
        <color theme="1"/>
        <rFont val="맑은 고딕"/>
        <family val="3"/>
        <charset val="129"/>
        <scheme val="minor"/>
      </rPr>
      <t xml:space="preserve">
건축분야 건설사업관리 용역대가 산정</t>
    </r>
    <r>
      <rPr>
        <b/>
        <sz val="12"/>
        <color theme="1"/>
        <rFont val="맑은 고딕"/>
        <family val="3"/>
        <charset val="129"/>
        <scheme val="minor"/>
      </rPr>
      <t xml:space="preserve">
(감독 권한대행 등 건설사업관리를 하는 경우)</t>
    </r>
    <phoneticPr fontId="1" type="noConversion"/>
  </si>
  <si>
    <t>금 액 (원)</t>
    <phoneticPr fontId="1" type="noConversion"/>
  </si>
  <si>
    <t>비 고</t>
    <phoneticPr fontId="1" type="noConversion"/>
  </si>
  <si>
    <t>직접인건비</t>
    <phoneticPr fontId="1" type="noConversion"/>
  </si>
  <si>
    <t>제경비</t>
    <phoneticPr fontId="1" type="noConversion"/>
  </si>
  <si>
    <t>직접인건비의 110%</t>
    <phoneticPr fontId="1" type="noConversion"/>
  </si>
  <si>
    <t>기술료</t>
    <phoneticPr fontId="1" type="noConversion"/>
  </si>
  <si>
    <t>직접인건비의 20%</t>
    <phoneticPr fontId="1" type="noConversion"/>
  </si>
  <si>
    <t>추가업무비용</t>
    <phoneticPr fontId="1" type="noConversion"/>
  </si>
  <si>
    <t>손해배상보험료</t>
    <phoneticPr fontId="1" type="noConversion"/>
  </si>
  <si>
    <t>중간합계</t>
    <phoneticPr fontId="1" type="noConversion"/>
  </si>
  <si>
    <t>부가세</t>
    <phoneticPr fontId="1" type="noConversion"/>
  </si>
  <si>
    <t>중간합계의 10%적용</t>
    <phoneticPr fontId="1" type="noConversion"/>
  </si>
  <si>
    <t>합 계
(용역대가)</t>
    <phoneticPr fontId="1" type="noConversion"/>
  </si>
  <si>
    <t>[기존양식 분류]</t>
    <phoneticPr fontId="1" type="noConversion"/>
  </si>
  <si>
    <t>건설사업관리</t>
    <phoneticPr fontId="1" type="noConversion"/>
  </si>
  <si>
    <t>업무분류체계</t>
  </si>
  <si>
    <t>적용
수량</t>
    <phoneticPr fontId="1" type="noConversion"/>
  </si>
  <si>
    <t>기준인원수(인･일)</t>
  </si>
  <si>
    <t>보정계수</t>
  </si>
  <si>
    <t>난이도</t>
  </si>
  <si>
    <t>투입인원수 산정</t>
    <phoneticPr fontId="1" type="noConversion"/>
  </si>
  <si>
    <t>해당
여부</t>
    <phoneticPr fontId="1" type="noConversion"/>
  </si>
  <si>
    <t>투입인원수</t>
    <phoneticPr fontId="1" type="noConversion"/>
  </si>
  <si>
    <t>보정계수 a</t>
    <phoneticPr fontId="1" type="noConversion"/>
  </si>
  <si>
    <t>보정계수 b</t>
    <phoneticPr fontId="1" type="noConversion"/>
  </si>
  <si>
    <t>보정계수 c</t>
    <phoneticPr fontId="1" type="noConversion"/>
  </si>
  <si>
    <t>단계</t>
  </si>
  <si>
    <t>기본업무</t>
  </si>
  <si>
    <t>단위</t>
  </si>
  <si>
    <t>고급</t>
  </si>
  <si>
    <t>a</t>
  </si>
  <si>
    <t>b</t>
  </si>
  <si>
    <t>c</t>
  </si>
  <si>
    <t>공통 업무</t>
  </si>
  <si>
    <t>과업착수준비</t>
  </si>
  <si>
    <t>식</t>
  </si>
  <si>
    <t>건설사업관리 업무수행계획서 작성ㆍ운영</t>
    <phoneticPr fontId="1" type="noConversion"/>
  </si>
  <si>
    <t>건설사업관리 절차서 작성ㆍ운영</t>
    <phoneticPr fontId="1" type="noConversion"/>
  </si>
  <si>
    <t>작업분류체계 및 사업번호체계 관리, 사업정보축적ㆍ관리</t>
    <phoneticPr fontId="1" type="noConversion"/>
  </si>
  <si>
    <t>○</t>
  </si>
  <si>
    <t>사업정보관리시스템의 운영</t>
  </si>
  <si>
    <t>운영</t>
  </si>
  <si>
    <t>일수</t>
  </si>
  <si>
    <t>클레임 사전분석</t>
  </si>
  <si>
    <t>최종 건설사업관리 보고</t>
  </si>
  <si>
    <t>1)시공전 단계</t>
  </si>
  <si>
    <t>2)시공 이후 단계</t>
  </si>
  <si>
    <t>설계전
단계</t>
    <phoneticPr fontId="1" type="noConversion"/>
  </si>
  <si>
    <t>건설기술용역업체 선정</t>
  </si>
  <si>
    <t>사업타당성조사보고서의 적정성 검토</t>
  </si>
  <si>
    <t>기본계획보고서의 적정성 검토</t>
  </si>
  <si>
    <t>발주방식 결정 지원</t>
    <phoneticPr fontId="1" type="noConversion"/>
  </si>
  <si>
    <t>관리기준공정계획수립</t>
  </si>
  <si>
    <t>총사업비 집행계획수립지원(종합예산게획서)</t>
  </si>
  <si>
    <t>기본 설계 단계</t>
  </si>
  <si>
    <t>기본설계 설계자 선정업무 지원</t>
  </si>
  <si>
    <t>기본설계 조정 및 연계성 검토</t>
  </si>
  <si>
    <t>용역</t>
  </si>
  <si>
    <t>개월</t>
  </si>
  <si>
    <t>기본설계단계의 예산검증 및 조정업무</t>
  </si>
  <si>
    <t>기본설계의 경제성(VE) 검토</t>
  </si>
  <si>
    <t>기본설계용역성과검토</t>
  </si>
  <si>
    <t>기본설계 용역 기성 및 준공검사관리</t>
  </si>
  <si>
    <t>회</t>
  </si>
  <si>
    <t>각종 인허가 및 관계기관협의 지원</t>
  </si>
  <si>
    <t>기본설계단계의 기술자문회의 운영 및 관리ㆍ지원</t>
    <phoneticPr fontId="1" type="noConversion"/>
  </si>
  <si>
    <t>실시 설계 단계</t>
  </si>
  <si>
    <t>실시설계 설계자 선정업무 지원</t>
  </si>
  <si>
    <t>실시설계 조정 및 연계성 검토</t>
  </si>
  <si>
    <t>실시설계단계의 예산검증 및 조정업무</t>
  </si>
  <si>
    <t>실시설계의 경제성(VE) 검토</t>
  </si>
  <si>
    <t>실시설계용역성과검토</t>
  </si>
  <si>
    <t>실시설계 용역 기성 및 준공검사관리</t>
  </si>
  <si>
    <t>지급자재 조달 및 관리계획 수립</t>
  </si>
  <si>
    <t>실시설계단계의 기술자문회의 운영 및 관리ㆍ지원</t>
    <phoneticPr fontId="1" type="noConversion"/>
  </si>
  <si>
    <t>시공자 선정계획수립</t>
  </si>
  <si>
    <t>구매 조달 단계</t>
  </si>
  <si>
    <t>입찰업무지원</t>
  </si>
  <si>
    <t>계약업무지원</t>
  </si>
  <si>
    <t>지급자재조달지원</t>
  </si>
  <si>
    <t>공사</t>
  </si>
  <si>
    <t>시공 단계</t>
  </si>
  <si>
    <t>공사착수</t>
  </si>
  <si>
    <t>시공성과확인 및 검측업무</t>
    <phoneticPr fontId="1" type="noConversion"/>
  </si>
  <si>
    <t>사용자재의 적정성 검토</t>
  </si>
  <si>
    <t>품질시험 및 성과검토</t>
  </si>
  <si>
    <t>시공계획검토</t>
  </si>
  <si>
    <t>기술검토 및 교육</t>
  </si>
  <si>
    <t>공정관리</t>
  </si>
  <si>
    <t xml:space="preserve">안전관리 </t>
  </si>
  <si>
    <t>환경관리</t>
  </si>
  <si>
    <t>설계변경 관리</t>
  </si>
  <si>
    <t>기성검사</t>
  </si>
  <si>
    <t>준공검사</t>
  </si>
  <si>
    <t>계약자간 시공인터페이스 조정</t>
  </si>
  <si>
    <t>하도급적정성검토</t>
    <phoneticPr fontId="1" type="noConversion"/>
  </si>
  <si>
    <t>년수</t>
  </si>
  <si>
    <t>시공단계의 예산검증 및 지원</t>
  </si>
  <si>
    <t>일반행정업무</t>
  </si>
  <si>
    <t>시공후
단계</t>
    <phoneticPr fontId="1" type="noConversion"/>
  </si>
  <si>
    <t>종합시운전계획의 검토 및 시운전 확인</t>
  </si>
  <si>
    <t>시설물 유지관리지침서 검토</t>
  </si>
  <si>
    <t>시설물유지관리 업체 선정</t>
  </si>
  <si>
    <t>시설물의 인수ㆍ인계 계획 검토 및 관련업무 지원</t>
  </si>
  <si>
    <t>합  계</t>
    <phoneticPr fontId="1" type="noConversion"/>
  </si>
  <si>
    <t>연 도</t>
    <phoneticPr fontId="1" type="noConversion"/>
  </si>
  <si>
    <t>고 급</t>
    <phoneticPr fontId="1" type="noConversion"/>
  </si>
  <si>
    <t>해당여부 칸에서 'O' 또는 'X' 를 선택하십시오</t>
    <phoneticPr fontId="1" type="noConversion"/>
  </si>
  <si>
    <t>공사 개요</t>
    <phoneticPr fontId="1" type="noConversion"/>
  </si>
  <si>
    <t>해당여부</t>
    <phoneticPr fontId="1" type="noConversion"/>
  </si>
  <si>
    <t>선정기준</t>
    <phoneticPr fontId="1" type="noConversion"/>
  </si>
  <si>
    <t>내 용</t>
    <phoneticPr fontId="1" type="noConversion"/>
  </si>
  <si>
    <t>단 위</t>
    <phoneticPr fontId="1" type="noConversion"/>
  </si>
  <si>
    <t>총 공사비</t>
    <phoneticPr fontId="1" type="noConversion"/>
  </si>
  <si>
    <t>(억원)</t>
    <phoneticPr fontId="1" type="noConversion"/>
  </si>
  <si>
    <t>직접입력</t>
    <phoneticPr fontId="1" type="noConversion"/>
  </si>
  <si>
    <t>건축용도</t>
    <phoneticPr fontId="1" type="noConversion"/>
  </si>
  <si>
    <t>보통공종</t>
  </si>
  <si>
    <t>선택</t>
    <phoneticPr fontId="1" type="noConversion"/>
  </si>
  <si>
    <t>X</t>
  </si>
  <si>
    <t>CM 최소화</t>
    <phoneticPr fontId="1" type="noConversion"/>
  </si>
  <si>
    <t>공사성격</t>
    <phoneticPr fontId="1" type="noConversion"/>
  </si>
  <si>
    <t>신축</t>
  </si>
  <si>
    <t>건설사업관리 업무수행계획서 작성ㆍ운영</t>
  </si>
  <si>
    <t>BIM 적용여부</t>
    <phoneticPr fontId="1" type="noConversion"/>
  </si>
  <si>
    <t>미적용</t>
  </si>
  <si>
    <t>건설사업관리 절차서 작성ㆍ운영</t>
  </si>
  <si>
    <t>작업분류체계 및 사업번호체계 관리, 사업정보축적ㆍ관리</t>
  </si>
  <si>
    <t>건설사업관리기간</t>
    <phoneticPr fontId="1" type="noConversion"/>
  </si>
  <si>
    <t>(개월)</t>
    <phoneticPr fontId="1" type="noConversion"/>
  </si>
  <si>
    <t>골조공사비</t>
    <phoneticPr fontId="1" type="noConversion"/>
  </si>
  <si>
    <t>30%적용</t>
    <phoneticPr fontId="1" type="noConversion"/>
  </si>
  <si>
    <t>X</t>
    <phoneticPr fontId="1" type="noConversion"/>
  </si>
  <si>
    <t>(원)</t>
    <phoneticPr fontId="1" type="noConversion"/>
  </si>
  <si>
    <t>직접인건비의 50%, 실비정산</t>
    <phoneticPr fontId="1" type="noConversion"/>
  </si>
  <si>
    <t>제경비요율</t>
    <phoneticPr fontId="1" type="noConversion"/>
  </si>
  <si>
    <t>(110~120)% 중 선택</t>
    <phoneticPr fontId="1" type="noConversion"/>
  </si>
  <si>
    <t>기술료요율</t>
    <phoneticPr fontId="1" type="noConversion"/>
  </si>
  <si>
    <t>(20~40)% 중 선택</t>
    <phoneticPr fontId="1" type="noConversion"/>
  </si>
  <si>
    <t>필요시 작성</t>
    <phoneticPr fontId="1" type="noConversion"/>
  </si>
  <si>
    <t>손해배상보험 요율</t>
    <phoneticPr fontId="1" type="noConversion"/>
  </si>
  <si>
    <t>건축사공제조합 요율표 확인</t>
    <phoneticPr fontId="1" type="noConversion"/>
  </si>
  <si>
    <t>발주방식 결정 지원</t>
  </si>
  <si>
    <t>감독 권한대행 수행여부</t>
    <phoneticPr fontId="1" type="noConversion"/>
  </si>
  <si>
    <t>O</t>
  </si>
  <si>
    <t>(시공단계)</t>
    <phoneticPr fontId="1" type="noConversion"/>
  </si>
  <si>
    <t>CM 필수</t>
    <phoneticPr fontId="1" type="noConversion"/>
  </si>
  <si>
    <t>CM 최소화</t>
  </si>
  <si>
    <t>기본설계단계의 기술자문회의 운영 및 관리ㆍ지원</t>
  </si>
  <si>
    <t>사업특성반영</t>
    <phoneticPr fontId="1" type="noConversion"/>
  </si>
  <si>
    <t>실시설계단계의 기술자문회의 운영 및 관리ㆍ지원</t>
  </si>
  <si>
    <t>시공성과확인 및 검측업무</t>
  </si>
  <si>
    <t>감리업무</t>
    <phoneticPr fontId="1" type="noConversion"/>
  </si>
  <si>
    <t>품질시험 및 성과검토</t>
    <phoneticPr fontId="1" type="noConversion"/>
  </si>
  <si>
    <t>O</t>
    <phoneticPr fontId="1" type="noConversion"/>
  </si>
  <si>
    <t>하도급적정성검토</t>
  </si>
  <si>
    <t>평균건설사업관리기간(개월)</t>
    <phoneticPr fontId="1" type="noConversion"/>
  </si>
  <si>
    <t>공사비(억원)</t>
    <phoneticPr fontId="1" type="noConversion"/>
  </si>
  <si>
    <t>10 이하</t>
    <phoneticPr fontId="1" type="noConversion"/>
  </si>
  <si>
    <t>1,000 이상</t>
    <phoneticPr fontId="1" type="noConversion"/>
  </si>
  <si>
    <t>건설사업관리기간보정계수</t>
    <phoneticPr fontId="1" type="noConversion"/>
  </si>
  <si>
    <t>x1</t>
    <phoneticPr fontId="1" type="noConversion"/>
  </si>
  <si>
    <t>x2</t>
    <phoneticPr fontId="1" type="noConversion"/>
  </si>
  <si>
    <t>y1</t>
    <phoneticPr fontId="1" type="noConversion"/>
  </si>
  <si>
    <t>y2</t>
    <phoneticPr fontId="1" type="noConversion"/>
  </si>
  <si>
    <t>건설사업관리기간 보정계수</t>
    <phoneticPr fontId="1" type="noConversion"/>
  </si>
  <si>
    <t>(산근1) PMC</t>
    <phoneticPr fontId="1" type="noConversion"/>
  </si>
  <si>
    <t>(산근1-3) 손해배상공제요율표</t>
    <phoneticPr fontId="1" type="noConversion"/>
  </si>
  <si>
    <t>(산근6) 손해배상공제요율표</t>
    <phoneticPr fontId="1" type="noConversion"/>
  </si>
  <si>
    <t>(산근4) 설계비,감리비</t>
    <phoneticPr fontId="1" type="noConversion"/>
  </si>
  <si>
    <t>(산근2) 시설구축비</t>
    <phoneticPr fontId="1" type="noConversion"/>
  </si>
  <si>
    <t>본타당성조사</t>
    <phoneticPr fontId="1" type="noConversion"/>
  </si>
  <si>
    <t>예비타당성조사</t>
    <phoneticPr fontId="1" type="noConversion"/>
  </si>
  <si>
    <t>비용검토</t>
    <phoneticPr fontId="1" type="noConversion"/>
  </si>
  <si>
    <t>(산근5) 건축사업무대가</t>
    <phoneticPr fontId="1" type="noConversion"/>
  </si>
  <si>
    <t>(산근6) : 업무시설적용</t>
    <phoneticPr fontId="1" type="noConversion"/>
  </si>
  <si>
    <t>토목</t>
    <phoneticPr fontId="1" type="noConversion"/>
  </si>
  <si>
    <t>전기</t>
    <phoneticPr fontId="1" type="noConversion"/>
  </si>
  <si>
    <t>통신</t>
    <phoneticPr fontId="1" type="noConversion"/>
  </si>
  <si>
    <t>소방</t>
    <phoneticPr fontId="1" type="noConversion"/>
  </si>
  <si>
    <t>국내</t>
    <phoneticPr fontId="1" type="noConversion"/>
  </si>
  <si>
    <t>국외</t>
    <phoneticPr fontId="1" type="noConversion"/>
  </si>
  <si>
    <t>시공</t>
    <phoneticPr fontId="1" type="noConversion"/>
  </si>
  <si>
    <t>건설(PM)</t>
    <phoneticPr fontId="1" type="noConversion"/>
  </si>
  <si>
    <t>일반(중급)</t>
    <phoneticPr fontId="1" type="noConversion"/>
  </si>
  <si>
    <t>주요(고급)</t>
    <phoneticPr fontId="1" type="noConversion"/>
  </si>
  <si>
    <t>PM(특급)</t>
    <phoneticPr fontId="1" type="noConversion"/>
  </si>
  <si>
    <t>투입 인력</t>
    <phoneticPr fontId="1" type="noConversion"/>
  </si>
  <si>
    <t>특수지 가산급</t>
    <phoneticPr fontId="1" type="noConversion"/>
  </si>
  <si>
    <t>직접인건비 5%</t>
    <phoneticPr fontId="1" type="noConversion"/>
  </si>
  <si>
    <t>직접인건비의 45%, 실비정산</t>
    <phoneticPr fontId="1" type="noConversion"/>
  </si>
  <si>
    <t xml:space="preserve">    2.2.1.1 직접인건비</t>
    <phoneticPr fontId="1" type="noConversion"/>
  </si>
  <si>
    <t xml:space="preserve">    2.2.1.2 특수지 가산급</t>
    <phoneticPr fontId="1" type="noConversion"/>
  </si>
  <si>
    <t xml:space="preserve">    2.2.1.3 직접경비</t>
    <phoneticPr fontId="1" type="noConversion"/>
  </si>
  <si>
    <t xml:space="preserve">    2.2.1.4 제경비</t>
    <phoneticPr fontId="1" type="noConversion"/>
  </si>
  <si>
    <t xml:space="preserve">    2.2.1.5 기술료</t>
    <phoneticPr fontId="1" type="noConversion"/>
  </si>
  <si>
    <t xml:space="preserve">    2.2.1.6 손해배상공제보험</t>
    <phoneticPr fontId="1" type="noConversion"/>
  </si>
  <si>
    <t>%</t>
    <phoneticPr fontId="1" type="noConversion"/>
  </si>
  <si>
    <t>손해배상공제보험</t>
  </si>
  <si>
    <t>건축물 공사비</t>
    <phoneticPr fontId="1" type="noConversion"/>
  </si>
  <si>
    <t>야외시설 공사비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</si>
</sst>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&quot;₩&quot;#,##0_);[Red]\(#,##0\)"/>
    <numFmt numFmtId="178" formatCode="0.0%"/>
    <numFmt numFmtId="179" formatCode="#,##0_ "/>
    <numFmt numFmtId="180" formatCode="&quot;₩&quot;#,##0_);[Red]\(&quot;₩&quot;#,##0\)"/>
    <numFmt numFmtId="181" formatCode="_-* #,##0_-;\-* #,##0_-;_-* &quot;-&quot;??_-;_-@_-"/>
    <numFmt numFmtId="182" formatCode="&quot;기준환율(미 달러화 1USD 대비 원화) : &quot;#,##0&quot;원/USD&quot;"/>
    <numFmt numFmtId="183" formatCode="&quot;산업플랜트부문 50억 이상 100억이하 실시설계 요율 &quot;General&quot;%&quot;"/>
    <numFmt numFmtId="184" formatCode="&quot;(&quot;\ #,##0.00\ &quot;PY )&quot;"/>
    <numFmt numFmtId="185" formatCode="#,##0.00_ &quot;㎡&quot;"/>
    <numFmt numFmtId="186" formatCode="#,##0_ &quot;원/㎡&quot;"/>
    <numFmt numFmtId="187" formatCode="#,##0_ &quot;PY/㎡&quot;"/>
    <numFmt numFmtId="188" formatCode="#,##0_ &quot;원&quot;"/>
    <numFmt numFmtId="189" formatCode="&quot;(&quot;\ #,##0.00\ &quot;평 )&quot;"/>
    <numFmt numFmtId="190" formatCode="0.000%"/>
    <numFmt numFmtId="191" formatCode="#,##0.0_ "/>
    <numFmt numFmtId="192" formatCode="0.0_);[Red]\(0.0\)"/>
    <numFmt numFmtId="193" formatCode="0.00_);[Red]\(0.00\)"/>
    <numFmt numFmtId="194" formatCode="0.000_);[Red]\(0.000\)"/>
    <numFmt numFmtId="195" formatCode="0_);[Red]\(0\)"/>
    <numFmt numFmtId="196" formatCode="#,##0.00_ "/>
    <numFmt numFmtId="197" formatCode="&quot;₩&quot;#,##0.00_);[Red]\(&quot;₩&quot;#,##0.00\)"/>
    <numFmt numFmtId="198" formatCode="_-* #,##0.0000_-;\-* #,##0.0000_-;_-* &quot;-&quot;????_-;_-@_-"/>
    <numFmt numFmtId="199" formatCode="_-* #,##0_-;\-* #,##0_-;_-* &quot;-&quot;???_-;_-@_-"/>
  </numFmts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Times New Roman"/>
      <family val="1"/>
    </font>
    <font>
      <sz val="11"/>
      <color rgb="FFFF0000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9" tint="-0.249977111117893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0"/>
      <color theme="6" tint="-0.249977111117893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5F1D9"/>
        <bgColor indexed="64"/>
      </patternFill>
    </fill>
    <fill>
      <patternFill patternType="solid">
        <f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9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indexed="64"/>
      </left>
      <right style="medium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indexed="64"/>
      </left>
      <right/>
      <top style="medium">
        <color indexed="64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/>
      <right style="thin">
        <color indexed="64"/>
      </right>
      <top style="hair">
        <color auto="1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6" fillId="0" borderId="0"/>
    <xf numFmtId="0" fontId="25" fillId="14" borderId="48" applyNumberFormat="0" applyAlignment="0" applyProtection="0">
      <alignment vertical="center"/>
    </xf>
  </cellStyleXfs>
  <cellXfs count="834">
    <xf numFmtId="0" fontId="0" fillId="0" borderId="0" xfId="0">
      <alignment vertical="center"/>
    </xf>
    <xf numFmtId="0" fontId="7" fillId="2" borderId="0" xfId="2" applyFont="1" applyFill="1">
      <alignment vertical="center"/>
    </xf>
    <xf numFmtId="0" fontId="7" fillId="3" borderId="0" xfId="2" applyFont="1" applyFill="1">
      <alignment vertical="center"/>
    </xf>
    <xf numFmtId="0" fontId="0" fillId="5" borderId="0" xfId="0" applyFill="1">
      <alignment vertical="center"/>
    </xf>
    <xf numFmtId="0" fontId="0" fillId="5" borderId="0" xfId="0" applyFill="1" applyAlignment="1">
      <alignment horizontal="center" vertical="center"/>
    </xf>
    <xf numFmtId="0" fontId="0" fillId="5" borderId="12" xfId="0" applyFill="1" applyBorder="1">
      <alignment vertical="center"/>
    </xf>
    <xf numFmtId="0" fontId="5" fillId="0" borderId="12" xfId="0" applyFont="1" applyBorder="1" applyAlignment="1">
      <alignment horizontal="center" vertical="center"/>
    </xf>
    <xf numFmtId="0" fontId="7" fillId="7" borderId="11" xfId="2" applyFont="1" applyFill="1" applyBorder="1" applyAlignment="1">
      <alignment horizontal="center" vertical="center"/>
    </xf>
    <xf numFmtId="0" fontId="7" fillId="7" borderId="10" xfId="2" applyFont="1" applyFill="1" applyBorder="1" applyAlignment="1">
      <alignment horizontal="center" vertical="center"/>
    </xf>
    <xf numFmtId="0" fontId="7" fillId="7" borderId="4" xfId="2" applyFont="1" applyFill="1" applyBorder="1" applyAlignment="1">
      <alignment horizontal="center" vertical="center"/>
    </xf>
    <xf numFmtId="0" fontId="7" fillId="9" borderId="0" xfId="2" applyFont="1" applyFill="1">
      <alignment vertical="center"/>
    </xf>
    <xf numFmtId="0" fontId="7" fillId="9" borderId="5" xfId="2" applyFont="1" applyFill="1" applyBorder="1">
      <alignment vertical="center"/>
    </xf>
    <xf numFmtId="0" fontId="7" fillId="9" borderId="9" xfId="2" applyFont="1" applyFill="1" applyBorder="1" applyAlignment="1">
      <alignment horizontal="center" vertical="center"/>
    </xf>
    <xf numFmtId="0" fontId="6" fillId="5" borderId="0" xfId="2" applyFont="1" applyFill="1" applyAlignment="1">
      <alignment horizontal="center" vertical="center"/>
    </xf>
    <xf numFmtId="182" fontId="7" fillId="5" borderId="0" xfId="1" applyNumberFormat="1" applyFont="1" applyFill="1" applyAlignment="1">
      <alignment horizontal="right" vertical="center"/>
    </xf>
    <xf numFmtId="0" fontId="7" fillId="5" borderId="0" xfId="2" applyFont="1" applyFill="1" applyAlignment="1">
      <alignment horizontal="center" vertical="center"/>
    </xf>
    <xf numFmtId="0" fontId="7" fillId="5" borderId="0" xfId="2" applyFont="1" applyFill="1">
      <alignment vertical="center"/>
    </xf>
    <xf numFmtId="0" fontId="7" fillId="5" borderId="5" xfId="2" applyFont="1" applyFill="1" applyBorder="1">
      <alignment vertical="center"/>
    </xf>
    <xf numFmtId="0" fontId="8" fillId="5" borderId="9" xfId="2" applyFont="1" applyFill="1" applyBorder="1" applyAlignment="1">
      <alignment horizontal="center" vertical="center"/>
    </xf>
    <xf numFmtId="0" fontId="8" fillId="5" borderId="5" xfId="2" applyFont="1" applyFill="1" applyBorder="1">
      <alignment vertical="center"/>
    </xf>
    <xf numFmtId="0" fontId="5" fillId="6" borderId="0" xfId="0" applyFont="1" applyFill="1">
      <alignment vertical="center"/>
    </xf>
    <xf numFmtId="0" fontId="8" fillId="5" borderId="0" xfId="2" applyFont="1" applyFill="1">
      <alignment vertical="center"/>
    </xf>
    <xf numFmtId="176" fontId="8" fillId="5" borderId="9" xfId="2" applyNumberFormat="1" applyFont="1" applyFill="1" applyBorder="1" applyAlignment="1">
      <alignment horizontal="center" vertical="center"/>
    </xf>
    <xf numFmtId="176" fontId="11" fillId="9" borderId="9" xfId="2" applyNumberFormat="1" applyFont="1" applyFill="1" applyBorder="1" applyAlignment="1">
      <alignment horizontal="center" vertical="center"/>
    </xf>
    <xf numFmtId="0" fontId="8" fillId="5" borderId="0" xfId="2" applyFont="1" applyFill="1" applyAlignment="1">
      <alignment horizontal="center" vertical="center"/>
    </xf>
    <xf numFmtId="176" fontId="8" fillId="5" borderId="0" xfId="2" applyNumberFormat="1" applyFont="1" applyFill="1">
      <alignment vertical="center"/>
    </xf>
    <xf numFmtId="0" fontId="8" fillId="5" borderId="0" xfId="2" applyFont="1" applyFill="1" applyAlignment="1">
      <alignment vertical="center" shrinkToFit="1"/>
    </xf>
    <xf numFmtId="0" fontId="7" fillId="5" borderId="0" xfId="2" applyFont="1" applyFill="1" applyAlignment="1">
      <alignment horizontal="left" vertical="center"/>
    </xf>
    <xf numFmtId="0" fontId="7" fillId="2" borderId="0" xfId="2" applyFont="1" applyFill="1" applyAlignment="1">
      <alignment horizontal="left" vertical="center"/>
    </xf>
    <xf numFmtId="0" fontId="7" fillId="3" borderId="0" xfId="2" applyFont="1" applyFill="1" applyAlignment="1">
      <alignment horizontal="left" vertical="center"/>
    </xf>
    <xf numFmtId="0" fontId="0" fillId="5" borderId="29" xfId="0" applyFill="1" applyBorder="1">
      <alignment vertical="center"/>
    </xf>
    <xf numFmtId="0" fontId="0" fillId="5" borderId="16" xfId="0" applyFill="1" applyBorder="1">
      <alignment vertical="center"/>
    </xf>
    <xf numFmtId="176" fontId="14" fillId="5" borderId="9" xfId="2" applyNumberFormat="1" applyFont="1" applyFill="1" applyBorder="1" applyAlignment="1">
      <alignment horizontal="center" vertical="center"/>
    </xf>
    <xf numFmtId="41" fontId="8" fillId="5" borderId="9" xfId="1" applyFont="1" applyFill="1" applyBorder="1" applyAlignment="1">
      <alignment horizontal="center" vertical="center"/>
    </xf>
    <xf numFmtId="0" fontId="7" fillId="7" borderId="33" xfId="2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/>
    </xf>
    <xf numFmtId="0" fontId="8" fillId="5" borderId="5" xfId="2" applyFont="1" applyFill="1" applyBorder="1" applyAlignment="1">
      <alignment horizontal="center" vertical="center"/>
    </xf>
    <xf numFmtId="41" fontId="7" fillId="9" borderId="9" xfId="1" applyFont="1" applyFill="1" applyBorder="1">
      <alignment vertical="center"/>
    </xf>
    <xf numFmtId="41" fontId="15" fillId="5" borderId="9" xfId="1" applyFont="1" applyFill="1" applyBorder="1" applyAlignment="1">
      <alignment horizontal="right" vertical="center"/>
    </xf>
    <xf numFmtId="41" fontId="13" fillId="5" borderId="9" xfId="1" applyFont="1" applyFill="1" applyBorder="1" applyAlignment="1">
      <alignment horizontal="right" vertical="center"/>
    </xf>
    <xf numFmtId="41" fontId="7" fillId="5" borderId="0" xfId="2" applyNumberFormat="1" applyFont="1" applyFill="1" applyAlignment="1">
      <alignment horizontal="center" vertical="center"/>
    </xf>
    <xf numFmtId="0" fontId="0" fillId="0" borderId="2" xfId="0" applyBorder="1">
      <alignment vertical="center"/>
    </xf>
    <xf numFmtId="0" fontId="0" fillId="5" borderId="3" xfId="0" applyFill="1" applyBorder="1">
      <alignment vertical="center"/>
    </xf>
    <xf numFmtId="0" fontId="0" fillId="5" borderId="8" xfId="0" applyFill="1" applyBorder="1">
      <alignment vertical="center"/>
    </xf>
    <xf numFmtId="0" fontId="0" fillId="5" borderId="35" xfId="0" applyFill="1" applyBorder="1">
      <alignment vertical="center"/>
    </xf>
    <xf numFmtId="0" fontId="0" fillId="5" borderId="36" xfId="0" applyFill="1" applyBorder="1">
      <alignment vertical="center"/>
    </xf>
    <xf numFmtId="0" fontId="17" fillId="5" borderId="0" xfId="0" applyFont="1" applyFill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0" fillId="5" borderId="6" xfId="0" applyFill="1" applyBorder="1">
      <alignment vertical="center"/>
    </xf>
    <xf numFmtId="0" fontId="10" fillId="5" borderId="0" xfId="2" applyFont="1" applyFill="1" applyAlignment="1">
      <alignment horizontal="center" vertical="center"/>
    </xf>
    <xf numFmtId="180" fontId="8" fillId="5" borderId="9" xfId="2" applyNumberFormat="1" applyFont="1" applyFill="1" applyBorder="1" applyAlignment="1">
      <alignment horizontal="right" vertical="center"/>
    </xf>
    <xf numFmtId="0" fontId="8" fillId="8" borderId="14" xfId="2" applyFont="1" applyFill="1" applyBorder="1" applyAlignment="1">
      <alignment horizontal="left" vertical="center" shrinkToFit="1"/>
    </xf>
    <xf numFmtId="0" fontId="6" fillId="5" borderId="0" xfId="2" applyFont="1" applyFill="1">
      <alignment vertical="center"/>
    </xf>
    <xf numFmtId="0" fontId="8" fillId="0" borderId="5" xfId="2" applyFont="1" applyBorder="1">
      <alignment vertical="center"/>
    </xf>
    <xf numFmtId="41" fontId="6" fillId="5" borderId="0" xfId="2" applyNumberFormat="1" applyFont="1" applyFill="1">
      <alignment vertical="center"/>
    </xf>
    <xf numFmtId="0" fontId="7" fillId="7" borderId="10" xfId="2" applyFont="1" applyFill="1" applyBorder="1" applyAlignment="1">
      <alignment horizontal="center" vertical="center" wrapText="1"/>
    </xf>
    <xf numFmtId="176" fontId="7" fillId="2" borderId="0" xfId="2" applyNumberFormat="1" applyFont="1" applyFill="1">
      <alignment vertical="center"/>
    </xf>
    <xf numFmtId="41" fontId="7" fillId="9" borderId="5" xfId="1" applyFont="1" applyFill="1" applyBorder="1">
      <alignment vertical="center"/>
    </xf>
    <xf numFmtId="10" fontId="8" fillId="5" borderId="0" xfId="2" applyNumberFormat="1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0" fontId="7" fillId="5" borderId="0" xfId="2" applyNumberFormat="1" applyFont="1" applyFill="1" applyAlignment="1">
      <alignment horizontal="center" vertical="center"/>
    </xf>
    <xf numFmtId="41" fontId="8" fillId="5" borderId="0" xfId="2" applyNumberFormat="1" applyFont="1" applyFill="1" applyAlignment="1">
      <alignment horizontal="center" vertical="center"/>
    </xf>
    <xf numFmtId="41" fontId="7" fillId="4" borderId="0" xfId="1" applyFont="1" applyFill="1" applyBorder="1" applyAlignment="1">
      <alignment horizontal="center" vertical="center"/>
    </xf>
    <xf numFmtId="0" fontId="15" fillId="5" borderId="0" xfId="2" applyFont="1" applyFill="1" applyAlignment="1">
      <alignment horizontal="center" vertical="center"/>
    </xf>
    <xf numFmtId="41" fontId="15" fillId="5" borderId="0" xfId="2" applyNumberFormat="1" applyFont="1" applyFill="1" applyAlignment="1">
      <alignment horizontal="center" vertical="center"/>
    </xf>
    <xf numFmtId="176" fontId="15" fillId="5" borderId="0" xfId="2" applyNumberFormat="1" applyFont="1" applyFill="1" applyAlignment="1">
      <alignment horizontal="right" vertical="center"/>
    </xf>
    <xf numFmtId="41" fontId="15" fillId="5" borderId="0" xfId="2" applyNumberFormat="1" applyFont="1" applyFill="1" applyAlignment="1">
      <alignment horizontal="right" vertical="center"/>
    </xf>
    <xf numFmtId="176" fontId="15" fillId="5" borderId="0" xfId="2" applyNumberFormat="1" applyFont="1" applyFill="1">
      <alignment vertical="center"/>
    </xf>
    <xf numFmtId="178" fontId="7" fillId="5" borderId="0" xfId="13" applyNumberFormat="1" applyFont="1" applyFill="1">
      <alignment vertical="center"/>
    </xf>
    <xf numFmtId="2" fontId="0" fillId="0" borderId="0" xfId="0" applyNumberFormat="1">
      <alignment vertical="center"/>
    </xf>
    <xf numFmtId="9" fontId="0" fillId="0" borderId="0" xfId="0" applyNumberFormat="1">
      <alignment vertical="center"/>
    </xf>
    <xf numFmtId="3" fontId="0" fillId="0" borderId="0" xfId="0" applyNumberFormat="1">
      <alignment vertical="center"/>
    </xf>
    <xf numFmtId="184" fontId="0" fillId="0" borderId="12" xfId="0" applyNumberFormat="1" applyBorder="1">
      <alignment vertical="center"/>
    </xf>
    <xf numFmtId="41" fontId="0" fillId="0" borderId="12" xfId="1" applyFont="1" applyBorder="1">
      <alignment vertical="center"/>
    </xf>
    <xf numFmtId="181" fontId="0" fillId="0" borderId="12" xfId="0" applyNumberFormat="1" applyBorder="1">
      <alignment vertical="center"/>
    </xf>
    <xf numFmtId="0" fontId="0" fillId="0" borderId="28" xfId="0" applyBorder="1">
      <alignment vertical="center"/>
    </xf>
    <xf numFmtId="0" fontId="10" fillId="0" borderId="0" xfId="0" applyFont="1">
      <alignment vertical="center"/>
    </xf>
    <xf numFmtId="188" fontId="0" fillId="0" borderId="27" xfId="0" applyNumberFormat="1" applyBorder="1">
      <alignment vertical="center"/>
    </xf>
    <xf numFmtId="185" fontId="0" fillId="0" borderId="27" xfId="0" applyNumberFormat="1" applyBorder="1">
      <alignment vertical="center"/>
    </xf>
    <xf numFmtId="0" fontId="20" fillId="0" borderId="0" xfId="0" applyFont="1">
      <alignment vertical="center"/>
    </xf>
    <xf numFmtId="187" fontId="20" fillId="0" borderId="12" xfId="0" applyNumberFormat="1" applyFont="1" applyBorder="1" applyAlignment="1">
      <alignment vertical="center" shrinkToFit="1"/>
    </xf>
    <xf numFmtId="188" fontId="20" fillId="0" borderId="12" xfId="0" applyNumberFormat="1" applyFont="1" applyBorder="1" applyAlignment="1">
      <alignment vertical="center" shrinkToFit="1"/>
    </xf>
    <xf numFmtId="185" fontId="20" fillId="0" borderId="12" xfId="0" applyNumberFormat="1" applyFont="1" applyBorder="1" applyAlignment="1">
      <alignment vertical="center" shrinkToFit="1"/>
    </xf>
    <xf numFmtId="189" fontId="20" fillId="0" borderId="12" xfId="0" applyNumberFormat="1" applyFont="1" applyBorder="1" applyAlignment="1">
      <alignment vertical="center" shrinkToFit="1"/>
    </xf>
    <xf numFmtId="0" fontId="20" fillId="0" borderId="12" xfId="0" applyFont="1" applyBorder="1" applyAlignment="1">
      <alignment horizontal="center" vertical="center" shrinkToFit="1"/>
    </xf>
    <xf numFmtId="0" fontId="20" fillId="0" borderId="28" xfId="0" applyFont="1" applyBorder="1" applyAlignment="1">
      <alignment horizontal="center" vertical="center" shrinkToFit="1"/>
    </xf>
    <xf numFmtId="184" fontId="0" fillId="9" borderId="12" xfId="0" applyNumberFormat="1" applyFill="1" applyBorder="1">
      <alignment vertical="center"/>
    </xf>
    <xf numFmtId="41" fontId="10" fillId="9" borderId="12" xfId="0" applyNumberFormat="1" applyFont="1" applyFill="1" applyBorder="1">
      <alignment vertical="center"/>
    </xf>
    <xf numFmtId="0" fontId="0" fillId="9" borderId="12" xfId="0" applyFill="1" applyBorder="1">
      <alignment vertical="center"/>
    </xf>
    <xf numFmtId="0" fontId="0" fillId="9" borderId="28" xfId="0" applyFill="1" applyBorder="1">
      <alignment vertical="center"/>
    </xf>
    <xf numFmtId="41" fontId="0" fillId="0" borderId="0" xfId="1" applyFont="1">
      <alignment vertical="center"/>
    </xf>
    <xf numFmtId="0" fontId="8" fillId="5" borderId="1" xfId="2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7" fillId="0" borderId="35" xfId="2" applyFont="1" applyBorder="1">
      <alignment vertical="center"/>
    </xf>
    <xf numFmtId="0" fontId="7" fillId="0" borderId="1" xfId="2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176" fontId="7" fillId="0" borderId="1" xfId="2" applyNumberFormat="1" applyFont="1" applyBorder="1" applyAlignment="1">
      <alignment horizontal="center" vertical="center"/>
    </xf>
    <xf numFmtId="188" fontId="0" fillId="0" borderId="12" xfId="0" applyNumberFormat="1" applyBorder="1">
      <alignment vertical="center"/>
    </xf>
    <xf numFmtId="0" fontId="22" fillId="0" borderId="12" xfId="0" applyFont="1" applyBorder="1">
      <alignment vertical="center"/>
    </xf>
    <xf numFmtId="187" fontId="20" fillId="0" borderId="12" xfId="0" applyNumberFormat="1" applyFont="1" applyBorder="1">
      <alignment vertical="center"/>
    </xf>
    <xf numFmtId="0" fontId="0" fillId="0" borderId="32" xfId="0" applyBorder="1">
      <alignment vertical="center"/>
    </xf>
    <xf numFmtId="0" fontId="7" fillId="0" borderId="0" xfId="2" applyFont="1" applyAlignment="1">
      <alignment horizontal="left" vertical="center"/>
    </xf>
    <xf numFmtId="9" fontId="7" fillId="0" borderId="0" xfId="12" applyNumberFormat="1" applyFont="1" applyAlignment="1">
      <alignment horizontal="center" vertical="center"/>
    </xf>
    <xf numFmtId="0" fontId="7" fillId="0" borderId="0" xfId="2" applyFont="1">
      <alignment vertical="center"/>
    </xf>
    <xf numFmtId="0" fontId="8" fillId="0" borderId="0" xfId="2" applyFont="1" applyAlignment="1">
      <alignment horizontal="center" vertical="center"/>
    </xf>
    <xf numFmtId="41" fontId="7" fillId="0" borderId="0" xfId="1" applyFont="1" applyFill="1" applyBorder="1">
      <alignment vertical="center"/>
    </xf>
    <xf numFmtId="0" fontId="7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41" fontId="8" fillId="0" borderId="42" xfId="2" applyNumberFormat="1" applyFont="1" applyBorder="1" applyAlignment="1">
      <alignment horizontal="center" vertical="center"/>
    </xf>
    <xf numFmtId="41" fontId="8" fillId="0" borderId="0" xfId="2" applyNumberFormat="1" applyFont="1" applyAlignment="1">
      <alignment horizontal="center" vertical="center"/>
    </xf>
    <xf numFmtId="9" fontId="8" fillId="0" borderId="27" xfId="2" applyNumberFormat="1" applyFont="1" applyBorder="1" applyAlignment="1">
      <alignment horizontal="center" vertical="center"/>
    </xf>
    <xf numFmtId="0" fontId="8" fillId="0" borderId="0" xfId="2" applyFont="1" applyAlignment="1">
      <alignment horizontal="left" vertical="center"/>
    </xf>
    <xf numFmtId="9" fontId="24" fillId="0" borderId="0" xfId="2" applyNumberFormat="1" applyFont="1" applyAlignment="1">
      <alignment horizontal="center" vertical="center"/>
    </xf>
    <xf numFmtId="9" fontId="8" fillId="0" borderId="0" xfId="2" applyNumberFormat="1" applyFont="1" applyAlignment="1">
      <alignment horizontal="center" vertical="center"/>
    </xf>
    <xf numFmtId="0" fontId="23" fillId="0" borderId="0" xfId="2" applyFont="1" applyAlignment="1">
      <alignment horizontal="left" vertical="center"/>
    </xf>
    <xf numFmtId="41" fontId="8" fillId="0" borderId="44" xfId="2" applyNumberFormat="1" applyFont="1" applyBorder="1" applyAlignment="1">
      <alignment horizontal="center" vertical="center"/>
    </xf>
    <xf numFmtId="41" fontId="8" fillId="0" borderId="46" xfId="2" applyNumberFormat="1" applyFont="1" applyBorder="1" applyAlignment="1">
      <alignment horizontal="center" vertical="center"/>
    </xf>
    <xf numFmtId="41" fontId="8" fillId="0" borderId="47" xfId="2" applyNumberFormat="1" applyFont="1" applyBorder="1" applyAlignment="1">
      <alignment horizontal="center" vertical="center"/>
    </xf>
    <xf numFmtId="9" fontId="8" fillId="0" borderId="46" xfId="2" applyNumberFormat="1" applyFont="1" applyBorder="1" applyAlignment="1">
      <alignment horizontal="center" vertical="center"/>
    </xf>
    <xf numFmtId="41" fontId="8" fillId="13" borderId="27" xfId="2" applyNumberFormat="1" applyFont="1" applyFill="1" applyBorder="1" applyAlignment="1">
      <alignment horizontal="center" vertical="center"/>
    </xf>
    <xf numFmtId="41" fontId="8" fillId="13" borderId="45" xfId="2" applyNumberFormat="1" applyFont="1" applyFill="1" applyBorder="1" applyAlignment="1">
      <alignment horizontal="center" vertical="center"/>
    </xf>
    <xf numFmtId="0" fontId="7" fillId="0" borderId="5" xfId="2" applyFont="1" applyBorder="1">
      <alignment vertical="center"/>
    </xf>
    <xf numFmtId="0" fontId="7" fillId="0" borderId="9" xfId="2" applyFont="1" applyBorder="1" applyAlignment="1">
      <alignment horizontal="center" vertical="center"/>
    </xf>
    <xf numFmtId="41" fontId="7" fillId="0" borderId="9" xfId="1" applyFont="1" applyFill="1" applyBorder="1">
      <alignment vertical="center"/>
    </xf>
    <xf numFmtId="176" fontId="11" fillId="0" borderId="9" xfId="2" applyNumberFormat="1" applyFont="1" applyBorder="1" applyAlignment="1">
      <alignment horizontal="center" vertical="center"/>
    </xf>
    <xf numFmtId="0" fontId="7" fillId="8" borderId="1" xfId="2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28" xfId="0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91" fontId="0" fillId="0" borderId="0" xfId="0" applyNumberFormat="1" applyAlignment="1">
      <alignment horizontal="center" vertical="center"/>
    </xf>
    <xf numFmtId="0" fontId="31" fillId="0" borderId="0" xfId="0" applyFont="1">
      <alignment vertical="center"/>
    </xf>
    <xf numFmtId="191" fontId="31" fillId="0" borderId="12" xfId="0" applyNumberFormat="1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 wrapText="1"/>
    </xf>
    <xf numFmtId="0" fontId="31" fillId="0" borderId="12" xfId="0" applyFont="1" applyBorder="1">
      <alignment vertical="center"/>
    </xf>
    <xf numFmtId="191" fontId="31" fillId="0" borderId="0" xfId="0" applyNumberFormat="1" applyFont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57" xfId="0" applyFont="1" applyBorder="1" applyAlignment="1">
      <alignment horizontal="center" vertical="center" wrapText="1"/>
    </xf>
    <xf numFmtId="0" fontId="33" fillId="0" borderId="58" xfId="0" applyFont="1" applyBorder="1" applyAlignment="1">
      <alignment horizontal="justify" vertical="center" wrapText="1"/>
    </xf>
    <xf numFmtId="0" fontId="35" fillId="0" borderId="58" xfId="0" applyFont="1" applyBorder="1" applyAlignment="1">
      <alignment horizontal="center" vertical="center" wrapText="1"/>
    </xf>
    <xf numFmtId="0" fontId="36" fillId="0" borderId="0" xfId="0" applyFont="1">
      <alignment vertical="center"/>
    </xf>
    <xf numFmtId="0" fontId="34" fillId="0" borderId="12" xfId="0" applyFont="1" applyBorder="1">
      <alignment vertical="center"/>
    </xf>
    <xf numFmtId="191" fontId="34" fillId="0" borderId="0" xfId="0" applyNumberFormat="1" applyFont="1" applyAlignment="1">
      <alignment horizontal="center" vertical="center"/>
    </xf>
    <xf numFmtId="0" fontId="35" fillId="0" borderId="54" xfId="0" applyFont="1" applyBorder="1" applyAlignment="1">
      <alignment horizontal="center" vertical="center" wrapText="1"/>
    </xf>
    <xf numFmtId="0" fontId="35" fillId="0" borderId="57" xfId="0" applyFont="1" applyBorder="1" applyAlignment="1">
      <alignment horizontal="center" vertical="center" wrapText="1"/>
    </xf>
    <xf numFmtId="191" fontId="0" fillId="0" borderId="0" xfId="0" applyNumberFormat="1">
      <alignment vertical="center"/>
    </xf>
    <xf numFmtId="0" fontId="27" fillId="15" borderId="12" xfId="0" applyFont="1" applyFill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192" fontId="0" fillId="0" borderId="0" xfId="0" applyNumberFormat="1">
      <alignment vertical="center"/>
    </xf>
    <xf numFmtId="0" fontId="29" fillId="0" borderId="0" xfId="0" applyFont="1" applyAlignment="1">
      <alignment horizontal="right"/>
    </xf>
    <xf numFmtId="192" fontId="27" fillId="15" borderId="12" xfId="0" applyNumberFormat="1" applyFont="1" applyFill="1" applyBorder="1" applyAlignment="1">
      <alignment horizontal="center" vertical="center"/>
    </xf>
    <xf numFmtId="193" fontId="31" fillId="16" borderId="61" xfId="0" applyNumberFormat="1" applyFont="1" applyFill="1" applyBorder="1" applyProtection="1">
      <alignment vertical="center"/>
      <protection locked="0"/>
    </xf>
    <xf numFmtId="0" fontId="31" fillId="0" borderId="61" xfId="0" applyFont="1" applyBorder="1">
      <alignment vertical="center"/>
    </xf>
    <xf numFmtId="192" fontId="31" fillId="16" borderId="9" xfId="0" applyNumberFormat="1" applyFont="1" applyFill="1" applyBorder="1" applyAlignment="1" applyProtection="1">
      <alignment horizontal="right" vertical="center"/>
      <protection locked="0"/>
    </xf>
    <xf numFmtId="0" fontId="31" fillId="0" borderId="9" xfId="0" applyFont="1" applyBorder="1">
      <alignment vertical="center"/>
    </xf>
    <xf numFmtId="193" fontId="31" fillId="16" borderId="9" xfId="0" applyNumberFormat="1" applyFont="1" applyFill="1" applyBorder="1" applyProtection="1">
      <alignment vertical="center"/>
      <protection locked="0"/>
    </xf>
    <xf numFmtId="176" fontId="31" fillId="16" borderId="9" xfId="0" applyNumberFormat="1" applyFont="1" applyFill="1" applyBorder="1" applyProtection="1">
      <alignment vertical="center"/>
      <protection locked="0"/>
    </xf>
    <xf numFmtId="195" fontId="0" fillId="0" borderId="0" xfId="0" applyNumberFormat="1">
      <alignment vertical="center"/>
    </xf>
    <xf numFmtId="0" fontId="31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1" fontId="0" fillId="0" borderId="20" xfId="1" applyFont="1" applyFill="1" applyBorder="1">
      <alignment vertical="center"/>
    </xf>
    <xf numFmtId="0" fontId="0" fillId="0" borderId="21" xfId="0" applyBorder="1" applyAlignment="1">
      <alignment horizontal="center" vertical="center"/>
    </xf>
    <xf numFmtId="41" fontId="0" fillId="0" borderId="28" xfId="1" applyFont="1" applyFill="1" applyBorder="1">
      <alignment vertical="center"/>
    </xf>
    <xf numFmtId="0" fontId="0" fillId="0" borderId="22" xfId="0" applyBorder="1" applyAlignment="1">
      <alignment horizontal="center" vertical="center"/>
    </xf>
    <xf numFmtId="181" fontId="0" fillId="0" borderId="24" xfId="0" applyNumberFormat="1" applyBorder="1">
      <alignment vertical="center"/>
    </xf>
    <xf numFmtId="0" fontId="7" fillId="0" borderId="64" xfId="2" applyFont="1" applyBorder="1" applyAlignment="1">
      <alignment horizontal="center" vertical="center"/>
    </xf>
    <xf numFmtId="0" fontId="7" fillId="0" borderId="65" xfId="2" applyFont="1" applyBorder="1" applyAlignment="1">
      <alignment horizontal="center" vertical="center"/>
    </xf>
    <xf numFmtId="9" fontId="8" fillId="0" borderId="42" xfId="2" applyNumberFormat="1" applyFont="1" applyBorder="1" applyAlignment="1">
      <alignment horizontal="center" vertical="center"/>
    </xf>
    <xf numFmtId="41" fontId="7" fillId="0" borderId="66" xfId="2" applyNumberFormat="1" applyFont="1" applyBorder="1" applyAlignment="1">
      <alignment horizontal="center" vertical="center"/>
    </xf>
    <xf numFmtId="41" fontId="8" fillId="0" borderId="67" xfId="2" applyNumberFormat="1" applyFont="1" applyBorder="1" applyAlignment="1">
      <alignment horizontal="center" vertical="center"/>
    </xf>
    <xf numFmtId="41" fontId="8" fillId="13" borderId="68" xfId="2" applyNumberFormat="1" applyFont="1" applyFill="1" applyBorder="1" applyAlignment="1">
      <alignment horizontal="center" vertical="center"/>
    </xf>
    <xf numFmtId="41" fontId="8" fillId="0" borderId="69" xfId="2" applyNumberFormat="1" applyFont="1" applyBorder="1" applyAlignment="1">
      <alignment horizontal="center" vertical="center"/>
    </xf>
    <xf numFmtId="0" fontId="7" fillId="0" borderId="62" xfId="2" applyFont="1" applyBorder="1" applyAlignment="1">
      <alignment horizontal="center" vertical="center"/>
    </xf>
    <xf numFmtId="0" fontId="8" fillId="0" borderId="70" xfId="2" applyFont="1" applyBorder="1" applyAlignment="1">
      <alignment horizontal="center" vertical="center"/>
    </xf>
    <xf numFmtId="0" fontId="8" fillId="13" borderId="71" xfId="2" applyFont="1" applyFill="1" applyBorder="1" applyAlignment="1">
      <alignment horizontal="center" vertical="center"/>
    </xf>
    <xf numFmtId="0" fontId="8" fillId="0" borderId="72" xfId="2" applyFont="1" applyBorder="1" applyAlignment="1">
      <alignment horizontal="center" vertical="center"/>
    </xf>
    <xf numFmtId="41" fontId="7" fillId="0" borderId="73" xfId="2" applyNumberFormat="1" applyFont="1" applyBorder="1" applyAlignment="1">
      <alignment horizontal="center" vertical="center"/>
    </xf>
    <xf numFmtId="9" fontId="8" fillId="0" borderId="67" xfId="2" applyNumberFormat="1" applyFont="1" applyBorder="1" applyAlignment="1">
      <alignment horizontal="center" vertical="center"/>
    </xf>
    <xf numFmtId="9" fontId="8" fillId="0" borderId="68" xfId="2" applyNumberFormat="1" applyFont="1" applyBorder="1" applyAlignment="1">
      <alignment horizontal="center" vertical="center"/>
    </xf>
    <xf numFmtId="9" fontId="8" fillId="0" borderId="69" xfId="2" applyNumberFormat="1" applyFont="1" applyBorder="1" applyAlignment="1">
      <alignment horizontal="center" vertical="center"/>
    </xf>
    <xf numFmtId="0" fontId="8" fillId="0" borderId="71" xfId="2" applyFont="1" applyBorder="1" applyAlignment="1">
      <alignment horizontal="center" vertical="center"/>
    </xf>
    <xf numFmtId="41" fontId="8" fillId="0" borderId="70" xfId="2" applyNumberFormat="1" applyFont="1" applyBorder="1" applyAlignment="1">
      <alignment horizontal="center" vertical="center"/>
    </xf>
    <xf numFmtId="41" fontId="8" fillId="13" borderId="71" xfId="2" applyNumberFormat="1" applyFont="1" applyFill="1" applyBorder="1" applyAlignment="1">
      <alignment horizontal="center" vertical="center"/>
    </xf>
    <xf numFmtId="41" fontId="8" fillId="0" borderId="72" xfId="2" applyNumberFormat="1" applyFont="1" applyBorder="1" applyAlignment="1">
      <alignment horizontal="center" vertical="center"/>
    </xf>
    <xf numFmtId="41" fontId="7" fillId="0" borderId="74" xfId="2" applyNumberFormat="1" applyFont="1" applyBorder="1" applyAlignment="1">
      <alignment horizontal="center" vertical="center"/>
    </xf>
    <xf numFmtId="9" fontId="8" fillId="0" borderId="75" xfId="2" applyNumberFormat="1" applyFont="1" applyBorder="1" applyAlignment="1">
      <alignment horizontal="center" vertical="center"/>
    </xf>
    <xf numFmtId="41" fontId="8" fillId="0" borderId="76" xfId="2" applyNumberFormat="1" applyFont="1" applyBorder="1" applyAlignment="1">
      <alignment horizontal="center" vertical="center"/>
    </xf>
    <xf numFmtId="9" fontId="8" fillId="0" borderId="76" xfId="2" applyNumberFormat="1" applyFont="1" applyBorder="1" applyAlignment="1">
      <alignment horizontal="center" vertical="center"/>
    </xf>
    <xf numFmtId="9" fontId="8" fillId="0" borderId="77" xfId="2" applyNumberFormat="1" applyFont="1" applyBorder="1" applyAlignment="1">
      <alignment horizontal="center" vertical="center"/>
    </xf>
    <xf numFmtId="9" fontId="8" fillId="0" borderId="70" xfId="2" applyNumberFormat="1" applyFont="1" applyBorder="1" applyAlignment="1">
      <alignment horizontal="center" vertical="center"/>
    </xf>
    <xf numFmtId="9" fontId="8" fillId="0" borderId="71" xfId="2" applyNumberFormat="1" applyFont="1" applyBorder="1" applyAlignment="1">
      <alignment horizontal="center" vertical="center"/>
    </xf>
    <xf numFmtId="9" fontId="8" fillId="0" borderId="72" xfId="2" applyNumberFormat="1" applyFont="1" applyBorder="1" applyAlignment="1">
      <alignment horizontal="center" vertical="center"/>
    </xf>
    <xf numFmtId="41" fontId="7" fillId="9" borderId="86" xfId="1" applyFont="1" applyFill="1" applyBorder="1">
      <alignment vertical="center"/>
    </xf>
    <xf numFmtId="0" fontId="7" fillId="8" borderId="61" xfId="2" applyFont="1" applyFill="1" applyBorder="1" applyAlignment="1">
      <alignment horizontal="center" vertical="center"/>
    </xf>
    <xf numFmtId="0" fontId="7" fillId="8" borderId="61" xfId="2" applyFont="1" applyFill="1" applyBorder="1">
      <alignment vertical="center"/>
    </xf>
    <xf numFmtId="41" fontId="7" fillId="8" borderId="61" xfId="1" applyFont="1" applyFill="1" applyBorder="1">
      <alignment vertical="center"/>
    </xf>
    <xf numFmtId="41" fontId="7" fillId="8" borderId="88" xfId="1" applyFont="1" applyFill="1" applyBorder="1">
      <alignment vertical="center"/>
    </xf>
    <xf numFmtId="0" fontId="7" fillId="4" borderId="94" xfId="2" applyFont="1" applyFill="1" applyBorder="1" applyAlignment="1">
      <alignment horizontal="center" vertical="center"/>
    </xf>
    <xf numFmtId="41" fontId="7" fillId="4" borderId="94" xfId="1" applyFont="1" applyFill="1" applyBorder="1" applyAlignment="1">
      <alignment horizontal="right" vertical="center"/>
    </xf>
    <xf numFmtId="41" fontId="7" fillId="4" borderId="95" xfId="1" applyFont="1" applyFill="1" applyBorder="1" applyAlignment="1">
      <alignment horizontal="right" vertical="center"/>
    </xf>
    <xf numFmtId="0" fontId="7" fillId="8" borderId="96" xfId="2" applyFont="1" applyFill="1" applyBorder="1" applyAlignment="1">
      <alignment horizontal="left" vertical="center"/>
    </xf>
    <xf numFmtId="9" fontId="7" fillId="8" borderId="97" xfId="12" applyNumberFormat="1" applyFont="1" applyFill="1" applyBorder="1" applyAlignment="1">
      <alignment horizontal="center" vertical="center"/>
    </xf>
    <xf numFmtId="0" fontId="7" fillId="8" borderId="97" xfId="2" applyFont="1" applyFill="1" applyBorder="1">
      <alignment vertical="center"/>
    </xf>
    <xf numFmtId="41" fontId="7" fillId="8" borderId="97" xfId="1" applyFont="1" applyFill="1" applyBorder="1">
      <alignment vertical="center"/>
    </xf>
    <xf numFmtId="41" fontId="7" fillId="8" borderId="98" xfId="1" applyFont="1" applyFill="1" applyBorder="1">
      <alignment vertical="center"/>
    </xf>
    <xf numFmtId="0" fontId="7" fillId="8" borderId="63" xfId="2" applyFont="1" applyFill="1" applyBorder="1" applyAlignment="1">
      <alignment horizontal="left" vertical="center"/>
    </xf>
    <xf numFmtId="0" fontId="7" fillId="8" borderId="99" xfId="2" applyFont="1" applyFill="1" applyBorder="1">
      <alignment vertical="center"/>
    </xf>
    <xf numFmtId="0" fontId="7" fillId="8" borderId="31" xfId="2" applyFont="1" applyFill="1" applyBorder="1" applyAlignment="1">
      <alignment horizontal="center" vertical="center"/>
    </xf>
    <xf numFmtId="41" fontId="15" fillId="8" borderId="31" xfId="1" applyFont="1" applyFill="1" applyBorder="1" applyAlignment="1">
      <alignment horizontal="right" vertical="center"/>
    </xf>
    <xf numFmtId="0" fontId="7" fillId="9" borderId="52" xfId="2" applyFont="1" applyFill="1" applyBorder="1">
      <alignment vertical="center"/>
    </xf>
    <xf numFmtId="41" fontId="7" fillId="9" borderId="52" xfId="1" applyFont="1" applyFill="1" applyBorder="1">
      <alignment vertical="center"/>
    </xf>
    <xf numFmtId="41" fontId="7" fillId="9" borderId="100" xfId="1" applyFont="1" applyFill="1" applyBorder="1">
      <alignment vertical="center"/>
    </xf>
    <xf numFmtId="0" fontId="7" fillId="8" borderId="40" xfId="2" applyFont="1" applyFill="1" applyBorder="1" applyAlignment="1">
      <alignment horizontal="left" vertical="center"/>
    </xf>
    <xf numFmtId="0" fontId="7" fillId="8" borderId="35" xfId="2" applyFont="1" applyFill="1" applyBorder="1">
      <alignment vertical="center"/>
    </xf>
    <xf numFmtId="41" fontId="15" fillId="8" borderId="1" xfId="1" applyFont="1" applyFill="1" applyBorder="1" applyAlignment="1">
      <alignment horizontal="right" vertical="center"/>
    </xf>
    <xf numFmtId="0" fontId="7" fillId="8" borderId="102" xfId="2" applyFont="1" applyFill="1" applyBorder="1" applyAlignment="1">
      <alignment horizontal="center" vertical="center"/>
    </xf>
    <xf numFmtId="0" fontId="7" fillId="8" borderId="102" xfId="2" applyFont="1" applyFill="1" applyBorder="1">
      <alignment vertical="center"/>
    </xf>
    <xf numFmtId="41" fontId="7" fillId="8" borderId="102" xfId="1" applyFont="1" applyFill="1" applyBorder="1">
      <alignment vertical="center"/>
    </xf>
    <xf numFmtId="41" fontId="7" fillId="8" borderId="103" xfId="1" applyFont="1" applyFill="1" applyBorder="1">
      <alignment vertical="center"/>
    </xf>
    <xf numFmtId="0" fontId="7" fillId="5" borderId="104" xfId="2" applyFont="1" applyFill="1" applyBorder="1">
      <alignment vertical="center"/>
    </xf>
    <xf numFmtId="0" fontId="8" fillId="5" borderId="104" xfId="2" applyFont="1" applyFill="1" applyBorder="1">
      <alignment vertical="center"/>
    </xf>
    <xf numFmtId="0" fontId="8" fillId="5" borderId="97" xfId="2" applyFont="1" applyFill="1" applyBorder="1" applyAlignment="1">
      <alignment horizontal="center" vertical="center"/>
    </xf>
    <xf numFmtId="41" fontId="13" fillId="5" borderId="97" xfId="1" applyFont="1" applyFill="1" applyBorder="1" applyAlignment="1">
      <alignment horizontal="right" vertical="center"/>
    </xf>
    <xf numFmtId="0" fontId="7" fillId="8" borderId="39" xfId="2" applyFont="1" applyFill="1" applyBorder="1">
      <alignment vertical="center"/>
    </xf>
    <xf numFmtId="0" fontId="7" fillId="9" borderId="107" xfId="2" applyFont="1" applyFill="1" applyBorder="1">
      <alignment vertical="center"/>
    </xf>
    <xf numFmtId="0" fontId="7" fillId="8" borderId="108" xfId="2" applyFont="1" applyFill="1" applyBorder="1">
      <alignment vertical="center"/>
    </xf>
    <xf numFmtId="0" fontId="7" fillId="8" borderId="104" xfId="2" applyFont="1" applyFill="1" applyBorder="1">
      <alignment vertical="center"/>
    </xf>
    <xf numFmtId="41" fontId="7" fillId="4" borderId="93" xfId="1" applyFont="1" applyFill="1" applyBorder="1" applyAlignment="1">
      <alignment horizontal="right" vertical="center"/>
    </xf>
    <xf numFmtId="41" fontId="7" fillId="8" borderId="109" xfId="1" applyFont="1" applyFill="1" applyBorder="1">
      <alignment vertical="center"/>
    </xf>
    <xf numFmtId="41" fontId="7" fillId="9" borderId="110" xfId="1" applyFont="1" applyFill="1" applyBorder="1">
      <alignment vertical="center"/>
    </xf>
    <xf numFmtId="41" fontId="7" fillId="8" borderId="111" xfId="1" applyFont="1" applyFill="1" applyBorder="1">
      <alignment vertical="center"/>
    </xf>
    <xf numFmtId="41" fontId="7" fillId="9" borderId="112" xfId="1" applyFont="1" applyFill="1" applyBorder="1">
      <alignment vertical="center"/>
    </xf>
    <xf numFmtId="41" fontId="15" fillId="5" borderId="112" xfId="1" applyFont="1" applyFill="1" applyBorder="1" applyAlignment="1">
      <alignment horizontal="right" vertical="center"/>
    </xf>
    <xf numFmtId="41" fontId="8" fillId="5" borderId="112" xfId="1" applyFont="1" applyFill="1" applyBorder="1" applyAlignment="1">
      <alignment horizontal="center" vertical="center"/>
    </xf>
    <xf numFmtId="41" fontId="13" fillId="5" borderId="113" xfId="1" applyFont="1" applyFill="1" applyBorder="1" applyAlignment="1">
      <alignment horizontal="right" vertical="center"/>
    </xf>
    <xf numFmtId="41" fontId="15" fillId="8" borderId="36" xfId="1" applyFont="1" applyFill="1" applyBorder="1" applyAlignment="1">
      <alignment horizontal="right" vertical="center"/>
    </xf>
    <xf numFmtId="41" fontId="15" fillId="8" borderId="114" xfId="1" applyFont="1" applyFill="1" applyBorder="1" applyAlignment="1">
      <alignment horizontal="right" vertical="center"/>
    </xf>
    <xf numFmtId="41" fontId="7" fillId="8" borderId="113" xfId="1" applyFont="1" applyFill="1" applyBorder="1">
      <alignment vertical="center"/>
    </xf>
    <xf numFmtId="0" fontId="7" fillId="7" borderId="115" xfId="2" applyFont="1" applyFill="1" applyBorder="1" applyAlignment="1">
      <alignment horizontal="center" vertical="center"/>
    </xf>
    <xf numFmtId="0" fontId="7" fillId="7" borderId="116" xfId="2" applyFont="1" applyFill="1" applyBorder="1" applyAlignment="1">
      <alignment horizontal="center" vertical="center" wrapText="1"/>
    </xf>
    <xf numFmtId="0" fontId="8" fillId="4" borderId="117" xfId="2" applyFont="1" applyFill="1" applyBorder="1" applyAlignment="1">
      <alignment horizontal="center" vertical="center"/>
    </xf>
    <xf numFmtId="0" fontId="8" fillId="8" borderId="118" xfId="2" applyFont="1" applyFill="1" applyBorder="1" applyAlignment="1">
      <alignment horizontal="center" vertical="center"/>
    </xf>
    <xf numFmtId="41" fontId="15" fillId="9" borderId="119" xfId="2" applyNumberFormat="1" applyFont="1" applyFill="1" applyBorder="1" applyAlignment="1">
      <alignment horizontal="center" vertical="center"/>
    </xf>
    <xf numFmtId="0" fontId="8" fillId="8" borderId="120" xfId="2" applyFont="1" applyFill="1" applyBorder="1" applyAlignment="1">
      <alignment horizontal="center" vertical="center"/>
    </xf>
    <xf numFmtId="0" fontId="8" fillId="9" borderId="121" xfId="2" applyFont="1" applyFill="1" applyBorder="1" applyAlignment="1">
      <alignment horizontal="center" vertical="center"/>
    </xf>
    <xf numFmtId="0" fontId="8" fillId="5" borderId="121" xfId="2" applyFont="1" applyFill="1" applyBorder="1" applyAlignment="1">
      <alignment horizontal="center" vertical="center"/>
    </xf>
    <xf numFmtId="41" fontId="15" fillId="5" borderId="86" xfId="1" applyFont="1" applyFill="1" applyBorder="1" applyAlignment="1">
      <alignment horizontal="right" vertical="center"/>
    </xf>
    <xf numFmtId="176" fontId="13" fillId="5" borderId="86" xfId="1" applyNumberFormat="1" applyFont="1" applyFill="1" applyBorder="1" applyAlignment="1">
      <alignment horizontal="right" vertical="center"/>
    </xf>
    <xf numFmtId="9" fontId="8" fillId="5" borderId="121" xfId="2" applyNumberFormat="1" applyFont="1" applyFill="1" applyBorder="1" applyAlignment="1">
      <alignment horizontal="center" vertical="center"/>
    </xf>
    <xf numFmtId="190" fontId="8" fillId="5" borderId="121" xfId="13" applyNumberFormat="1" applyFont="1" applyFill="1" applyBorder="1" applyAlignment="1">
      <alignment horizontal="center" vertical="center"/>
    </xf>
    <xf numFmtId="41" fontId="8" fillId="5" borderId="86" xfId="1" applyFont="1" applyFill="1" applyBorder="1" applyAlignment="1">
      <alignment horizontal="center" vertical="center"/>
    </xf>
    <xf numFmtId="0" fontId="8" fillId="5" borderId="122" xfId="2" applyFont="1" applyFill="1" applyBorder="1" applyAlignment="1">
      <alignment horizontal="center" vertical="center"/>
    </xf>
    <xf numFmtId="9" fontId="8" fillId="5" borderId="122" xfId="13" applyFont="1" applyFill="1" applyBorder="1" applyAlignment="1">
      <alignment horizontal="center" vertical="center"/>
    </xf>
    <xf numFmtId="190" fontId="8" fillId="5" borderId="122" xfId="13" applyNumberFormat="1" applyFont="1" applyFill="1" applyBorder="1" applyAlignment="1">
      <alignment horizontal="center" vertical="center"/>
    </xf>
    <xf numFmtId="41" fontId="13" fillId="5" borderId="86" xfId="1" applyFont="1" applyFill="1" applyBorder="1" applyAlignment="1">
      <alignment horizontal="right" vertical="center"/>
    </xf>
    <xf numFmtId="0" fontId="8" fillId="5" borderId="96" xfId="2" applyFont="1" applyFill="1" applyBorder="1" applyAlignment="1">
      <alignment horizontal="center" vertical="center"/>
    </xf>
    <xf numFmtId="41" fontId="13" fillId="5" borderId="98" xfId="1" applyFont="1" applyFill="1" applyBorder="1" applyAlignment="1">
      <alignment horizontal="right" vertical="center"/>
    </xf>
    <xf numFmtId="9" fontId="7" fillId="8" borderId="40" xfId="2" applyNumberFormat="1" applyFont="1" applyFill="1" applyBorder="1" applyAlignment="1">
      <alignment horizontal="center" vertical="center"/>
    </xf>
    <xf numFmtId="41" fontId="7" fillId="8" borderId="101" xfId="1" applyFont="1" applyFill="1" applyBorder="1" applyAlignment="1">
      <alignment horizontal="right" vertical="center"/>
    </xf>
    <xf numFmtId="0" fontId="7" fillId="8" borderId="30" xfId="2" applyFont="1" applyFill="1" applyBorder="1" applyAlignment="1">
      <alignment horizontal="center" vertical="center"/>
    </xf>
    <xf numFmtId="41" fontId="15" fillId="8" borderId="32" xfId="1" applyFont="1" applyFill="1" applyBorder="1" applyAlignment="1">
      <alignment horizontal="right" vertical="center"/>
    </xf>
    <xf numFmtId="0" fontId="8" fillId="8" borderId="96" xfId="2" applyFont="1" applyFill="1" applyBorder="1" applyAlignment="1">
      <alignment horizontal="center" vertical="center"/>
    </xf>
    <xf numFmtId="0" fontId="7" fillId="7" borderId="11" xfId="2" applyFont="1" applyFill="1" applyBorder="1" applyAlignment="1">
      <alignment horizontal="center" vertical="center" wrapText="1"/>
    </xf>
    <xf numFmtId="41" fontId="7" fillId="4" borderId="123" xfId="1" applyFont="1" applyFill="1" applyBorder="1" applyAlignment="1">
      <alignment horizontal="right" vertical="center"/>
    </xf>
    <xf numFmtId="41" fontId="7" fillId="8" borderId="39" xfId="1" applyFont="1" applyFill="1" applyBorder="1">
      <alignment vertical="center"/>
    </xf>
    <xf numFmtId="41" fontId="7" fillId="9" borderId="107" xfId="1" applyFont="1" applyFill="1" applyBorder="1">
      <alignment vertical="center"/>
    </xf>
    <xf numFmtId="41" fontId="7" fillId="8" borderId="108" xfId="1" applyFont="1" applyFill="1" applyBorder="1">
      <alignment vertical="center"/>
    </xf>
    <xf numFmtId="41" fontId="15" fillId="5" borderId="5" xfId="1" applyFont="1" applyFill="1" applyBorder="1" applyAlignment="1">
      <alignment horizontal="right" vertical="center"/>
    </xf>
    <xf numFmtId="41" fontId="8" fillId="5" borderId="5" xfId="1" applyFont="1" applyFill="1" applyBorder="1" applyAlignment="1">
      <alignment horizontal="center" vertical="center"/>
    </xf>
    <xf numFmtId="41" fontId="13" fillId="5" borderId="104" xfId="1" applyFont="1" applyFill="1" applyBorder="1" applyAlignment="1">
      <alignment horizontal="right" vertical="center"/>
    </xf>
    <xf numFmtId="41" fontId="15" fillId="8" borderId="35" xfId="1" applyFont="1" applyFill="1" applyBorder="1" applyAlignment="1">
      <alignment horizontal="right" vertical="center"/>
    </xf>
    <xf numFmtId="41" fontId="15" fillId="8" borderId="99" xfId="1" applyFont="1" applyFill="1" applyBorder="1" applyAlignment="1">
      <alignment horizontal="right" vertical="center"/>
    </xf>
    <xf numFmtId="41" fontId="7" fillId="8" borderId="104" xfId="1" applyFont="1" applyFill="1" applyBorder="1">
      <alignment vertical="center"/>
    </xf>
    <xf numFmtId="41" fontId="7" fillId="4" borderId="90" xfId="1" applyFont="1" applyFill="1" applyBorder="1" applyAlignment="1">
      <alignment horizontal="right" vertical="center"/>
    </xf>
    <xf numFmtId="41" fontId="7" fillId="8" borderId="70" xfId="1" applyFont="1" applyFill="1" applyBorder="1">
      <alignment vertical="center"/>
    </xf>
    <xf numFmtId="41" fontId="7" fillId="9" borderId="126" xfId="1" applyFont="1" applyFill="1" applyBorder="1">
      <alignment vertical="center"/>
    </xf>
    <xf numFmtId="41" fontId="7" fillId="8" borderId="127" xfId="1" applyFont="1" applyFill="1" applyBorder="1">
      <alignment vertical="center"/>
    </xf>
    <xf numFmtId="41" fontId="7" fillId="9" borderId="71" xfId="1" applyFont="1" applyFill="1" applyBorder="1">
      <alignment vertical="center"/>
    </xf>
    <xf numFmtId="41" fontId="7" fillId="5" borderId="71" xfId="1" applyFont="1" applyFill="1" applyBorder="1" applyAlignment="1">
      <alignment horizontal="right" vertical="center"/>
    </xf>
    <xf numFmtId="41" fontId="8" fillId="5" borderId="71" xfId="1" applyFont="1" applyFill="1" applyBorder="1" applyAlignment="1">
      <alignment horizontal="right" vertical="center"/>
    </xf>
    <xf numFmtId="41" fontId="8" fillId="5" borderId="128" xfId="1" applyFont="1" applyFill="1" applyBorder="1" applyAlignment="1">
      <alignment horizontal="right" vertical="center"/>
    </xf>
    <xf numFmtId="41" fontId="15" fillId="8" borderId="129" xfId="1" applyFont="1" applyFill="1" applyBorder="1" applyAlignment="1">
      <alignment horizontal="right" vertical="center"/>
    </xf>
    <xf numFmtId="41" fontId="7" fillId="8" borderId="62" xfId="1" applyFont="1" applyFill="1" applyBorder="1">
      <alignment vertical="center"/>
    </xf>
    <xf numFmtId="41" fontId="7" fillId="8" borderId="128" xfId="1" applyFont="1" applyFill="1" applyBorder="1">
      <alignment vertical="center"/>
    </xf>
    <xf numFmtId="176" fontId="7" fillId="8" borderId="61" xfId="2" applyNumberFormat="1" applyFont="1" applyFill="1" applyBorder="1" applyAlignment="1">
      <alignment horizontal="center" vertical="center"/>
    </xf>
    <xf numFmtId="0" fontId="8" fillId="8" borderId="61" xfId="2" applyFont="1" applyFill="1" applyBorder="1" applyAlignment="1">
      <alignment horizontal="left" vertical="center" shrinkToFit="1"/>
    </xf>
    <xf numFmtId="41" fontId="7" fillId="4" borderId="94" xfId="1" applyFont="1" applyFill="1" applyBorder="1" applyAlignment="1">
      <alignment horizontal="center" vertical="center"/>
    </xf>
    <xf numFmtId="179" fontId="8" fillId="4" borderId="94" xfId="2" applyNumberFormat="1" applyFont="1" applyFill="1" applyBorder="1" applyAlignment="1">
      <alignment horizontal="left" vertical="center" shrinkToFit="1"/>
    </xf>
    <xf numFmtId="0" fontId="7" fillId="7" borderId="130" xfId="2" applyFont="1" applyFill="1" applyBorder="1" applyAlignment="1">
      <alignment horizontal="center" vertical="center"/>
    </xf>
    <xf numFmtId="0" fontId="7" fillId="7" borderId="131" xfId="2" applyFont="1" applyFill="1" applyBorder="1" applyAlignment="1">
      <alignment horizontal="center" vertical="center"/>
    </xf>
    <xf numFmtId="0" fontId="7" fillId="7" borderId="132" xfId="2" applyFont="1" applyFill="1" applyBorder="1" applyAlignment="1">
      <alignment horizontal="center" vertical="center"/>
    </xf>
    <xf numFmtId="0" fontId="7" fillId="7" borderId="133" xfId="2" applyFont="1" applyFill="1" applyBorder="1" applyAlignment="1">
      <alignment horizontal="center" vertical="center" wrapText="1"/>
    </xf>
    <xf numFmtId="0" fontId="7" fillId="7" borderId="134" xfId="2" applyFont="1" applyFill="1" applyBorder="1" applyAlignment="1">
      <alignment horizontal="center" vertical="center"/>
    </xf>
    <xf numFmtId="179" fontId="8" fillId="4" borderId="95" xfId="2" applyNumberFormat="1" applyFont="1" applyFill="1" applyBorder="1" applyAlignment="1">
      <alignment horizontal="left" vertical="center" shrinkToFit="1"/>
    </xf>
    <xf numFmtId="0" fontId="8" fillId="8" borderId="88" xfId="2" applyFont="1" applyFill="1" applyBorder="1" applyAlignment="1">
      <alignment horizontal="left" vertical="center" shrinkToFit="1"/>
    </xf>
    <xf numFmtId="0" fontId="8" fillId="9" borderId="86" xfId="2" applyFont="1" applyFill="1" applyBorder="1" applyAlignment="1">
      <alignment horizontal="left" vertical="center" shrinkToFit="1"/>
    </xf>
    <xf numFmtId="183" fontId="8" fillId="5" borderId="86" xfId="2" applyNumberFormat="1" applyFont="1" applyFill="1" applyBorder="1" applyAlignment="1">
      <alignment horizontal="left" vertical="center" shrinkToFit="1"/>
    </xf>
    <xf numFmtId="0" fontId="8" fillId="0" borderId="86" xfId="2" applyFont="1" applyBorder="1" applyAlignment="1">
      <alignment horizontal="left" vertical="center" shrinkToFit="1"/>
    </xf>
    <xf numFmtId="0" fontId="8" fillId="5" borderId="86" xfId="2" applyFont="1" applyFill="1" applyBorder="1" applyAlignment="1">
      <alignment horizontal="left" vertical="center" shrinkToFit="1"/>
    </xf>
    <xf numFmtId="0" fontId="7" fillId="8" borderId="85" xfId="2" applyFont="1" applyFill="1" applyBorder="1" applyAlignment="1">
      <alignment horizontal="left" vertical="center"/>
    </xf>
    <xf numFmtId="0" fontId="8" fillId="0" borderId="101" xfId="2" applyFont="1" applyBorder="1" applyAlignment="1">
      <alignment horizontal="left" vertical="center" shrinkToFit="1"/>
    </xf>
    <xf numFmtId="176" fontId="7" fillId="9" borderId="52" xfId="2" applyNumberFormat="1" applyFont="1" applyFill="1" applyBorder="1" applyAlignment="1">
      <alignment horizontal="center" vertical="center"/>
    </xf>
    <xf numFmtId="0" fontId="8" fillId="9" borderId="100" xfId="2" quotePrefix="1" applyFont="1" applyFill="1" applyBorder="1" applyAlignment="1">
      <alignment horizontal="left" vertical="center" shrinkToFit="1"/>
    </xf>
    <xf numFmtId="0" fontId="7" fillId="8" borderId="78" xfId="2" applyFont="1" applyFill="1" applyBorder="1" applyAlignment="1">
      <alignment horizontal="left" vertical="center"/>
    </xf>
    <xf numFmtId="176" fontId="7" fillId="8" borderId="102" xfId="2" applyNumberFormat="1" applyFont="1" applyFill="1" applyBorder="1" applyAlignment="1">
      <alignment horizontal="center" vertical="center"/>
    </xf>
    <xf numFmtId="0" fontId="8" fillId="8" borderId="103" xfId="2" applyFont="1" applyFill="1" applyBorder="1" applyAlignment="1">
      <alignment horizontal="left" vertical="center" shrinkToFit="1"/>
    </xf>
    <xf numFmtId="0" fontId="7" fillId="8" borderId="25" xfId="2" applyFont="1" applyFill="1" applyBorder="1" applyAlignment="1">
      <alignment horizontal="left" vertical="center"/>
    </xf>
    <xf numFmtId="0" fontId="7" fillId="0" borderId="104" xfId="2" applyFont="1" applyBorder="1">
      <alignment vertical="center"/>
    </xf>
    <xf numFmtId="0" fontId="7" fillId="0" borderId="97" xfId="2" applyFont="1" applyBorder="1" applyAlignment="1">
      <alignment horizontal="center" vertical="center"/>
    </xf>
    <xf numFmtId="41" fontId="7" fillId="0" borderId="97" xfId="1" applyFont="1" applyFill="1" applyBorder="1">
      <alignment vertical="center"/>
    </xf>
    <xf numFmtId="176" fontId="7" fillId="0" borderId="97" xfId="2" applyNumberFormat="1" applyFont="1" applyBorder="1" applyAlignment="1">
      <alignment horizontal="center" vertical="center"/>
    </xf>
    <xf numFmtId="0" fontId="8" fillId="0" borderId="98" xfId="2" applyFont="1" applyBorder="1" applyAlignment="1">
      <alignment horizontal="left" vertical="center" shrinkToFit="1"/>
    </xf>
    <xf numFmtId="177" fontId="15" fillId="8" borderId="1" xfId="2" applyNumberFormat="1" applyFont="1" applyFill="1" applyBorder="1" applyAlignment="1">
      <alignment horizontal="right" vertical="center"/>
    </xf>
    <xf numFmtId="176" fontId="11" fillId="8" borderId="1" xfId="2" applyNumberFormat="1" applyFont="1" applyFill="1" applyBorder="1" applyAlignment="1">
      <alignment horizontal="center" vertical="center"/>
    </xf>
    <xf numFmtId="0" fontId="8" fillId="8" borderId="101" xfId="2" applyFont="1" applyFill="1" applyBorder="1" applyAlignment="1">
      <alignment horizontal="left" vertical="center" shrinkToFit="1"/>
    </xf>
    <xf numFmtId="0" fontId="8" fillId="8" borderId="98" xfId="2" applyFont="1" applyFill="1" applyBorder="1" applyAlignment="1">
      <alignment horizontal="left" vertical="center" shrinkToFit="1"/>
    </xf>
    <xf numFmtId="177" fontId="15" fillId="8" borderId="31" xfId="2" applyNumberFormat="1" applyFont="1" applyFill="1" applyBorder="1" applyAlignment="1">
      <alignment horizontal="right" vertical="center"/>
    </xf>
    <xf numFmtId="176" fontId="11" fillId="8" borderId="31" xfId="2" applyNumberFormat="1" applyFont="1" applyFill="1" applyBorder="1" applyAlignment="1">
      <alignment horizontal="center" vertical="center"/>
    </xf>
    <xf numFmtId="0" fontId="8" fillId="8" borderId="32" xfId="2" applyFont="1" applyFill="1" applyBorder="1" applyAlignment="1">
      <alignment horizontal="left" vertical="center" shrinkToFit="1"/>
    </xf>
    <xf numFmtId="0" fontId="7" fillId="7" borderId="136" xfId="2" applyFont="1" applyFill="1" applyBorder="1" applyAlignment="1">
      <alignment horizontal="center" vertical="center"/>
    </xf>
    <xf numFmtId="0" fontId="7" fillId="4" borderId="93" xfId="2" applyFont="1" applyFill="1" applyBorder="1" applyAlignment="1">
      <alignment horizontal="center" vertical="center"/>
    </xf>
    <xf numFmtId="0" fontId="7" fillId="8" borderId="109" xfId="2" applyFont="1" applyFill="1" applyBorder="1" applyAlignment="1">
      <alignment horizontal="center" vertical="center"/>
    </xf>
    <xf numFmtId="41" fontId="15" fillId="9" borderId="110" xfId="2" applyNumberFormat="1" applyFont="1" applyFill="1" applyBorder="1" applyAlignment="1">
      <alignment horizontal="center" vertical="center"/>
    </xf>
    <xf numFmtId="0" fontId="7" fillId="8" borderId="111" xfId="2" applyFont="1" applyFill="1" applyBorder="1" applyAlignment="1">
      <alignment horizontal="center" vertical="center"/>
    </xf>
    <xf numFmtId="0" fontId="8" fillId="9" borderId="137" xfId="2" applyFont="1" applyFill="1" applyBorder="1" applyAlignment="1">
      <alignment horizontal="center" vertical="center"/>
    </xf>
    <xf numFmtId="0" fontId="8" fillId="0" borderId="137" xfId="2" applyFont="1" applyBorder="1" applyAlignment="1">
      <alignment horizontal="center" vertical="center"/>
    </xf>
    <xf numFmtId="0" fontId="8" fillId="5" borderId="137" xfId="2" applyFont="1" applyFill="1" applyBorder="1" applyAlignment="1">
      <alignment horizontal="center" vertical="center"/>
    </xf>
    <xf numFmtId="0" fontId="8" fillId="5" borderId="137" xfId="2" applyFont="1" applyFill="1" applyBorder="1">
      <alignment vertical="center"/>
    </xf>
    <xf numFmtId="9" fontId="8" fillId="5" borderId="137" xfId="13" applyFont="1" applyFill="1" applyBorder="1">
      <alignment vertical="center"/>
    </xf>
    <xf numFmtId="9" fontId="8" fillId="5" borderId="137" xfId="13" applyFont="1" applyFill="1" applyBorder="1" applyAlignment="1">
      <alignment horizontal="center" vertical="center"/>
    </xf>
    <xf numFmtId="190" fontId="8" fillId="5" borderId="137" xfId="13" applyNumberFormat="1" applyFont="1" applyFill="1" applyBorder="1" applyAlignment="1">
      <alignment horizontal="center" vertical="center"/>
    </xf>
    <xf numFmtId="190" fontId="8" fillId="5" borderId="112" xfId="13" applyNumberFormat="1" applyFont="1" applyFill="1" applyBorder="1" applyAlignment="1">
      <alignment horizontal="center" vertical="center"/>
    </xf>
    <xf numFmtId="0" fontId="8" fillId="5" borderId="112" xfId="2" applyFont="1" applyFill="1" applyBorder="1" applyAlignment="1">
      <alignment horizontal="center" vertical="center"/>
    </xf>
    <xf numFmtId="0" fontId="8" fillId="5" borderId="113" xfId="2" applyFont="1" applyFill="1" applyBorder="1" applyAlignment="1">
      <alignment horizontal="center" vertical="center"/>
    </xf>
    <xf numFmtId="9" fontId="7" fillId="8" borderId="0" xfId="2" applyNumberFormat="1" applyFont="1" applyFill="1" applyAlignment="1">
      <alignment horizontal="center" vertical="center"/>
    </xf>
    <xf numFmtId="0" fontId="7" fillId="8" borderId="114" xfId="2" applyFont="1" applyFill="1" applyBorder="1" applyAlignment="1">
      <alignment horizontal="center" vertical="center"/>
    </xf>
    <xf numFmtId="0" fontId="7" fillId="8" borderId="113" xfId="2" applyFont="1" applyFill="1" applyBorder="1" applyAlignment="1">
      <alignment horizontal="center" vertical="center"/>
    </xf>
    <xf numFmtId="0" fontId="7" fillId="7" borderId="138" xfId="2" applyFont="1" applyFill="1" applyBorder="1" applyAlignment="1">
      <alignment horizontal="center" vertical="center"/>
    </xf>
    <xf numFmtId="0" fontId="7" fillId="8" borderId="88" xfId="2" applyFont="1" applyFill="1" applyBorder="1">
      <alignment vertical="center"/>
    </xf>
    <xf numFmtId="0" fontId="7" fillId="9" borderId="100" xfId="2" applyFont="1" applyFill="1" applyBorder="1">
      <alignment vertical="center"/>
    </xf>
    <xf numFmtId="0" fontId="7" fillId="8" borderId="103" xfId="2" applyFont="1" applyFill="1" applyBorder="1">
      <alignment vertical="center"/>
    </xf>
    <xf numFmtId="0" fontId="7" fillId="9" borderId="86" xfId="2" applyFont="1" applyFill="1" applyBorder="1">
      <alignment vertical="center"/>
    </xf>
    <xf numFmtId="0" fontId="7" fillId="0" borderId="86" xfId="2" applyFont="1" applyBorder="1">
      <alignment vertical="center"/>
    </xf>
    <xf numFmtId="0" fontId="8" fillId="5" borderId="86" xfId="2" applyFont="1" applyFill="1" applyBorder="1">
      <alignment vertical="center"/>
    </xf>
    <xf numFmtId="0" fontId="8" fillId="5" borderId="86" xfId="2" applyFont="1" applyFill="1" applyBorder="1" applyAlignment="1">
      <alignment horizontal="center" vertical="center"/>
    </xf>
    <xf numFmtId="0" fontId="7" fillId="0" borderId="98" xfId="2" applyFont="1" applyBorder="1">
      <alignment vertical="center"/>
    </xf>
    <xf numFmtId="0" fontId="7" fillId="8" borderId="101" xfId="2" applyFont="1" applyFill="1" applyBorder="1">
      <alignment vertical="center"/>
    </xf>
    <xf numFmtId="0" fontId="7" fillId="8" borderId="32" xfId="2" applyFont="1" applyFill="1" applyBorder="1">
      <alignment vertical="center"/>
    </xf>
    <xf numFmtId="0" fontId="7" fillId="8" borderId="98" xfId="2" applyFont="1" applyFill="1" applyBorder="1">
      <alignment vertical="center"/>
    </xf>
    <xf numFmtId="0" fontId="7" fillId="7" borderId="140" xfId="2" applyFont="1" applyFill="1" applyBorder="1" applyAlignment="1">
      <alignment horizontal="center" vertical="center"/>
    </xf>
    <xf numFmtId="0" fontId="8" fillId="5" borderId="36" xfId="2" applyFont="1" applyFill="1" applyBorder="1" applyAlignment="1">
      <alignment horizontal="center" vertical="center"/>
    </xf>
    <xf numFmtId="0" fontId="7" fillId="8" borderId="29" xfId="2" applyFont="1" applyFill="1" applyBorder="1" applyAlignment="1">
      <alignment horizontal="center" vertical="center"/>
    </xf>
    <xf numFmtId="0" fontId="7" fillId="0" borderId="101" xfId="2" applyFont="1" applyBorder="1">
      <alignment vertical="center"/>
    </xf>
    <xf numFmtId="0" fontId="7" fillId="4" borderId="144" xfId="2" applyFont="1" applyFill="1" applyBorder="1" applyAlignment="1">
      <alignment horizontal="center" vertical="center"/>
    </xf>
    <xf numFmtId="0" fontId="7" fillId="4" borderId="15" xfId="2" applyFont="1" applyFill="1" applyBorder="1" applyAlignment="1">
      <alignment horizontal="center" vertical="center"/>
    </xf>
    <xf numFmtId="41" fontId="7" fillId="4" borderId="15" xfId="1" applyFont="1" applyFill="1" applyBorder="1" applyAlignment="1">
      <alignment horizontal="right" vertical="center"/>
    </xf>
    <xf numFmtId="41" fontId="7" fillId="4" borderId="15" xfId="1" applyFont="1" applyFill="1" applyBorder="1" applyAlignment="1">
      <alignment horizontal="center" vertical="center"/>
    </xf>
    <xf numFmtId="0" fontId="7" fillId="9" borderId="145" xfId="2" applyFont="1" applyFill="1" applyBorder="1">
      <alignment vertical="center"/>
    </xf>
    <xf numFmtId="0" fontId="7" fillId="9" borderId="146" xfId="2" applyFont="1" applyFill="1" applyBorder="1">
      <alignment vertical="center"/>
    </xf>
    <xf numFmtId="0" fontId="7" fillId="9" borderId="147" xfId="2" applyFont="1" applyFill="1" applyBorder="1">
      <alignment vertical="center"/>
    </xf>
    <xf numFmtId="41" fontId="15" fillId="9" borderId="148" xfId="2" applyNumberFormat="1" applyFont="1" applyFill="1" applyBorder="1" applyAlignment="1">
      <alignment horizontal="center" vertical="center"/>
    </xf>
    <xf numFmtId="41" fontId="7" fillId="9" borderId="145" xfId="1" applyFont="1" applyFill="1" applyBorder="1">
      <alignment vertical="center"/>
    </xf>
    <xf numFmtId="176" fontId="7" fillId="9" borderId="145" xfId="2" applyNumberFormat="1" applyFont="1" applyFill="1" applyBorder="1" applyAlignment="1">
      <alignment horizontal="center" vertical="center"/>
    </xf>
    <xf numFmtId="0" fontId="8" fillId="9" borderId="147" xfId="2" quotePrefix="1" applyFont="1" applyFill="1" applyBorder="1" applyAlignment="1">
      <alignment horizontal="left" vertical="center" shrinkToFit="1"/>
    </xf>
    <xf numFmtId="9" fontId="7" fillId="8" borderId="64" xfId="2" applyNumberFormat="1" applyFont="1" applyFill="1" applyBorder="1" applyAlignment="1">
      <alignment horizontal="center" vertical="center"/>
    </xf>
    <xf numFmtId="0" fontId="7" fillId="8" borderId="36" xfId="2" applyFont="1" applyFill="1" applyBorder="1" applyAlignment="1">
      <alignment horizontal="center" vertical="center"/>
    </xf>
    <xf numFmtId="0" fontId="8" fillId="8" borderId="1" xfId="2" applyFont="1" applyFill="1" applyBorder="1" applyAlignment="1">
      <alignment horizontal="left" vertical="center" shrinkToFit="1"/>
    </xf>
    <xf numFmtId="0" fontId="7" fillId="8" borderId="30" xfId="2" applyFont="1" applyFill="1" applyBorder="1" applyAlignment="1">
      <alignment horizontal="left" vertical="center"/>
    </xf>
    <xf numFmtId="9" fontId="7" fillId="8" borderId="31" xfId="12" applyNumberFormat="1" applyFont="1" applyFill="1" applyBorder="1" applyAlignment="1">
      <alignment horizontal="center" vertical="center"/>
    </xf>
    <xf numFmtId="0" fontId="7" fillId="8" borderId="31" xfId="2" applyFont="1" applyFill="1" applyBorder="1">
      <alignment vertical="center"/>
    </xf>
    <xf numFmtId="41" fontId="7" fillId="8" borderId="31" xfId="1" applyFont="1" applyFill="1" applyBorder="1">
      <alignment vertical="center"/>
    </xf>
    <xf numFmtId="179" fontId="8" fillId="4" borderId="149" xfId="2" applyNumberFormat="1" applyFont="1" applyFill="1" applyBorder="1" applyAlignment="1">
      <alignment horizontal="left" vertical="center" shrinkToFit="1"/>
    </xf>
    <xf numFmtId="0" fontId="8" fillId="9" borderId="52" xfId="2" quotePrefix="1" applyFont="1" applyFill="1" applyBorder="1" applyAlignment="1">
      <alignment horizontal="left" vertical="center" shrinkToFit="1"/>
    </xf>
    <xf numFmtId="0" fontId="7" fillId="8" borderId="14" xfId="2" applyFont="1" applyFill="1" applyBorder="1">
      <alignment vertical="center"/>
    </xf>
    <xf numFmtId="41" fontId="7" fillId="8" borderId="14" xfId="1" applyFont="1" applyFill="1" applyBorder="1">
      <alignment vertical="center"/>
    </xf>
    <xf numFmtId="0" fontId="21" fillId="2" borderId="20" xfId="0" applyFont="1" applyFill="1" applyBorder="1" applyAlignment="1">
      <alignment horizontal="center" vertical="center"/>
    </xf>
    <xf numFmtId="0" fontId="20" fillId="0" borderId="84" xfId="0" applyFont="1" applyBorder="1" applyAlignment="1">
      <alignment horizontal="center" vertical="center"/>
    </xf>
    <xf numFmtId="0" fontId="20" fillId="0" borderId="86" xfId="0" applyFont="1" applyBorder="1" applyAlignment="1">
      <alignment horizontal="center" vertical="center" wrapText="1"/>
    </xf>
    <xf numFmtId="9" fontId="20" fillId="0" borderId="86" xfId="0" applyNumberFormat="1" applyFont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176" fontId="0" fillId="0" borderId="28" xfId="0" applyNumberFormat="1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176" fontId="0" fillId="0" borderId="98" xfId="0" applyNumberFormat="1" applyBorder="1" applyAlignment="1">
      <alignment horizontal="center" vertical="center"/>
    </xf>
    <xf numFmtId="0" fontId="0" fillId="0" borderId="115" xfId="0" applyBorder="1" applyAlignment="1">
      <alignment horizontal="center" vertical="center"/>
    </xf>
    <xf numFmtId="176" fontId="0" fillId="0" borderId="116" xfId="0" applyNumberFormat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20" fillId="0" borderId="151" xfId="0" applyFont="1" applyBorder="1" applyAlignment="1">
      <alignment horizontal="center" vertical="center" wrapText="1"/>
    </xf>
    <xf numFmtId="0" fontId="29" fillId="0" borderId="101" xfId="0" applyFont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/>
    </xf>
    <xf numFmtId="0" fontId="21" fillId="2" borderId="81" xfId="0" applyFont="1" applyFill="1" applyBorder="1" applyAlignment="1">
      <alignment horizontal="center" vertical="center"/>
    </xf>
    <xf numFmtId="176" fontId="20" fillId="0" borderId="4" xfId="0" applyNumberFormat="1" applyFont="1" applyBorder="1" applyAlignment="1">
      <alignment horizontal="center" vertical="center"/>
    </xf>
    <xf numFmtId="176" fontId="20" fillId="0" borderId="112" xfId="0" applyNumberFormat="1" applyFont="1" applyBorder="1" applyAlignment="1">
      <alignment horizontal="center" vertical="center"/>
    </xf>
    <xf numFmtId="176" fontId="20" fillId="0" borderId="152" xfId="0" applyNumberFormat="1" applyFont="1" applyBorder="1" applyAlignment="1">
      <alignment horizontal="center" vertical="center"/>
    </xf>
    <xf numFmtId="176" fontId="20" fillId="3" borderId="153" xfId="0" applyNumberFormat="1" applyFont="1" applyFill="1" applyBorder="1" applyAlignment="1">
      <alignment horizontal="center" vertical="center"/>
    </xf>
    <xf numFmtId="176" fontId="20" fillId="0" borderId="36" xfId="0" applyNumberFormat="1" applyFont="1" applyBorder="1" applyAlignment="1">
      <alignment horizontal="center" vertical="center"/>
    </xf>
    <xf numFmtId="176" fontId="21" fillId="2" borderId="114" xfId="0" applyNumberFormat="1" applyFont="1" applyFill="1" applyBorder="1" applyAlignment="1">
      <alignment horizontal="center" vertical="center"/>
    </xf>
    <xf numFmtId="0" fontId="21" fillId="2" borderId="154" xfId="0" applyFont="1" applyFill="1" applyBorder="1" applyAlignment="1">
      <alignment horizontal="center" vertical="center"/>
    </xf>
    <xf numFmtId="0" fontId="20" fillId="0" borderId="155" xfId="0" applyFont="1" applyBorder="1" applyAlignment="1">
      <alignment horizontal="center" vertical="center"/>
    </xf>
    <xf numFmtId="0" fontId="20" fillId="0" borderId="71" xfId="0" applyFont="1" applyBorder="1" applyAlignment="1">
      <alignment horizontal="center" vertical="center"/>
    </xf>
    <xf numFmtId="0" fontId="20" fillId="0" borderId="126" xfId="0" applyFont="1" applyBorder="1" applyAlignment="1">
      <alignment horizontal="center" vertical="center"/>
    </xf>
    <xf numFmtId="0" fontId="20" fillId="0" borderId="150" xfId="0" applyFont="1" applyBorder="1" applyAlignment="1">
      <alignment horizontal="center" vertical="center"/>
    </xf>
    <xf numFmtId="0" fontId="21" fillId="3" borderId="125" xfId="0" applyFont="1" applyFill="1" applyBorder="1" applyAlignment="1">
      <alignment horizontal="center" vertical="center" wrapText="1"/>
    </xf>
    <xf numFmtId="0" fontId="20" fillId="0" borderId="129" xfId="0" applyFont="1" applyBorder="1" applyAlignment="1">
      <alignment horizontal="center" vertical="center"/>
    </xf>
    <xf numFmtId="0" fontId="21" fillId="2" borderId="62" xfId="0" applyFont="1" applyFill="1" applyBorder="1" applyAlignment="1">
      <alignment horizontal="center" vertical="center" wrapText="1"/>
    </xf>
    <xf numFmtId="0" fontId="33" fillId="0" borderId="164" xfId="0" applyFont="1" applyBorder="1" applyAlignment="1">
      <alignment horizontal="center" vertical="center" wrapText="1"/>
    </xf>
    <xf numFmtId="0" fontId="35" fillId="0" borderId="164" xfId="0" applyFont="1" applyBorder="1" applyAlignment="1">
      <alignment horizontal="center" vertical="center" wrapText="1"/>
    </xf>
    <xf numFmtId="0" fontId="33" fillId="0" borderId="171" xfId="0" applyFont="1" applyBorder="1" applyAlignment="1">
      <alignment horizontal="center" vertical="center" wrapText="1"/>
    </xf>
    <xf numFmtId="0" fontId="33" fillId="0" borderId="172" xfId="0" applyFont="1" applyBorder="1" applyAlignment="1">
      <alignment horizontal="center" vertical="center" wrapText="1"/>
    </xf>
    <xf numFmtId="191" fontId="31" fillId="0" borderId="21" xfId="0" applyNumberFormat="1" applyFont="1" applyBorder="1">
      <alignment vertical="center"/>
    </xf>
    <xf numFmtId="191" fontId="31" fillId="0" borderId="28" xfId="0" applyNumberFormat="1" applyFont="1" applyBorder="1">
      <alignment vertical="center"/>
    </xf>
    <xf numFmtId="191" fontId="34" fillId="0" borderId="21" xfId="0" applyNumberFormat="1" applyFont="1" applyBorder="1">
      <alignment vertical="center"/>
    </xf>
    <xf numFmtId="191" fontId="34" fillId="0" borderId="28" xfId="0" applyNumberFormat="1" applyFont="1" applyBorder="1">
      <alignment vertical="center"/>
    </xf>
    <xf numFmtId="191" fontId="31" fillId="0" borderId="21" xfId="0" applyNumberFormat="1" applyFont="1" applyBorder="1" applyAlignment="1">
      <alignment horizontal="center" vertical="center"/>
    </xf>
    <xf numFmtId="191" fontId="31" fillId="0" borderId="28" xfId="0" applyNumberFormat="1" applyFont="1" applyBorder="1" applyAlignment="1">
      <alignment horizontal="center" vertical="center"/>
    </xf>
    <xf numFmtId="191" fontId="31" fillId="0" borderId="22" xfId="0" applyNumberFormat="1" applyFont="1" applyBorder="1" applyAlignment="1">
      <alignment horizontal="center" vertical="center"/>
    </xf>
    <xf numFmtId="191" fontId="31" fillId="0" borderId="23" xfId="0" applyNumberFormat="1" applyFont="1" applyBorder="1" applyAlignment="1">
      <alignment horizontal="center" vertical="center"/>
    </xf>
    <xf numFmtId="191" fontId="31" fillId="0" borderId="24" xfId="0" applyNumberFormat="1" applyFont="1" applyBorder="1" applyAlignment="1">
      <alignment horizontal="center" vertical="center"/>
    </xf>
    <xf numFmtId="191" fontId="31" fillId="0" borderId="87" xfId="0" applyNumberFormat="1" applyFont="1" applyBorder="1" applyAlignment="1">
      <alignment horizontal="center" vertical="center"/>
    </xf>
    <xf numFmtId="191" fontId="31" fillId="0" borderId="14" xfId="0" applyNumberFormat="1" applyFont="1" applyBorder="1" applyAlignment="1">
      <alignment horizontal="center" vertical="center"/>
    </xf>
    <xf numFmtId="191" fontId="31" fillId="0" borderId="135" xfId="0" applyNumberFormat="1" applyFont="1" applyBorder="1" applyAlignment="1">
      <alignment horizontal="center" vertical="center"/>
    </xf>
    <xf numFmtId="191" fontId="27" fillId="15" borderId="174" xfId="0" applyNumberFormat="1" applyFont="1" applyFill="1" applyBorder="1" applyAlignment="1">
      <alignment horizontal="center" vertical="center"/>
    </xf>
    <xf numFmtId="191" fontId="27" fillId="15" borderId="131" xfId="0" applyNumberFormat="1" applyFont="1" applyFill="1" applyBorder="1" applyAlignment="1">
      <alignment horizontal="center" vertical="center"/>
    </xf>
    <xf numFmtId="191" fontId="27" fillId="15" borderId="138" xfId="0" applyNumberFormat="1" applyFont="1" applyFill="1" applyBorder="1" applyAlignment="1">
      <alignment horizontal="center" vertical="center"/>
    </xf>
    <xf numFmtId="191" fontId="31" fillId="0" borderId="87" xfId="0" applyNumberFormat="1" applyFont="1" applyBorder="1">
      <alignment vertical="center"/>
    </xf>
    <xf numFmtId="0" fontId="31" fillId="0" borderId="14" xfId="0" applyFont="1" applyBorder="1">
      <alignment vertical="center"/>
    </xf>
    <xf numFmtId="191" fontId="31" fillId="0" borderId="135" xfId="0" applyNumberFormat="1" applyFont="1" applyBorder="1">
      <alignment vertical="center"/>
    </xf>
    <xf numFmtId="0" fontId="33" fillId="0" borderId="162" xfId="0" applyFont="1" applyBorder="1" applyAlignment="1">
      <alignment horizontal="center" vertical="center" wrapText="1"/>
    </xf>
    <xf numFmtId="0" fontId="30" fillId="15" borderId="175" xfId="0" applyFont="1" applyFill="1" applyBorder="1" applyAlignment="1">
      <alignment horizontal="center" vertical="center" wrapText="1"/>
    </xf>
    <xf numFmtId="0" fontId="30" fillId="15" borderId="178" xfId="0" applyFont="1" applyFill="1" applyBorder="1" applyAlignment="1">
      <alignment horizontal="center" vertical="center" wrapText="1"/>
    </xf>
    <xf numFmtId="0" fontId="30" fillId="15" borderId="179" xfId="0" applyFont="1" applyFill="1" applyBorder="1" applyAlignment="1">
      <alignment horizontal="center" vertical="center" wrapText="1"/>
    </xf>
    <xf numFmtId="191" fontId="31" fillId="0" borderId="83" xfId="0" applyNumberFormat="1" applyFont="1" applyBorder="1">
      <alignment vertical="center"/>
    </xf>
    <xf numFmtId="0" fontId="31" fillId="0" borderId="7" xfId="0" applyFont="1" applyBorder="1">
      <alignment vertical="center"/>
    </xf>
    <xf numFmtId="191" fontId="31" fillId="0" borderId="34" xfId="0" applyNumberFormat="1" applyFont="1" applyBorder="1">
      <alignment vertical="center"/>
    </xf>
    <xf numFmtId="0" fontId="27" fillId="15" borderId="20" xfId="0" applyFont="1" applyFill="1" applyBorder="1" applyAlignment="1">
      <alignment horizontal="center" vertical="center"/>
    </xf>
    <xf numFmtId="0" fontId="27" fillId="15" borderId="28" xfId="0" applyFont="1" applyFill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31" fillId="0" borderId="96" xfId="0" applyFont="1" applyBorder="1" applyAlignment="1">
      <alignment horizontal="center" vertical="center"/>
    </xf>
    <xf numFmtId="3" fontId="31" fillId="0" borderId="98" xfId="0" applyNumberFormat="1" applyFont="1" applyBorder="1" applyAlignment="1">
      <alignment horizontal="center" vertical="center"/>
    </xf>
    <xf numFmtId="0" fontId="27" fillId="15" borderId="116" xfId="0" applyFont="1" applyFill="1" applyBorder="1" applyAlignment="1">
      <alignment horizontal="center" vertical="center"/>
    </xf>
    <xf numFmtId="0" fontId="27" fillId="15" borderId="21" xfId="0" applyFont="1" applyFill="1" applyBorder="1" applyAlignment="1">
      <alignment horizontal="center" vertical="center"/>
    </xf>
    <xf numFmtId="0" fontId="38" fillId="0" borderId="118" xfId="0" applyFont="1" applyBorder="1" applyAlignment="1">
      <alignment horizontal="center" vertical="center"/>
    </xf>
    <xf numFmtId="0" fontId="31" fillId="0" borderId="84" xfId="0" applyFont="1" applyBorder="1">
      <alignment vertical="center"/>
    </xf>
    <xf numFmtId="0" fontId="31" fillId="0" borderId="122" xfId="0" applyFont="1" applyBorder="1" applyAlignment="1">
      <alignment horizontal="center" vertical="center"/>
    </xf>
    <xf numFmtId="0" fontId="31" fillId="0" borderId="86" xfId="0" applyFont="1" applyBorder="1">
      <alignment vertical="center"/>
    </xf>
    <xf numFmtId="0" fontId="31" fillId="0" borderId="183" xfId="0" applyFont="1" applyBorder="1" applyAlignment="1">
      <alignment horizontal="center" vertical="center"/>
    </xf>
    <xf numFmtId="192" fontId="31" fillId="16" borderId="145" xfId="0" applyNumberFormat="1" applyFont="1" applyFill="1" applyBorder="1" applyAlignment="1" applyProtection="1">
      <alignment horizontal="right" vertical="center"/>
      <protection locked="0"/>
    </xf>
    <xf numFmtId="0" fontId="31" fillId="0" borderId="145" xfId="0" applyFont="1" applyBorder="1">
      <alignment vertical="center"/>
    </xf>
    <xf numFmtId="0" fontId="31" fillId="0" borderId="147" xfId="0" applyFont="1" applyBorder="1">
      <alignment vertical="center"/>
    </xf>
    <xf numFmtId="192" fontId="31" fillId="0" borderId="0" xfId="0" applyNumberFormat="1" applyFont="1">
      <alignment vertical="center"/>
    </xf>
    <xf numFmtId="0" fontId="31" fillId="0" borderId="120" xfId="0" applyFont="1" applyBorder="1" applyAlignment="1">
      <alignment horizontal="center" vertical="center"/>
    </xf>
    <xf numFmtId="193" fontId="31" fillId="16" borderId="102" xfId="0" applyNumberFormat="1" applyFont="1" applyFill="1" applyBorder="1" applyProtection="1">
      <alignment vertical="center"/>
      <protection locked="0"/>
    </xf>
    <xf numFmtId="0" fontId="31" fillId="0" borderId="102" xfId="0" applyFont="1" applyBorder="1">
      <alignment vertical="center"/>
    </xf>
    <xf numFmtId="0" fontId="31" fillId="0" borderId="103" xfId="0" applyFont="1" applyBorder="1">
      <alignment vertical="center"/>
    </xf>
    <xf numFmtId="193" fontId="31" fillId="16" borderId="145" xfId="0" applyNumberFormat="1" applyFont="1" applyFill="1" applyBorder="1" applyProtection="1">
      <alignment vertical="center"/>
      <protection locked="0"/>
    </xf>
    <xf numFmtId="176" fontId="31" fillId="16" borderId="102" xfId="0" applyNumberFormat="1" applyFont="1" applyFill="1" applyBorder="1" applyProtection="1">
      <alignment vertical="center"/>
      <protection locked="0"/>
    </xf>
    <xf numFmtId="194" fontId="31" fillId="16" borderId="145" xfId="0" applyNumberFormat="1" applyFont="1" applyFill="1" applyBorder="1" applyProtection="1">
      <alignment vertical="center"/>
      <protection locked="0"/>
    </xf>
    <xf numFmtId="0" fontId="38" fillId="0" borderId="147" xfId="0" applyFont="1" applyBorder="1">
      <alignment vertical="center"/>
    </xf>
    <xf numFmtId="0" fontId="31" fillId="0" borderId="30" xfId="0" applyFont="1" applyBorder="1" applyAlignment="1">
      <alignment horizontal="center" vertical="center"/>
    </xf>
    <xf numFmtId="192" fontId="31" fillId="16" borderId="31" xfId="0" applyNumberFormat="1" applyFont="1" applyFill="1" applyBorder="1" applyAlignment="1" applyProtection="1">
      <alignment horizontal="center" vertical="center"/>
      <protection locked="0"/>
    </xf>
    <xf numFmtId="0" fontId="31" fillId="0" borderId="31" xfId="0" applyFont="1" applyBorder="1">
      <alignment vertical="center"/>
    </xf>
    <xf numFmtId="0" fontId="31" fillId="0" borderId="32" xfId="0" applyFont="1" applyBorder="1">
      <alignment vertical="center"/>
    </xf>
    <xf numFmtId="0" fontId="31" fillId="16" borderId="185" xfId="0" applyFont="1" applyFill="1" applyBorder="1" applyAlignment="1" applyProtection="1">
      <alignment horizontal="center" vertical="center"/>
      <protection locked="0"/>
    </xf>
    <xf numFmtId="0" fontId="31" fillId="16" borderId="186" xfId="0" applyFont="1" applyFill="1" applyBorder="1" applyAlignment="1" applyProtection="1">
      <alignment horizontal="center" vertical="center"/>
      <protection locked="0"/>
    </xf>
    <xf numFmtId="0" fontId="31" fillId="16" borderId="188" xfId="0" applyFont="1" applyFill="1" applyBorder="1" applyAlignment="1" applyProtection="1">
      <alignment horizontal="center" vertical="center"/>
      <protection locked="0"/>
    </xf>
    <xf numFmtId="0" fontId="32" fillId="0" borderId="164" xfId="0" applyFont="1" applyBorder="1" applyAlignment="1">
      <alignment horizontal="justify" vertical="center" wrapText="1"/>
    </xf>
    <xf numFmtId="0" fontId="0" fillId="17" borderId="71" xfId="0" applyFill="1" applyBorder="1" applyAlignment="1">
      <alignment horizontal="center" vertical="center"/>
    </xf>
    <xf numFmtId="0" fontId="0" fillId="18" borderId="71" xfId="0" applyFill="1" applyBorder="1" applyAlignment="1">
      <alignment horizontal="center" vertical="center"/>
    </xf>
    <xf numFmtId="0" fontId="0" fillId="19" borderId="71" xfId="0" applyFill="1" applyBorder="1" applyAlignment="1">
      <alignment horizontal="center" vertical="center"/>
    </xf>
    <xf numFmtId="0" fontId="0" fillId="20" borderId="71" xfId="0" applyFill="1" applyBorder="1" applyAlignment="1">
      <alignment horizontal="center" vertical="center"/>
    </xf>
    <xf numFmtId="0" fontId="0" fillId="17" borderId="72" xfId="0" applyFill="1" applyBorder="1" applyAlignment="1">
      <alignment horizontal="center" vertical="center"/>
    </xf>
    <xf numFmtId="0" fontId="0" fillId="17" borderId="70" xfId="0" applyFill="1" applyBorder="1" applyAlignment="1">
      <alignment horizontal="center" vertical="center"/>
    </xf>
    <xf numFmtId="0" fontId="0" fillId="0" borderId="43" xfId="0" applyBorder="1">
      <alignment vertical="center"/>
    </xf>
    <xf numFmtId="0" fontId="0" fillId="0" borderId="38" xfId="0" applyBorder="1">
      <alignment vertical="center"/>
    </xf>
    <xf numFmtId="0" fontId="31" fillId="0" borderId="28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8" fillId="0" borderId="87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27" fillId="2" borderId="22" xfId="0" applyFont="1" applyFill="1" applyBorder="1" applyAlignment="1">
      <alignment horizontal="center" vertical="center"/>
    </xf>
    <xf numFmtId="0" fontId="31" fillId="0" borderId="87" xfId="0" applyFont="1" applyBorder="1" applyAlignment="1">
      <alignment horizontal="center" vertical="center"/>
    </xf>
    <xf numFmtId="0" fontId="31" fillId="0" borderId="83" xfId="0" applyFont="1" applyBorder="1" applyAlignment="1">
      <alignment horizontal="center" vertical="center"/>
    </xf>
    <xf numFmtId="0" fontId="27" fillId="2" borderId="18" xfId="0" applyFont="1" applyFill="1" applyBorder="1" applyAlignment="1">
      <alignment horizontal="center" vertical="center"/>
    </xf>
    <xf numFmtId="184" fontId="0" fillId="0" borderId="14" xfId="0" applyNumberFormat="1" applyBorder="1">
      <alignment vertical="center"/>
    </xf>
    <xf numFmtId="41" fontId="0" fillId="0" borderId="14" xfId="1" applyFont="1" applyBorder="1">
      <alignment vertical="center"/>
    </xf>
    <xf numFmtId="0" fontId="22" fillId="0" borderId="14" xfId="0" applyFont="1" applyBorder="1">
      <alignment vertical="center"/>
    </xf>
    <xf numFmtId="181" fontId="0" fillId="0" borderId="14" xfId="0" applyNumberFormat="1" applyBorder="1">
      <alignment vertical="center"/>
    </xf>
    <xf numFmtId="0" fontId="5" fillId="0" borderId="14" xfId="0" applyFont="1" applyBorder="1" applyAlignment="1">
      <alignment horizontal="center" vertical="center"/>
    </xf>
    <xf numFmtId="0" fontId="0" fillId="0" borderId="135" xfId="0" applyBorder="1">
      <alignment vertical="center"/>
    </xf>
    <xf numFmtId="0" fontId="10" fillId="12" borderId="10" xfId="0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10" fillId="12" borderId="131" xfId="0" applyFont="1" applyFill="1" applyBorder="1">
      <alignment vertical="center"/>
    </xf>
    <xf numFmtId="0" fontId="0" fillId="11" borderId="97" xfId="0" applyFill="1" applyBorder="1">
      <alignment vertical="center"/>
    </xf>
    <xf numFmtId="0" fontId="0" fillId="0" borderId="10" xfId="0" applyBorder="1">
      <alignment vertical="center"/>
    </xf>
    <xf numFmtId="184" fontId="0" fillId="9" borderId="7" xfId="0" applyNumberFormat="1" applyFill="1" applyBorder="1">
      <alignment vertical="center"/>
    </xf>
    <xf numFmtId="41" fontId="10" fillId="9" borderId="7" xfId="0" applyNumberFormat="1" applyFont="1" applyFill="1" applyBorder="1">
      <alignment vertical="center"/>
    </xf>
    <xf numFmtId="0" fontId="0" fillId="9" borderId="7" xfId="0" applyFill="1" applyBorder="1">
      <alignment vertical="center"/>
    </xf>
    <xf numFmtId="0" fontId="0" fillId="9" borderId="34" xfId="0" applyFill="1" applyBorder="1">
      <alignment vertical="center"/>
    </xf>
    <xf numFmtId="0" fontId="0" fillId="9" borderId="31" xfId="0" applyFill="1" applyBorder="1">
      <alignment vertical="center"/>
    </xf>
    <xf numFmtId="41" fontId="10" fillId="9" borderId="31" xfId="0" applyNumberFormat="1" applyFont="1" applyFill="1" applyBorder="1">
      <alignment vertical="center"/>
    </xf>
    <xf numFmtId="0" fontId="0" fillId="9" borderId="32" xfId="0" applyFill="1" applyBorder="1">
      <alignment vertical="center"/>
    </xf>
    <xf numFmtId="0" fontId="10" fillId="12" borderId="33" xfId="0" applyFont="1" applyFill="1" applyBorder="1" applyAlignment="1">
      <alignment horizontal="center" vertical="center"/>
    </xf>
    <xf numFmtId="185" fontId="22" fillId="0" borderId="29" xfId="0" applyNumberFormat="1" applyFont="1" applyBorder="1">
      <alignment vertical="center"/>
    </xf>
    <xf numFmtId="185" fontId="22" fillId="0" borderId="13" xfId="0" applyNumberFormat="1" applyFont="1" applyBorder="1">
      <alignment vertical="center"/>
    </xf>
    <xf numFmtId="185" fontId="0" fillId="9" borderId="13" xfId="0" applyNumberFormat="1" applyFill="1" applyBorder="1">
      <alignment vertical="center"/>
    </xf>
    <xf numFmtId="185" fontId="0" fillId="9" borderId="8" xfId="0" applyNumberFormat="1" applyFill="1" applyBorder="1">
      <alignment vertical="center"/>
    </xf>
    <xf numFmtId="0" fontId="0" fillId="9" borderId="114" xfId="0" applyFill="1" applyBorder="1">
      <alignment vertical="center"/>
    </xf>
    <xf numFmtId="0" fontId="0" fillId="0" borderId="135" xfId="0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186" fontId="20" fillId="0" borderId="13" xfId="0" applyNumberFormat="1" applyFont="1" applyBorder="1" applyAlignment="1">
      <alignment vertical="center" shrinkToFit="1"/>
    </xf>
    <xf numFmtId="0" fontId="20" fillId="0" borderId="28" xfId="0" applyFont="1" applyBorder="1" applyAlignment="1">
      <alignment vertical="center" shrinkToFit="1"/>
    </xf>
    <xf numFmtId="189" fontId="20" fillId="0" borderId="14" xfId="0" applyNumberFormat="1" applyFont="1" applyBorder="1">
      <alignment vertical="center"/>
    </xf>
    <xf numFmtId="0" fontId="20" fillId="0" borderId="135" xfId="0" applyFont="1" applyBorder="1">
      <alignment vertical="center"/>
    </xf>
    <xf numFmtId="0" fontId="21" fillId="12" borderId="138" xfId="0" applyFont="1" applyFill="1" applyBorder="1" applyAlignment="1">
      <alignment horizontal="center" vertical="center"/>
    </xf>
    <xf numFmtId="0" fontId="20" fillId="9" borderId="97" xfId="0" applyFont="1" applyFill="1" applyBorder="1">
      <alignment vertical="center"/>
    </xf>
    <xf numFmtId="0" fontId="20" fillId="9" borderId="98" xfId="0" applyFont="1" applyFill="1" applyBorder="1">
      <alignment vertical="center"/>
    </xf>
    <xf numFmtId="0" fontId="20" fillId="0" borderId="116" xfId="0" applyFont="1" applyBorder="1">
      <alignment vertical="center"/>
    </xf>
    <xf numFmtId="185" fontId="20" fillId="0" borderId="29" xfId="0" applyNumberFormat="1" applyFont="1" applyBorder="1">
      <alignment vertical="center"/>
    </xf>
    <xf numFmtId="186" fontId="20" fillId="0" borderId="13" xfId="0" applyNumberFormat="1" applyFont="1" applyBorder="1">
      <alignment vertical="center"/>
    </xf>
    <xf numFmtId="188" fontId="20" fillId="0" borderId="33" xfId="1" applyNumberFormat="1" applyFont="1" applyBorder="1">
      <alignment vertical="center"/>
    </xf>
    <xf numFmtId="188" fontId="21" fillId="9" borderId="113" xfId="0" applyNumberFormat="1" applyFont="1" applyFill="1" applyBorder="1">
      <alignment vertical="center"/>
    </xf>
    <xf numFmtId="186" fontId="21" fillId="9" borderId="113" xfId="0" applyNumberFormat="1" applyFont="1" applyFill="1" applyBorder="1">
      <alignment vertical="center"/>
    </xf>
    <xf numFmtId="187" fontId="21" fillId="9" borderId="97" xfId="0" applyNumberFormat="1" applyFont="1" applyFill="1" applyBorder="1">
      <alignment vertical="center"/>
    </xf>
    <xf numFmtId="188" fontId="20" fillId="9" borderId="97" xfId="0" applyNumberFormat="1" applyFont="1" applyFill="1" applyBorder="1">
      <alignment vertical="center"/>
    </xf>
    <xf numFmtId="185" fontId="20" fillId="9" borderId="97" xfId="0" applyNumberFormat="1" applyFont="1" applyFill="1" applyBorder="1">
      <alignment vertical="center"/>
    </xf>
    <xf numFmtId="189" fontId="20" fillId="9" borderId="97" xfId="0" applyNumberFormat="1" applyFont="1" applyFill="1" applyBorder="1">
      <alignment vertical="center"/>
    </xf>
    <xf numFmtId="0" fontId="0" fillId="9" borderId="97" xfId="0" applyFill="1" applyBorder="1">
      <alignment vertical="center"/>
    </xf>
    <xf numFmtId="0" fontId="0" fillId="9" borderId="98" xfId="0" applyFill="1" applyBorder="1">
      <alignment vertical="center"/>
    </xf>
    <xf numFmtId="0" fontId="21" fillId="0" borderId="115" xfId="0" applyFont="1" applyBorder="1" applyAlignment="1">
      <alignment vertical="center" shrinkToFit="1"/>
    </xf>
    <xf numFmtId="0" fontId="21" fillId="0" borderId="10" xfId="0" applyFont="1" applyBorder="1" applyAlignment="1">
      <alignment horizontal="center" vertical="center" shrinkToFit="1"/>
    </xf>
    <xf numFmtId="0" fontId="20" fillId="0" borderId="116" xfId="0" applyFont="1" applyBorder="1" applyAlignment="1">
      <alignment vertical="center" shrinkToFit="1"/>
    </xf>
    <xf numFmtId="186" fontId="20" fillId="0" borderId="33" xfId="0" applyNumberFormat="1" applyFont="1" applyBorder="1" applyAlignment="1">
      <alignment vertical="center" shrinkToFit="1"/>
    </xf>
    <xf numFmtId="187" fontId="20" fillId="0" borderId="10" xfId="0" applyNumberFormat="1" applyFont="1" applyBorder="1" applyAlignment="1">
      <alignment vertical="center" shrinkToFit="1"/>
    </xf>
    <xf numFmtId="188" fontId="20" fillId="0" borderId="10" xfId="0" applyNumberFormat="1" applyFont="1" applyBorder="1" applyAlignment="1">
      <alignment vertical="center" shrinkToFit="1"/>
    </xf>
    <xf numFmtId="185" fontId="20" fillId="0" borderId="10" xfId="0" applyNumberFormat="1" applyFont="1" applyBorder="1" applyAlignment="1">
      <alignment vertical="center" shrinkToFit="1"/>
    </xf>
    <xf numFmtId="189" fontId="20" fillId="0" borderId="10" xfId="0" applyNumberFormat="1" applyFont="1" applyBorder="1" applyAlignment="1">
      <alignment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16" xfId="0" applyFont="1" applyBorder="1" applyAlignment="1">
      <alignment horizontal="center" vertical="center" shrinkToFit="1"/>
    </xf>
    <xf numFmtId="0" fontId="20" fillId="0" borderId="135" xfId="0" applyFont="1" applyBorder="1" applyAlignment="1">
      <alignment vertical="center" shrinkToFit="1"/>
    </xf>
    <xf numFmtId="186" fontId="20" fillId="0" borderId="29" xfId="0" applyNumberFormat="1" applyFont="1" applyBorder="1" applyAlignment="1">
      <alignment vertical="center" shrinkToFit="1"/>
    </xf>
    <xf numFmtId="187" fontId="20" fillId="0" borderId="14" xfId="0" applyNumberFormat="1" applyFont="1" applyBorder="1" applyAlignment="1">
      <alignment vertical="center" shrinkToFit="1"/>
    </xf>
    <xf numFmtId="188" fontId="20" fillId="0" borderId="14" xfId="0" applyNumberFormat="1" applyFont="1" applyBorder="1" applyAlignment="1">
      <alignment vertical="center" shrinkToFit="1"/>
    </xf>
    <xf numFmtId="185" fontId="20" fillId="0" borderId="14" xfId="0" applyNumberFormat="1" applyFont="1" applyBorder="1" applyAlignment="1">
      <alignment vertical="center" shrinkToFit="1"/>
    </xf>
    <xf numFmtId="189" fontId="20" fillId="0" borderId="14" xfId="0" applyNumberFormat="1" applyFont="1" applyBorder="1" applyAlignment="1">
      <alignment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35" xfId="0" applyFont="1" applyBorder="1" applyAlignment="1">
      <alignment horizontal="center" vertical="center" shrinkToFit="1"/>
    </xf>
    <xf numFmtId="0" fontId="21" fillId="12" borderId="33" xfId="0" applyFont="1" applyFill="1" applyBorder="1" applyAlignment="1">
      <alignment horizontal="center" vertical="center" shrinkToFit="1"/>
    </xf>
    <xf numFmtId="0" fontId="21" fillId="12" borderId="10" xfId="0" applyFont="1" applyFill="1" applyBorder="1" applyAlignment="1">
      <alignment horizontal="center" vertical="center" shrinkToFit="1"/>
    </xf>
    <xf numFmtId="190" fontId="0" fillId="0" borderId="13" xfId="0" applyNumberFormat="1" applyBorder="1">
      <alignment vertical="center"/>
    </xf>
    <xf numFmtId="0" fontId="0" fillId="0" borderId="34" xfId="0" applyBorder="1" applyAlignment="1">
      <alignment horizontal="center" vertical="center"/>
    </xf>
    <xf numFmtId="190" fontId="0" fillId="0" borderId="8" xfId="0" applyNumberFormat="1" applyBorder="1">
      <alignment vertical="center"/>
    </xf>
    <xf numFmtId="188" fontId="0" fillId="0" borderId="7" xfId="0" applyNumberFormat="1" applyBorder="1">
      <alignment vertical="center"/>
    </xf>
    <xf numFmtId="0" fontId="0" fillId="0" borderId="34" xfId="0" applyBorder="1">
      <alignment vertical="center"/>
    </xf>
    <xf numFmtId="190" fontId="22" fillId="0" borderId="29" xfId="0" applyNumberFormat="1" applyFont="1" applyBorder="1">
      <alignment vertical="center"/>
    </xf>
    <xf numFmtId="188" fontId="0" fillId="0" borderId="14" xfId="0" applyNumberFormat="1" applyBorder="1">
      <alignment vertical="center"/>
    </xf>
    <xf numFmtId="0" fontId="10" fillId="9" borderId="62" xfId="0" applyFont="1" applyFill="1" applyBorder="1" applyAlignment="1">
      <alignment horizontal="center" vertical="center"/>
    </xf>
    <xf numFmtId="190" fontId="10" fillId="9" borderId="114" xfId="0" applyNumberFormat="1" applyFont="1" applyFill="1" applyBorder="1">
      <alignment vertical="center"/>
    </xf>
    <xf numFmtId="188" fontId="10" fillId="9" borderId="31" xfId="0" applyNumberFormat="1" applyFont="1" applyFill="1" applyBorder="1">
      <alignment vertical="center"/>
    </xf>
    <xf numFmtId="0" fontId="10" fillId="9" borderId="114" xfId="0" applyFont="1" applyFill="1" applyBorder="1">
      <alignment vertical="center"/>
    </xf>
    <xf numFmtId="0" fontId="10" fillId="10" borderId="133" xfId="0" applyFont="1" applyFill="1" applyBorder="1" applyAlignment="1">
      <alignment horizontal="center" vertical="center"/>
    </xf>
    <xf numFmtId="0" fontId="10" fillId="10" borderId="131" xfId="0" applyFont="1" applyFill="1" applyBorder="1" applyAlignment="1">
      <alignment horizontal="center" vertical="center"/>
    </xf>
    <xf numFmtId="0" fontId="10" fillId="10" borderId="138" xfId="0" applyFont="1" applyFill="1" applyBorder="1" applyAlignment="1">
      <alignment horizontal="center" vertical="center"/>
    </xf>
    <xf numFmtId="0" fontId="39" fillId="0" borderId="0" xfId="0" applyFont="1">
      <alignment vertical="center"/>
    </xf>
    <xf numFmtId="0" fontId="39" fillId="17" borderId="70" xfId="0" applyFont="1" applyFill="1" applyBorder="1" applyAlignment="1">
      <alignment horizontal="center" vertical="center"/>
    </xf>
    <xf numFmtId="0" fontId="39" fillId="17" borderId="71" xfId="0" applyFont="1" applyFill="1" applyBorder="1" applyAlignment="1">
      <alignment horizontal="center" vertical="center"/>
    </xf>
    <xf numFmtId="0" fontId="39" fillId="18" borderId="71" xfId="0" applyFont="1" applyFill="1" applyBorder="1" applyAlignment="1">
      <alignment horizontal="center" vertical="center"/>
    </xf>
    <xf numFmtId="0" fontId="39" fillId="19" borderId="71" xfId="0" applyFont="1" applyFill="1" applyBorder="1" applyAlignment="1">
      <alignment horizontal="center" vertical="center"/>
    </xf>
    <xf numFmtId="0" fontId="39" fillId="20" borderId="71" xfId="0" applyFont="1" applyFill="1" applyBorder="1" applyAlignment="1">
      <alignment horizontal="center" vertical="center"/>
    </xf>
    <xf numFmtId="0" fontId="39" fillId="17" borderId="72" xfId="0" applyFont="1" applyFill="1" applyBorder="1" applyAlignment="1">
      <alignment horizontal="center" vertical="center"/>
    </xf>
    <xf numFmtId="0" fontId="39" fillId="0" borderId="40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7" fillId="5" borderId="27" xfId="2" applyFont="1" applyFill="1" applyBorder="1" applyAlignment="1">
      <alignment horizontal="center" vertical="center"/>
    </xf>
    <xf numFmtId="41" fontId="7" fillId="5" borderId="27" xfId="2" applyNumberFormat="1" applyFont="1" applyFill="1" applyBorder="1" applyAlignment="1">
      <alignment horizontal="center" vertical="center"/>
    </xf>
    <xf numFmtId="10" fontId="7" fillId="5" borderId="0" xfId="13" applyNumberFormat="1" applyFont="1" applyFill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80" fontId="0" fillId="0" borderId="0" xfId="0" applyNumberFormat="1">
      <alignment vertical="center"/>
    </xf>
    <xf numFmtId="197" fontId="0" fillId="0" borderId="0" xfId="0" applyNumberFormat="1">
      <alignment vertical="center"/>
    </xf>
    <xf numFmtId="0" fontId="0" fillId="0" borderId="12" xfId="0" applyBorder="1">
      <alignment vertical="center"/>
    </xf>
    <xf numFmtId="0" fontId="0" fillId="0" borderId="17" xfId="0" applyBorder="1" applyAlignment="1">
      <alignment horizontal="center" vertical="center"/>
    </xf>
    <xf numFmtId="180" fontId="0" fillId="0" borderId="43" xfId="0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180" fontId="0" fillId="0" borderId="12" xfId="0" applyNumberFormat="1" applyBorder="1" applyAlignment="1">
      <alignment horizontal="right" vertical="center"/>
    </xf>
    <xf numFmtId="197" fontId="0" fillId="0" borderId="28" xfId="0" applyNumberFormat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28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41" xfId="0" applyBorder="1" applyAlignment="1">
      <alignment horizontal="right" vertical="center"/>
    </xf>
    <xf numFmtId="0" fontId="0" fillId="0" borderId="64" xfId="0" applyBorder="1" applyAlignment="1">
      <alignment horizontal="right" vertical="center"/>
    </xf>
    <xf numFmtId="197" fontId="0" fillId="0" borderId="65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20" fillId="0" borderId="70" xfId="0" applyFont="1" applyBorder="1" applyAlignment="1">
      <alignment horizontal="center" vertical="center"/>
    </xf>
    <xf numFmtId="176" fontId="20" fillId="0" borderId="109" xfId="0" applyNumberFormat="1" applyFont="1" applyBorder="1" applyAlignment="1">
      <alignment horizontal="center" vertical="center"/>
    </xf>
    <xf numFmtId="0" fontId="20" fillId="0" borderId="88" xfId="0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8" fillId="5" borderId="5" xfId="2" applyFont="1" applyFill="1" applyBorder="1" applyAlignment="1">
      <alignment horizontal="left" vertical="center"/>
    </xf>
    <xf numFmtId="9" fontId="8" fillId="5" borderId="121" xfId="13" applyFont="1" applyFill="1" applyBorder="1" applyAlignment="1">
      <alignment horizontal="center" vertical="center"/>
    </xf>
    <xf numFmtId="198" fontId="7" fillId="0" borderId="0" xfId="2" applyNumberFormat="1" applyFont="1">
      <alignment vertical="center"/>
    </xf>
    <xf numFmtId="0" fontId="0" fillId="0" borderId="101" xfId="0" applyBorder="1" applyAlignment="1">
      <alignment horizontal="center" vertical="center"/>
    </xf>
    <xf numFmtId="199" fontId="0" fillId="0" borderId="20" xfId="0" applyNumberFormat="1" applyBorder="1" applyAlignment="1">
      <alignment horizontal="center" vertical="center"/>
    </xf>
    <xf numFmtId="43" fontId="0" fillId="0" borderId="85" xfId="0" applyNumberFormat="1" applyBorder="1" applyAlignment="1">
      <alignment horizontal="center" vertical="center"/>
    </xf>
    <xf numFmtId="199" fontId="0" fillId="0" borderId="18" xfId="0" applyNumberFormat="1" applyBorder="1" applyAlignment="1">
      <alignment horizontal="center" vertical="center"/>
    </xf>
    <xf numFmtId="199" fontId="0" fillId="0" borderId="96" xfId="0" applyNumberFormat="1" applyBorder="1" applyAlignment="1">
      <alignment horizontal="center" vertical="center"/>
    </xf>
    <xf numFmtId="199" fontId="0" fillId="0" borderId="116" xfId="0" applyNumberFormat="1" applyBorder="1" applyAlignment="1">
      <alignment horizontal="center" vertical="center"/>
    </xf>
    <xf numFmtId="199" fontId="0" fillId="0" borderId="115" xfId="0" applyNumberFormat="1" applyBorder="1" applyAlignment="1">
      <alignment horizontal="center" vertical="center"/>
    </xf>
    <xf numFmtId="199" fontId="10" fillId="0" borderId="98" xfId="0" applyNumberFormat="1" applyFont="1" applyBorder="1" applyAlignment="1">
      <alignment horizontal="center" vertical="center"/>
    </xf>
    <xf numFmtId="196" fontId="27" fillId="2" borderId="32" xfId="0" applyNumberFormat="1" applyFont="1" applyFill="1" applyBorder="1">
      <alignment vertical="center"/>
    </xf>
    <xf numFmtId="0" fontId="7" fillId="8" borderId="78" xfId="2" applyFont="1" applyFill="1" applyBorder="1" applyAlignment="1">
      <alignment horizontal="center" vertical="center"/>
    </xf>
    <xf numFmtId="0" fontId="7" fillId="8" borderId="85" xfId="2" applyFont="1" applyFill="1" applyBorder="1" applyAlignment="1">
      <alignment horizontal="center" vertical="center"/>
    </xf>
    <xf numFmtId="0" fontId="7" fillId="8" borderId="96" xfId="2" applyFont="1" applyFill="1" applyBorder="1" applyAlignment="1">
      <alignment horizontal="center" vertical="center"/>
    </xf>
    <xf numFmtId="0" fontId="7" fillId="4" borderId="91" xfId="2" applyFont="1" applyFill="1" applyBorder="1" applyAlignment="1">
      <alignment horizontal="center" vertical="center"/>
    </xf>
    <xf numFmtId="0" fontId="7" fillId="4" borderId="92" xfId="2" applyFont="1" applyFill="1" applyBorder="1" applyAlignment="1">
      <alignment horizontal="center" vertical="center"/>
    </xf>
    <xf numFmtId="0" fontId="7" fillId="8" borderId="85" xfId="2" applyFont="1" applyFill="1" applyBorder="1" applyAlignment="1">
      <alignment horizontal="left" vertical="center"/>
    </xf>
    <xf numFmtId="182" fontId="15" fillId="5" borderId="0" xfId="1" applyNumberFormat="1" applyFont="1" applyFill="1" applyBorder="1" applyAlignment="1">
      <alignment horizontal="right" vertical="center"/>
    </xf>
    <xf numFmtId="0" fontId="7" fillId="7" borderId="78" xfId="2" applyFont="1" applyFill="1" applyBorder="1" applyAlignment="1">
      <alignment horizontal="center" vertical="center"/>
    </xf>
    <xf numFmtId="0" fontId="7" fillId="7" borderId="82" xfId="2" applyFont="1" applyFill="1" applyBorder="1" applyAlignment="1">
      <alignment horizontal="center" vertical="center"/>
    </xf>
    <xf numFmtId="0" fontId="7" fillId="7" borderId="79" xfId="2" applyFont="1" applyFill="1" applyBorder="1" applyAlignment="1">
      <alignment horizontal="center" vertical="center"/>
    </xf>
    <xf numFmtId="0" fontId="7" fillId="7" borderId="26" xfId="2" applyFont="1" applyFill="1" applyBorder="1" applyAlignment="1">
      <alignment horizontal="center" vertical="center"/>
    </xf>
    <xf numFmtId="0" fontId="7" fillId="7" borderId="105" xfId="2" applyFont="1" applyFill="1" applyBorder="1" applyAlignment="1">
      <alignment horizontal="center" vertical="center"/>
    </xf>
    <xf numFmtId="0" fontId="7" fillId="7" borderId="106" xfId="2" applyFont="1" applyFill="1" applyBorder="1" applyAlignment="1">
      <alignment horizontal="center" vertical="center"/>
    </xf>
    <xf numFmtId="0" fontId="7" fillId="7" borderId="18" xfId="2" applyFont="1" applyFill="1" applyBorder="1" applyAlignment="1">
      <alignment horizontal="center" vertical="center"/>
    </xf>
    <xf numFmtId="0" fontId="7" fillId="7" borderId="19" xfId="2" applyFont="1" applyFill="1" applyBorder="1" applyAlignment="1">
      <alignment horizontal="center" vertical="center"/>
    </xf>
    <xf numFmtId="0" fontId="7" fillId="7" borderId="20" xfId="2" applyFont="1" applyFill="1" applyBorder="1" applyAlignment="1">
      <alignment horizontal="center" vertical="center"/>
    </xf>
    <xf numFmtId="0" fontId="7" fillId="7" borderId="80" xfId="2" applyFont="1" applyFill="1" applyBorder="1" applyAlignment="1">
      <alignment horizontal="center" vertical="center" wrapText="1"/>
    </xf>
    <xf numFmtId="0" fontId="7" fillId="7" borderId="124" xfId="2" applyFont="1" applyFill="1" applyBorder="1" applyAlignment="1">
      <alignment horizontal="center" vertical="center" wrapText="1"/>
    </xf>
    <xf numFmtId="0" fontId="7" fillId="7" borderId="125" xfId="2" applyFont="1" applyFill="1" applyBorder="1" applyAlignment="1">
      <alignment horizontal="center" vertical="center" wrapText="1"/>
    </xf>
    <xf numFmtId="0" fontId="6" fillId="5" borderId="0" xfId="2" applyFont="1" applyFill="1" applyAlignment="1">
      <alignment horizontal="left" vertical="center"/>
    </xf>
    <xf numFmtId="0" fontId="10" fillId="5" borderId="0" xfId="2" applyFont="1" applyFill="1" applyAlignment="1">
      <alignment horizontal="center" vertical="center"/>
    </xf>
    <xf numFmtId="0" fontId="7" fillId="4" borderId="139" xfId="2" applyFont="1" applyFill="1" applyBorder="1" applyAlignment="1">
      <alignment horizontal="center" vertical="center"/>
    </xf>
    <xf numFmtId="0" fontId="7" fillId="4" borderId="141" xfId="2" applyFont="1" applyFill="1" applyBorder="1" applyAlignment="1">
      <alignment horizontal="center" vertical="center"/>
    </xf>
    <xf numFmtId="0" fontId="7" fillId="4" borderId="142" xfId="2" applyFont="1" applyFill="1" applyBorder="1" applyAlignment="1">
      <alignment horizontal="center" vertical="center"/>
    </xf>
    <xf numFmtId="0" fontId="7" fillId="4" borderId="143" xfId="2" applyFont="1" applyFill="1" applyBorder="1" applyAlignment="1">
      <alignment horizontal="center" vertical="center"/>
    </xf>
    <xf numFmtId="0" fontId="7" fillId="8" borderId="78" xfId="2" applyFont="1" applyFill="1" applyBorder="1" applyAlignment="1">
      <alignment horizontal="left" vertical="center"/>
    </xf>
    <xf numFmtId="0" fontId="7" fillId="8" borderId="96" xfId="2" applyFont="1" applyFill="1" applyBorder="1" applyAlignment="1">
      <alignment horizontal="left" vertical="center"/>
    </xf>
    <xf numFmtId="0" fontId="10" fillId="5" borderId="6" xfId="2" applyFont="1" applyFill="1" applyBorder="1" applyAlignment="1">
      <alignment horizontal="center" vertical="center"/>
    </xf>
    <xf numFmtId="0" fontId="10" fillId="15" borderId="2" xfId="0" applyFont="1" applyFill="1" applyBorder="1" applyAlignment="1">
      <alignment horizontal="center" vertical="center" wrapText="1"/>
    </xf>
    <xf numFmtId="0" fontId="10" fillId="15" borderId="3" xfId="0" applyFont="1" applyFill="1" applyBorder="1" applyAlignment="1">
      <alignment horizontal="center" vertical="center"/>
    </xf>
    <xf numFmtId="0" fontId="10" fillId="15" borderId="8" xfId="0" applyFont="1" applyFill="1" applyBorder="1" applyAlignment="1">
      <alignment horizontal="center" vertical="center"/>
    </xf>
    <xf numFmtId="0" fontId="27" fillId="15" borderId="20" xfId="0" applyFont="1" applyFill="1" applyBorder="1" applyAlignment="1">
      <alignment horizontal="center" vertical="center"/>
    </xf>
    <xf numFmtId="0" fontId="27" fillId="15" borderId="28" xfId="0" applyFont="1" applyFill="1" applyBorder="1" applyAlignment="1">
      <alignment horizontal="center" vertical="center"/>
    </xf>
    <xf numFmtId="0" fontId="27" fillId="15" borderId="116" xfId="0" applyFont="1" applyFill="1" applyBorder="1" applyAlignment="1">
      <alignment horizontal="center" vertical="center"/>
    </xf>
    <xf numFmtId="0" fontId="30" fillId="15" borderId="176" xfId="0" applyFont="1" applyFill="1" applyBorder="1" applyAlignment="1">
      <alignment horizontal="center" vertical="center" wrapText="1"/>
    </xf>
    <xf numFmtId="0" fontId="30" fillId="15" borderId="177" xfId="0" applyFont="1" applyFill="1" applyBorder="1" applyAlignment="1">
      <alignment horizontal="center" vertical="center" wrapText="1"/>
    </xf>
    <xf numFmtId="0" fontId="32" fillId="0" borderId="165" xfId="0" applyFont="1" applyBorder="1" applyAlignment="1">
      <alignment horizontal="center" vertical="center" wrapText="1"/>
    </xf>
    <xf numFmtId="0" fontId="32" fillId="0" borderId="167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justify" vertical="center" wrapText="1"/>
    </xf>
    <xf numFmtId="0" fontId="33" fillId="0" borderId="49" xfId="0" applyFont="1" applyBorder="1" applyAlignment="1">
      <alignment horizontal="justify" vertical="center" wrapText="1"/>
    </xf>
    <xf numFmtId="0" fontId="33" fillId="0" borderId="59" xfId="0" applyFont="1" applyBorder="1" applyAlignment="1">
      <alignment horizontal="justify" vertical="center" wrapText="1"/>
    </xf>
    <xf numFmtId="0" fontId="33" fillId="0" borderId="60" xfId="0" applyFont="1" applyBorder="1" applyAlignment="1">
      <alignment horizontal="justify" vertical="center" wrapText="1"/>
    </xf>
    <xf numFmtId="0" fontId="33" fillId="0" borderId="53" xfId="0" applyFont="1" applyBorder="1" applyAlignment="1">
      <alignment horizontal="justify" vertical="center" wrapText="1"/>
    </xf>
    <xf numFmtId="0" fontId="33" fillId="0" borderId="51" xfId="0" applyFont="1" applyBorder="1" applyAlignment="1">
      <alignment horizontal="justify" vertical="center" wrapText="1"/>
    </xf>
    <xf numFmtId="0" fontId="33" fillId="0" borderId="54" xfId="0" applyFont="1" applyBorder="1" applyAlignment="1">
      <alignment horizontal="center" vertical="center" wrapText="1"/>
    </xf>
    <xf numFmtId="0" fontId="33" fillId="0" borderId="57" xfId="0" applyFont="1" applyBorder="1" applyAlignment="1">
      <alignment horizontal="center" vertical="center" wrapText="1"/>
    </xf>
    <xf numFmtId="0" fontId="30" fillId="15" borderId="17" xfId="0" applyFont="1" applyFill="1" applyBorder="1" applyAlignment="1">
      <alignment horizontal="center" vertical="center" wrapText="1"/>
    </xf>
    <xf numFmtId="0" fontId="30" fillId="15" borderId="43" xfId="0" applyFont="1" applyFill="1" applyBorder="1" applyAlignment="1">
      <alignment horizontal="center" vertical="center" wrapText="1"/>
    </xf>
    <xf numFmtId="0" fontId="30" fillId="15" borderId="156" xfId="0" applyFont="1" applyFill="1" applyBorder="1" applyAlignment="1">
      <alignment horizontal="center" vertical="center" wrapText="1"/>
    </xf>
    <xf numFmtId="0" fontId="30" fillId="15" borderId="160" xfId="0" applyFont="1" applyFill="1" applyBorder="1" applyAlignment="1">
      <alignment horizontal="center" vertical="center" wrapText="1"/>
    </xf>
    <xf numFmtId="0" fontId="30" fillId="15" borderId="50" xfId="0" applyFont="1" applyFill="1" applyBorder="1" applyAlignment="1">
      <alignment horizontal="center" vertical="center" wrapText="1"/>
    </xf>
    <xf numFmtId="0" fontId="30" fillId="15" borderId="49" xfId="0" applyFont="1" applyFill="1" applyBorder="1" applyAlignment="1">
      <alignment horizontal="center" vertical="center" wrapText="1"/>
    </xf>
    <xf numFmtId="0" fontId="30" fillId="15" borderId="157" xfId="0" applyFont="1" applyFill="1" applyBorder="1" applyAlignment="1">
      <alignment horizontal="center" vertical="center" wrapText="1"/>
    </xf>
    <xf numFmtId="0" fontId="30" fillId="15" borderId="56" xfId="0" applyFont="1" applyFill="1" applyBorder="1" applyAlignment="1">
      <alignment horizontal="center" vertical="center" wrapText="1"/>
    </xf>
    <xf numFmtId="0" fontId="30" fillId="15" borderId="57" xfId="0" applyFont="1" applyFill="1" applyBorder="1" applyAlignment="1">
      <alignment horizontal="center" vertical="center" wrapText="1"/>
    </xf>
    <xf numFmtId="0" fontId="30" fillId="15" borderId="158" xfId="0" applyFont="1" applyFill="1" applyBorder="1" applyAlignment="1">
      <alignment horizontal="center" vertical="center" wrapText="1"/>
    </xf>
    <xf numFmtId="0" fontId="30" fillId="15" borderId="55" xfId="0" applyFont="1" applyFill="1" applyBorder="1" applyAlignment="1">
      <alignment horizontal="center" vertical="center" wrapText="1"/>
    </xf>
    <xf numFmtId="0" fontId="30" fillId="15" borderId="159" xfId="0" applyFont="1" applyFill="1" applyBorder="1" applyAlignment="1">
      <alignment horizontal="center" vertical="center" wrapText="1"/>
    </xf>
    <xf numFmtId="0" fontId="30" fillId="15" borderId="161" xfId="0" applyFont="1" applyFill="1" applyBorder="1" applyAlignment="1">
      <alignment horizontal="center" vertical="center" wrapText="1"/>
    </xf>
    <xf numFmtId="0" fontId="30" fillId="15" borderId="180" xfId="0" applyFont="1" applyFill="1" applyBorder="1" applyAlignment="1">
      <alignment horizontal="center" vertical="center" wrapText="1"/>
    </xf>
    <xf numFmtId="191" fontId="27" fillId="15" borderId="18" xfId="0" applyNumberFormat="1" applyFont="1" applyFill="1" applyBorder="1" applyAlignment="1">
      <alignment horizontal="center" vertical="center"/>
    </xf>
    <xf numFmtId="191" fontId="27" fillId="15" borderId="21" xfId="0" applyNumberFormat="1" applyFont="1" applyFill="1" applyBorder="1" applyAlignment="1">
      <alignment horizontal="center" vertical="center"/>
    </xf>
    <xf numFmtId="191" fontId="27" fillId="15" borderId="115" xfId="0" applyNumberFormat="1" applyFont="1" applyFill="1" applyBorder="1" applyAlignment="1">
      <alignment horizontal="center" vertical="center"/>
    </xf>
    <xf numFmtId="191" fontId="31" fillId="0" borderId="34" xfId="0" applyNumberFormat="1" applyFont="1" applyBorder="1" applyAlignment="1">
      <alignment horizontal="right" vertical="center"/>
    </xf>
    <xf numFmtId="191" fontId="31" fillId="0" borderId="135" xfId="0" applyNumberFormat="1" applyFont="1" applyBorder="1" applyAlignment="1">
      <alignment horizontal="right" vertical="center"/>
    </xf>
    <xf numFmtId="0" fontId="33" fillId="0" borderId="54" xfId="0" applyFont="1" applyBorder="1" applyAlignment="1">
      <alignment horizontal="justify" vertical="center" wrapText="1"/>
    </xf>
    <xf numFmtId="0" fontId="33" fillId="0" borderId="57" xfId="0" applyFont="1" applyBorder="1" applyAlignment="1">
      <alignment horizontal="justify" vertical="center" wrapText="1"/>
    </xf>
    <xf numFmtId="0" fontId="33" fillId="0" borderId="166" xfId="0" applyFont="1" applyBorder="1" applyAlignment="1">
      <alignment horizontal="center" vertical="center" wrapText="1"/>
    </xf>
    <xf numFmtId="0" fontId="33" fillId="0" borderId="162" xfId="0" applyFont="1" applyBorder="1" applyAlignment="1">
      <alignment horizontal="center" vertical="center" wrapText="1"/>
    </xf>
    <xf numFmtId="191" fontId="31" fillId="0" borderId="21" xfId="0" applyNumberFormat="1" applyFont="1" applyBorder="1" applyAlignment="1">
      <alignment horizontal="right" vertical="center"/>
    </xf>
    <xf numFmtId="0" fontId="31" fillId="0" borderId="7" xfId="0" applyFont="1" applyBorder="1" applyAlignment="1">
      <alignment horizontal="right" vertical="center"/>
    </xf>
    <xf numFmtId="0" fontId="31" fillId="0" borderId="14" xfId="0" applyFont="1" applyBorder="1" applyAlignment="1">
      <alignment horizontal="right" vertical="center"/>
    </xf>
    <xf numFmtId="0" fontId="27" fillId="15" borderId="19" xfId="0" applyFont="1" applyFill="1" applyBorder="1" applyAlignment="1">
      <alignment horizontal="center" vertical="center" wrapText="1"/>
    </xf>
    <xf numFmtId="0" fontId="27" fillId="15" borderId="12" xfId="0" applyFont="1" applyFill="1" applyBorder="1" applyAlignment="1">
      <alignment horizontal="center" vertical="center"/>
    </xf>
    <xf numFmtId="0" fontId="27" fillId="15" borderId="10" xfId="0" applyFont="1" applyFill="1" applyBorder="1" applyAlignment="1">
      <alignment horizontal="center" vertical="center"/>
    </xf>
    <xf numFmtId="0" fontId="32" fillId="0" borderId="163" xfId="0" applyFont="1" applyBorder="1" applyAlignment="1">
      <alignment horizontal="center" vertical="center" wrapText="1"/>
    </xf>
    <xf numFmtId="191" fontId="34" fillId="0" borderId="34" xfId="0" applyNumberFormat="1" applyFont="1" applyBorder="1" applyAlignment="1">
      <alignment horizontal="right" vertical="center"/>
    </xf>
    <xf numFmtId="191" fontId="34" fillId="0" borderId="135" xfId="0" applyNumberFormat="1" applyFont="1" applyBorder="1" applyAlignment="1">
      <alignment horizontal="right" vertical="center"/>
    </xf>
    <xf numFmtId="0" fontId="35" fillId="0" borderId="53" xfId="0" applyFont="1" applyBorder="1" applyAlignment="1">
      <alignment horizontal="justify" vertical="center" wrapText="1"/>
    </xf>
    <xf numFmtId="0" fontId="35" fillId="0" borderId="51" xfId="0" applyFont="1" applyBorder="1" applyAlignment="1">
      <alignment horizontal="justify" vertical="center" wrapText="1"/>
    </xf>
    <xf numFmtId="0" fontId="35" fillId="0" borderId="55" xfId="0" applyFont="1" applyBorder="1" applyAlignment="1">
      <alignment horizontal="justify" vertical="center" wrapText="1"/>
    </xf>
    <xf numFmtId="0" fontId="35" fillId="0" borderId="49" xfId="0" applyFont="1" applyBorder="1" applyAlignment="1">
      <alignment horizontal="justify" vertical="center" wrapText="1"/>
    </xf>
    <xf numFmtId="0" fontId="35" fillId="0" borderId="54" xfId="0" applyFont="1" applyBorder="1" applyAlignment="1">
      <alignment horizontal="center" vertical="center" wrapText="1"/>
    </xf>
    <xf numFmtId="0" fontId="35" fillId="0" borderId="57" xfId="0" applyFont="1" applyBorder="1" applyAlignment="1">
      <alignment horizontal="center" vertical="center" wrapText="1"/>
    </xf>
    <xf numFmtId="0" fontId="35" fillId="0" borderId="166" xfId="0" applyFont="1" applyBorder="1" applyAlignment="1">
      <alignment horizontal="center" vertical="center" wrapText="1"/>
    </xf>
    <xf numFmtId="0" fontId="35" fillId="0" borderId="162" xfId="0" applyFont="1" applyBorder="1" applyAlignment="1">
      <alignment horizontal="center" vertical="center" wrapText="1"/>
    </xf>
    <xf numFmtId="191" fontId="34" fillId="0" borderId="21" xfId="0" applyNumberFormat="1" applyFont="1" applyBorder="1" applyAlignment="1">
      <alignment horizontal="right" vertical="center"/>
    </xf>
    <xf numFmtId="0" fontId="35" fillId="0" borderId="59" xfId="0" applyFont="1" applyBorder="1" applyAlignment="1">
      <alignment horizontal="justify" vertical="center" wrapText="1"/>
    </xf>
    <xf numFmtId="0" fontId="35" fillId="0" borderId="60" xfId="0" applyFont="1" applyBorder="1" applyAlignment="1">
      <alignment horizontal="justify" vertical="center" wrapText="1"/>
    </xf>
    <xf numFmtId="0" fontId="34" fillId="0" borderId="7" xfId="0" applyFont="1" applyBorder="1" applyAlignment="1">
      <alignment horizontal="right" vertical="center"/>
    </xf>
    <xf numFmtId="0" fontId="34" fillId="0" borderId="14" xfId="0" applyFont="1" applyBorder="1" applyAlignment="1">
      <alignment horizontal="right" vertical="center"/>
    </xf>
    <xf numFmtId="0" fontId="32" fillId="0" borderId="168" xfId="0" applyFont="1" applyBorder="1" applyAlignment="1">
      <alignment horizontal="center" vertical="center" wrapText="1"/>
    </xf>
    <xf numFmtId="0" fontId="33" fillId="0" borderId="169" xfId="0" applyFont="1" applyBorder="1" applyAlignment="1">
      <alignment horizontal="justify" vertical="center" wrapText="1"/>
    </xf>
    <xf numFmtId="0" fontId="33" fillId="0" borderId="170" xfId="0" applyFont="1" applyBorder="1" applyAlignment="1">
      <alignment horizontal="justify" vertical="center" wrapText="1"/>
    </xf>
    <xf numFmtId="0" fontId="34" fillId="0" borderId="163" xfId="0" applyFont="1" applyBorder="1" applyAlignment="1">
      <alignment horizontal="center" vertical="center" wrapText="1"/>
    </xf>
    <xf numFmtId="0" fontId="34" fillId="0" borderId="165" xfId="0" applyFont="1" applyBorder="1" applyAlignment="1">
      <alignment horizontal="center" vertical="center" wrapText="1"/>
    </xf>
    <xf numFmtId="0" fontId="34" fillId="0" borderId="167" xfId="0" applyFont="1" applyBorder="1" applyAlignment="1">
      <alignment horizontal="center" vertical="center" wrapText="1"/>
    </xf>
    <xf numFmtId="0" fontId="39" fillId="18" borderId="71" xfId="0" applyFont="1" applyFill="1" applyBorder="1" applyAlignment="1">
      <alignment horizontal="center" vertical="center"/>
    </xf>
    <xf numFmtId="0" fontId="39" fillId="17" borderId="71" xfId="0" applyFont="1" applyFill="1" applyBorder="1" applyAlignment="1">
      <alignment horizontal="center" vertical="center"/>
    </xf>
    <xf numFmtId="0" fontId="39" fillId="20" borderId="71" xfId="0" applyFont="1" applyFill="1" applyBorder="1" applyAlignment="1">
      <alignment horizontal="center" vertical="center"/>
    </xf>
    <xf numFmtId="191" fontId="27" fillId="2" borderId="63" xfId="0" applyNumberFormat="1" applyFont="1" applyFill="1" applyBorder="1" applyAlignment="1">
      <alignment horizontal="center" vertical="center"/>
    </xf>
    <xf numFmtId="191" fontId="27" fillId="2" borderId="114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15" borderId="18" xfId="0" applyFont="1" applyFill="1" applyBorder="1" applyAlignment="1">
      <alignment horizontal="center" vertical="center"/>
    </xf>
    <xf numFmtId="0" fontId="27" fillId="15" borderId="115" xfId="0" applyFont="1" applyFill="1" applyBorder="1" applyAlignment="1">
      <alignment horizontal="center" vertical="center"/>
    </xf>
    <xf numFmtId="0" fontId="37" fillId="15" borderId="181" xfId="15" applyFont="1" applyFill="1" applyBorder="1" applyAlignment="1">
      <alignment horizontal="center" vertical="center"/>
    </xf>
    <xf numFmtId="0" fontId="37" fillId="15" borderId="80" xfId="15" applyFont="1" applyFill="1" applyBorder="1" applyAlignment="1">
      <alignment horizontal="center" vertical="center"/>
    </xf>
    <xf numFmtId="0" fontId="37" fillId="15" borderId="182" xfId="15" applyFont="1" applyFill="1" applyBorder="1" applyAlignment="1">
      <alignment horizontal="center" vertical="center"/>
    </xf>
    <xf numFmtId="0" fontId="30" fillId="15" borderId="38" xfId="0" applyFont="1" applyFill="1" applyBorder="1" applyAlignment="1">
      <alignment horizontal="center" vertical="center" wrapText="1"/>
    </xf>
    <xf numFmtId="0" fontId="30" fillId="15" borderId="185" xfId="0" applyFont="1" applyFill="1" applyBorder="1" applyAlignment="1">
      <alignment horizontal="center" vertical="center" wrapText="1"/>
    </xf>
    <xf numFmtId="0" fontId="27" fillId="15" borderId="38" xfId="0" applyFont="1" applyFill="1" applyBorder="1" applyAlignment="1">
      <alignment horizontal="center" vertical="center"/>
    </xf>
    <xf numFmtId="0" fontId="27" fillId="15" borderId="41" xfId="0" applyFont="1" applyFill="1" applyBorder="1" applyAlignment="1">
      <alignment horizontal="center" vertical="center"/>
    </xf>
    <xf numFmtId="0" fontId="27" fillId="15" borderId="184" xfId="0" applyFont="1" applyFill="1" applyBorder="1" applyAlignment="1">
      <alignment horizontal="center" vertical="center"/>
    </xf>
    <xf numFmtId="0" fontId="10" fillId="0" borderId="127" xfId="0" applyFont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10" fillId="0" borderId="150" xfId="0" applyFont="1" applyBorder="1" applyAlignment="1">
      <alignment horizontal="center" vertical="center"/>
    </xf>
    <xf numFmtId="0" fontId="30" fillId="15" borderId="189" xfId="0" applyFont="1" applyFill="1" applyBorder="1" applyAlignment="1">
      <alignment horizontal="center" vertical="center" wrapText="1"/>
    </xf>
    <xf numFmtId="0" fontId="32" fillId="0" borderId="55" xfId="0" applyFont="1" applyBorder="1" applyAlignment="1">
      <alignment horizontal="justify" vertical="center" wrapText="1"/>
    </xf>
    <xf numFmtId="0" fontId="32" fillId="0" borderId="185" xfId="0" applyFont="1" applyBorder="1" applyAlignment="1">
      <alignment horizontal="justify" vertical="center" wrapText="1"/>
    </xf>
    <xf numFmtId="0" fontId="32" fillId="0" borderId="59" xfId="0" applyFont="1" applyBorder="1" applyAlignment="1">
      <alignment horizontal="justify" vertical="center" wrapText="1"/>
    </xf>
    <xf numFmtId="0" fontId="32" fillId="0" borderId="186" xfId="0" applyFont="1" applyBorder="1" applyAlignment="1">
      <alignment horizontal="justify" vertical="center" wrapText="1"/>
    </xf>
    <xf numFmtId="0" fontId="32" fillId="0" borderId="53" xfId="0" applyFont="1" applyBorder="1" applyAlignment="1">
      <alignment horizontal="justify" vertical="center" wrapText="1"/>
    </xf>
    <xf numFmtId="0" fontId="32" fillId="0" borderId="187" xfId="0" applyFont="1" applyBorder="1" applyAlignment="1">
      <alignment horizontal="justify" vertical="center" wrapText="1"/>
    </xf>
    <xf numFmtId="0" fontId="31" fillId="16" borderId="187" xfId="0" applyFont="1" applyFill="1" applyBorder="1" applyAlignment="1" applyProtection="1">
      <alignment horizontal="center" vertical="center"/>
      <protection locked="0"/>
    </xf>
    <xf numFmtId="0" fontId="31" fillId="16" borderId="185" xfId="0" applyFont="1" applyFill="1" applyBorder="1" applyAlignment="1" applyProtection="1">
      <alignment horizontal="center" vertical="center"/>
      <protection locked="0"/>
    </xf>
    <xf numFmtId="0" fontId="0" fillId="17" borderId="71" xfId="0" applyFill="1" applyBorder="1" applyAlignment="1">
      <alignment horizontal="center" vertical="center"/>
    </xf>
    <xf numFmtId="0" fontId="32" fillId="0" borderId="54" xfId="0" applyFont="1" applyBorder="1" applyAlignment="1">
      <alignment horizontal="justify" vertical="center" wrapText="1"/>
    </xf>
    <xf numFmtId="0" fontId="32" fillId="0" borderId="57" xfId="0" applyFont="1" applyBorder="1" applyAlignment="1">
      <alignment horizontal="justify" vertical="center" wrapText="1"/>
    </xf>
    <xf numFmtId="0" fontId="0" fillId="18" borderId="71" xfId="0" applyFill="1" applyBorder="1" applyAlignment="1">
      <alignment horizontal="center" vertical="center"/>
    </xf>
    <xf numFmtId="0" fontId="0" fillId="20" borderId="71" xfId="0" applyFill="1" applyBorder="1" applyAlignment="1">
      <alignment horizontal="center" vertical="center"/>
    </xf>
    <xf numFmtId="0" fontId="32" fillId="0" borderId="169" xfId="0" applyFont="1" applyBorder="1" applyAlignment="1">
      <alignment horizontal="justify" vertical="center" wrapText="1"/>
    </xf>
    <xf numFmtId="0" fontId="32" fillId="0" borderId="188" xfId="0" applyFont="1" applyBorder="1" applyAlignment="1">
      <alignment horizontal="justify" vertical="center" wrapText="1"/>
    </xf>
    <xf numFmtId="0" fontId="27" fillId="2" borderId="19" xfId="0" applyFont="1" applyFill="1" applyBorder="1" applyAlignment="1">
      <alignment horizontal="center" vertical="center"/>
    </xf>
    <xf numFmtId="0" fontId="27" fillId="2" borderId="20" xfId="0" applyFont="1" applyFill="1" applyBorder="1" applyAlignment="1">
      <alignment horizontal="center" vertical="center"/>
    </xf>
    <xf numFmtId="196" fontId="27" fillId="2" borderId="23" xfId="0" applyNumberFormat="1" applyFont="1" applyFill="1" applyBorder="1" applyAlignment="1">
      <alignment horizontal="center" vertical="center"/>
    </xf>
    <xf numFmtId="196" fontId="27" fillId="2" borderId="24" xfId="0" applyNumberFormat="1" applyFont="1" applyFill="1" applyBorder="1" applyAlignment="1">
      <alignment horizontal="center" vertical="center"/>
    </xf>
    <xf numFmtId="0" fontId="27" fillId="15" borderId="130" xfId="0" applyFont="1" applyFill="1" applyBorder="1" applyAlignment="1">
      <alignment horizontal="center" vertical="center" wrapText="1"/>
    </xf>
    <xf numFmtId="0" fontId="31" fillId="0" borderId="136" xfId="0" applyFont="1" applyBorder="1">
      <alignment vertical="center"/>
    </xf>
    <xf numFmtId="0" fontId="31" fillId="0" borderId="133" xfId="0" applyFont="1" applyBorder="1">
      <alignment vertical="center"/>
    </xf>
    <xf numFmtId="0" fontId="31" fillId="15" borderId="136" xfId="0" applyFont="1" applyFill="1" applyBorder="1" applyAlignment="1">
      <alignment horizontal="center" vertical="center"/>
    </xf>
    <xf numFmtId="0" fontId="31" fillId="15" borderId="190" xfId="0" applyFont="1" applyFill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135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7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 vertical="center"/>
    </xf>
    <xf numFmtId="0" fontId="10" fillId="12" borderId="18" xfId="0" applyFont="1" applyFill="1" applyBorder="1" applyAlignment="1">
      <alignment horizontal="center" vertical="center"/>
    </xf>
    <xf numFmtId="0" fontId="10" fillId="12" borderId="115" xfId="0" applyFont="1" applyFill="1" applyBorder="1" applyAlignment="1">
      <alignment horizontal="center" vertical="center"/>
    </xf>
    <xf numFmtId="0" fontId="10" fillId="12" borderId="19" xfId="0" applyFont="1" applyFill="1" applyBorder="1" applyAlignment="1">
      <alignment horizontal="center" vertical="center"/>
    </xf>
    <xf numFmtId="0" fontId="10" fillId="12" borderId="20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10" fillId="12" borderId="116" xfId="0" applyFont="1" applyFill="1" applyBorder="1" applyAlignment="1">
      <alignment horizontal="center" vertical="center"/>
    </xf>
    <xf numFmtId="0" fontId="10" fillId="12" borderId="8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82" fontId="0" fillId="0" borderId="0" xfId="0" applyNumberFormat="1" applyAlignment="1">
      <alignment horizontal="right" vertical="center"/>
    </xf>
    <xf numFmtId="0" fontId="10" fillId="12" borderId="131" xfId="0" applyFont="1" applyFill="1" applyBorder="1" applyAlignment="1">
      <alignment horizontal="center" vertical="center"/>
    </xf>
    <xf numFmtId="0" fontId="10" fillId="12" borderId="138" xfId="0" applyFont="1" applyFill="1" applyBorder="1" applyAlignment="1">
      <alignment horizontal="center" vertical="center"/>
    </xf>
    <xf numFmtId="0" fontId="10" fillId="12" borderId="174" xfId="0" applyFont="1" applyFill="1" applyBorder="1" applyAlignment="1">
      <alignment horizontal="center" vertical="center"/>
    </xf>
    <xf numFmtId="41" fontId="0" fillId="0" borderId="14" xfId="0" applyNumberFormat="1" applyBorder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41" fontId="0" fillId="0" borderId="12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1" fontId="10" fillId="11" borderId="97" xfId="0" applyNumberFormat="1" applyFont="1" applyFill="1" applyBorder="1" applyAlignment="1">
      <alignment horizontal="center" vertical="center"/>
    </xf>
    <xf numFmtId="41" fontId="10" fillId="11" borderId="98" xfId="0" applyNumberFormat="1" applyFont="1" applyFill="1" applyBorder="1" applyAlignment="1">
      <alignment horizontal="center" vertical="center"/>
    </xf>
    <xf numFmtId="0" fontId="0" fillId="0" borderId="87" xfId="0" quotePrefix="1" applyBorder="1" applyAlignment="1">
      <alignment horizontal="center" vertical="center"/>
    </xf>
    <xf numFmtId="0" fontId="0" fillId="0" borderId="14" xfId="0" quotePrefix="1" applyBorder="1" applyAlignment="1">
      <alignment horizontal="center" vertical="center"/>
    </xf>
    <xf numFmtId="0" fontId="0" fillId="0" borderId="21" xfId="0" quotePrefix="1" applyBorder="1" applyAlignment="1">
      <alignment horizontal="center" vertical="center"/>
    </xf>
    <xf numFmtId="0" fontId="0" fillId="0" borderId="12" xfId="0" quotePrefix="1" applyBorder="1" applyAlignment="1">
      <alignment horizontal="center" vertical="center"/>
    </xf>
    <xf numFmtId="0" fontId="0" fillId="11" borderId="96" xfId="0" applyFill="1" applyBorder="1" applyAlignment="1">
      <alignment horizontal="center" vertical="center"/>
    </xf>
    <xf numFmtId="0" fontId="0" fillId="11" borderId="97" xfId="0" applyFill="1" applyBorder="1" applyAlignment="1">
      <alignment horizontal="center" vertical="center"/>
    </xf>
    <xf numFmtId="0" fontId="21" fillId="9" borderId="96" xfId="0" applyFont="1" applyFill="1" applyBorder="1" applyAlignment="1">
      <alignment horizontal="center" vertical="center"/>
    </xf>
    <xf numFmtId="0" fontId="21" fillId="9" borderId="97" xfId="0" applyFont="1" applyFill="1" applyBorder="1" applyAlignment="1">
      <alignment horizontal="center" vertical="center"/>
    </xf>
    <xf numFmtId="0" fontId="21" fillId="9" borderId="98" xfId="0" applyFont="1" applyFill="1" applyBorder="1" applyAlignment="1">
      <alignment horizontal="center" vertical="center"/>
    </xf>
    <xf numFmtId="0" fontId="21" fillId="12" borderId="18" xfId="0" applyFont="1" applyFill="1" applyBorder="1" applyAlignment="1">
      <alignment horizontal="center" vertical="center" shrinkToFit="1"/>
    </xf>
    <xf numFmtId="0" fontId="21" fillId="12" borderId="115" xfId="0" applyFont="1" applyFill="1" applyBorder="1" applyAlignment="1">
      <alignment horizontal="center" vertical="center" shrinkToFit="1"/>
    </xf>
    <xf numFmtId="0" fontId="21" fillId="12" borderId="19" xfId="0" applyFont="1" applyFill="1" applyBorder="1" applyAlignment="1">
      <alignment horizontal="center" vertical="center" shrinkToFit="1"/>
    </xf>
    <xf numFmtId="0" fontId="21" fillId="12" borderId="10" xfId="0" applyFont="1" applyFill="1" applyBorder="1" applyAlignment="1">
      <alignment horizontal="center" vertical="center" shrinkToFit="1"/>
    </xf>
    <xf numFmtId="0" fontId="21" fillId="12" borderId="20" xfId="0" applyFont="1" applyFill="1" applyBorder="1" applyAlignment="1">
      <alignment horizontal="center" vertical="center" shrinkToFit="1"/>
    </xf>
    <xf numFmtId="0" fontId="21" fillId="12" borderId="116" xfId="0" applyFont="1" applyFill="1" applyBorder="1" applyAlignment="1">
      <alignment horizontal="center" vertical="center" shrinkToFit="1"/>
    </xf>
    <xf numFmtId="0" fontId="21" fillId="12" borderId="81" xfId="0" applyFont="1" applyFill="1" applyBorder="1" applyAlignment="1">
      <alignment horizontal="center" vertical="center" shrinkToFit="1"/>
    </xf>
    <xf numFmtId="0" fontId="21" fillId="12" borderId="133" xfId="0" applyFont="1" applyFill="1" applyBorder="1" applyAlignment="1">
      <alignment horizontal="center" vertical="center"/>
    </xf>
    <xf numFmtId="0" fontId="21" fillId="12" borderId="131" xfId="0" applyFont="1" applyFill="1" applyBorder="1" applyAlignment="1">
      <alignment horizontal="center" vertical="center"/>
    </xf>
    <xf numFmtId="0" fontId="20" fillId="0" borderId="87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35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 shrinkToFit="1"/>
    </xf>
    <xf numFmtId="0" fontId="21" fillId="0" borderId="12" xfId="0" applyFont="1" applyBorder="1" applyAlignment="1">
      <alignment horizontal="center" vertical="center" shrinkToFit="1"/>
    </xf>
    <xf numFmtId="0" fontId="21" fillId="0" borderId="87" xfId="0" applyFont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 shrinkToFit="1"/>
    </xf>
    <xf numFmtId="0" fontId="21" fillId="12" borderId="174" xfId="0" applyFont="1" applyFill="1" applyBorder="1" applyAlignment="1">
      <alignment horizontal="center" vertical="center"/>
    </xf>
    <xf numFmtId="0" fontId="21" fillId="12" borderId="138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1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6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0" fillId="10" borderId="174" xfId="0" applyFont="1" applyFill="1" applyBorder="1" applyAlignment="1">
      <alignment horizontal="center" vertical="center"/>
    </xf>
    <xf numFmtId="0" fontId="10" fillId="10" borderId="138" xfId="0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188" fontId="10" fillId="0" borderId="31" xfId="1" applyNumberFormat="1" applyFont="1" applyBorder="1" applyAlignment="1">
      <alignment horizontal="right" vertical="center"/>
    </xf>
  </cellXfs>
  <cellStyles count="16">
    <cellStyle name="계산" xfId="15" builtinId="22"/>
    <cellStyle name="백분율" xfId="13" builtinId="5"/>
    <cellStyle name="백분율 2" xfId="4" xr:uid="{00000000-0005-0000-0000-000001000000}"/>
    <cellStyle name="백분율 3" xfId="7" xr:uid="{00000000-0005-0000-0000-000002000000}"/>
    <cellStyle name="백분율 4" xfId="10" xr:uid="{00000000-0005-0000-0000-000003000000}"/>
    <cellStyle name="쉼표 [0]" xfId="1" builtinId="6"/>
    <cellStyle name="쉼표 [0] 2" xfId="9" xr:uid="{00000000-0005-0000-0000-000005000000}"/>
    <cellStyle name="쉼표 [0] 3" xfId="6" xr:uid="{00000000-0005-0000-0000-000006000000}"/>
    <cellStyle name="쉼표 [0] 4" xfId="11" xr:uid="{00000000-0005-0000-0000-000007000000}"/>
    <cellStyle name="표준" xfId="0" builtinId="0"/>
    <cellStyle name="표준 2" xfId="2" xr:uid="{00000000-0005-0000-0000-000009000000}"/>
    <cellStyle name="표준 2 3" xfId="3" xr:uid="{00000000-0005-0000-0000-00000A000000}"/>
    <cellStyle name="표준 2 4" xfId="12" xr:uid="{00000000-0005-0000-0000-00000B000000}"/>
    <cellStyle name="표준 3" xfId="5" xr:uid="{00000000-0005-0000-0000-00000C000000}"/>
    <cellStyle name="표준 4" xfId="8" xr:uid="{00000000-0005-0000-0000-00000D000000}"/>
    <cellStyle name="표준 4 2" xfId="14" xr:uid="{00000000-0005-0000-0000-00000E000000}"/>
  </cellStyles>
  <dxfs count="0"/>
  <tableStyles count="0" defaultTableStyle="TableStyleMedium2" defaultPivotStyle="PivotStyleLight16"/>
  <colors>
    <mruColors>
      <color rgb="FFC5F1D9"/>
      <color rgb="FFC5D9F1"/>
      <color rgb="FFE4DFEC"/>
      <color rgb="FFFFE9D9"/>
      <color rgb="FFFF9999"/>
      <color rgb="FFFFFFCC"/>
      <color rgb="FF0000FF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180975</xdr:rowOff>
    </xdr:from>
    <xdr:to>
      <xdr:col>10</xdr:col>
      <xdr:colOff>150094</xdr:colOff>
      <xdr:row>50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652F20A-295D-45B4-94B2-130423CD1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1050"/>
          <a:ext cx="7112869" cy="100584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21</xdr:col>
      <xdr:colOff>629599</xdr:colOff>
      <xdr:row>47</xdr:row>
      <xdr:rowOff>77468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60AA616-A79B-3163-82EB-B17D381D3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34375" y="1009650"/>
          <a:ext cx="6801799" cy="9088118"/>
        </a:xfrm>
        <a:prstGeom prst="rect">
          <a:avLst/>
        </a:prstGeom>
      </xdr:spPr>
    </xdr:pic>
    <xdr:clientData/>
  </xdr:twoCellAnchor>
  <xdr:twoCellAnchor editAs="oneCell">
    <xdr:from>
      <xdr:col>23</xdr:col>
      <xdr:colOff>0</xdr:colOff>
      <xdr:row>4</xdr:row>
      <xdr:rowOff>0</xdr:rowOff>
    </xdr:from>
    <xdr:to>
      <xdr:col>32</xdr:col>
      <xdr:colOff>648652</xdr:colOff>
      <xdr:row>45</xdr:row>
      <xdr:rowOff>58357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777BE04-6BFC-D88A-6C97-011FBF7C5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78175" y="1009650"/>
          <a:ext cx="6820852" cy="8649907"/>
        </a:xfrm>
        <a:prstGeom prst="rect">
          <a:avLst/>
        </a:prstGeom>
      </xdr:spPr>
    </xdr:pic>
    <xdr:clientData/>
  </xdr:twoCellAnchor>
  <xdr:twoCellAnchor>
    <xdr:from>
      <xdr:col>4</xdr:col>
      <xdr:colOff>19050</xdr:colOff>
      <xdr:row>24</xdr:row>
      <xdr:rowOff>85725</xdr:rowOff>
    </xdr:from>
    <xdr:to>
      <xdr:col>5</xdr:col>
      <xdr:colOff>609600</xdr:colOff>
      <xdr:row>29</xdr:row>
      <xdr:rowOff>28575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61A40041-74BD-FD6D-A893-477B602F8BEB}"/>
            </a:ext>
          </a:extLst>
        </xdr:cNvPr>
        <xdr:cNvSpPr/>
      </xdr:nvSpPr>
      <xdr:spPr>
        <a:xfrm>
          <a:off x="2867025" y="5286375"/>
          <a:ext cx="1276350" cy="99060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190500</xdr:colOff>
      <xdr:row>23</xdr:row>
      <xdr:rowOff>133350</xdr:rowOff>
    </xdr:from>
    <xdr:to>
      <xdr:col>16</xdr:col>
      <xdr:colOff>190500</xdr:colOff>
      <xdr:row>25</xdr:row>
      <xdr:rowOff>47625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F4D107C-DDF8-4E49-8076-47E0EEA467B4}"/>
            </a:ext>
          </a:extLst>
        </xdr:cNvPr>
        <xdr:cNvSpPr/>
      </xdr:nvSpPr>
      <xdr:spPr>
        <a:xfrm>
          <a:off x="10582275" y="5124450"/>
          <a:ext cx="685800" cy="3333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24</xdr:col>
      <xdr:colOff>638174</xdr:colOff>
      <xdr:row>12</xdr:row>
      <xdr:rowOff>180974</xdr:rowOff>
    </xdr:from>
    <xdr:to>
      <xdr:col>26</xdr:col>
      <xdr:colOff>19049</xdr:colOff>
      <xdr:row>18</xdr:row>
      <xdr:rowOff>95250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C941267C-F83B-46D0-982E-E9057673227F}"/>
            </a:ext>
          </a:extLst>
        </xdr:cNvPr>
        <xdr:cNvSpPr/>
      </xdr:nvSpPr>
      <xdr:spPr>
        <a:xfrm>
          <a:off x="17202149" y="2867024"/>
          <a:ext cx="752475" cy="1171576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238125</xdr:colOff>
      <xdr:row>23</xdr:row>
      <xdr:rowOff>123825</xdr:rowOff>
    </xdr:from>
    <xdr:to>
      <xdr:col>17</xdr:col>
      <xdr:colOff>238125</xdr:colOff>
      <xdr:row>25</xdr:row>
      <xdr:rowOff>47625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30013E01-816B-4D06-885D-67FB512CD503}"/>
            </a:ext>
          </a:extLst>
        </xdr:cNvPr>
        <xdr:cNvSpPr/>
      </xdr:nvSpPr>
      <xdr:spPr>
        <a:xfrm>
          <a:off x="11315700" y="5114925"/>
          <a:ext cx="685800" cy="34290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17</xdr:col>
      <xdr:colOff>247650</xdr:colOff>
      <xdr:row>22</xdr:row>
      <xdr:rowOff>47624</xdr:rowOff>
    </xdr:from>
    <xdr:to>
      <xdr:col>18</xdr:col>
      <xdr:colOff>247650</xdr:colOff>
      <xdr:row>23</xdr:row>
      <xdr:rowOff>180975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F4B3C549-F8BA-4994-9A28-1C1F0C8B1F41}"/>
            </a:ext>
          </a:extLst>
        </xdr:cNvPr>
        <xdr:cNvSpPr/>
      </xdr:nvSpPr>
      <xdr:spPr>
        <a:xfrm>
          <a:off x="12011025" y="4829174"/>
          <a:ext cx="685800" cy="342901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20</xdr:col>
      <xdr:colOff>285750</xdr:colOff>
      <xdr:row>22</xdr:row>
      <xdr:rowOff>76200</xdr:rowOff>
    </xdr:from>
    <xdr:to>
      <xdr:col>21</xdr:col>
      <xdr:colOff>285750</xdr:colOff>
      <xdr:row>23</xdr:row>
      <xdr:rowOff>180976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0F005C69-FCC3-4C66-B4D0-A33CB5DE4357}"/>
            </a:ext>
          </a:extLst>
        </xdr:cNvPr>
        <xdr:cNvSpPr/>
      </xdr:nvSpPr>
      <xdr:spPr>
        <a:xfrm>
          <a:off x="14106525" y="4857750"/>
          <a:ext cx="685800" cy="314326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20</xdr:col>
      <xdr:colOff>285750</xdr:colOff>
      <xdr:row>25</xdr:row>
      <xdr:rowOff>28575</xdr:rowOff>
    </xdr:from>
    <xdr:to>
      <xdr:col>21</xdr:col>
      <xdr:colOff>285750</xdr:colOff>
      <xdr:row>26</xdr:row>
      <xdr:rowOff>133351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1C412573-E5C8-497A-B0AF-F43C45D7B079}"/>
            </a:ext>
          </a:extLst>
        </xdr:cNvPr>
        <xdr:cNvSpPr/>
      </xdr:nvSpPr>
      <xdr:spPr>
        <a:xfrm>
          <a:off x="14106525" y="5438775"/>
          <a:ext cx="685800" cy="314326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1</xdr:row>
      <xdr:rowOff>47625</xdr:rowOff>
    </xdr:from>
    <xdr:to>
      <xdr:col>10</xdr:col>
      <xdr:colOff>512044</xdr:colOff>
      <xdr:row>49</xdr:row>
      <xdr:rowOff>47625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B93436B-C5F7-4704-A163-C012ABDC1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257175"/>
          <a:ext cx="7112869" cy="10058400"/>
        </a:xfrm>
        <a:prstGeom prst="rect">
          <a:avLst/>
        </a:prstGeom>
      </xdr:spPr>
    </xdr:pic>
    <xdr:clientData/>
  </xdr:twoCellAnchor>
  <xdr:twoCellAnchor>
    <xdr:from>
      <xdr:col>1</xdr:col>
      <xdr:colOff>256191</xdr:colOff>
      <xdr:row>28</xdr:row>
      <xdr:rowOff>52552</xdr:rowOff>
    </xdr:from>
    <xdr:to>
      <xdr:col>3</xdr:col>
      <xdr:colOff>111674</xdr:colOff>
      <xdr:row>29</xdr:row>
      <xdr:rowOff>183884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92E7BCBE-F23E-47B0-A73E-E55A06354DEB}"/>
            </a:ext>
          </a:extLst>
        </xdr:cNvPr>
        <xdr:cNvSpPr/>
      </xdr:nvSpPr>
      <xdr:spPr>
        <a:xfrm>
          <a:off x="941991" y="5919952"/>
          <a:ext cx="1227083" cy="340882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157655</xdr:colOff>
      <xdr:row>28</xdr:row>
      <xdr:rowOff>52552</xdr:rowOff>
    </xdr:from>
    <xdr:to>
      <xdr:col>4</xdr:col>
      <xdr:colOff>670034</xdr:colOff>
      <xdr:row>29</xdr:row>
      <xdr:rowOff>183884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19506A60-9E56-45BE-9495-FB224B46FE43}"/>
            </a:ext>
          </a:extLst>
        </xdr:cNvPr>
        <xdr:cNvSpPr/>
      </xdr:nvSpPr>
      <xdr:spPr>
        <a:xfrm>
          <a:off x="2900855" y="5919952"/>
          <a:ext cx="512379" cy="340882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2</xdr:row>
      <xdr:rowOff>158750</xdr:rowOff>
    </xdr:from>
    <xdr:to>
      <xdr:col>10</xdr:col>
      <xdr:colOff>521937</xdr:colOff>
      <xdr:row>51</xdr:row>
      <xdr:rowOff>104775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571500"/>
          <a:ext cx="7110062" cy="10058400"/>
        </a:xfrm>
        <a:prstGeom prst="rect">
          <a:avLst/>
        </a:prstGeom>
      </xdr:spPr>
    </xdr:pic>
    <xdr:clientData/>
  </xdr:twoCellAnchor>
  <xdr:twoCellAnchor>
    <xdr:from>
      <xdr:col>4</xdr:col>
      <xdr:colOff>263769</xdr:colOff>
      <xdr:row>20</xdr:row>
      <xdr:rowOff>21981</xdr:rowOff>
    </xdr:from>
    <xdr:to>
      <xdr:col>6</xdr:col>
      <xdr:colOff>234461</xdr:colOff>
      <xdr:row>25</xdr:row>
      <xdr:rowOff>0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3018692" y="4271596"/>
          <a:ext cx="1348154" cy="1040423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91786</xdr:colOff>
      <xdr:row>3</xdr:row>
      <xdr:rowOff>50222</xdr:rowOff>
    </xdr:from>
    <xdr:to>
      <xdr:col>10</xdr:col>
      <xdr:colOff>462643</xdr:colOff>
      <xdr:row>52</xdr:row>
      <xdr:rowOff>190788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786" y="662543"/>
          <a:ext cx="7174428" cy="10141816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58</xdr:row>
      <xdr:rowOff>159327</xdr:rowOff>
    </xdr:from>
    <xdr:to>
      <xdr:col>10</xdr:col>
      <xdr:colOff>483710</xdr:colOff>
      <xdr:row>102</xdr:row>
      <xdr:rowOff>159327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2212782"/>
          <a:ext cx="7182383" cy="9144000"/>
        </a:xfrm>
        <a:prstGeom prst="rect">
          <a:avLst/>
        </a:prstGeom>
      </xdr:spPr>
    </xdr:pic>
    <xdr:clientData/>
  </xdr:twoCellAnchor>
  <xdr:twoCellAnchor>
    <xdr:from>
      <xdr:col>1</xdr:col>
      <xdr:colOff>190499</xdr:colOff>
      <xdr:row>14</xdr:row>
      <xdr:rowOff>114300</xdr:rowOff>
    </xdr:from>
    <xdr:to>
      <xdr:col>4</xdr:col>
      <xdr:colOff>200024</xdr:colOff>
      <xdr:row>16</xdr:row>
      <xdr:rowOff>47625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876299" y="3048000"/>
          <a:ext cx="2066925" cy="3524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219075</xdr:colOff>
      <xdr:row>83</xdr:row>
      <xdr:rowOff>85725</xdr:rowOff>
    </xdr:from>
    <xdr:to>
      <xdr:col>4</xdr:col>
      <xdr:colOff>228600</xdr:colOff>
      <xdr:row>85</xdr:row>
      <xdr:rowOff>19050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904875" y="17478375"/>
          <a:ext cx="2066925" cy="3524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X59"/>
  <sheetViews>
    <sheetView tabSelected="1" view="pageBreakPreview" zoomScale="85" zoomScaleNormal="85" zoomScaleSheetLayoutView="85" workbookViewId="0">
      <pane ySplit="7" topLeftCell="A8" activePane="bottomLeft" state="frozen"/>
      <selection activeCell="A6" sqref="A6:R6"/>
      <selection pane="bottomLeft" activeCell="M29" sqref="M29"/>
    </sheetView>
  </sheetViews>
  <sheetFormatPr defaultColWidth="9" defaultRowHeight="20.100000000000001" customHeight="1"/>
  <cols>
    <col min="1" max="1" width="13.625" style="24" bestFit="1" customWidth="1"/>
    <col min="2" max="2" width="15.375" style="21" bestFit="1" customWidth="1"/>
    <col min="3" max="3" width="28.25" style="21" bestFit="1" customWidth="1"/>
    <col min="4" max="4" width="33.5" style="21" bestFit="1" customWidth="1"/>
    <col min="5" max="5" width="17" style="21" bestFit="1" customWidth="1"/>
    <col min="6" max="6" width="7.75" style="24" customWidth="1"/>
    <col min="7" max="7" width="6" style="21" bestFit="1" customWidth="1"/>
    <col min="8" max="8" width="14" style="21" customWidth="1"/>
    <col min="9" max="13" width="14.625" style="21" customWidth="1"/>
    <col min="14" max="14" width="9.875" style="21" customWidth="1"/>
    <col min="15" max="15" width="13.875" style="24" bestFit="1" customWidth="1"/>
    <col min="16" max="16" width="9.875" style="21" customWidth="1"/>
    <col min="17" max="17" width="15.5" style="21" customWidth="1"/>
    <col min="18" max="24" width="15.375" style="21" customWidth="1"/>
    <col min="25" max="16384" width="9" style="21"/>
  </cols>
  <sheetData>
    <row r="1" spans="1:24" ht="15" customHeight="1">
      <c r="A1" s="20"/>
      <c r="B1" s="20"/>
      <c r="C1" s="20"/>
      <c r="D1" s="20"/>
      <c r="E1" s="20"/>
      <c r="F1" s="35"/>
      <c r="G1" s="20"/>
      <c r="H1" s="20"/>
      <c r="I1" s="20"/>
      <c r="J1" s="20"/>
      <c r="K1" s="20"/>
      <c r="L1" s="20"/>
      <c r="M1" s="20"/>
    </row>
    <row r="2" spans="1:24" ht="15" customHeight="1">
      <c r="A2" s="61"/>
      <c r="B2" s="61"/>
      <c r="C2" s="61"/>
      <c r="D2" s="61"/>
      <c r="E2" s="61"/>
      <c r="F2" s="62"/>
      <c r="G2" s="61"/>
      <c r="H2" s="61"/>
      <c r="I2" s="61"/>
      <c r="J2" s="60"/>
      <c r="K2" s="60"/>
      <c r="L2" s="60"/>
      <c r="M2" s="61"/>
      <c r="R2" s="24"/>
      <c r="S2" s="24"/>
    </row>
    <row r="3" spans="1:24" ht="30" customHeight="1">
      <c r="A3" s="54" t="s">
        <v>66</v>
      </c>
      <c r="B3" s="54"/>
      <c r="C3" s="54"/>
      <c r="D3" s="54"/>
      <c r="E3" s="54"/>
      <c r="F3" s="54"/>
      <c r="G3" s="54"/>
      <c r="H3" s="56"/>
      <c r="I3" s="56"/>
      <c r="J3" s="60"/>
      <c r="K3" s="60"/>
      <c r="L3" s="60"/>
      <c r="M3" s="56"/>
      <c r="Q3" s="24"/>
      <c r="R3" s="64"/>
      <c r="S3" s="65"/>
    </row>
    <row r="4" spans="1:24" ht="21" customHeight="1" thickBot="1">
      <c r="A4" s="13"/>
      <c r="B4" s="13"/>
      <c r="C4" s="13"/>
      <c r="D4" s="13"/>
      <c r="E4" s="13"/>
      <c r="F4" s="13"/>
      <c r="G4" s="13"/>
      <c r="H4" s="13"/>
      <c r="I4" s="40"/>
      <c r="J4" s="627">
        <v>1400</v>
      </c>
      <c r="K4" s="627"/>
      <c r="L4" s="627"/>
      <c r="M4" s="627"/>
      <c r="O4" s="15"/>
      <c r="Q4" s="24"/>
      <c r="R4" s="64"/>
      <c r="S4" s="65"/>
    </row>
    <row r="5" spans="1:24" s="15" customFormat="1" ht="21" customHeight="1">
      <c r="A5" s="628" t="s">
        <v>8</v>
      </c>
      <c r="B5" s="630" t="s">
        <v>9</v>
      </c>
      <c r="C5" s="630" t="s">
        <v>10</v>
      </c>
      <c r="D5" s="630" t="s">
        <v>11</v>
      </c>
      <c r="E5" s="632" t="s">
        <v>12</v>
      </c>
      <c r="F5" s="634" t="s">
        <v>39</v>
      </c>
      <c r="G5" s="635"/>
      <c r="H5" s="635"/>
      <c r="I5" s="636"/>
      <c r="J5" s="637" t="s">
        <v>41</v>
      </c>
      <c r="K5" s="637"/>
      <c r="L5" s="637"/>
      <c r="M5" s="638" t="s">
        <v>16</v>
      </c>
      <c r="Q5" s="24"/>
      <c r="R5" s="64"/>
      <c r="S5" s="65"/>
    </row>
    <row r="6" spans="1:24" s="15" customFormat="1" ht="21" customHeight="1" thickBot="1">
      <c r="A6" s="629"/>
      <c r="B6" s="631"/>
      <c r="C6" s="631"/>
      <c r="D6" s="631"/>
      <c r="E6" s="633"/>
      <c r="F6" s="241" t="s">
        <v>20</v>
      </c>
      <c r="G6" s="8" t="s">
        <v>24</v>
      </c>
      <c r="H6" s="8" t="s">
        <v>3</v>
      </c>
      <c r="I6" s="242" t="s">
        <v>40</v>
      </c>
      <c r="J6" s="34" t="s">
        <v>172</v>
      </c>
      <c r="K6" s="57" t="s">
        <v>25</v>
      </c>
      <c r="L6" s="265" t="s">
        <v>26</v>
      </c>
      <c r="M6" s="639"/>
      <c r="N6" s="16"/>
      <c r="O6" s="63"/>
      <c r="P6" s="16"/>
      <c r="R6" s="40"/>
      <c r="S6" s="40"/>
    </row>
    <row r="7" spans="1:24" s="15" customFormat="1" ht="20.45" customHeight="1" thickTop="1" thickBot="1">
      <c r="A7" s="624" t="s">
        <v>1</v>
      </c>
      <c r="B7" s="625"/>
      <c r="C7" s="625"/>
      <c r="D7" s="625"/>
      <c r="E7" s="625"/>
      <c r="F7" s="243"/>
      <c r="G7" s="200"/>
      <c r="H7" s="200"/>
      <c r="I7" s="202"/>
      <c r="J7" s="230"/>
      <c r="K7" s="201"/>
      <c r="L7" s="266"/>
      <c r="M7" s="276"/>
      <c r="N7" s="16"/>
      <c r="P7" s="16"/>
    </row>
    <row r="8" spans="1:24" s="1" customFormat="1" ht="20.45" customHeight="1" thickTop="1">
      <c r="A8" s="626" t="s">
        <v>7</v>
      </c>
      <c r="B8" s="196" t="s">
        <v>13</v>
      </c>
      <c r="C8" s="197"/>
      <c r="D8" s="197"/>
      <c r="E8" s="226"/>
      <c r="F8" s="244"/>
      <c r="G8" s="197"/>
      <c r="H8" s="197"/>
      <c r="I8" s="199"/>
      <c r="J8" s="231"/>
      <c r="K8" s="198"/>
      <c r="L8" s="267"/>
      <c r="M8" s="277"/>
      <c r="N8" s="58"/>
      <c r="O8" s="15"/>
      <c r="P8" s="58"/>
      <c r="Q8" s="67"/>
      <c r="R8" s="67"/>
      <c r="S8" s="66"/>
      <c r="T8" s="67"/>
      <c r="U8" s="66"/>
      <c r="V8" s="66"/>
      <c r="W8" s="66"/>
      <c r="X8" s="66"/>
    </row>
    <row r="9" spans="1:24" s="2" customFormat="1" ht="20.45" customHeight="1" thickBot="1">
      <c r="A9" s="626"/>
      <c r="B9" s="212"/>
      <c r="C9" s="10"/>
      <c r="D9" s="212"/>
      <c r="E9" s="227"/>
      <c r="F9" s="245"/>
      <c r="G9" s="212"/>
      <c r="H9" s="212"/>
      <c r="I9" s="214"/>
      <c r="J9" s="232"/>
      <c r="K9" s="213"/>
      <c r="L9" s="268"/>
      <c r="M9" s="278"/>
      <c r="O9" s="575" t="s">
        <v>194</v>
      </c>
      <c r="Q9" s="69"/>
      <c r="R9" s="69"/>
      <c r="S9" s="69"/>
      <c r="T9" s="68"/>
      <c r="U9" s="70"/>
      <c r="V9" s="70"/>
      <c r="W9" s="70"/>
      <c r="X9" s="70"/>
    </row>
    <row r="10" spans="1:24" s="1" customFormat="1" ht="20.45" customHeight="1">
      <c r="A10" s="621" t="s">
        <v>5</v>
      </c>
      <c r="B10" s="218" t="s">
        <v>13</v>
      </c>
      <c r="C10" s="219"/>
      <c r="D10" s="219"/>
      <c r="E10" s="228"/>
      <c r="F10" s="246"/>
      <c r="G10" s="219"/>
      <c r="H10" s="219"/>
      <c r="I10" s="221"/>
      <c r="J10" s="233"/>
      <c r="K10" s="220"/>
      <c r="L10" s="269"/>
      <c r="M10" s="279"/>
      <c r="N10" s="58"/>
      <c r="O10" s="576">
        <f t="shared" ref="O10:O20" si="0">I10-M10</f>
        <v>0</v>
      </c>
      <c r="P10" s="58"/>
    </row>
    <row r="11" spans="1:24" s="2" customFormat="1" ht="20.45" customHeight="1">
      <c r="A11" s="622"/>
      <c r="B11" s="11" t="s">
        <v>198</v>
      </c>
      <c r="C11" s="11"/>
      <c r="D11" s="11"/>
      <c r="E11" s="11"/>
      <c r="F11" s="247"/>
      <c r="G11" s="12"/>
      <c r="H11" s="12"/>
      <c r="I11" s="195"/>
      <c r="J11" s="234"/>
      <c r="K11" s="37"/>
      <c r="L11" s="59"/>
      <c r="M11" s="280"/>
      <c r="O11" s="576">
        <f t="shared" si="0"/>
        <v>0</v>
      </c>
    </row>
    <row r="12" spans="1:24" ht="20.45" customHeight="1">
      <c r="A12" s="622"/>
      <c r="B12" s="19"/>
      <c r="C12" s="17" t="s">
        <v>199</v>
      </c>
      <c r="D12" s="19"/>
      <c r="E12" s="19"/>
      <c r="F12" s="248"/>
      <c r="G12" s="18"/>
      <c r="H12" s="18"/>
      <c r="I12" s="249"/>
      <c r="J12" s="235"/>
      <c r="K12" s="38"/>
      <c r="L12" s="270"/>
      <c r="M12" s="281"/>
      <c r="O12" s="576">
        <f>I12-M12</f>
        <v>0</v>
      </c>
    </row>
    <row r="13" spans="1:24" ht="20.45" customHeight="1">
      <c r="A13" s="622"/>
      <c r="B13" s="19"/>
      <c r="C13" s="17"/>
      <c r="D13" s="609" t="s">
        <v>413</v>
      </c>
      <c r="E13" s="19"/>
      <c r="F13" s="248">
        <v>1</v>
      </c>
      <c r="G13" s="18" t="s">
        <v>6</v>
      </c>
      <c r="H13" s="18"/>
      <c r="I13" s="250"/>
      <c r="J13" s="236"/>
      <c r="K13" s="33"/>
      <c r="L13" s="271"/>
      <c r="M13" s="282"/>
      <c r="O13" s="576">
        <f t="shared" si="0"/>
        <v>0</v>
      </c>
    </row>
    <row r="14" spans="1:24" ht="20.45" customHeight="1">
      <c r="A14" s="622"/>
      <c r="B14" s="19"/>
      <c r="C14" s="17"/>
      <c r="D14" s="609" t="s">
        <v>414</v>
      </c>
      <c r="E14" s="19"/>
      <c r="F14" s="251">
        <v>0.05</v>
      </c>
      <c r="G14" s="18" t="s">
        <v>419</v>
      </c>
      <c r="H14" s="18"/>
      <c r="I14" s="250"/>
      <c r="J14" s="236"/>
      <c r="K14" s="33"/>
      <c r="L14" s="271"/>
      <c r="M14" s="282"/>
      <c r="O14" s="576"/>
    </row>
    <row r="15" spans="1:24" ht="20.45" customHeight="1">
      <c r="A15" s="622"/>
      <c r="B15" s="19"/>
      <c r="C15" s="17"/>
      <c r="D15" s="609" t="s">
        <v>415</v>
      </c>
      <c r="E15" s="19"/>
      <c r="F15" s="251">
        <v>0.45</v>
      </c>
      <c r="G15" s="18" t="s">
        <v>419</v>
      </c>
      <c r="H15" s="18"/>
      <c r="I15" s="250"/>
      <c r="J15" s="236"/>
      <c r="K15" s="33"/>
      <c r="L15" s="271"/>
      <c r="M15" s="282"/>
      <c r="O15" s="576"/>
    </row>
    <row r="16" spans="1:24" ht="20.45" customHeight="1">
      <c r="A16" s="622"/>
      <c r="B16" s="19"/>
      <c r="C16" s="17"/>
      <c r="D16" s="609" t="s">
        <v>416</v>
      </c>
      <c r="E16" s="19"/>
      <c r="F16" s="251">
        <v>1.1000000000000001</v>
      </c>
      <c r="G16" s="18" t="s">
        <v>419</v>
      </c>
      <c r="H16" s="18"/>
      <c r="I16" s="250"/>
      <c r="J16" s="236"/>
      <c r="K16" s="33"/>
      <c r="L16" s="271"/>
      <c r="M16" s="282"/>
      <c r="O16" s="576">
        <f t="shared" si="0"/>
        <v>0</v>
      </c>
    </row>
    <row r="17" spans="1:16" ht="20.45" customHeight="1">
      <c r="A17" s="622"/>
      <c r="B17" s="19"/>
      <c r="C17" s="17"/>
      <c r="D17" s="609" t="s">
        <v>417</v>
      </c>
      <c r="E17" s="19"/>
      <c r="F17" s="610">
        <v>0.2</v>
      </c>
      <c r="G17" s="18" t="s">
        <v>162</v>
      </c>
      <c r="H17" s="18"/>
      <c r="I17" s="250"/>
      <c r="J17" s="236"/>
      <c r="K17" s="33"/>
      <c r="L17" s="271"/>
      <c r="M17" s="282"/>
      <c r="O17" s="576">
        <f>I17-M17</f>
        <v>0</v>
      </c>
    </row>
    <row r="18" spans="1:16" ht="20.45" customHeight="1">
      <c r="A18" s="622"/>
      <c r="B18" s="19"/>
      <c r="C18" s="17"/>
      <c r="D18" s="19" t="s">
        <v>418</v>
      </c>
      <c r="E18" s="19"/>
      <c r="F18" s="252">
        <v>5.4900000000000001E-3</v>
      </c>
      <c r="G18" s="18" t="s">
        <v>162</v>
      </c>
      <c r="H18" s="18"/>
      <c r="I18" s="250"/>
      <c r="J18" s="236"/>
      <c r="K18" s="33"/>
      <c r="L18" s="271"/>
      <c r="M18" s="282"/>
      <c r="O18" s="576"/>
    </row>
    <row r="19" spans="1:16" ht="20.45" customHeight="1">
      <c r="A19" s="622"/>
      <c r="B19" s="19"/>
      <c r="C19" s="17"/>
      <c r="D19" s="19"/>
      <c r="E19" s="19"/>
      <c r="F19" s="248"/>
      <c r="G19" s="18"/>
      <c r="H19" s="18"/>
      <c r="I19" s="250"/>
      <c r="J19" s="236"/>
      <c r="K19" s="33"/>
      <c r="L19" s="271"/>
      <c r="M19" s="282"/>
      <c r="O19" s="576">
        <f t="shared" si="0"/>
        <v>0</v>
      </c>
    </row>
    <row r="20" spans="1:16" ht="20.45" customHeight="1">
      <c r="A20" s="622"/>
      <c r="B20" s="19"/>
      <c r="C20" s="17" t="s">
        <v>210</v>
      </c>
      <c r="D20" s="19"/>
      <c r="E20" s="19"/>
      <c r="F20" s="248"/>
      <c r="G20" s="18"/>
      <c r="H20" s="18"/>
      <c r="I20" s="249"/>
      <c r="J20" s="235"/>
      <c r="K20" s="38"/>
      <c r="L20" s="270"/>
      <c r="M20" s="281"/>
      <c r="O20" s="576">
        <f t="shared" si="0"/>
        <v>0</v>
      </c>
    </row>
    <row r="21" spans="1:16" ht="20.45" customHeight="1">
      <c r="A21" s="622"/>
      <c r="B21" s="19"/>
      <c r="C21" s="17"/>
      <c r="D21" s="19" t="s">
        <v>218</v>
      </c>
      <c r="E21" s="19"/>
      <c r="F21" s="248">
        <v>1</v>
      </c>
      <c r="G21" s="18" t="s">
        <v>6</v>
      </c>
      <c r="H21" s="52"/>
      <c r="I21" s="253"/>
      <c r="J21" s="236"/>
      <c r="K21" s="33"/>
      <c r="L21" s="271"/>
      <c r="M21" s="282"/>
      <c r="N21" s="15"/>
      <c r="O21" s="576">
        <f>I21-M21</f>
        <v>0</v>
      </c>
      <c r="P21" s="15"/>
    </row>
    <row r="22" spans="1:16" ht="20.45" customHeight="1">
      <c r="A22" s="622"/>
      <c r="B22" s="19"/>
      <c r="C22" s="17"/>
      <c r="D22" s="19" t="s">
        <v>219</v>
      </c>
      <c r="E22" s="19"/>
      <c r="F22" s="251">
        <f>'(산근4) 설계비,감리비'!D9</f>
        <v>0.15</v>
      </c>
      <c r="G22" s="18" t="s">
        <v>162</v>
      </c>
      <c r="H22" s="52"/>
      <c r="I22" s="253"/>
      <c r="J22" s="236"/>
      <c r="K22" s="33"/>
      <c r="L22" s="271"/>
      <c r="M22" s="282"/>
      <c r="N22" s="15"/>
      <c r="O22" s="576">
        <f t="shared" ref="O22:O32" si="1">I22-M22</f>
        <v>0</v>
      </c>
      <c r="P22" s="15"/>
    </row>
    <row r="23" spans="1:16" ht="20.45" customHeight="1">
      <c r="A23" s="622"/>
      <c r="B23" s="19"/>
      <c r="C23" s="17"/>
      <c r="D23" s="19" t="s">
        <v>220</v>
      </c>
      <c r="E23" s="19"/>
      <c r="F23" s="252">
        <f>'(산근4) 설계비,감리비'!D10</f>
        <v>4.1000000000000003E-3</v>
      </c>
      <c r="G23" s="18" t="s">
        <v>162</v>
      </c>
      <c r="H23" s="52"/>
      <c r="I23" s="253"/>
      <c r="J23" s="236"/>
      <c r="K23" s="33"/>
      <c r="L23" s="271"/>
      <c r="M23" s="282"/>
      <c r="N23" s="15"/>
      <c r="O23" s="576">
        <f t="shared" si="1"/>
        <v>0</v>
      </c>
      <c r="P23" s="15"/>
    </row>
    <row r="24" spans="1:16" ht="20.45" customHeight="1">
      <c r="A24" s="622"/>
      <c r="B24" s="19"/>
      <c r="C24" s="17"/>
      <c r="D24" s="19"/>
      <c r="E24" s="19"/>
      <c r="F24" s="252"/>
      <c r="G24" s="18"/>
      <c r="H24" s="52"/>
      <c r="I24" s="253"/>
      <c r="J24" s="236"/>
      <c r="K24" s="33"/>
      <c r="L24" s="271"/>
      <c r="M24" s="282"/>
      <c r="N24" s="15"/>
      <c r="O24" s="576"/>
      <c r="P24" s="15"/>
    </row>
    <row r="25" spans="1:16" ht="20.45" customHeight="1">
      <c r="A25" s="622"/>
      <c r="B25" s="19"/>
      <c r="C25" s="17" t="s">
        <v>211</v>
      </c>
      <c r="D25" s="19"/>
      <c r="E25" s="19"/>
      <c r="F25" s="248"/>
      <c r="G25" s="18"/>
      <c r="H25" s="18"/>
      <c r="I25" s="249"/>
      <c r="J25" s="235"/>
      <c r="K25" s="38"/>
      <c r="L25" s="270"/>
      <c r="M25" s="281"/>
      <c r="O25" s="576">
        <f t="shared" si="1"/>
        <v>0</v>
      </c>
    </row>
    <row r="26" spans="1:16" ht="20.45" customHeight="1">
      <c r="A26" s="622"/>
      <c r="B26" s="19"/>
      <c r="C26" s="19"/>
      <c r="D26" s="55" t="s">
        <v>215</v>
      </c>
      <c r="E26" s="19"/>
      <c r="F26" s="254">
        <v>1</v>
      </c>
      <c r="G26" s="18" t="s">
        <v>6</v>
      </c>
      <c r="H26" s="52"/>
      <c r="I26" s="253"/>
      <c r="J26" s="236"/>
      <c r="K26" s="33"/>
      <c r="L26" s="271"/>
      <c r="M26" s="282"/>
      <c r="N26" s="15"/>
      <c r="O26" s="576">
        <f t="shared" si="1"/>
        <v>0</v>
      </c>
      <c r="P26" s="15"/>
    </row>
    <row r="27" spans="1:16" ht="20.45" customHeight="1">
      <c r="A27" s="622"/>
      <c r="B27" s="19"/>
      <c r="C27" s="19"/>
      <c r="D27" s="55" t="s">
        <v>216</v>
      </c>
      <c r="E27" s="36"/>
      <c r="F27" s="255">
        <f>'(산근4) 설계비,감리비'!D13</f>
        <v>0.15</v>
      </c>
      <c r="G27" s="18" t="s">
        <v>162</v>
      </c>
      <c r="H27" s="52"/>
      <c r="I27" s="253"/>
      <c r="J27" s="236"/>
      <c r="K27" s="33"/>
      <c r="L27" s="271"/>
      <c r="M27" s="282"/>
      <c r="N27" s="15"/>
      <c r="O27" s="576">
        <f t="shared" si="1"/>
        <v>0</v>
      </c>
      <c r="P27" s="15"/>
    </row>
    <row r="28" spans="1:16" ht="20.45" customHeight="1">
      <c r="A28" s="622"/>
      <c r="B28" s="19"/>
      <c r="C28" s="19"/>
      <c r="D28" s="55" t="s">
        <v>217</v>
      </c>
      <c r="E28" s="36"/>
      <c r="F28" s="256">
        <f>'(산근4) 설계비,감리비'!D14</f>
        <v>4.1000000000000003E-3</v>
      </c>
      <c r="G28" s="18" t="s">
        <v>162</v>
      </c>
      <c r="H28" s="52"/>
      <c r="I28" s="253"/>
      <c r="J28" s="236"/>
      <c r="K28" s="33"/>
      <c r="L28" s="271"/>
      <c r="M28" s="282"/>
      <c r="N28" s="15"/>
      <c r="O28" s="576">
        <f t="shared" si="1"/>
        <v>0</v>
      </c>
      <c r="P28" s="15"/>
    </row>
    <row r="29" spans="1:16" ht="20.45" customHeight="1">
      <c r="A29" s="622"/>
      <c r="B29" s="19"/>
      <c r="C29" s="19"/>
      <c r="D29" s="55"/>
      <c r="E29" s="36"/>
      <c r="F29" s="256"/>
      <c r="G29" s="18"/>
      <c r="H29" s="52"/>
      <c r="I29" s="253"/>
      <c r="J29" s="236"/>
      <c r="K29" s="33"/>
      <c r="L29" s="271"/>
      <c r="M29" s="282"/>
      <c r="N29" s="15"/>
      <c r="O29" s="576"/>
      <c r="P29" s="15"/>
    </row>
    <row r="30" spans="1:16" ht="20.45" customHeight="1">
      <c r="A30" s="622"/>
      <c r="B30" s="17"/>
      <c r="C30" s="17" t="s">
        <v>212</v>
      </c>
      <c r="D30" s="19"/>
      <c r="E30" s="19"/>
      <c r="F30" s="254"/>
      <c r="G30" s="18"/>
      <c r="H30" s="18"/>
      <c r="I30" s="249"/>
      <c r="J30" s="235"/>
      <c r="K30" s="38"/>
      <c r="L30" s="270"/>
      <c r="M30" s="281"/>
      <c r="O30" s="576">
        <f t="shared" si="1"/>
        <v>0</v>
      </c>
    </row>
    <row r="31" spans="1:16" ht="20.45" customHeight="1">
      <c r="A31" s="622"/>
      <c r="B31" s="17"/>
      <c r="C31" s="17"/>
      <c r="D31" s="19" t="s">
        <v>213</v>
      </c>
      <c r="E31" s="19"/>
      <c r="F31" s="254">
        <v>1</v>
      </c>
      <c r="G31" s="18" t="s">
        <v>6</v>
      </c>
      <c r="H31" s="18"/>
      <c r="I31" s="257"/>
      <c r="J31" s="236"/>
      <c r="K31" s="33"/>
      <c r="L31" s="271"/>
      <c r="M31" s="282"/>
      <c r="N31" s="15"/>
      <c r="O31" s="576">
        <f t="shared" si="1"/>
        <v>0</v>
      </c>
      <c r="P31" s="15"/>
    </row>
    <row r="32" spans="1:16" ht="20.45" customHeight="1">
      <c r="A32" s="622"/>
      <c r="B32" s="17"/>
      <c r="C32" s="17"/>
      <c r="D32" s="19" t="s">
        <v>214</v>
      </c>
      <c r="E32" s="19"/>
      <c r="F32" s="254">
        <v>1</v>
      </c>
      <c r="G32" s="18" t="s">
        <v>6</v>
      </c>
      <c r="H32" s="18"/>
      <c r="I32" s="257"/>
      <c r="J32" s="236"/>
      <c r="K32" s="33"/>
      <c r="L32" s="271"/>
      <c r="M32" s="282"/>
      <c r="N32" s="15"/>
      <c r="O32" s="576">
        <f t="shared" si="1"/>
        <v>0</v>
      </c>
      <c r="P32" s="15"/>
    </row>
    <row r="33" spans="1:16" ht="20.45" customHeight="1">
      <c r="A33" s="622"/>
      <c r="B33" s="17"/>
      <c r="C33" s="17"/>
      <c r="D33" s="19"/>
      <c r="E33" s="19"/>
      <c r="F33" s="256"/>
      <c r="G33" s="18"/>
      <c r="H33" s="18"/>
      <c r="I33" s="257"/>
      <c r="J33" s="236"/>
      <c r="K33" s="33"/>
      <c r="L33" s="271"/>
      <c r="M33" s="282"/>
      <c r="N33" s="15"/>
      <c r="O33" s="40"/>
      <c r="P33" s="15"/>
    </row>
    <row r="34" spans="1:16" ht="20.45" customHeight="1" thickBot="1">
      <c r="A34" s="623"/>
      <c r="B34" s="222"/>
      <c r="C34" s="222"/>
      <c r="D34" s="223"/>
      <c r="E34" s="223"/>
      <c r="F34" s="258"/>
      <c r="G34" s="224"/>
      <c r="H34" s="224"/>
      <c r="I34" s="259"/>
      <c r="J34" s="237"/>
      <c r="K34" s="225"/>
      <c r="L34" s="272"/>
      <c r="M34" s="283"/>
      <c r="N34" s="15"/>
      <c r="O34" s="15"/>
      <c r="P34" s="15"/>
    </row>
    <row r="35" spans="1:16" s="1" customFormat="1" ht="20.45" customHeight="1" thickBot="1">
      <c r="A35" s="215" t="s">
        <v>21</v>
      </c>
      <c r="B35" s="216"/>
      <c r="C35" s="216"/>
      <c r="D35" s="216"/>
      <c r="E35" s="216"/>
      <c r="F35" s="260">
        <v>0.05</v>
      </c>
      <c r="G35" s="128" t="s">
        <v>196</v>
      </c>
      <c r="H35" s="128"/>
      <c r="I35" s="261"/>
      <c r="J35" s="238"/>
      <c r="K35" s="217"/>
      <c r="L35" s="273"/>
      <c r="M35" s="284"/>
      <c r="N35" s="71"/>
      <c r="O35" s="577"/>
      <c r="P35" s="71"/>
    </row>
    <row r="36" spans="1:16" s="1" customFormat="1" ht="20.45" customHeight="1" thickBot="1">
      <c r="A36" s="208" t="s">
        <v>22</v>
      </c>
      <c r="B36" s="209"/>
      <c r="C36" s="209"/>
      <c r="D36" s="209"/>
      <c r="E36" s="209"/>
      <c r="F36" s="262"/>
      <c r="G36" s="210"/>
      <c r="H36" s="210"/>
      <c r="I36" s="263"/>
      <c r="J36" s="239"/>
      <c r="K36" s="211"/>
      <c r="L36" s="274"/>
      <c r="M36" s="285"/>
      <c r="N36" s="15"/>
      <c r="O36" s="15"/>
      <c r="P36" s="15"/>
    </row>
    <row r="37" spans="1:16" ht="20.45" customHeight="1" thickBot="1">
      <c r="A37" s="203" t="s">
        <v>23</v>
      </c>
      <c r="B37" s="204" t="s">
        <v>18</v>
      </c>
      <c r="C37" s="205"/>
      <c r="D37" s="205"/>
      <c r="E37" s="229"/>
      <c r="F37" s="264"/>
      <c r="G37" s="205"/>
      <c r="H37" s="205"/>
      <c r="I37" s="207"/>
      <c r="J37" s="240"/>
      <c r="K37" s="206"/>
      <c r="L37" s="275"/>
      <c r="M37" s="286"/>
    </row>
    <row r="38" spans="1:16" ht="20.45" customHeight="1">
      <c r="A38" s="104"/>
      <c r="B38" s="105"/>
      <c r="C38" s="106"/>
      <c r="D38" s="106"/>
      <c r="E38" s="106"/>
      <c r="F38" s="107"/>
      <c r="G38" s="106"/>
      <c r="H38" s="106"/>
      <c r="I38" s="108"/>
      <c r="J38" s="108"/>
      <c r="K38" s="108"/>
      <c r="L38" s="108"/>
      <c r="M38" s="108"/>
    </row>
    <row r="39" spans="1:16" ht="20.45" customHeight="1" thickBot="1">
      <c r="A39" s="104"/>
      <c r="B39" s="105"/>
      <c r="D39" s="106"/>
      <c r="E39" s="106"/>
      <c r="F39" s="107"/>
      <c r="G39" s="106"/>
      <c r="H39" s="109" t="s">
        <v>204</v>
      </c>
      <c r="I39" s="107"/>
      <c r="J39" s="108"/>
      <c r="K39" s="108"/>
      <c r="L39" s="108"/>
      <c r="M39" s="108"/>
    </row>
    <row r="40" spans="1:16" ht="20.45" customHeight="1" thickBot="1">
      <c r="A40" s="104"/>
      <c r="B40" s="105"/>
      <c r="C40" s="106"/>
      <c r="D40" s="611"/>
      <c r="E40" s="106"/>
      <c r="F40" s="107"/>
      <c r="G40" s="106"/>
      <c r="H40" s="175" t="s">
        <v>206</v>
      </c>
      <c r="I40" s="175" t="str">
        <f>I6</f>
        <v>전체 계약금액</v>
      </c>
      <c r="J40" s="168" t="str">
        <f t="shared" ref="J40:L40" si="2">J6</f>
        <v>1차년도</v>
      </c>
      <c r="K40" s="168" t="str">
        <f t="shared" si="2"/>
        <v>2차년도</v>
      </c>
      <c r="L40" s="169" t="str">
        <f t="shared" si="2"/>
        <v>3차년도</v>
      </c>
      <c r="M40" s="108"/>
    </row>
    <row r="41" spans="1:16" ht="20.100000000000001" customHeight="1">
      <c r="A41" s="107"/>
      <c r="B41" s="110"/>
      <c r="C41" s="110"/>
      <c r="D41" s="611">
        <f>D40*0.0041</f>
        <v>0</v>
      </c>
      <c r="E41" s="110"/>
      <c r="F41" s="107"/>
      <c r="G41" s="107"/>
      <c r="H41" s="176" t="s">
        <v>207</v>
      </c>
      <c r="I41" s="184">
        <f>I35+I10</f>
        <v>0</v>
      </c>
      <c r="J41" s="172">
        <f>J35+J10</f>
        <v>0</v>
      </c>
      <c r="K41" s="111">
        <f>K35+K10</f>
        <v>0</v>
      </c>
      <c r="L41" s="118">
        <f>L35+L10</f>
        <v>0</v>
      </c>
      <c r="M41" s="112"/>
    </row>
    <row r="42" spans="1:16" ht="20.100000000000001" customHeight="1">
      <c r="A42" s="107"/>
      <c r="B42" s="110"/>
      <c r="C42" s="110"/>
      <c r="D42" s="110"/>
      <c r="E42" s="110"/>
      <c r="F42" s="107"/>
      <c r="G42" s="107"/>
      <c r="H42" s="177" t="s">
        <v>202</v>
      </c>
      <c r="I42" s="185">
        <f>SUM(J42:L42)</f>
        <v>3740000000</v>
      </c>
      <c r="J42" s="173">
        <v>105000000</v>
      </c>
      <c r="K42" s="122">
        <v>2059000000</v>
      </c>
      <c r="L42" s="123">
        <v>1576000000</v>
      </c>
      <c r="M42" s="112"/>
    </row>
    <row r="43" spans="1:16" ht="20.100000000000001" customHeight="1" thickBot="1">
      <c r="A43" s="107"/>
      <c r="B43" s="110"/>
      <c r="C43" s="110"/>
      <c r="D43" s="110"/>
      <c r="E43" s="110"/>
      <c r="F43" s="107"/>
      <c r="G43" s="107"/>
      <c r="H43" s="178" t="s">
        <v>208</v>
      </c>
      <c r="I43" s="186">
        <f>I41-I42</f>
        <v>-3740000000</v>
      </c>
      <c r="J43" s="174">
        <f>J41-J42</f>
        <v>-105000000</v>
      </c>
      <c r="K43" s="119">
        <f>K41-K42</f>
        <v>-2059000000</v>
      </c>
      <c r="L43" s="120">
        <f>L41-L42</f>
        <v>-1576000000</v>
      </c>
      <c r="M43" s="112"/>
    </row>
    <row r="44" spans="1:16" ht="20.100000000000001" customHeight="1">
      <c r="A44" s="107"/>
      <c r="B44" s="110"/>
      <c r="C44" s="110"/>
      <c r="D44" s="110"/>
      <c r="E44" s="110"/>
      <c r="F44" s="107"/>
      <c r="G44" s="107"/>
      <c r="H44" s="107"/>
      <c r="I44" s="112"/>
      <c r="J44" s="112"/>
      <c r="K44" s="112"/>
      <c r="L44" s="112"/>
      <c r="M44" s="112"/>
    </row>
    <row r="45" spans="1:16" ht="20.100000000000001" customHeight="1" thickBot="1">
      <c r="A45" s="107"/>
      <c r="B45" s="110"/>
      <c r="C45" s="110"/>
      <c r="D45" s="110"/>
      <c r="E45" s="110"/>
      <c r="F45" s="107"/>
      <c r="G45" s="107"/>
      <c r="H45" s="107"/>
      <c r="I45" s="109" t="s">
        <v>209</v>
      </c>
      <c r="J45" s="107"/>
      <c r="K45" s="107"/>
      <c r="L45" s="107"/>
      <c r="M45" s="107"/>
    </row>
    <row r="46" spans="1:16" ht="20.100000000000001" customHeight="1" thickBot="1">
      <c r="A46" s="107"/>
      <c r="B46" s="110"/>
      <c r="C46" s="110"/>
      <c r="D46" s="110"/>
      <c r="E46" s="110"/>
      <c r="F46" s="107"/>
      <c r="G46" s="107"/>
      <c r="H46" s="107"/>
      <c r="I46" s="175" t="s">
        <v>203</v>
      </c>
      <c r="J46" s="179" t="str">
        <f>J6</f>
        <v>1차년도</v>
      </c>
      <c r="K46" s="171" t="str">
        <f t="shared" ref="K46:L46" si="3">K6</f>
        <v>2차년도</v>
      </c>
      <c r="L46" s="187" t="str">
        <f t="shared" si="3"/>
        <v>3차년도</v>
      </c>
      <c r="M46" s="175" t="s">
        <v>205</v>
      </c>
    </row>
    <row r="47" spans="1:16" ht="20.100000000000001" customHeight="1">
      <c r="A47" s="107"/>
      <c r="B47" s="110"/>
      <c r="C47" s="110"/>
      <c r="D47" s="110"/>
      <c r="E47" s="110"/>
      <c r="F47" s="107"/>
      <c r="G47" s="107"/>
      <c r="H47" s="107"/>
      <c r="I47" s="176" t="s">
        <v>200</v>
      </c>
      <c r="J47" s="180">
        <v>0.5</v>
      </c>
      <c r="K47" s="170">
        <v>0.3</v>
      </c>
      <c r="L47" s="188">
        <v>0.2</v>
      </c>
      <c r="M47" s="192">
        <f>SUM(J47:L47)</f>
        <v>1</v>
      </c>
    </row>
    <row r="48" spans="1:16" ht="20.100000000000001" customHeight="1">
      <c r="A48" s="107"/>
      <c r="B48" s="110"/>
      <c r="C48" s="110"/>
      <c r="D48" s="110"/>
      <c r="E48" s="110"/>
      <c r="F48" s="107"/>
      <c r="G48" s="107"/>
      <c r="H48" s="107"/>
      <c r="I48" s="183" t="s">
        <v>188</v>
      </c>
      <c r="J48" s="181">
        <v>0.83</v>
      </c>
      <c r="K48" s="113">
        <v>0.17</v>
      </c>
      <c r="L48" s="189"/>
      <c r="M48" s="193">
        <f>J48+K48+L48</f>
        <v>1</v>
      </c>
    </row>
    <row r="49" spans="1:13" ht="20.100000000000001" customHeight="1">
      <c r="A49" s="107"/>
      <c r="B49" s="110"/>
      <c r="C49" s="110"/>
      <c r="D49" s="110"/>
      <c r="E49" s="110"/>
      <c r="F49" s="107"/>
      <c r="G49" s="107"/>
      <c r="H49" s="107"/>
      <c r="I49" s="183" t="s">
        <v>189</v>
      </c>
      <c r="J49" s="181"/>
      <c r="K49" s="113">
        <v>0.45</v>
      </c>
      <c r="L49" s="190">
        <f>M49-K49</f>
        <v>0.55000000000000004</v>
      </c>
      <c r="M49" s="193">
        <v>1</v>
      </c>
    </row>
    <row r="50" spans="1:13" ht="20.100000000000001" customHeight="1">
      <c r="A50" s="107"/>
      <c r="B50" s="110"/>
      <c r="C50" s="110"/>
      <c r="D50" s="110"/>
      <c r="E50" s="110"/>
      <c r="F50" s="107"/>
      <c r="G50" s="107"/>
      <c r="H50" s="107"/>
      <c r="I50" s="183" t="s">
        <v>190</v>
      </c>
      <c r="J50" s="181"/>
      <c r="K50" s="113">
        <v>0.47</v>
      </c>
      <c r="L50" s="190">
        <v>0.53</v>
      </c>
      <c r="M50" s="193">
        <v>1</v>
      </c>
    </row>
    <row r="51" spans="1:13" ht="20.100000000000001" customHeight="1" thickBot="1">
      <c r="A51" s="107"/>
      <c r="B51" s="110"/>
      <c r="C51" s="110"/>
      <c r="D51" s="110"/>
      <c r="E51" s="110"/>
      <c r="F51" s="107"/>
      <c r="G51" s="107"/>
      <c r="H51" s="107"/>
      <c r="I51" s="178" t="s">
        <v>191</v>
      </c>
      <c r="J51" s="182">
        <v>0.1</v>
      </c>
      <c r="K51" s="121">
        <v>0.42</v>
      </c>
      <c r="L51" s="191">
        <v>0.48</v>
      </c>
      <c r="M51" s="194">
        <v>1</v>
      </c>
    </row>
    <row r="52" spans="1:13" ht="20.100000000000001" customHeight="1">
      <c r="A52" s="107"/>
      <c r="B52" s="110"/>
      <c r="C52" s="110"/>
      <c r="D52" s="110"/>
      <c r="E52" s="110"/>
      <c r="F52" s="107"/>
      <c r="G52" s="107"/>
      <c r="H52" s="107"/>
      <c r="I52" s="114" t="s">
        <v>201</v>
      </c>
      <c r="J52" s="115"/>
      <c r="K52" s="115"/>
      <c r="L52" s="116"/>
      <c r="M52" s="116"/>
    </row>
    <row r="53" spans="1:13" ht="20.100000000000001" customHeight="1">
      <c r="A53" s="107"/>
      <c r="B53" s="110"/>
      <c r="C53" s="110"/>
      <c r="D53" s="110"/>
      <c r="E53" s="110"/>
      <c r="F53" s="107"/>
      <c r="G53" s="107"/>
      <c r="H53" s="107"/>
      <c r="I53" s="114" t="s">
        <v>192</v>
      </c>
      <c r="J53" s="112"/>
      <c r="K53" s="112"/>
      <c r="L53" s="112"/>
      <c r="M53" s="107"/>
    </row>
    <row r="54" spans="1:13" ht="20.100000000000001" customHeight="1">
      <c r="A54" s="107"/>
      <c r="B54" s="110"/>
      <c r="C54" s="110"/>
      <c r="D54" s="110"/>
      <c r="E54" s="110"/>
      <c r="F54" s="107"/>
      <c r="G54" s="107"/>
      <c r="H54" s="110"/>
      <c r="I54" s="114" t="s">
        <v>193</v>
      </c>
      <c r="J54" s="112"/>
      <c r="K54" s="112"/>
      <c r="L54" s="112"/>
      <c r="M54" s="107"/>
    </row>
    <row r="55" spans="1:13" ht="20.100000000000001" customHeight="1">
      <c r="A55" s="107"/>
      <c r="B55" s="110"/>
      <c r="C55" s="110"/>
      <c r="D55" s="110"/>
      <c r="E55" s="110"/>
      <c r="F55" s="107"/>
      <c r="G55" s="110"/>
      <c r="H55" s="110"/>
      <c r="I55" s="110"/>
      <c r="J55" s="116"/>
      <c r="K55" s="107"/>
      <c r="L55" s="107"/>
      <c r="M55" s="107"/>
    </row>
    <row r="56" spans="1:13" ht="20.100000000000001" customHeight="1" thickBot="1">
      <c r="A56" s="107"/>
      <c r="B56" s="110"/>
      <c r="C56" s="110"/>
      <c r="D56" s="110"/>
      <c r="E56" s="110"/>
      <c r="F56" s="107"/>
      <c r="G56" s="110"/>
      <c r="H56" s="117" t="s">
        <v>395</v>
      </c>
      <c r="I56" s="107"/>
      <c r="J56" s="107"/>
      <c r="K56" s="107"/>
      <c r="L56" s="107"/>
      <c r="M56" s="107"/>
    </row>
    <row r="57" spans="1:13" ht="20.100000000000001" customHeight="1">
      <c r="A57" s="107"/>
      <c r="B57" s="110"/>
      <c r="C57" s="110"/>
      <c r="D57" s="110"/>
      <c r="E57" s="110"/>
      <c r="F57" s="107"/>
      <c r="G57" s="110"/>
      <c r="H57" s="162" t="s">
        <v>394</v>
      </c>
      <c r="I57" s="163">
        <v>3740000000</v>
      </c>
      <c r="J57" s="107"/>
      <c r="K57" s="107"/>
      <c r="L57" s="107"/>
      <c r="M57" s="107"/>
    </row>
    <row r="58" spans="1:13" ht="20.100000000000001" customHeight="1">
      <c r="A58" s="107"/>
      <c r="B58" s="110"/>
      <c r="C58" s="110"/>
      <c r="D58" s="110"/>
      <c r="E58" s="110"/>
      <c r="F58" s="107"/>
      <c r="G58" s="110"/>
      <c r="H58" s="164" t="s">
        <v>393</v>
      </c>
      <c r="I58" s="165">
        <f>I10+I35</f>
        <v>0</v>
      </c>
      <c r="J58" s="107"/>
      <c r="K58" s="107"/>
      <c r="L58" s="107"/>
      <c r="M58" s="107"/>
    </row>
    <row r="59" spans="1:13" ht="20.100000000000001" customHeight="1" thickBot="1">
      <c r="A59" s="107"/>
      <c r="B59" s="110"/>
      <c r="C59" s="110"/>
      <c r="D59" s="110"/>
      <c r="E59" s="110"/>
      <c r="F59" s="107"/>
      <c r="G59" s="110"/>
      <c r="H59" s="166" t="s">
        <v>99</v>
      </c>
      <c r="I59" s="167">
        <f>I58-I57</f>
        <v>-3740000000</v>
      </c>
      <c r="J59" s="110"/>
      <c r="K59" s="110"/>
      <c r="L59" s="110"/>
      <c r="M59" s="110"/>
    </row>
  </sheetData>
  <mergeCells count="12">
    <mergeCell ref="A10:A34"/>
    <mergeCell ref="A7:E7"/>
    <mergeCell ref="A8:A9"/>
    <mergeCell ref="J4:M4"/>
    <mergeCell ref="A5:A6"/>
    <mergeCell ref="B5:B6"/>
    <mergeCell ref="C5:C6"/>
    <mergeCell ref="D5:D6"/>
    <mergeCell ref="E5:E6"/>
    <mergeCell ref="F5:I5"/>
    <mergeCell ref="J5:L5"/>
    <mergeCell ref="M5:M6"/>
  </mergeCells>
  <phoneticPr fontId="1" type="noConversion"/>
  <printOptions horizontalCentered="1"/>
  <pageMargins left="0.39370078740157483" right="0.39370078740157483" top="0.59055118110236227" bottom="0.39370078740157483" header="0" footer="0"/>
  <pageSetup paperSize="8" scale="85" orientation="landscape" cellComments="asDisplayed" r:id="rId1"/>
  <headerFooter>
    <oddFooter>&amp;C&amp;P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  <pageSetUpPr fitToPage="1"/>
  </sheetPr>
  <dimension ref="A1:M35"/>
  <sheetViews>
    <sheetView view="pageBreakPreview" zoomScale="85" zoomScaleNormal="85" zoomScaleSheetLayoutView="85" workbookViewId="0">
      <pane ySplit="5" topLeftCell="A6" activePane="bottomLeft" state="frozen"/>
      <selection activeCell="J108" sqref="J108"/>
      <selection pane="bottomLeft" activeCell="I6" sqref="I6"/>
    </sheetView>
  </sheetViews>
  <sheetFormatPr defaultColWidth="9" defaultRowHeight="20.100000000000001" customHeight="1" outlineLevelCol="1"/>
  <cols>
    <col min="1" max="1" width="13.625" style="24" bestFit="1" customWidth="1"/>
    <col min="2" max="2" width="15.375" style="21" bestFit="1" customWidth="1"/>
    <col min="3" max="3" width="28.25" style="21" bestFit="1" customWidth="1"/>
    <col min="4" max="4" width="33.5" style="21" bestFit="1" customWidth="1"/>
    <col min="5" max="5" width="17" style="21" bestFit="1" customWidth="1"/>
    <col min="6" max="6" width="8.125" style="24" customWidth="1" outlineLevel="1"/>
    <col min="7" max="7" width="6" style="21" customWidth="1" outlineLevel="1"/>
    <col min="8" max="8" width="12.625" style="21" customWidth="1" outlineLevel="1"/>
    <col min="9" max="9" width="14.625" style="21" customWidth="1" outlineLevel="1"/>
    <col min="10" max="10" width="24.5" style="24" bestFit="1" customWidth="1"/>
    <col min="11" max="11" width="63.375" style="21" customWidth="1"/>
    <col min="12" max="12" width="9.125" style="27" bestFit="1" customWidth="1"/>
    <col min="13" max="16384" width="9" style="21"/>
  </cols>
  <sheetData>
    <row r="1" spans="1:13" ht="15" customHeight="1">
      <c r="A1" s="20"/>
      <c r="B1" s="20"/>
      <c r="C1" s="20"/>
      <c r="D1" s="20"/>
      <c r="E1" s="20"/>
      <c r="F1" s="35"/>
      <c r="G1" s="20"/>
      <c r="H1" s="20"/>
      <c r="I1" s="20"/>
      <c r="J1" s="20"/>
      <c r="K1" s="20"/>
    </row>
    <row r="2" spans="1:13" ht="30" customHeight="1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</row>
    <row r="3" spans="1:13" ht="21" customHeight="1" thickBot="1">
      <c r="A3" s="13"/>
      <c r="B3" s="13"/>
      <c r="C3" s="13"/>
      <c r="D3" s="13"/>
      <c r="E3" s="13"/>
      <c r="F3" s="51"/>
      <c r="G3" s="51"/>
      <c r="H3" s="641"/>
      <c r="I3" s="641"/>
      <c r="J3" s="13"/>
      <c r="K3" s="14">
        <f>'0. 용역비 산출내역서(총괄)'!$J$4</f>
        <v>1400</v>
      </c>
      <c r="L3" s="27">
        <f>'0. 용역비 산출내역서(총괄)'!$O$4</f>
        <v>0</v>
      </c>
    </row>
    <row r="4" spans="1:13" s="15" customFormat="1" ht="21" customHeight="1" thickBot="1">
      <c r="A4" s="291" t="s">
        <v>8</v>
      </c>
      <c r="B4" s="292" t="s">
        <v>9</v>
      </c>
      <c r="C4" s="292" t="s">
        <v>10</v>
      </c>
      <c r="D4" s="292" t="s">
        <v>11</v>
      </c>
      <c r="E4" s="340" t="s">
        <v>12</v>
      </c>
      <c r="F4" s="322" t="s">
        <v>20</v>
      </c>
      <c r="G4" s="293" t="s">
        <v>24</v>
      </c>
      <c r="H4" s="292" t="s">
        <v>3</v>
      </c>
      <c r="I4" s="294" t="s">
        <v>19</v>
      </c>
      <c r="J4" s="292" t="s">
        <v>14</v>
      </c>
      <c r="K4" s="295" t="s">
        <v>2</v>
      </c>
    </row>
    <row r="5" spans="1:13" s="15" customFormat="1" ht="21" customHeight="1" thickTop="1" thickBot="1">
      <c r="A5" s="624" t="s">
        <v>1</v>
      </c>
      <c r="B5" s="625"/>
      <c r="C5" s="625"/>
      <c r="D5" s="625"/>
      <c r="E5" s="642"/>
      <c r="F5" s="323"/>
      <c r="G5" s="200"/>
      <c r="H5" s="200"/>
      <c r="I5" s="201">
        <f>ROUND(I8+I29,-3)</f>
        <v>0</v>
      </c>
      <c r="J5" s="289"/>
      <c r="K5" s="296"/>
      <c r="L5" s="27"/>
    </row>
    <row r="6" spans="1:13" s="1" customFormat="1" ht="21" customHeight="1" thickTop="1">
      <c r="A6" s="626" t="s">
        <v>7</v>
      </c>
      <c r="B6" s="196" t="s">
        <v>13</v>
      </c>
      <c r="C6" s="197"/>
      <c r="D6" s="197"/>
      <c r="E6" s="341"/>
      <c r="F6" s="324"/>
      <c r="G6" s="197"/>
      <c r="H6" s="197"/>
      <c r="I6" s="198"/>
      <c r="J6" s="287"/>
      <c r="K6" s="297"/>
      <c r="L6" s="28"/>
    </row>
    <row r="7" spans="1:13" s="2" customFormat="1" ht="21" customHeight="1" thickBot="1">
      <c r="A7" s="626"/>
      <c r="B7" s="212"/>
      <c r="C7" s="10"/>
      <c r="D7" s="212"/>
      <c r="E7" s="342"/>
      <c r="F7" s="325"/>
      <c r="G7" s="212"/>
      <c r="H7" s="212"/>
      <c r="I7" s="213"/>
      <c r="J7" s="304"/>
      <c r="K7" s="305"/>
      <c r="L7" s="29"/>
    </row>
    <row r="8" spans="1:13" s="1" customFormat="1" ht="21" customHeight="1">
      <c r="A8" s="306" t="s">
        <v>5</v>
      </c>
      <c r="B8" s="218" t="s">
        <v>13</v>
      </c>
      <c r="C8" s="219"/>
      <c r="D8" s="219"/>
      <c r="E8" s="343"/>
      <c r="F8" s="326"/>
      <c r="G8" s="219"/>
      <c r="H8" s="219"/>
      <c r="I8" s="220">
        <f>'0. 용역비 산출내역서(총괄)'!J10</f>
        <v>0</v>
      </c>
      <c r="J8" s="307"/>
      <c r="K8" s="308"/>
      <c r="L8" s="28"/>
    </row>
    <row r="9" spans="1:13" s="2" customFormat="1" ht="21" customHeight="1">
      <c r="A9" s="626"/>
      <c r="B9" s="11" t="s">
        <v>67</v>
      </c>
      <c r="C9" s="11"/>
      <c r="D9" s="11"/>
      <c r="E9" s="344"/>
      <c r="F9" s="327"/>
      <c r="G9" s="12"/>
      <c r="H9" s="12"/>
      <c r="I9" s="37">
        <f>'0. 용역비 산출내역서(총괄)'!J11</f>
        <v>0</v>
      </c>
      <c r="J9" s="23"/>
      <c r="K9" s="298"/>
      <c r="L9" s="29"/>
      <c r="M9" s="2">
        <v>8</v>
      </c>
    </row>
    <row r="10" spans="1:13" s="2" customFormat="1" ht="21" customHeight="1">
      <c r="A10" s="626"/>
      <c r="B10" s="124"/>
      <c r="C10" s="17" t="str">
        <f>'0. 용역비 산출내역서(총괄)'!C12</f>
        <v xml:space="preserve"> 2.2.1 PMC(현장감독, 사업관리)</v>
      </c>
      <c r="D10" s="17"/>
      <c r="E10" s="345"/>
      <c r="F10" s="328"/>
      <c r="G10" s="125"/>
      <c r="H10" s="125"/>
      <c r="I10" s="38">
        <f>'0. 용역비 산출내역서(총괄)'!J12</f>
        <v>0</v>
      </c>
      <c r="J10" s="127"/>
      <c r="K10" s="299" t="s">
        <v>388</v>
      </c>
      <c r="L10" s="29"/>
    </row>
    <row r="11" spans="1:13" s="2" customFormat="1" ht="21" customHeight="1">
      <c r="A11" s="626"/>
      <c r="B11" s="124"/>
      <c r="C11" s="17"/>
      <c r="D11" s="19" t="str">
        <f>'0. 용역비 산출내역서(총괄)'!D13</f>
        <v xml:space="preserve">    2.2.1.1 직접인건비</v>
      </c>
      <c r="E11" s="345"/>
      <c r="F11" s="329">
        <f>'0. 용역비 산출내역서(총괄)'!F13</f>
        <v>1</v>
      </c>
      <c r="G11" s="36" t="str">
        <f>'0. 용역비 산출내역서(총괄)'!G13</f>
        <v>식</v>
      </c>
      <c r="H11" s="125"/>
      <c r="I11" s="39">
        <f>'0. 용역비 산출내역서(총괄)'!J13</f>
        <v>0</v>
      </c>
      <c r="J11" s="127"/>
      <c r="K11" s="300"/>
      <c r="L11" s="29"/>
    </row>
    <row r="12" spans="1:13" s="2" customFormat="1" ht="21" customHeight="1">
      <c r="A12" s="626"/>
      <c r="B12" s="124"/>
      <c r="C12" s="17"/>
      <c r="D12" s="19" t="str">
        <f>'0. 용역비 산출내역서(총괄)'!D16</f>
        <v xml:space="preserve">    2.2.1.4 제경비</v>
      </c>
      <c r="E12" s="345"/>
      <c r="F12" s="330"/>
      <c r="G12" s="19"/>
      <c r="H12" s="125"/>
      <c r="I12" s="39">
        <f>'0. 용역비 산출내역서(총괄)'!J16</f>
        <v>0</v>
      </c>
      <c r="J12" s="22" t="s">
        <v>15</v>
      </c>
      <c r="K12" s="300"/>
      <c r="L12" s="29"/>
    </row>
    <row r="13" spans="1:13" s="2" customFormat="1" ht="21" customHeight="1">
      <c r="A13" s="626"/>
      <c r="B13" s="124"/>
      <c r="C13" s="17"/>
      <c r="D13" s="19" t="str">
        <f>'0. 용역비 산출내역서(총괄)'!D17</f>
        <v xml:space="preserve">    2.2.1.5 기술료</v>
      </c>
      <c r="E13" s="345"/>
      <c r="F13" s="331">
        <f>'0. 용역비 산출내역서(총괄)'!F17</f>
        <v>0.2</v>
      </c>
      <c r="G13" s="36" t="str">
        <f>'0. 용역비 산출내역서(총괄)'!G17</f>
        <v>%</v>
      </c>
      <c r="H13" s="125"/>
      <c r="I13" s="39">
        <f>'0. 용역비 산출내역서(총괄)'!J17</f>
        <v>0</v>
      </c>
      <c r="J13" s="127"/>
      <c r="K13" s="300" t="s">
        <v>389</v>
      </c>
      <c r="L13" s="29"/>
    </row>
    <row r="14" spans="1:13" s="2" customFormat="1" ht="21" customHeight="1">
      <c r="A14" s="626"/>
      <c r="B14" s="124"/>
      <c r="C14" s="124"/>
      <c r="D14" s="124"/>
      <c r="E14" s="345"/>
      <c r="F14" s="328"/>
      <c r="G14" s="125"/>
      <c r="H14" s="125"/>
      <c r="I14" s="39"/>
      <c r="J14" s="127"/>
      <c r="K14" s="300"/>
      <c r="L14" s="29"/>
    </row>
    <row r="15" spans="1:13" ht="21" customHeight="1">
      <c r="A15" s="626"/>
      <c r="B15" s="19"/>
      <c r="C15" s="17" t="str">
        <f>'0. 용역비 산출내역서(총괄)'!C20</f>
        <v xml:space="preserve"> 2.2.2 설계비</v>
      </c>
      <c r="D15" s="17">
        <f>'0. 용역비 산출내역서(총괄)'!D20</f>
        <v>0</v>
      </c>
      <c r="E15" s="346"/>
      <c r="F15" s="329"/>
      <c r="G15" s="18"/>
      <c r="H15" s="18"/>
      <c r="I15" s="38">
        <f>'0. 용역비 산출내역서(총괄)'!J20</f>
        <v>0</v>
      </c>
      <c r="J15" s="22"/>
      <c r="K15" s="299" t="s">
        <v>391</v>
      </c>
      <c r="M15" s="21">
        <v>14</v>
      </c>
    </row>
    <row r="16" spans="1:13" ht="21" customHeight="1">
      <c r="A16" s="626"/>
      <c r="B16" s="19"/>
      <c r="C16" s="17"/>
      <c r="D16" s="19" t="str">
        <f>'0. 용역비 산출내역서(총괄)'!D21</f>
        <v xml:space="preserve">    2.2.2.1 건축설계</v>
      </c>
      <c r="E16" s="346"/>
      <c r="F16" s="329">
        <f>'0. 용역비 산출내역서(총괄)'!F21</f>
        <v>1</v>
      </c>
      <c r="G16" s="36" t="str">
        <f>'0. 용역비 산출내역서(총괄)'!G21</f>
        <v>식</v>
      </c>
      <c r="H16" s="52"/>
      <c r="I16" s="39">
        <f>'0. 용역비 산출내역서(총괄)'!J21</f>
        <v>0</v>
      </c>
      <c r="J16" s="22"/>
      <c r="K16" s="299"/>
      <c r="M16" s="21">
        <v>3</v>
      </c>
    </row>
    <row r="17" spans="1:12" ht="21" customHeight="1">
      <c r="A17" s="626"/>
      <c r="B17" s="19"/>
      <c r="C17" s="17"/>
      <c r="D17" s="19" t="str">
        <f>'0. 용역비 산출내역서(총괄)'!D22</f>
        <v xml:space="preserve">    2.2.2.2 직졉경비</v>
      </c>
      <c r="E17" s="346"/>
      <c r="F17" s="332">
        <f>'0. 용역비 산출내역서(총괄)'!F22</f>
        <v>0.15</v>
      </c>
      <c r="G17" s="36" t="str">
        <f>'0. 용역비 산출내역서(총괄)'!G22</f>
        <v>%</v>
      </c>
      <c r="H17" s="52"/>
      <c r="I17" s="39">
        <f>'0. 용역비 산출내역서(총괄)'!J22</f>
        <v>0</v>
      </c>
      <c r="J17" s="22" t="s">
        <v>15</v>
      </c>
      <c r="K17" s="301"/>
    </row>
    <row r="18" spans="1:12" ht="21" customHeight="1">
      <c r="A18" s="626"/>
      <c r="B18" s="19"/>
      <c r="C18" s="17"/>
      <c r="D18" s="19" t="str">
        <f>'0. 용역비 산출내역서(총괄)'!D23</f>
        <v xml:space="preserve">    2.2.2.3 손해배상공제보험</v>
      </c>
      <c r="E18" s="346"/>
      <c r="F18" s="333">
        <f>'0. 용역비 산출내역서(총괄)'!F23</f>
        <v>4.1000000000000003E-3</v>
      </c>
      <c r="G18" s="36" t="str">
        <f>'0. 용역비 산출내역서(총괄)'!G23</f>
        <v>%</v>
      </c>
      <c r="H18" s="52"/>
      <c r="I18" s="39">
        <f>'0. 용역비 산출내역서(총괄)'!J23</f>
        <v>0</v>
      </c>
      <c r="J18" s="22"/>
      <c r="K18" s="300" t="s">
        <v>390</v>
      </c>
    </row>
    <row r="19" spans="1:12" ht="21" customHeight="1">
      <c r="A19" s="626"/>
      <c r="B19" s="19"/>
      <c r="C19" s="17"/>
      <c r="D19" s="19"/>
      <c r="E19" s="346"/>
      <c r="F19" s="333"/>
      <c r="G19" s="18"/>
      <c r="H19" s="52"/>
      <c r="I19" s="39"/>
      <c r="J19" s="22"/>
      <c r="K19" s="301"/>
    </row>
    <row r="20" spans="1:12" ht="21" customHeight="1">
      <c r="A20" s="626"/>
      <c r="B20" s="19"/>
      <c r="C20" s="17" t="str">
        <f>'0. 용역비 산출내역서(총괄)'!C25</f>
        <v xml:space="preserve"> 2.2.3 감리비</v>
      </c>
      <c r="D20" s="19"/>
      <c r="E20" s="346"/>
      <c r="F20" s="329"/>
      <c r="G20" s="18"/>
      <c r="H20" s="18"/>
      <c r="I20" s="38">
        <f>'0. 용역비 산출내역서(총괄)'!J25</f>
        <v>0</v>
      </c>
      <c r="J20" s="22"/>
      <c r="K20" s="299" t="s">
        <v>391</v>
      </c>
    </row>
    <row r="21" spans="1:12" ht="21" customHeight="1">
      <c r="A21" s="302"/>
      <c r="B21" s="19"/>
      <c r="C21" s="19"/>
      <c r="D21" s="19" t="str">
        <f>'0. 용역비 산출내역서(총괄)'!D26</f>
        <v xml:space="preserve">    2.2.3.1 감리비</v>
      </c>
      <c r="E21" s="346"/>
      <c r="F21" s="329">
        <f>'0. 용역비 산출내역서(총괄)'!F26</f>
        <v>1</v>
      </c>
      <c r="G21" s="36" t="str">
        <f>'0. 용역비 산출내역서(총괄)'!G26</f>
        <v>식</v>
      </c>
      <c r="H21" s="52"/>
      <c r="I21" s="39">
        <f>'0. 용역비 산출내역서(총괄)'!J26</f>
        <v>0</v>
      </c>
      <c r="J21" s="22"/>
      <c r="K21" s="301"/>
    </row>
    <row r="22" spans="1:12" ht="21" customHeight="1">
      <c r="A22" s="302"/>
      <c r="B22" s="19"/>
      <c r="C22" s="19"/>
      <c r="D22" s="19" t="str">
        <f>'0. 용역비 산출내역서(총괄)'!D27</f>
        <v xml:space="preserve">    2.2.3.2 직접경비</v>
      </c>
      <c r="E22" s="347"/>
      <c r="F22" s="332">
        <f>'0. 용역비 산출내역서(총괄)'!F27</f>
        <v>0.15</v>
      </c>
      <c r="G22" s="36" t="str">
        <f>'0. 용역비 산출내역서(총괄)'!G27</f>
        <v>%</v>
      </c>
      <c r="H22" s="52"/>
      <c r="I22" s="39">
        <f>'0. 용역비 산출내역서(총괄)'!J27</f>
        <v>0</v>
      </c>
      <c r="J22" s="22" t="s">
        <v>15</v>
      </c>
      <c r="K22" s="301"/>
    </row>
    <row r="23" spans="1:12" ht="21" customHeight="1">
      <c r="A23" s="302"/>
      <c r="B23" s="19"/>
      <c r="C23" s="19"/>
      <c r="D23" s="19" t="str">
        <f>'0. 용역비 산출내역서(총괄)'!D28</f>
        <v xml:space="preserve">    2.2.3.3 손해배상공제보험</v>
      </c>
      <c r="E23" s="347"/>
      <c r="F23" s="333">
        <f>'0. 용역비 산출내역서(총괄)'!F28</f>
        <v>4.1000000000000003E-3</v>
      </c>
      <c r="G23" s="36" t="str">
        <f>'0. 용역비 산출내역서(총괄)'!G28</f>
        <v>%</v>
      </c>
      <c r="H23" s="52"/>
      <c r="I23" s="39">
        <f>'0. 용역비 산출내역서(총괄)'!J28</f>
        <v>0</v>
      </c>
      <c r="J23" s="22"/>
      <c r="K23" s="300" t="s">
        <v>390</v>
      </c>
    </row>
    <row r="24" spans="1:12" ht="21" customHeight="1">
      <c r="A24" s="302"/>
      <c r="B24" s="19"/>
      <c r="C24" s="19"/>
      <c r="D24" s="19"/>
      <c r="E24" s="347"/>
      <c r="F24" s="334"/>
      <c r="G24" s="18"/>
      <c r="H24" s="52"/>
      <c r="I24" s="38"/>
      <c r="J24" s="22"/>
      <c r="K24" s="301"/>
    </row>
    <row r="25" spans="1:12" ht="21" customHeight="1">
      <c r="A25" s="302"/>
      <c r="B25" s="17"/>
      <c r="C25" s="17" t="str">
        <f>'0. 용역비 산출내역서(총괄)'!C30</f>
        <v xml:space="preserve"> 2.2.4 시설구축비</v>
      </c>
      <c r="D25" s="19"/>
      <c r="E25" s="346"/>
      <c r="F25" s="335"/>
      <c r="G25" s="18"/>
      <c r="H25" s="18"/>
      <c r="I25" s="38">
        <f>'0. 용역비 산출내역서(총괄)'!J30</f>
        <v>0</v>
      </c>
      <c r="J25" s="22"/>
      <c r="K25" s="301" t="s">
        <v>392</v>
      </c>
    </row>
    <row r="26" spans="1:12" ht="21" customHeight="1">
      <c r="A26" s="302"/>
      <c r="B26" s="17"/>
      <c r="C26" s="17"/>
      <c r="D26" s="19" t="str">
        <f>'0. 용역비 산출내역서(총괄)'!D31</f>
        <v xml:space="preserve">    2.2.4.1 건축물공사</v>
      </c>
      <c r="E26" s="346"/>
      <c r="F26" s="329">
        <f>'0. 용역비 산출내역서(총괄)'!F31</f>
        <v>1</v>
      </c>
      <c r="G26" s="36" t="str">
        <f>'0. 용역비 산출내역서(총괄)'!G31</f>
        <v>식</v>
      </c>
      <c r="H26" s="18"/>
      <c r="I26" s="38">
        <f>'0. 용역비 산출내역서(총괄)'!J31</f>
        <v>0</v>
      </c>
      <c r="J26" s="22"/>
      <c r="K26" s="301"/>
    </row>
    <row r="27" spans="1:12" ht="21" customHeight="1">
      <c r="A27" s="302"/>
      <c r="B27" s="17"/>
      <c r="C27" s="17"/>
      <c r="D27" s="19" t="str">
        <f>'0. 용역비 산출내역서(총괄)'!D32</f>
        <v xml:space="preserve">    2.2.4.2 옥외시설공사</v>
      </c>
      <c r="E27" s="346"/>
      <c r="F27" s="329">
        <f>'0. 용역비 산출내역서(총괄)'!F32</f>
        <v>1</v>
      </c>
      <c r="G27" s="36" t="str">
        <f>'0. 용역비 산출내역서(총괄)'!G32</f>
        <v>식</v>
      </c>
      <c r="H27" s="18"/>
      <c r="I27" s="38">
        <f>'0. 용역비 산출내역서(총괄)'!J32</f>
        <v>0</v>
      </c>
      <c r="J27" s="32"/>
      <c r="K27" s="301"/>
    </row>
    <row r="28" spans="1:12" ht="21" customHeight="1" thickBot="1">
      <c r="A28" s="309"/>
      <c r="B28" s="310"/>
      <c r="C28" s="310"/>
      <c r="D28" s="310"/>
      <c r="E28" s="348"/>
      <c r="F28" s="336"/>
      <c r="G28" s="224"/>
      <c r="H28" s="311"/>
      <c r="I28" s="312"/>
      <c r="J28" s="313"/>
      <c r="K28" s="314"/>
    </row>
    <row r="29" spans="1:12" s="1" customFormat="1" ht="21" customHeight="1" thickBot="1">
      <c r="A29" s="215" t="s">
        <v>21</v>
      </c>
      <c r="B29" s="216"/>
      <c r="C29" s="216"/>
      <c r="D29" s="216"/>
      <c r="E29" s="349"/>
      <c r="F29" s="337">
        <f>'0. 용역비 산출내역서(총괄)'!F35</f>
        <v>0.05</v>
      </c>
      <c r="G29" s="128" t="str">
        <f>'0. 용역비 산출내역서(총괄)'!G35</f>
        <v>%</v>
      </c>
      <c r="H29" s="315"/>
      <c r="I29" s="217">
        <f>'0. 용역비 산출내역서(총괄)'!J35</f>
        <v>0</v>
      </c>
      <c r="J29" s="316"/>
      <c r="K29" s="317"/>
      <c r="L29" s="28"/>
    </row>
    <row r="30" spans="1:12" s="1" customFormat="1" ht="21" customHeight="1" thickBot="1">
      <c r="A30" s="208" t="s">
        <v>22</v>
      </c>
      <c r="B30" s="209"/>
      <c r="C30" s="209"/>
      <c r="D30" s="209"/>
      <c r="E30" s="350"/>
      <c r="F30" s="338"/>
      <c r="G30" s="210"/>
      <c r="H30" s="319"/>
      <c r="I30" s="211"/>
      <c r="J30" s="320"/>
      <c r="K30" s="321"/>
      <c r="L30" s="28"/>
    </row>
    <row r="31" spans="1:12" ht="21" customHeight="1" thickBot="1">
      <c r="A31" s="203" t="s">
        <v>23</v>
      </c>
      <c r="B31" s="204" t="s">
        <v>18</v>
      </c>
      <c r="C31" s="205"/>
      <c r="D31" s="205"/>
      <c r="E31" s="351"/>
      <c r="F31" s="339"/>
      <c r="G31" s="205"/>
      <c r="H31" s="205"/>
      <c r="I31" s="206"/>
      <c r="J31" s="205"/>
      <c r="K31" s="318"/>
    </row>
    <row r="32" spans="1:12" ht="20.100000000000001" customHeight="1">
      <c r="G32" s="24"/>
      <c r="I32" s="25"/>
      <c r="K32" s="26"/>
    </row>
    <row r="33" spans="7:8" ht="20.100000000000001" customHeight="1">
      <c r="G33" s="24"/>
      <c r="H33" s="24"/>
    </row>
    <row r="34" spans="7:8" ht="20.100000000000001" customHeight="1">
      <c r="G34" s="24"/>
    </row>
    <row r="35" spans="7:8" ht="20.100000000000001" customHeight="1">
      <c r="G35" s="24"/>
    </row>
  </sheetData>
  <mergeCells count="5">
    <mergeCell ref="A2:K2"/>
    <mergeCell ref="H3:I3"/>
    <mergeCell ref="A5:E5"/>
    <mergeCell ref="A6:A7"/>
    <mergeCell ref="A9:A20"/>
  </mergeCells>
  <phoneticPr fontId="1" type="noConversion"/>
  <printOptions horizontalCentered="1"/>
  <pageMargins left="0.39370078740157483" right="0.39370078740157483" top="0.59055118110236227" bottom="0.39370078740157483" header="0" footer="0"/>
  <pageSetup paperSize="8" scale="78" fitToHeight="0" orientation="landscape" cellComments="asDisplayed" r:id="rId1"/>
  <headerFooter>
    <oddFooter>&amp;C&amp;P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39997558519241921"/>
    <pageSetUpPr fitToPage="1"/>
  </sheetPr>
  <dimension ref="A1:M35"/>
  <sheetViews>
    <sheetView view="pageBreakPreview" zoomScale="85" zoomScaleNormal="85" zoomScaleSheetLayoutView="85" workbookViewId="0">
      <pane ySplit="5" topLeftCell="A6" activePane="bottomLeft" state="frozen"/>
      <selection activeCell="J108" sqref="J108"/>
      <selection pane="bottomLeft" activeCell="I6" sqref="I6"/>
    </sheetView>
  </sheetViews>
  <sheetFormatPr defaultColWidth="9" defaultRowHeight="20.100000000000001" customHeight="1" outlineLevelCol="1"/>
  <cols>
    <col min="1" max="1" width="13.625" style="24" bestFit="1" customWidth="1"/>
    <col min="2" max="2" width="15.375" style="21" bestFit="1" customWidth="1"/>
    <col min="3" max="3" width="28.25" style="21" bestFit="1" customWidth="1"/>
    <col min="4" max="4" width="33.5" style="21" bestFit="1" customWidth="1"/>
    <col min="5" max="5" width="17" style="21" bestFit="1" customWidth="1"/>
    <col min="6" max="6" width="8.125" style="24" customWidth="1" outlineLevel="1"/>
    <col min="7" max="7" width="6" style="21" customWidth="1" outlineLevel="1"/>
    <col min="8" max="8" width="12.625" style="21" customWidth="1" outlineLevel="1"/>
    <col min="9" max="9" width="14.625" style="21" customWidth="1" outlineLevel="1"/>
    <col min="10" max="10" width="24.5" style="24" bestFit="1" customWidth="1"/>
    <col min="11" max="11" width="60.25" style="21" customWidth="1"/>
    <col min="12" max="12" width="9.125" style="27" bestFit="1" customWidth="1"/>
    <col min="13" max="16384" width="9" style="21"/>
  </cols>
  <sheetData>
    <row r="1" spans="1:13" ht="15" customHeight="1">
      <c r="A1" s="20"/>
      <c r="B1" s="20"/>
      <c r="C1" s="20"/>
      <c r="D1" s="20"/>
      <c r="E1" s="20"/>
      <c r="F1" s="35"/>
      <c r="G1" s="20"/>
      <c r="H1" s="20"/>
      <c r="I1" s="20"/>
      <c r="J1" s="20"/>
      <c r="K1" s="20"/>
    </row>
    <row r="2" spans="1:13" ht="30" customHeight="1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</row>
    <row r="3" spans="1:13" ht="21" customHeight="1" thickBot="1">
      <c r="A3" s="13"/>
      <c r="B3" s="13"/>
      <c r="C3" s="13"/>
      <c r="D3" s="13"/>
      <c r="E3" s="13"/>
      <c r="F3" s="51"/>
      <c r="G3" s="51"/>
      <c r="H3" s="641"/>
      <c r="I3" s="641"/>
      <c r="J3" s="13"/>
      <c r="K3" s="14">
        <f>'0. 용역비 산출내역서(총괄)'!$J$4</f>
        <v>1400</v>
      </c>
      <c r="L3" s="27">
        <f>'0. 용역비 산출내역서(총괄)'!$O$4</f>
        <v>0</v>
      </c>
    </row>
    <row r="4" spans="1:13" s="15" customFormat="1" ht="21" customHeight="1" thickBot="1">
      <c r="A4" s="291" t="s">
        <v>8</v>
      </c>
      <c r="B4" s="292" t="s">
        <v>9</v>
      </c>
      <c r="C4" s="292" t="s">
        <v>10</v>
      </c>
      <c r="D4" s="292" t="s">
        <v>11</v>
      </c>
      <c r="E4" s="340" t="s">
        <v>12</v>
      </c>
      <c r="F4" s="322" t="s">
        <v>20</v>
      </c>
      <c r="G4" s="293" t="s">
        <v>24</v>
      </c>
      <c r="H4" s="292" t="s">
        <v>3</v>
      </c>
      <c r="I4" s="294" t="s">
        <v>19</v>
      </c>
      <c r="J4" s="292" t="s">
        <v>14</v>
      </c>
      <c r="K4" s="295" t="s">
        <v>2</v>
      </c>
    </row>
    <row r="5" spans="1:13" s="15" customFormat="1" ht="21" customHeight="1" thickTop="1" thickBot="1">
      <c r="A5" s="643" t="s">
        <v>1</v>
      </c>
      <c r="B5" s="644"/>
      <c r="C5" s="644"/>
      <c r="D5" s="644"/>
      <c r="E5" s="645"/>
      <c r="F5" s="356"/>
      <c r="G5" s="357"/>
      <c r="H5" s="357"/>
      <c r="I5" s="358">
        <f>ROUND(I8+I29,-3)</f>
        <v>0</v>
      </c>
      <c r="J5" s="359"/>
      <c r="K5" s="374"/>
      <c r="L5" s="27"/>
    </row>
    <row r="6" spans="1:13" s="1" customFormat="1" ht="21" customHeight="1">
      <c r="A6" s="646" t="s">
        <v>7</v>
      </c>
      <c r="B6" s="218" t="s">
        <v>13</v>
      </c>
      <c r="C6" s="219"/>
      <c r="D6" s="219"/>
      <c r="E6" s="343"/>
      <c r="F6" s="326"/>
      <c r="G6" s="219"/>
      <c r="H6" s="219"/>
      <c r="I6" s="220"/>
      <c r="J6" s="307"/>
      <c r="K6" s="308"/>
      <c r="L6" s="28"/>
    </row>
    <row r="7" spans="1:13" s="2" customFormat="1" ht="21" customHeight="1" thickBot="1">
      <c r="A7" s="647"/>
      <c r="B7" s="360"/>
      <c r="C7" s="361"/>
      <c r="D7" s="360"/>
      <c r="E7" s="362"/>
      <c r="F7" s="363"/>
      <c r="G7" s="360"/>
      <c r="H7" s="360"/>
      <c r="I7" s="364"/>
      <c r="J7" s="365"/>
      <c r="K7" s="366"/>
      <c r="L7" s="29"/>
    </row>
    <row r="8" spans="1:13" s="1" customFormat="1" ht="21" customHeight="1">
      <c r="A8" s="302" t="s">
        <v>5</v>
      </c>
      <c r="B8" s="196" t="s">
        <v>13</v>
      </c>
      <c r="C8" s="197"/>
      <c r="D8" s="197"/>
      <c r="E8" s="341"/>
      <c r="F8" s="324"/>
      <c r="G8" s="197"/>
      <c r="H8" s="197"/>
      <c r="I8" s="198">
        <f>'0. 용역비 산출내역서(총괄)'!K10</f>
        <v>0</v>
      </c>
      <c r="J8" s="287"/>
      <c r="K8" s="297"/>
      <c r="L8" s="28"/>
    </row>
    <row r="9" spans="1:13" s="2" customFormat="1" ht="21" customHeight="1">
      <c r="A9" s="626"/>
      <c r="B9" s="11" t="s">
        <v>67</v>
      </c>
      <c r="C9" s="11"/>
      <c r="D9" s="11"/>
      <c r="E9" s="344"/>
      <c r="F9" s="327"/>
      <c r="G9" s="12"/>
      <c r="H9" s="12"/>
      <c r="I9" s="37">
        <f>'0. 용역비 산출내역서(총괄)'!K11</f>
        <v>0</v>
      </c>
      <c r="J9" s="23"/>
      <c r="K9" s="298"/>
      <c r="L9" s="29"/>
      <c r="M9" s="2">
        <v>8</v>
      </c>
    </row>
    <row r="10" spans="1:13" s="2" customFormat="1" ht="21" customHeight="1">
      <c r="A10" s="626"/>
      <c r="B10" s="124"/>
      <c r="C10" s="17" t="str">
        <f>'0. 용역비 산출내역서(총괄)'!C12</f>
        <v xml:space="preserve"> 2.2.1 PMC(현장감독, 사업관리)</v>
      </c>
      <c r="D10" s="17"/>
      <c r="E10" s="345"/>
      <c r="F10" s="328"/>
      <c r="G10" s="125"/>
      <c r="H10" s="125"/>
      <c r="I10" s="38">
        <f>'0. 용역비 산출내역서(총괄)'!K12</f>
        <v>0</v>
      </c>
      <c r="J10" s="127"/>
      <c r="K10" s="299" t="s">
        <v>388</v>
      </c>
      <c r="L10" s="29"/>
    </row>
    <row r="11" spans="1:13" s="2" customFormat="1" ht="21" customHeight="1">
      <c r="A11" s="626"/>
      <c r="B11" s="124"/>
      <c r="C11" s="17"/>
      <c r="D11" s="19" t="str">
        <f>'0. 용역비 산출내역서(총괄)'!D13</f>
        <v xml:space="preserve">    2.2.1.1 직접인건비</v>
      </c>
      <c r="E11" s="345"/>
      <c r="F11" s="329">
        <f>'0. 용역비 산출내역서(총괄)'!F13</f>
        <v>1</v>
      </c>
      <c r="G11" s="36" t="str">
        <f>'0. 용역비 산출내역서(총괄)'!G13</f>
        <v>식</v>
      </c>
      <c r="H11" s="125"/>
      <c r="I11" s="39">
        <f>'0. 용역비 산출내역서(총괄)'!K13</f>
        <v>0</v>
      </c>
      <c r="J11" s="127"/>
      <c r="K11" s="300"/>
      <c r="L11" s="29"/>
    </row>
    <row r="12" spans="1:13" s="2" customFormat="1" ht="21" customHeight="1">
      <c r="A12" s="626"/>
      <c r="B12" s="124"/>
      <c r="C12" s="17"/>
      <c r="D12" s="19" t="str">
        <f>'0. 용역비 산출내역서(총괄)'!D16</f>
        <v xml:space="preserve">    2.2.1.4 제경비</v>
      </c>
      <c r="E12" s="345"/>
      <c r="F12" s="330"/>
      <c r="G12" s="19"/>
      <c r="H12" s="125"/>
      <c r="I12" s="39">
        <f>'0. 용역비 산출내역서(총괄)'!K16</f>
        <v>0</v>
      </c>
      <c r="J12" s="127"/>
      <c r="K12" s="300"/>
      <c r="L12" s="29"/>
    </row>
    <row r="13" spans="1:13" s="2" customFormat="1" ht="21" customHeight="1">
      <c r="A13" s="626"/>
      <c r="B13" s="124"/>
      <c r="C13" s="17"/>
      <c r="D13" s="19" t="str">
        <f>'0. 용역비 산출내역서(총괄)'!D17</f>
        <v xml:space="preserve">    2.2.1.5 기술료</v>
      </c>
      <c r="E13" s="345"/>
      <c r="F13" s="331">
        <f>'0. 용역비 산출내역서(총괄)'!F17</f>
        <v>0.2</v>
      </c>
      <c r="G13" s="36" t="str">
        <f>'0. 용역비 산출내역서(총괄)'!G17</f>
        <v>%</v>
      </c>
      <c r="H13" s="125"/>
      <c r="I13" s="39">
        <f>'0. 용역비 산출내역서(총괄)'!K17</f>
        <v>0</v>
      </c>
      <c r="J13" s="127"/>
      <c r="K13" s="300" t="s">
        <v>389</v>
      </c>
      <c r="L13" s="29"/>
    </row>
    <row r="14" spans="1:13" s="2" customFormat="1" ht="21" customHeight="1">
      <c r="A14" s="626"/>
      <c r="B14" s="124"/>
      <c r="C14" s="124"/>
      <c r="D14" s="124"/>
      <c r="E14" s="345"/>
      <c r="F14" s="328"/>
      <c r="G14" s="125"/>
      <c r="H14" s="125"/>
      <c r="I14" s="126"/>
      <c r="J14" s="127"/>
      <c r="K14" s="300"/>
      <c r="L14" s="29"/>
    </row>
    <row r="15" spans="1:13" ht="21" customHeight="1">
      <c r="A15" s="626"/>
      <c r="B15" s="19"/>
      <c r="C15" s="17" t="str">
        <f>'0. 용역비 산출내역서(총괄)'!C20</f>
        <v xml:space="preserve"> 2.2.2 설계비</v>
      </c>
      <c r="D15" s="17">
        <f>'0. 용역비 산출내역서(총괄)'!D20</f>
        <v>0</v>
      </c>
      <c r="E15" s="346"/>
      <c r="F15" s="329"/>
      <c r="G15" s="18"/>
      <c r="H15" s="18"/>
      <c r="I15" s="38">
        <f>'0. 용역비 산출내역서(총괄)'!K20</f>
        <v>0</v>
      </c>
      <c r="J15" s="22"/>
      <c r="K15" s="299" t="s">
        <v>391</v>
      </c>
      <c r="M15" s="21">
        <v>14</v>
      </c>
    </row>
    <row r="16" spans="1:13" ht="21" customHeight="1">
      <c r="A16" s="626"/>
      <c r="B16" s="19"/>
      <c r="C16" s="17"/>
      <c r="D16" s="19" t="str">
        <f>'0. 용역비 산출내역서(총괄)'!D21</f>
        <v xml:space="preserve">    2.2.2.1 건축설계</v>
      </c>
      <c r="E16" s="346"/>
      <c r="F16" s="329">
        <f>'0. 용역비 산출내역서(총괄)'!F21</f>
        <v>1</v>
      </c>
      <c r="G16" s="36" t="str">
        <f>'0. 용역비 산출내역서(총괄)'!G21</f>
        <v>식</v>
      </c>
      <c r="H16" s="52"/>
      <c r="I16" s="39">
        <f>'0. 용역비 산출내역서(총괄)'!K21</f>
        <v>0</v>
      </c>
      <c r="J16" s="22"/>
      <c r="K16" s="299"/>
      <c r="M16" s="21">
        <v>3</v>
      </c>
    </row>
    <row r="17" spans="1:12" ht="21" customHeight="1">
      <c r="A17" s="626"/>
      <c r="B17" s="19"/>
      <c r="C17" s="17"/>
      <c r="D17" s="19" t="str">
        <f>'0. 용역비 산출내역서(총괄)'!D22</f>
        <v xml:space="preserve">    2.2.2.2 직졉경비</v>
      </c>
      <c r="E17" s="346"/>
      <c r="F17" s="332">
        <f>'0. 용역비 산출내역서(총괄)'!F22</f>
        <v>0.15</v>
      </c>
      <c r="G17" s="36" t="str">
        <f>'0. 용역비 산출내역서(총괄)'!G22</f>
        <v>%</v>
      </c>
      <c r="H17" s="52"/>
      <c r="I17" s="39">
        <f>'0. 용역비 산출내역서(총괄)'!K22</f>
        <v>0</v>
      </c>
      <c r="J17" s="22" t="s">
        <v>15</v>
      </c>
      <c r="K17" s="301"/>
    </row>
    <row r="18" spans="1:12" ht="21" customHeight="1">
      <c r="A18" s="626"/>
      <c r="B18" s="19"/>
      <c r="C18" s="17"/>
      <c r="D18" s="19" t="str">
        <f>'0. 용역비 산출내역서(총괄)'!D23</f>
        <v xml:space="preserve">    2.2.2.3 손해배상공제보험</v>
      </c>
      <c r="E18" s="346"/>
      <c r="F18" s="333">
        <f>'0. 용역비 산출내역서(총괄)'!F23</f>
        <v>4.1000000000000003E-3</v>
      </c>
      <c r="G18" s="36" t="str">
        <f>'0. 용역비 산출내역서(총괄)'!G23</f>
        <v>%</v>
      </c>
      <c r="H18" s="52"/>
      <c r="I18" s="39">
        <f>'0. 용역비 산출내역서(총괄)'!K23</f>
        <v>0</v>
      </c>
      <c r="J18" s="22"/>
      <c r="K18" s="300" t="s">
        <v>390</v>
      </c>
    </row>
    <row r="19" spans="1:12" ht="21" customHeight="1">
      <c r="A19" s="626"/>
      <c r="B19" s="19"/>
      <c r="C19" s="17"/>
      <c r="D19" s="19"/>
      <c r="E19" s="346"/>
      <c r="F19" s="333"/>
      <c r="G19" s="18"/>
      <c r="H19" s="52"/>
      <c r="I19" s="39"/>
      <c r="J19" s="22"/>
      <c r="K19" s="301"/>
    </row>
    <row r="20" spans="1:12" ht="21" customHeight="1">
      <c r="A20" s="626"/>
      <c r="B20" s="19"/>
      <c r="C20" s="17" t="str">
        <f>'0. 용역비 산출내역서(총괄)'!C25</f>
        <v xml:space="preserve"> 2.2.3 감리비</v>
      </c>
      <c r="D20" s="19"/>
      <c r="E20" s="346"/>
      <c r="F20" s="329"/>
      <c r="G20" s="18"/>
      <c r="H20" s="18"/>
      <c r="I20" s="38">
        <f>'0. 용역비 산출내역서(총괄)'!K25</f>
        <v>0</v>
      </c>
      <c r="J20" s="22"/>
      <c r="K20" s="299" t="s">
        <v>391</v>
      </c>
    </row>
    <row r="21" spans="1:12" ht="21" customHeight="1">
      <c r="A21" s="302"/>
      <c r="B21" s="19"/>
      <c r="C21" s="19"/>
      <c r="D21" s="19" t="str">
        <f>'0. 용역비 산출내역서(총괄)'!D26</f>
        <v xml:space="preserve">    2.2.3.1 감리비</v>
      </c>
      <c r="E21" s="346"/>
      <c r="F21" s="329">
        <f>'0. 용역비 산출내역서(총괄)'!F26</f>
        <v>1</v>
      </c>
      <c r="G21" s="36" t="str">
        <f>'0. 용역비 산출내역서(총괄)'!G26</f>
        <v>식</v>
      </c>
      <c r="H21" s="52"/>
      <c r="I21" s="39">
        <f>'0. 용역비 산출내역서(총괄)'!K26</f>
        <v>0</v>
      </c>
      <c r="J21" s="22"/>
      <c r="K21" s="301"/>
    </row>
    <row r="22" spans="1:12" ht="21" customHeight="1">
      <c r="A22" s="302"/>
      <c r="B22" s="19"/>
      <c r="C22" s="19"/>
      <c r="D22" s="19" t="str">
        <f>'0. 용역비 산출내역서(총괄)'!D27</f>
        <v xml:space="preserve">    2.2.3.2 직접경비</v>
      </c>
      <c r="E22" s="347"/>
      <c r="F22" s="332">
        <f>'0. 용역비 산출내역서(총괄)'!F27</f>
        <v>0.15</v>
      </c>
      <c r="G22" s="36" t="str">
        <f>'0. 용역비 산출내역서(총괄)'!G27</f>
        <v>%</v>
      </c>
      <c r="H22" s="52"/>
      <c r="I22" s="39">
        <f>'0. 용역비 산출내역서(총괄)'!K27</f>
        <v>0</v>
      </c>
      <c r="J22" s="22" t="s">
        <v>15</v>
      </c>
      <c r="K22" s="301"/>
    </row>
    <row r="23" spans="1:12" ht="21" customHeight="1">
      <c r="A23" s="302"/>
      <c r="B23" s="19"/>
      <c r="C23" s="19"/>
      <c r="D23" s="19" t="str">
        <f>'0. 용역비 산출내역서(총괄)'!D28</f>
        <v xml:space="preserve">    2.2.3.3 손해배상공제보험</v>
      </c>
      <c r="E23" s="347"/>
      <c r="F23" s="333">
        <f>'0. 용역비 산출내역서(총괄)'!F28</f>
        <v>4.1000000000000003E-3</v>
      </c>
      <c r="G23" s="36" t="str">
        <f>'0. 용역비 산출내역서(총괄)'!G28</f>
        <v>%</v>
      </c>
      <c r="H23" s="52"/>
      <c r="I23" s="39">
        <f>'0. 용역비 산출내역서(총괄)'!K28</f>
        <v>0</v>
      </c>
      <c r="J23" s="22"/>
      <c r="K23" s="300" t="s">
        <v>390</v>
      </c>
    </row>
    <row r="24" spans="1:12" ht="21" customHeight="1">
      <c r="A24" s="302"/>
      <c r="B24" s="19"/>
      <c r="C24" s="19"/>
      <c r="D24" s="19"/>
      <c r="E24" s="347"/>
      <c r="F24" s="334"/>
      <c r="G24" s="18"/>
      <c r="H24" s="52"/>
      <c r="I24" s="39"/>
      <c r="J24" s="22"/>
      <c r="K24" s="301"/>
    </row>
    <row r="25" spans="1:12" ht="21" customHeight="1">
      <c r="A25" s="302"/>
      <c r="B25" s="17"/>
      <c r="C25" s="17" t="str">
        <f>'0. 용역비 산출내역서(총괄)'!C30</f>
        <v xml:space="preserve"> 2.2.4 시설구축비</v>
      </c>
      <c r="D25" s="19"/>
      <c r="E25" s="346"/>
      <c r="F25" s="335"/>
      <c r="G25" s="18"/>
      <c r="H25" s="18"/>
      <c r="I25" s="38">
        <f>'0. 용역비 산출내역서(총괄)'!K30</f>
        <v>0</v>
      </c>
      <c r="J25" s="22"/>
      <c r="K25" s="301" t="s">
        <v>392</v>
      </c>
    </row>
    <row r="26" spans="1:12" ht="21" customHeight="1">
      <c r="A26" s="302"/>
      <c r="B26" s="17"/>
      <c r="C26" s="17"/>
      <c r="D26" s="19" t="str">
        <f>'0. 용역비 산출내역서(총괄)'!D31</f>
        <v xml:space="preserve">    2.2.4.1 건축물공사</v>
      </c>
      <c r="E26" s="346"/>
      <c r="F26" s="329">
        <f>'0. 용역비 산출내역서(총괄)'!F31</f>
        <v>1</v>
      </c>
      <c r="G26" s="36" t="str">
        <f>'0. 용역비 산출내역서(총괄)'!G31</f>
        <v>식</v>
      </c>
      <c r="H26" s="18"/>
      <c r="I26" s="39">
        <f>'0. 용역비 산출내역서(총괄)'!K31</f>
        <v>0</v>
      </c>
      <c r="J26" s="22"/>
      <c r="K26" s="301"/>
    </row>
    <row r="27" spans="1:12" ht="21" customHeight="1">
      <c r="A27" s="302"/>
      <c r="B27" s="17"/>
      <c r="C27" s="17"/>
      <c r="D27" s="19" t="str">
        <f>'0. 용역비 산출내역서(총괄)'!D32</f>
        <v xml:space="preserve">    2.2.4.2 옥외시설공사</v>
      </c>
      <c r="E27" s="346"/>
      <c r="F27" s="329">
        <f>'0. 용역비 산출내역서(총괄)'!F32</f>
        <v>1</v>
      </c>
      <c r="G27" s="36" t="str">
        <f>'0. 용역비 산출내역서(총괄)'!G32</f>
        <v>식</v>
      </c>
      <c r="H27" s="18"/>
      <c r="I27" s="39">
        <f>'0. 용역비 산출내역서(총괄)'!K32</f>
        <v>0</v>
      </c>
      <c r="J27" s="32"/>
      <c r="K27" s="301"/>
    </row>
    <row r="28" spans="1:12" ht="21" customHeight="1" thickBot="1">
      <c r="A28" s="215"/>
      <c r="B28" s="96"/>
      <c r="C28" s="96"/>
      <c r="D28" s="96"/>
      <c r="E28" s="355"/>
      <c r="F28" s="353"/>
      <c r="G28" s="94"/>
      <c r="H28" s="97"/>
      <c r="I28" s="98"/>
      <c r="J28" s="99"/>
      <c r="K28" s="303"/>
    </row>
    <row r="29" spans="1:12" s="1" customFormat="1" ht="21" customHeight="1" thickBot="1">
      <c r="A29" s="208" t="s">
        <v>21</v>
      </c>
      <c r="B29" s="209"/>
      <c r="C29" s="209"/>
      <c r="D29" s="209"/>
      <c r="E29" s="350"/>
      <c r="F29" s="367">
        <f>'0. 용역비 산출내역서(총괄)'!F35</f>
        <v>0.05</v>
      </c>
      <c r="G29" s="210" t="str">
        <f>'0. 용역비 산출내역서(총괄)'!G35</f>
        <v>%</v>
      </c>
      <c r="H29" s="319"/>
      <c r="I29" s="211">
        <f>'0. 용역비 산출내역서(총괄)'!K35</f>
        <v>0</v>
      </c>
      <c r="J29" s="320"/>
      <c r="K29" s="321"/>
      <c r="L29" s="28"/>
    </row>
    <row r="30" spans="1:12" s="1" customFormat="1" ht="21" customHeight="1" thickBot="1">
      <c r="A30" s="215" t="s">
        <v>22</v>
      </c>
      <c r="B30" s="216"/>
      <c r="C30" s="216"/>
      <c r="D30" s="216"/>
      <c r="E30" s="349"/>
      <c r="F30" s="368"/>
      <c r="G30" s="128"/>
      <c r="H30" s="315"/>
      <c r="I30" s="217"/>
      <c r="J30" s="316"/>
      <c r="K30" s="317"/>
      <c r="L30" s="28"/>
    </row>
    <row r="31" spans="1:12" ht="21" customHeight="1" thickBot="1">
      <c r="A31" s="370" t="s">
        <v>23</v>
      </c>
      <c r="B31" s="371" t="s">
        <v>18</v>
      </c>
      <c r="C31" s="372"/>
      <c r="D31" s="372"/>
      <c r="E31" s="350"/>
      <c r="F31" s="338"/>
      <c r="G31" s="372"/>
      <c r="H31" s="372"/>
      <c r="I31" s="373"/>
      <c r="J31" s="372"/>
      <c r="K31" s="321"/>
    </row>
    <row r="32" spans="1:12" ht="20.100000000000001" customHeight="1">
      <c r="G32" s="24"/>
      <c r="I32" s="25"/>
      <c r="K32" s="26"/>
    </row>
    <row r="33" spans="7:8" ht="20.100000000000001" customHeight="1">
      <c r="G33" s="24"/>
      <c r="H33" s="24"/>
    </row>
    <row r="34" spans="7:8" ht="20.100000000000001" customHeight="1">
      <c r="G34" s="24"/>
    </row>
    <row r="35" spans="7:8" ht="20.100000000000001" customHeight="1">
      <c r="G35" s="24"/>
    </row>
  </sheetData>
  <mergeCells count="5">
    <mergeCell ref="A2:K2"/>
    <mergeCell ref="H3:I3"/>
    <mergeCell ref="A5:E5"/>
    <mergeCell ref="A6:A7"/>
    <mergeCell ref="A9:A20"/>
  </mergeCells>
  <phoneticPr fontId="1" type="noConversion"/>
  <printOptions horizontalCentered="1"/>
  <pageMargins left="0.39370078740157483" right="0.39370078740157483" top="0.59055118110236227" bottom="0.39370078740157483" header="0" footer="0"/>
  <pageSetup paperSize="8" scale="79" fitToHeight="0" orientation="landscape" cellComments="asDisplayed" r:id="rId1"/>
  <headerFooter>
    <oddFooter>&amp;C&amp;P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  <pageSetUpPr fitToPage="1"/>
  </sheetPr>
  <dimension ref="A1:M35"/>
  <sheetViews>
    <sheetView view="pageBreakPreview" zoomScale="85" zoomScaleNormal="85" zoomScaleSheetLayoutView="85" workbookViewId="0">
      <pane ySplit="5" topLeftCell="A6" activePane="bottomLeft" state="frozen"/>
      <selection activeCell="J108" sqref="J108"/>
      <selection pane="bottomLeft" activeCell="I13" sqref="I13"/>
    </sheetView>
  </sheetViews>
  <sheetFormatPr defaultColWidth="9" defaultRowHeight="20.100000000000001" customHeight="1" outlineLevelCol="1"/>
  <cols>
    <col min="1" max="1" width="13.625" style="24" bestFit="1" customWidth="1"/>
    <col min="2" max="2" width="15.375" style="21" bestFit="1" customWidth="1"/>
    <col min="3" max="3" width="28.25" style="21" bestFit="1" customWidth="1"/>
    <col min="4" max="4" width="33.5" style="21" bestFit="1" customWidth="1"/>
    <col min="5" max="5" width="17" style="21" bestFit="1" customWidth="1"/>
    <col min="6" max="6" width="8.125" style="24" customWidth="1" outlineLevel="1"/>
    <col min="7" max="7" width="6" style="21" customWidth="1" outlineLevel="1"/>
    <col min="8" max="8" width="12.625" style="21" customWidth="1" outlineLevel="1"/>
    <col min="9" max="9" width="14.625" style="21" customWidth="1" outlineLevel="1"/>
    <col min="10" max="10" width="24.5" style="24" bestFit="1" customWidth="1"/>
    <col min="11" max="11" width="60.25" style="21" customWidth="1"/>
    <col min="12" max="12" width="9.125" style="27" bestFit="1" customWidth="1"/>
    <col min="13" max="16384" width="9" style="21"/>
  </cols>
  <sheetData>
    <row r="1" spans="1:13" ht="15" customHeight="1">
      <c r="A1" s="20"/>
      <c r="B1" s="20"/>
      <c r="C1" s="20"/>
      <c r="D1" s="20"/>
      <c r="E1" s="20"/>
      <c r="F1" s="35"/>
      <c r="G1" s="20"/>
      <c r="H1" s="20"/>
      <c r="I1" s="20"/>
      <c r="J1" s="20"/>
      <c r="K1" s="20"/>
    </row>
    <row r="2" spans="1:13" ht="30" customHeight="1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</row>
    <row r="3" spans="1:13" ht="21" customHeight="1" thickBot="1">
      <c r="A3" s="13"/>
      <c r="B3" s="13"/>
      <c r="C3" s="13"/>
      <c r="D3" s="13"/>
      <c r="E3" s="13"/>
      <c r="F3" s="51"/>
      <c r="G3" s="51"/>
      <c r="H3" s="648"/>
      <c r="I3" s="648"/>
      <c r="J3" s="13"/>
      <c r="K3" s="14">
        <f>'0. 용역비 산출내역서(총괄)'!$J$4</f>
        <v>1400</v>
      </c>
      <c r="L3" s="27">
        <f>'0. 용역비 산출내역서(총괄)'!$O$4</f>
        <v>0</v>
      </c>
    </row>
    <row r="4" spans="1:13" s="15" customFormat="1" ht="21" customHeight="1" thickBot="1">
      <c r="A4" s="291" t="s">
        <v>8</v>
      </c>
      <c r="B4" s="292" t="s">
        <v>9</v>
      </c>
      <c r="C4" s="292" t="s">
        <v>10</v>
      </c>
      <c r="D4" s="292" t="s">
        <v>11</v>
      </c>
      <c r="E4" s="340" t="s">
        <v>12</v>
      </c>
      <c r="F4" s="352" t="s">
        <v>20</v>
      </c>
      <c r="G4" s="7" t="s">
        <v>24</v>
      </c>
      <c r="H4" s="8" t="s">
        <v>3</v>
      </c>
      <c r="I4" s="34" t="s">
        <v>19</v>
      </c>
      <c r="J4" s="8" t="s">
        <v>14</v>
      </c>
      <c r="K4" s="9" t="s">
        <v>2</v>
      </c>
    </row>
    <row r="5" spans="1:13" s="15" customFormat="1" ht="21" customHeight="1" thickTop="1" thickBot="1">
      <c r="A5" s="624" t="s">
        <v>1</v>
      </c>
      <c r="B5" s="625"/>
      <c r="C5" s="625"/>
      <c r="D5" s="625"/>
      <c r="E5" s="642"/>
      <c r="F5" s="323"/>
      <c r="G5" s="200"/>
      <c r="H5" s="200"/>
      <c r="I5" s="201">
        <f>ROUND(I8+I29,-3)</f>
        <v>0</v>
      </c>
      <c r="J5" s="289"/>
      <c r="K5" s="290"/>
      <c r="L5" s="27"/>
    </row>
    <row r="6" spans="1:13" s="1" customFormat="1" ht="21" customHeight="1" thickTop="1">
      <c r="A6" s="626" t="s">
        <v>7</v>
      </c>
      <c r="B6" s="196" t="s">
        <v>13</v>
      </c>
      <c r="C6" s="197"/>
      <c r="D6" s="197"/>
      <c r="E6" s="341"/>
      <c r="F6" s="324"/>
      <c r="G6" s="197"/>
      <c r="H6" s="197"/>
      <c r="I6" s="198"/>
      <c r="J6" s="287"/>
      <c r="K6" s="288"/>
      <c r="L6" s="28"/>
    </row>
    <row r="7" spans="1:13" s="2" customFormat="1" ht="21" customHeight="1" thickBot="1">
      <c r="A7" s="626"/>
      <c r="B7" s="212"/>
      <c r="C7" s="10"/>
      <c r="D7" s="212"/>
      <c r="E7" s="342"/>
      <c r="F7" s="325"/>
      <c r="G7" s="212"/>
      <c r="H7" s="212"/>
      <c r="I7" s="213"/>
      <c r="J7" s="304"/>
      <c r="K7" s="375"/>
      <c r="L7" s="29"/>
    </row>
    <row r="8" spans="1:13" s="1" customFormat="1" ht="21" customHeight="1">
      <c r="A8" s="306" t="s">
        <v>5</v>
      </c>
      <c r="B8" s="218" t="s">
        <v>13</v>
      </c>
      <c r="C8" s="219"/>
      <c r="D8" s="219"/>
      <c r="E8" s="343"/>
      <c r="F8" s="326"/>
      <c r="G8" s="219"/>
      <c r="H8" s="219"/>
      <c r="I8" s="220">
        <f>'0. 용역비 산출내역서(총괄)'!L10</f>
        <v>0</v>
      </c>
      <c r="J8" s="307"/>
      <c r="K8" s="308"/>
      <c r="L8" s="28"/>
    </row>
    <row r="9" spans="1:13" s="2" customFormat="1" ht="21" customHeight="1">
      <c r="A9" s="626"/>
      <c r="B9" s="11" t="s">
        <v>67</v>
      </c>
      <c r="C9" s="11"/>
      <c r="D9" s="11"/>
      <c r="E9" s="344"/>
      <c r="F9" s="327"/>
      <c r="G9" s="12"/>
      <c r="H9" s="12"/>
      <c r="I9" s="37">
        <f>'0. 용역비 산출내역서(총괄)'!L11</f>
        <v>0</v>
      </c>
      <c r="J9" s="23"/>
      <c r="K9" s="298"/>
      <c r="L9" s="29"/>
      <c r="M9" s="2">
        <v>8</v>
      </c>
    </row>
    <row r="10" spans="1:13" s="2" customFormat="1" ht="21" customHeight="1">
      <c r="A10" s="626"/>
      <c r="B10" s="124"/>
      <c r="C10" s="17" t="str">
        <f>'0. 용역비 산출내역서(총괄)'!C12</f>
        <v xml:space="preserve"> 2.2.1 PMC(현장감독, 사업관리)</v>
      </c>
      <c r="D10" s="17"/>
      <c r="E10" s="345"/>
      <c r="F10" s="328"/>
      <c r="G10" s="125"/>
      <c r="H10" s="125"/>
      <c r="I10" s="38">
        <f>'0. 용역비 산출내역서(총괄)'!L12</f>
        <v>0</v>
      </c>
      <c r="J10" s="127"/>
      <c r="K10" s="299" t="s">
        <v>388</v>
      </c>
      <c r="L10" s="29"/>
    </row>
    <row r="11" spans="1:13" s="2" customFormat="1" ht="21" customHeight="1">
      <c r="A11" s="626"/>
      <c r="B11" s="124"/>
      <c r="C11" s="17"/>
      <c r="D11" s="19" t="str">
        <f>'0. 용역비 산출내역서(총괄)'!D13</f>
        <v xml:space="preserve">    2.2.1.1 직접인건비</v>
      </c>
      <c r="E11" s="345"/>
      <c r="F11" s="329">
        <f>'0. 용역비 산출내역서(총괄)'!F13</f>
        <v>1</v>
      </c>
      <c r="G11" s="36" t="str">
        <f>'0. 용역비 산출내역서(총괄)'!G13</f>
        <v>식</v>
      </c>
      <c r="H11" s="125"/>
      <c r="I11" s="39">
        <f>'0. 용역비 산출내역서(총괄)'!L13</f>
        <v>0</v>
      </c>
      <c r="J11" s="127"/>
      <c r="K11" s="300"/>
      <c r="L11" s="29"/>
    </row>
    <row r="12" spans="1:13" s="2" customFormat="1" ht="21" customHeight="1">
      <c r="A12" s="626"/>
      <c r="B12" s="124"/>
      <c r="C12" s="17"/>
      <c r="D12" s="19" t="str">
        <f>'0. 용역비 산출내역서(총괄)'!D16</f>
        <v xml:space="preserve">    2.2.1.4 제경비</v>
      </c>
      <c r="E12" s="345"/>
      <c r="F12" s="330"/>
      <c r="G12" s="19"/>
      <c r="H12" s="125"/>
      <c r="I12" s="39">
        <f>'0. 용역비 산출내역서(총괄)'!L16</f>
        <v>0</v>
      </c>
      <c r="J12" s="127"/>
      <c r="K12" s="300"/>
      <c r="L12" s="29"/>
    </row>
    <row r="13" spans="1:13" s="2" customFormat="1" ht="21" customHeight="1">
      <c r="A13" s="626"/>
      <c r="B13" s="124"/>
      <c r="C13" s="17"/>
      <c r="D13" s="19" t="str">
        <f>'0. 용역비 산출내역서(총괄)'!D17</f>
        <v xml:space="preserve">    2.2.1.5 기술료</v>
      </c>
      <c r="E13" s="345"/>
      <c r="F13" s="331">
        <f>'0. 용역비 산출내역서(총괄)'!F17</f>
        <v>0.2</v>
      </c>
      <c r="G13" s="36" t="str">
        <f>'0. 용역비 산출내역서(총괄)'!G17</f>
        <v>%</v>
      </c>
      <c r="H13" s="125"/>
      <c r="I13" s="39">
        <f>'0. 용역비 산출내역서(총괄)'!L17</f>
        <v>0</v>
      </c>
      <c r="J13" s="127"/>
      <c r="K13" s="300" t="s">
        <v>389</v>
      </c>
      <c r="L13" s="29"/>
    </row>
    <row r="14" spans="1:13" s="2" customFormat="1" ht="21" customHeight="1">
      <c r="A14" s="626"/>
      <c r="B14" s="124"/>
      <c r="C14" s="124"/>
      <c r="D14" s="124"/>
      <c r="E14" s="345"/>
      <c r="F14" s="328"/>
      <c r="G14" s="125"/>
      <c r="H14" s="125"/>
      <c r="I14" s="126"/>
      <c r="J14" s="127"/>
      <c r="K14" s="300"/>
      <c r="L14" s="29"/>
    </row>
    <row r="15" spans="1:13" ht="21" customHeight="1">
      <c r="A15" s="626"/>
      <c r="B15" s="19"/>
      <c r="C15" s="17" t="str">
        <f>'0. 용역비 산출내역서(총괄)'!C20</f>
        <v xml:space="preserve"> 2.2.2 설계비</v>
      </c>
      <c r="D15" s="17">
        <f>'0. 용역비 산출내역서(총괄)'!D20</f>
        <v>0</v>
      </c>
      <c r="E15" s="346"/>
      <c r="F15" s="329"/>
      <c r="G15" s="18"/>
      <c r="H15" s="18"/>
      <c r="I15" s="38">
        <f>'0. 용역비 산출내역서(총괄)'!L20</f>
        <v>0</v>
      </c>
      <c r="J15" s="22"/>
      <c r="K15" s="299" t="s">
        <v>391</v>
      </c>
      <c r="M15" s="21">
        <v>14</v>
      </c>
    </row>
    <row r="16" spans="1:13" ht="21" customHeight="1">
      <c r="A16" s="626"/>
      <c r="B16" s="19"/>
      <c r="C16" s="17"/>
      <c r="D16" s="19" t="str">
        <f>'0. 용역비 산출내역서(총괄)'!D21</f>
        <v xml:space="preserve">    2.2.2.1 건축설계</v>
      </c>
      <c r="E16" s="346"/>
      <c r="F16" s="329">
        <f>'0. 용역비 산출내역서(총괄)'!F21</f>
        <v>1</v>
      </c>
      <c r="G16" s="36" t="str">
        <f>'0. 용역비 산출내역서(총괄)'!G21</f>
        <v>식</v>
      </c>
      <c r="H16" s="52"/>
      <c r="I16" s="39">
        <f>'0. 용역비 산출내역서(총괄)'!L21</f>
        <v>0</v>
      </c>
      <c r="J16" s="22"/>
      <c r="K16" s="299"/>
      <c r="M16" s="21">
        <v>3</v>
      </c>
    </row>
    <row r="17" spans="1:12" ht="21" customHeight="1">
      <c r="A17" s="626"/>
      <c r="B17" s="19"/>
      <c r="C17" s="17"/>
      <c r="D17" s="19" t="str">
        <f>'0. 용역비 산출내역서(총괄)'!D22</f>
        <v xml:space="preserve">    2.2.2.2 직졉경비</v>
      </c>
      <c r="E17" s="346"/>
      <c r="F17" s="332">
        <f>'0. 용역비 산출내역서(총괄)'!F22</f>
        <v>0.15</v>
      </c>
      <c r="G17" s="36" t="str">
        <f>'0. 용역비 산출내역서(총괄)'!G22</f>
        <v>%</v>
      </c>
      <c r="H17" s="52"/>
      <c r="I17" s="39">
        <f>'0. 용역비 산출내역서(총괄)'!L22</f>
        <v>0</v>
      </c>
      <c r="J17" s="22" t="s">
        <v>15</v>
      </c>
      <c r="K17" s="301"/>
    </row>
    <row r="18" spans="1:12" ht="21" customHeight="1">
      <c r="A18" s="626"/>
      <c r="B18" s="19"/>
      <c r="C18" s="17"/>
      <c r="D18" s="19" t="str">
        <f>'0. 용역비 산출내역서(총괄)'!D23</f>
        <v xml:space="preserve">    2.2.2.3 손해배상공제보험</v>
      </c>
      <c r="E18" s="346"/>
      <c r="F18" s="333">
        <f>'0. 용역비 산출내역서(총괄)'!F23</f>
        <v>4.1000000000000003E-3</v>
      </c>
      <c r="G18" s="36" t="str">
        <f>'0. 용역비 산출내역서(총괄)'!G23</f>
        <v>%</v>
      </c>
      <c r="H18" s="52"/>
      <c r="I18" s="39">
        <f>'0. 용역비 산출내역서(총괄)'!L23</f>
        <v>0</v>
      </c>
      <c r="J18" s="22"/>
      <c r="K18" s="300" t="s">
        <v>390</v>
      </c>
    </row>
    <row r="19" spans="1:12" ht="21" customHeight="1">
      <c r="A19" s="626"/>
      <c r="B19" s="19"/>
      <c r="C19" s="17"/>
      <c r="D19" s="19"/>
      <c r="E19" s="346"/>
      <c r="F19" s="333"/>
      <c r="G19" s="18"/>
      <c r="H19" s="52"/>
      <c r="I19" s="39"/>
      <c r="J19" s="22"/>
      <c r="K19" s="301"/>
    </row>
    <row r="20" spans="1:12" ht="21" customHeight="1">
      <c r="A20" s="626"/>
      <c r="B20" s="19"/>
      <c r="C20" s="17" t="str">
        <f>'0. 용역비 산출내역서(총괄)'!C25</f>
        <v xml:space="preserve"> 2.2.3 감리비</v>
      </c>
      <c r="D20" s="19"/>
      <c r="E20" s="346"/>
      <c r="F20" s="329"/>
      <c r="G20" s="18"/>
      <c r="H20" s="18"/>
      <c r="I20" s="38">
        <f>'0. 용역비 산출내역서(총괄)'!L25</f>
        <v>0</v>
      </c>
      <c r="J20" s="22"/>
      <c r="K20" s="299" t="s">
        <v>391</v>
      </c>
    </row>
    <row r="21" spans="1:12" ht="21" customHeight="1">
      <c r="A21" s="302"/>
      <c r="B21" s="19"/>
      <c r="C21" s="19"/>
      <c r="D21" s="19" t="str">
        <f>'0. 용역비 산출내역서(총괄)'!D26</f>
        <v xml:space="preserve">    2.2.3.1 감리비</v>
      </c>
      <c r="E21" s="346"/>
      <c r="F21" s="329">
        <f>'0. 용역비 산출내역서(총괄)'!F26</f>
        <v>1</v>
      </c>
      <c r="G21" s="36" t="str">
        <f>'0. 용역비 산출내역서(총괄)'!G26</f>
        <v>식</v>
      </c>
      <c r="H21" s="52"/>
      <c r="I21" s="39">
        <f>'0. 용역비 산출내역서(총괄)'!L26</f>
        <v>0</v>
      </c>
      <c r="J21" s="22"/>
      <c r="K21" s="301"/>
    </row>
    <row r="22" spans="1:12" ht="21" customHeight="1">
      <c r="A22" s="302"/>
      <c r="B22" s="19"/>
      <c r="C22" s="19"/>
      <c r="D22" s="19" t="str">
        <f>'0. 용역비 산출내역서(총괄)'!D27</f>
        <v xml:space="preserve">    2.2.3.2 직접경비</v>
      </c>
      <c r="E22" s="347"/>
      <c r="F22" s="332">
        <f>'0. 용역비 산출내역서(총괄)'!F27</f>
        <v>0.15</v>
      </c>
      <c r="G22" s="36" t="str">
        <f>'0. 용역비 산출내역서(총괄)'!G27</f>
        <v>%</v>
      </c>
      <c r="H22" s="52"/>
      <c r="I22" s="39">
        <f>'0. 용역비 산출내역서(총괄)'!L27</f>
        <v>0</v>
      </c>
      <c r="J22" s="22" t="s">
        <v>15</v>
      </c>
      <c r="K22" s="301"/>
    </row>
    <row r="23" spans="1:12" ht="21" customHeight="1">
      <c r="A23" s="302"/>
      <c r="B23" s="19"/>
      <c r="C23" s="19"/>
      <c r="D23" s="19" t="str">
        <f>'0. 용역비 산출내역서(총괄)'!D28</f>
        <v xml:space="preserve">    2.2.3.3 손해배상공제보험</v>
      </c>
      <c r="E23" s="347"/>
      <c r="F23" s="333">
        <f>'0. 용역비 산출내역서(총괄)'!F28</f>
        <v>4.1000000000000003E-3</v>
      </c>
      <c r="G23" s="36" t="str">
        <f>'0. 용역비 산출내역서(총괄)'!G28</f>
        <v>%</v>
      </c>
      <c r="H23" s="52"/>
      <c r="I23" s="39">
        <f>'0. 용역비 산출내역서(총괄)'!L28</f>
        <v>0</v>
      </c>
      <c r="J23" s="22"/>
      <c r="K23" s="300" t="s">
        <v>390</v>
      </c>
    </row>
    <row r="24" spans="1:12" ht="21" customHeight="1">
      <c r="A24" s="302"/>
      <c r="B24" s="19"/>
      <c r="C24" s="19"/>
      <c r="D24" s="19"/>
      <c r="E24" s="347"/>
      <c r="F24" s="334"/>
      <c r="G24" s="18"/>
      <c r="H24" s="52"/>
      <c r="I24" s="39"/>
      <c r="J24" s="22"/>
      <c r="K24" s="301"/>
    </row>
    <row r="25" spans="1:12" ht="21" customHeight="1">
      <c r="A25" s="302"/>
      <c r="B25" s="17"/>
      <c r="C25" s="17" t="str">
        <f>'0. 용역비 산출내역서(총괄)'!C30</f>
        <v xml:space="preserve"> 2.2.4 시설구축비</v>
      </c>
      <c r="D25" s="19"/>
      <c r="E25" s="346"/>
      <c r="F25" s="335"/>
      <c r="G25" s="18"/>
      <c r="H25" s="18"/>
      <c r="I25" s="38">
        <f>'0. 용역비 산출내역서(총괄)'!L30</f>
        <v>0</v>
      </c>
      <c r="J25" s="22"/>
      <c r="K25" s="301" t="s">
        <v>392</v>
      </c>
    </row>
    <row r="26" spans="1:12" ht="21" customHeight="1">
      <c r="A26" s="302"/>
      <c r="B26" s="17"/>
      <c r="C26" s="17"/>
      <c r="D26" s="19" t="str">
        <f>'0. 용역비 산출내역서(총괄)'!D31</f>
        <v xml:space="preserve">    2.2.4.1 건축물공사</v>
      </c>
      <c r="E26" s="346"/>
      <c r="F26" s="329">
        <f>'0. 용역비 산출내역서(총괄)'!F31</f>
        <v>1</v>
      </c>
      <c r="G26" s="36" t="str">
        <f>'0. 용역비 산출내역서(총괄)'!G31</f>
        <v>식</v>
      </c>
      <c r="H26" s="18"/>
      <c r="I26" s="39">
        <f>'0. 용역비 산출내역서(총괄)'!L31</f>
        <v>0</v>
      </c>
      <c r="J26" s="22"/>
      <c r="K26" s="301"/>
    </row>
    <row r="27" spans="1:12" ht="21" customHeight="1">
      <c r="A27" s="302"/>
      <c r="B27" s="17"/>
      <c r="C27" s="17"/>
      <c r="D27" s="19" t="str">
        <f>'0. 용역비 산출내역서(총괄)'!D32</f>
        <v xml:space="preserve">    2.2.4.2 옥외시설공사</v>
      </c>
      <c r="E27" s="346"/>
      <c r="F27" s="329">
        <f>'0. 용역비 산출내역서(총괄)'!F32</f>
        <v>1</v>
      </c>
      <c r="G27" s="36" t="str">
        <f>'0. 용역비 산출내역서(총괄)'!G32</f>
        <v>식</v>
      </c>
      <c r="H27" s="18"/>
      <c r="I27" s="39">
        <f>'0. 용역비 산출내역서(총괄)'!L32</f>
        <v>0</v>
      </c>
      <c r="J27" s="32"/>
      <c r="K27" s="301"/>
    </row>
    <row r="28" spans="1:12" ht="21" customHeight="1" thickBot="1">
      <c r="A28" s="309"/>
      <c r="B28" s="310"/>
      <c r="C28" s="310"/>
      <c r="D28" s="310"/>
      <c r="E28" s="348"/>
      <c r="F28" s="336"/>
      <c r="G28" s="224"/>
      <c r="H28" s="311"/>
      <c r="I28" s="312"/>
      <c r="J28" s="313"/>
      <c r="K28" s="314"/>
    </row>
    <row r="29" spans="1:12" s="1" customFormat="1" ht="21" customHeight="1" thickBot="1">
      <c r="A29" s="215" t="s">
        <v>21</v>
      </c>
      <c r="B29" s="216"/>
      <c r="C29" s="216"/>
      <c r="D29" s="216"/>
      <c r="E29" s="349"/>
      <c r="F29" s="337">
        <f>'0. 용역비 산출내역서(총괄)'!F35</f>
        <v>0.05</v>
      </c>
      <c r="G29" s="128" t="str">
        <f>'0. 용역비 산출내역서(총괄)'!G35</f>
        <v>%</v>
      </c>
      <c r="H29" s="315"/>
      <c r="I29" s="217">
        <f>'0. 용역비 산출내역서(총괄)'!L35</f>
        <v>0</v>
      </c>
      <c r="J29" s="316"/>
      <c r="K29" s="369"/>
      <c r="L29" s="28"/>
    </row>
    <row r="30" spans="1:12" s="1" customFormat="1" ht="21" customHeight="1" thickBot="1">
      <c r="A30" s="208" t="s">
        <v>22</v>
      </c>
      <c r="B30" s="209"/>
      <c r="C30" s="209"/>
      <c r="D30" s="209"/>
      <c r="E30" s="350"/>
      <c r="F30" s="338"/>
      <c r="G30" s="210"/>
      <c r="H30" s="319"/>
      <c r="I30" s="211"/>
      <c r="J30" s="320"/>
      <c r="K30" s="321"/>
      <c r="L30" s="28"/>
    </row>
    <row r="31" spans="1:12" ht="21" customHeight="1" thickBot="1">
      <c r="A31" s="203" t="s">
        <v>23</v>
      </c>
      <c r="B31" s="204" t="s">
        <v>18</v>
      </c>
      <c r="C31" s="205"/>
      <c r="D31" s="205"/>
      <c r="E31" s="351"/>
      <c r="F31" s="354"/>
      <c r="G31" s="376"/>
      <c r="H31" s="376"/>
      <c r="I31" s="377"/>
      <c r="J31" s="376"/>
      <c r="K31" s="53"/>
    </row>
    <row r="32" spans="1:12" ht="20.100000000000001" customHeight="1">
      <c r="G32" s="24"/>
      <c r="I32" s="25"/>
      <c r="K32" s="26"/>
    </row>
    <row r="33" spans="7:8" ht="20.100000000000001" customHeight="1">
      <c r="G33" s="24"/>
      <c r="H33" s="24"/>
    </row>
    <row r="34" spans="7:8" ht="20.100000000000001" customHeight="1">
      <c r="G34" s="24"/>
    </row>
    <row r="35" spans="7:8" ht="20.100000000000001" customHeight="1">
      <c r="G35" s="24"/>
    </row>
  </sheetData>
  <mergeCells count="5">
    <mergeCell ref="A2:K2"/>
    <mergeCell ref="H3:I3"/>
    <mergeCell ref="A5:E5"/>
    <mergeCell ref="A6:A7"/>
    <mergeCell ref="A9:A20"/>
  </mergeCells>
  <phoneticPr fontId="1" type="noConversion"/>
  <printOptions horizontalCentered="1"/>
  <pageMargins left="0.39370078740157483" right="0.39370078740157483" top="0.59055118110236227" bottom="0.39370078740157483" header="0" footer="0"/>
  <pageSetup paperSize="8" scale="79" fitToHeight="0" orientation="landscape" cellComments="asDisplayed" r:id="rId1"/>
  <headerFooter>
    <oddFooter>&amp;C&amp;P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B121"/>
  <sheetViews>
    <sheetView topLeftCell="A82" zoomScale="85" zoomScaleNormal="85" workbookViewId="0">
      <selection activeCell="U113" sqref="U113"/>
    </sheetView>
  </sheetViews>
  <sheetFormatPr defaultRowHeight="16.5"/>
  <cols>
    <col min="2" max="2" width="3.625" customWidth="1"/>
    <col min="10" max="11" width="3.625" customWidth="1"/>
    <col min="19" max="20" width="3.625" customWidth="1"/>
    <col min="28" max="28" width="3.625" customWidth="1"/>
  </cols>
  <sheetData>
    <row r="2" spans="2:28">
      <c r="B2" s="41"/>
      <c r="C2" s="5" t="s">
        <v>32</v>
      </c>
      <c r="D2" s="42"/>
      <c r="E2" s="42"/>
      <c r="F2" s="42"/>
      <c r="G2" s="42"/>
      <c r="H2" s="42"/>
      <c r="I2" s="42"/>
      <c r="J2" s="43"/>
      <c r="K2" s="41"/>
      <c r="L2" s="5" t="s">
        <v>33</v>
      </c>
      <c r="M2" s="42"/>
      <c r="N2" s="42"/>
      <c r="O2" s="42"/>
      <c r="P2" s="42"/>
      <c r="Q2" s="42"/>
      <c r="R2" s="42"/>
      <c r="S2" s="43"/>
      <c r="T2" s="41"/>
      <c r="U2" s="5" t="s">
        <v>34</v>
      </c>
      <c r="V2" s="42"/>
      <c r="W2" s="42"/>
      <c r="X2" s="42"/>
      <c r="Y2" s="42"/>
      <c r="Z2" s="42"/>
      <c r="AA2" s="42"/>
      <c r="AB2" s="43"/>
    </row>
    <row r="3" spans="2:28">
      <c r="B3" s="44"/>
      <c r="C3" s="3"/>
      <c r="D3" s="3"/>
      <c r="E3" s="3"/>
      <c r="F3" s="3"/>
      <c r="G3" s="3"/>
      <c r="H3" s="3"/>
      <c r="I3" s="3"/>
      <c r="J3" s="45"/>
      <c r="K3" s="44"/>
      <c r="L3" s="3"/>
      <c r="M3" s="3"/>
      <c r="N3" s="3"/>
      <c r="O3" s="3"/>
      <c r="P3" s="3"/>
      <c r="Q3" s="3"/>
      <c r="R3" s="3"/>
      <c r="S3" s="45"/>
      <c r="T3" s="44"/>
      <c r="U3" s="3"/>
      <c r="V3" s="3"/>
      <c r="W3" s="3"/>
      <c r="X3" s="3"/>
      <c r="Y3" s="3"/>
      <c r="Z3" s="3"/>
      <c r="AA3" s="3"/>
      <c r="AB3" s="45"/>
    </row>
    <row r="4" spans="2:28">
      <c r="B4" s="44"/>
      <c r="C4" s="46" t="s">
        <v>4</v>
      </c>
      <c r="D4" s="4" t="s">
        <v>0</v>
      </c>
      <c r="E4" s="4" t="s">
        <v>27</v>
      </c>
      <c r="F4" s="4" t="s">
        <v>28</v>
      </c>
      <c r="G4" s="4" t="s">
        <v>29</v>
      </c>
      <c r="H4" s="4" t="s">
        <v>30</v>
      </c>
      <c r="I4" s="47" t="s">
        <v>31</v>
      </c>
      <c r="J4" s="45"/>
      <c r="K4" s="44"/>
      <c r="L4" s="46" t="s">
        <v>4</v>
      </c>
      <c r="M4" s="4" t="s">
        <v>0</v>
      </c>
      <c r="N4" s="4" t="s">
        <v>27</v>
      </c>
      <c r="O4" s="4" t="s">
        <v>28</v>
      </c>
      <c r="P4" s="4" t="s">
        <v>29</v>
      </c>
      <c r="Q4" s="4" t="s">
        <v>30</v>
      </c>
      <c r="R4" s="47" t="s">
        <v>31</v>
      </c>
      <c r="S4" s="45"/>
      <c r="T4" s="44"/>
      <c r="U4" s="46" t="s">
        <v>4</v>
      </c>
      <c r="V4" s="4" t="s">
        <v>0</v>
      </c>
      <c r="W4" s="4" t="s">
        <v>27</v>
      </c>
      <c r="X4" s="4" t="s">
        <v>28</v>
      </c>
      <c r="Y4" s="4" t="s">
        <v>29</v>
      </c>
      <c r="Z4" s="4" t="s">
        <v>30</v>
      </c>
      <c r="AA4" s="47" t="s">
        <v>31</v>
      </c>
      <c r="AB4" s="45"/>
    </row>
    <row r="5" spans="2:28">
      <c r="B5" s="44"/>
      <c r="C5" s="48"/>
      <c r="D5" s="4">
        <v>1</v>
      </c>
      <c r="E5" s="4">
        <f t="shared" ref="E5:E9" si="0">D5+1</f>
        <v>2</v>
      </c>
      <c r="F5" s="46">
        <f t="shared" ref="F5:F8" si="1">E5+1</f>
        <v>3</v>
      </c>
      <c r="G5" s="4">
        <f t="shared" ref="G5:G8" si="2">F5+1</f>
        <v>4</v>
      </c>
      <c r="H5" s="4">
        <f>G5+1</f>
        <v>5</v>
      </c>
      <c r="I5" s="49">
        <f>H5+1</f>
        <v>6</v>
      </c>
      <c r="J5" s="45"/>
      <c r="K5" s="44"/>
      <c r="L5" s="48"/>
      <c r="M5" s="4"/>
      <c r="N5" s="4"/>
      <c r="O5" s="4">
        <v>1</v>
      </c>
      <c r="P5" s="4">
        <f t="shared" ref="P5:P9" si="3">O5+1</f>
        <v>2</v>
      </c>
      <c r="Q5" s="4">
        <f>P5+1</f>
        <v>3</v>
      </c>
      <c r="R5" s="49">
        <f>Q5+1</f>
        <v>4</v>
      </c>
      <c r="S5" s="45"/>
      <c r="T5" s="44"/>
      <c r="U5" s="48"/>
      <c r="V5" s="4"/>
      <c r="W5" s="4"/>
      <c r="X5" s="4"/>
      <c r="Y5" s="4"/>
      <c r="Z5" s="4"/>
      <c r="AA5" s="49">
        <v>1</v>
      </c>
      <c r="AB5" s="45"/>
    </row>
    <row r="6" spans="2:28">
      <c r="B6" s="44"/>
      <c r="C6" s="48">
        <f>I5+1</f>
        <v>7</v>
      </c>
      <c r="D6" s="4">
        <f>C6+1</f>
        <v>8</v>
      </c>
      <c r="E6" s="4">
        <f t="shared" si="0"/>
        <v>9</v>
      </c>
      <c r="F6" s="4">
        <f t="shared" si="1"/>
        <v>10</v>
      </c>
      <c r="G6" s="4">
        <f t="shared" si="2"/>
        <v>11</v>
      </c>
      <c r="H6" s="4">
        <f t="shared" ref="H6:H8" si="4">G6+1</f>
        <v>12</v>
      </c>
      <c r="I6" s="49">
        <f t="shared" ref="I6:I8" si="5">H6+1</f>
        <v>13</v>
      </c>
      <c r="J6" s="45"/>
      <c r="K6" s="44"/>
      <c r="L6" s="48">
        <f>R5+1</f>
        <v>5</v>
      </c>
      <c r="M6" s="4">
        <f>L6+1</f>
        <v>6</v>
      </c>
      <c r="N6" s="4">
        <f t="shared" ref="N6:N9" si="6">M6+1</f>
        <v>7</v>
      </c>
      <c r="O6" s="4">
        <f t="shared" ref="O6:O9" si="7">N6+1</f>
        <v>8</v>
      </c>
      <c r="P6" s="4">
        <f t="shared" si="3"/>
        <v>9</v>
      </c>
      <c r="Q6" s="4">
        <f t="shared" ref="Q6:Q9" si="8">P6+1</f>
        <v>10</v>
      </c>
      <c r="R6" s="49">
        <f t="shared" ref="R6:R8" si="9">Q6+1</f>
        <v>11</v>
      </c>
      <c r="S6" s="45"/>
      <c r="T6" s="44"/>
      <c r="U6" s="48">
        <f>AA5+1</f>
        <v>2</v>
      </c>
      <c r="V6" s="4">
        <f>U6+1</f>
        <v>3</v>
      </c>
      <c r="W6" s="4">
        <f t="shared" ref="W6:W9" si="10">V6+1</f>
        <v>4</v>
      </c>
      <c r="X6" s="4">
        <f t="shared" ref="X6:X9" si="11">W6+1</f>
        <v>5</v>
      </c>
      <c r="Y6" s="4">
        <f t="shared" ref="Y6:Y9" si="12">X6+1</f>
        <v>6</v>
      </c>
      <c r="Z6" s="4">
        <f t="shared" ref="Z6:Z9" si="13">Y6+1</f>
        <v>7</v>
      </c>
      <c r="AA6" s="49">
        <f t="shared" ref="AA6:AA9" si="14">Z6+1</f>
        <v>8</v>
      </c>
      <c r="AB6" s="45"/>
    </row>
    <row r="7" spans="2:28">
      <c r="B7" s="44"/>
      <c r="C7" s="48">
        <f>I6+1</f>
        <v>14</v>
      </c>
      <c r="D7" s="4">
        <f>C7+1</f>
        <v>15</v>
      </c>
      <c r="E7" s="4">
        <f t="shared" si="0"/>
        <v>16</v>
      </c>
      <c r="F7" s="4">
        <f t="shared" si="1"/>
        <v>17</v>
      </c>
      <c r="G7" s="4">
        <f t="shared" si="2"/>
        <v>18</v>
      </c>
      <c r="H7" s="4">
        <f t="shared" si="4"/>
        <v>19</v>
      </c>
      <c r="I7" s="49">
        <f t="shared" si="5"/>
        <v>20</v>
      </c>
      <c r="J7" s="45"/>
      <c r="K7" s="44"/>
      <c r="L7" s="48">
        <f>R6+1</f>
        <v>12</v>
      </c>
      <c r="M7" s="4">
        <f>L7+1</f>
        <v>13</v>
      </c>
      <c r="N7" s="4">
        <f t="shared" si="6"/>
        <v>14</v>
      </c>
      <c r="O7" s="4">
        <f t="shared" si="7"/>
        <v>15</v>
      </c>
      <c r="P7" s="4">
        <f t="shared" si="3"/>
        <v>16</v>
      </c>
      <c r="Q7" s="4">
        <f t="shared" si="8"/>
        <v>17</v>
      </c>
      <c r="R7" s="49">
        <f t="shared" si="9"/>
        <v>18</v>
      </c>
      <c r="S7" s="45"/>
      <c r="T7" s="44"/>
      <c r="U7" s="48">
        <f>AA6+1</f>
        <v>9</v>
      </c>
      <c r="V7" s="4">
        <f>U7+1</f>
        <v>10</v>
      </c>
      <c r="W7" s="4">
        <f t="shared" si="10"/>
        <v>11</v>
      </c>
      <c r="X7" s="4">
        <f t="shared" si="11"/>
        <v>12</v>
      </c>
      <c r="Y7" s="4">
        <f t="shared" si="12"/>
        <v>13</v>
      </c>
      <c r="Z7" s="4">
        <f t="shared" si="13"/>
        <v>14</v>
      </c>
      <c r="AA7" s="49">
        <f t="shared" si="14"/>
        <v>15</v>
      </c>
      <c r="AB7" s="45"/>
    </row>
    <row r="8" spans="2:28">
      <c r="B8" s="44"/>
      <c r="C8" s="48">
        <f>I7+1</f>
        <v>21</v>
      </c>
      <c r="D8" s="4">
        <f>C8+1</f>
        <v>22</v>
      </c>
      <c r="E8" s="4">
        <f t="shared" si="0"/>
        <v>23</v>
      </c>
      <c r="F8" s="4">
        <f t="shared" si="1"/>
        <v>24</v>
      </c>
      <c r="G8" s="4">
        <f t="shared" si="2"/>
        <v>25</v>
      </c>
      <c r="H8" s="4">
        <f t="shared" si="4"/>
        <v>26</v>
      </c>
      <c r="I8" s="49">
        <f t="shared" si="5"/>
        <v>27</v>
      </c>
      <c r="J8" s="45"/>
      <c r="K8" s="44"/>
      <c r="L8" s="48">
        <f>R7+1</f>
        <v>19</v>
      </c>
      <c r="M8" s="4">
        <f>L8+1</f>
        <v>20</v>
      </c>
      <c r="N8" s="4">
        <f t="shared" si="6"/>
        <v>21</v>
      </c>
      <c r="O8" s="4">
        <f t="shared" si="7"/>
        <v>22</v>
      </c>
      <c r="P8" s="4">
        <f t="shared" si="3"/>
        <v>23</v>
      </c>
      <c r="Q8" s="4">
        <f t="shared" si="8"/>
        <v>24</v>
      </c>
      <c r="R8" s="49">
        <f t="shared" si="9"/>
        <v>25</v>
      </c>
      <c r="S8" s="45"/>
      <c r="T8" s="44"/>
      <c r="U8" s="48">
        <f>AA7+1</f>
        <v>16</v>
      </c>
      <c r="V8" s="46">
        <f>U8+1</f>
        <v>17</v>
      </c>
      <c r="W8" s="4">
        <f t="shared" si="10"/>
        <v>18</v>
      </c>
      <c r="X8" s="4">
        <f t="shared" si="11"/>
        <v>19</v>
      </c>
      <c r="Y8" s="4">
        <f t="shared" si="12"/>
        <v>20</v>
      </c>
      <c r="Z8" s="4">
        <f t="shared" si="13"/>
        <v>21</v>
      </c>
      <c r="AA8" s="49">
        <f t="shared" si="14"/>
        <v>22</v>
      </c>
      <c r="AB8" s="45"/>
    </row>
    <row r="9" spans="2:28">
      <c r="B9" s="44"/>
      <c r="C9" s="48">
        <f>I8+1</f>
        <v>28</v>
      </c>
      <c r="D9" s="4">
        <f>C9+1</f>
        <v>29</v>
      </c>
      <c r="E9" s="4">
        <f t="shared" si="0"/>
        <v>30</v>
      </c>
      <c r="F9" s="4"/>
      <c r="G9" s="4"/>
      <c r="H9" s="4"/>
      <c r="I9" s="4"/>
      <c r="J9" s="45"/>
      <c r="K9" s="44"/>
      <c r="L9" s="48">
        <f>R8+1</f>
        <v>26</v>
      </c>
      <c r="M9" s="4">
        <f>L9+1</f>
        <v>27</v>
      </c>
      <c r="N9" s="4">
        <f t="shared" si="6"/>
        <v>28</v>
      </c>
      <c r="O9" s="4">
        <f t="shared" si="7"/>
        <v>29</v>
      </c>
      <c r="P9" s="4">
        <f t="shared" si="3"/>
        <v>30</v>
      </c>
      <c r="Q9" s="4">
        <f t="shared" si="8"/>
        <v>31</v>
      </c>
      <c r="R9" s="4"/>
      <c r="S9" s="45"/>
      <c r="T9" s="44"/>
      <c r="U9" s="48">
        <f>AA8+1</f>
        <v>23</v>
      </c>
      <c r="V9" s="4">
        <f>U9+1</f>
        <v>24</v>
      </c>
      <c r="W9" s="4">
        <f t="shared" si="10"/>
        <v>25</v>
      </c>
      <c r="X9" s="4">
        <f t="shared" si="11"/>
        <v>26</v>
      </c>
      <c r="Y9" s="4">
        <f t="shared" si="12"/>
        <v>27</v>
      </c>
      <c r="Z9" s="4">
        <f t="shared" si="13"/>
        <v>28</v>
      </c>
      <c r="AA9" s="49">
        <f t="shared" si="14"/>
        <v>29</v>
      </c>
      <c r="AB9" s="45"/>
    </row>
    <row r="10" spans="2:28">
      <c r="B10" s="44"/>
      <c r="C10" s="3"/>
      <c r="D10" s="3"/>
      <c r="E10" s="3"/>
      <c r="F10" s="3"/>
      <c r="G10" s="3"/>
      <c r="H10" s="3"/>
      <c r="I10" s="3"/>
      <c r="J10" s="45"/>
      <c r="K10" s="44"/>
      <c r="L10" s="3"/>
      <c r="M10" s="3"/>
      <c r="N10" s="3"/>
      <c r="O10" s="3"/>
      <c r="P10" s="3"/>
      <c r="Q10" s="3"/>
      <c r="R10" s="3"/>
      <c r="S10" s="45"/>
      <c r="T10" s="44"/>
      <c r="U10" s="48">
        <f>AA9+1</f>
        <v>30</v>
      </c>
      <c r="V10" s="4">
        <f>U10+1</f>
        <v>31</v>
      </c>
      <c r="W10" s="3"/>
      <c r="X10" s="3"/>
      <c r="Y10" s="3"/>
      <c r="Z10" s="3"/>
      <c r="AA10" s="3"/>
      <c r="AB10" s="45"/>
    </row>
    <row r="11" spans="2:28">
      <c r="B11" s="31"/>
      <c r="C11" s="50"/>
      <c r="D11" s="50"/>
      <c r="E11" s="50"/>
      <c r="F11" s="50"/>
      <c r="G11" s="50"/>
      <c r="H11" s="50"/>
      <c r="I11" s="50"/>
      <c r="J11" s="30"/>
      <c r="K11" s="31"/>
      <c r="L11" s="50"/>
      <c r="M11" s="50"/>
      <c r="N11" s="50"/>
      <c r="O11" s="50"/>
      <c r="P11" s="50"/>
      <c r="Q11" s="50"/>
      <c r="R11" s="50"/>
      <c r="S11" s="30"/>
      <c r="T11" s="31"/>
      <c r="U11" s="50"/>
      <c r="V11" s="50"/>
      <c r="W11" s="50"/>
      <c r="X11" s="50"/>
      <c r="Y11" s="50"/>
      <c r="Z11" s="50"/>
      <c r="AA11" s="50"/>
      <c r="AB11" s="30"/>
    </row>
    <row r="13" spans="2:28">
      <c r="B13" s="41"/>
      <c r="C13" s="5" t="s">
        <v>35</v>
      </c>
      <c r="D13" s="42"/>
      <c r="E13" s="42"/>
      <c r="F13" s="42"/>
      <c r="G13" s="42"/>
      <c r="H13" s="42"/>
      <c r="I13" s="42"/>
      <c r="J13" s="43"/>
      <c r="K13" s="41"/>
      <c r="L13" s="5" t="s">
        <v>36</v>
      </c>
      <c r="M13" s="42"/>
      <c r="N13" s="42"/>
      <c r="O13" s="42"/>
      <c r="P13" s="42"/>
      <c r="Q13" s="42"/>
      <c r="R13" s="42"/>
      <c r="S13" s="43"/>
      <c r="T13" s="41"/>
      <c r="U13" s="5" t="s">
        <v>37</v>
      </c>
      <c r="V13" s="42"/>
      <c r="W13" s="42"/>
      <c r="X13" s="42"/>
      <c r="Y13" s="42"/>
      <c r="Z13" s="42"/>
      <c r="AA13" s="42"/>
      <c r="AB13" s="43"/>
    </row>
    <row r="14" spans="2:28">
      <c r="B14" s="44"/>
      <c r="C14" s="3"/>
      <c r="D14" s="3"/>
      <c r="E14" s="3"/>
      <c r="F14" s="3"/>
      <c r="G14" s="3"/>
      <c r="H14" s="3"/>
      <c r="I14" s="3"/>
      <c r="J14" s="45"/>
      <c r="K14" s="44"/>
      <c r="L14" s="3"/>
      <c r="M14" s="3"/>
      <c r="N14" s="3"/>
      <c r="O14" s="3"/>
      <c r="P14" s="3"/>
      <c r="Q14" s="3"/>
      <c r="R14" s="3"/>
      <c r="S14" s="45"/>
      <c r="T14" s="44"/>
      <c r="U14" s="3"/>
      <c r="V14" s="3"/>
      <c r="W14" s="3"/>
      <c r="X14" s="3"/>
      <c r="Y14" s="3"/>
      <c r="Z14" s="3"/>
      <c r="AA14" s="3"/>
      <c r="AB14" s="45"/>
    </row>
    <row r="15" spans="2:28">
      <c r="B15" s="44"/>
      <c r="C15" s="46" t="s">
        <v>4</v>
      </c>
      <c r="D15" s="4" t="s">
        <v>0</v>
      </c>
      <c r="E15" s="4" t="s">
        <v>27</v>
      </c>
      <c r="F15" s="4" t="s">
        <v>28</v>
      </c>
      <c r="G15" s="4" t="s">
        <v>29</v>
      </c>
      <c r="H15" s="4" t="s">
        <v>30</v>
      </c>
      <c r="I15" s="47" t="s">
        <v>31</v>
      </c>
      <c r="J15" s="45"/>
      <c r="K15" s="44"/>
      <c r="L15" s="46" t="s">
        <v>4</v>
      </c>
      <c r="M15" s="4" t="s">
        <v>0</v>
      </c>
      <c r="N15" s="4" t="s">
        <v>27</v>
      </c>
      <c r="O15" s="4" t="s">
        <v>28</v>
      </c>
      <c r="P15" s="4" t="s">
        <v>29</v>
      </c>
      <c r="Q15" s="4" t="s">
        <v>30</v>
      </c>
      <c r="R15" s="47" t="s">
        <v>31</v>
      </c>
      <c r="S15" s="45"/>
      <c r="T15" s="44"/>
      <c r="U15" s="46" t="s">
        <v>4</v>
      </c>
      <c r="V15" s="4" t="s">
        <v>0</v>
      </c>
      <c r="W15" s="4" t="s">
        <v>27</v>
      </c>
      <c r="X15" s="4" t="s">
        <v>28</v>
      </c>
      <c r="Y15" s="4" t="s">
        <v>29</v>
      </c>
      <c r="Z15" s="4" t="s">
        <v>30</v>
      </c>
      <c r="AA15" s="47" t="s">
        <v>31</v>
      </c>
      <c r="AB15" s="45"/>
    </row>
    <row r="16" spans="2:28">
      <c r="B16" s="44"/>
      <c r="C16" s="48"/>
      <c r="D16" s="4"/>
      <c r="E16" s="4">
        <v>1</v>
      </c>
      <c r="F16" s="4">
        <f t="shared" ref="F16:F20" si="15">E16+1</f>
        <v>2</v>
      </c>
      <c r="G16" s="4">
        <f t="shared" ref="G16:G19" si="16">F16+1</f>
        <v>3</v>
      </c>
      <c r="H16" s="4">
        <f>G16+1</f>
        <v>4</v>
      </c>
      <c r="I16" s="49">
        <f>H16+1</f>
        <v>5</v>
      </c>
      <c r="J16" s="45"/>
      <c r="K16" s="44"/>
      <c r="L16" s="48"/>
      <c r="M16" s="4"/>
      <c r="N16" s="4"/>
      <c r="O16" s="4"/>
      <c r="P16" s="4">
        <v>1</v>
      </c>
      <c r="Q16" s="4">
        <f>P16+1</f>
        <v>2</v>
      </c>
      <c r="R16" s="49">
        <f>Q16+1</f>
        <v>3</v>
      </c>
      <c r="S16" s="45"/>
      <c r="T16" s="44"/>
      <c r="U16" s="48">
        <v>1</v>
      </c>
      <c r="V16" s="4">
        <f>U16+1</f>
        <v>2</v>
      </c>
      <c r="W16" s="4">
        <f t="shared" ref="W16:W19" si="17">V16+1</f>
        <v>3</v>
      </c>
      <c r="X16" s="4">
        <f t="shared" ref="X16:X19" si="18">W16+1</f>
        <v>4</v>
      </c>
      <c r="Y16" s="4">
        <f t="shared" ref="Y16:Y19" si="19">X16+1</f>
        <v>5</v>
      </c>
      <c r="Z16" s="4">
        <f>Y16+1</f>
        <v>6</v>
      </c>
      <c r="AA16" s="49">
        <f>Z16+1</f>
        <v>7</v>
      </c>
      <c r="AB16" s="45"/>
    </row>
    <row r="17" spans="2:28">
      <c r="B17" s="44"/>
      <c r="C17" s="48">
        <f>I16+1</f>
        <v>6</v>
      </c>
      <c r="D17" s="4">
        <f>C17+1</f>
        <v>7</v>
      </c>
      <c r="E17" s="4">
        <f t="shared" ref="E17:E20" si="20">D17+1</f>
        <v>8</v>
      </c>
      <c r="F17" s="4">
        <f t="shared" si="15"/>
        <v>9</v>
      </c>
      <c r="G17" s="4">
        <f t="shared" si="16"/>
        <v>10</v>
      </c>
      <c r="H17" s="4">
        <f t="shared" ref="H17:H19" si="21">G17+1</f>
        <v>11</v>
      </c>
      <c r="I17" s="49">
        <f t="shared" ref="I17:I19" si="22">H17+1</f>
        <v>12</v>
      </c>
      <c r="J17" s="45"/>
      <c r="K17" s="44"/>
      <c r="L17" s="48">
        <f>R16+1</f>
        <v>4</v>
      </c>
      <c r="M17" s="46">
        <f>L17+1</f>
        <v>5</v>
      </c>
      <c r="N17" s="4">
        <f t="shared" ref="N17:N20" si="23">M17+1</f>
        <v>6</v>
      </c>
      <c r="O17" s="4">
        <f t="shared" ref="O17:O20" si="24">N17+1</f>
        <v>7</v>
      </c>
      <c r="P17" s="4">
        <f t="shared" ref="P17:P20" si="25">O17+1</f>
        <v>8</v>
      </c>
      <c r="Q17" s="46">
        <f t="shared" ref="Q17:Q20" si="26">P17+1</f>
        <v>9</v>
      </c>
      <c r="R17" s="49">
        <f t="shared" ref="R17:R20" si="27">Q17+1</f>
        <v>10</v>
      </c>
      <c r="S17" s="45"/>
      <c r="T17" s="44"/>
      <c r="U17" s="48">
        <f>AA16+1</f>
        <v>8</v>
      </c>
      <c r="V17" s="4">
        <f>U17+1</f>
        <v>9</v>
      </c>
      <c r="W17" s="4">
        <f t="shared" si="17"/>
        <v>10</v>
      </c>
      <c r="X17" s="4">
        <f t="shared" si="18"/>
        <v>11</v>
      </c>
      <c r="Y17" s="4">
        <f t="shared" si="19"/>
        <v>12</v>
      </c>
      <c r="Z17" s="4">
        <f t="shared" ref="Z17:Z19" si="28">Y17+1</f>
        <v>13</v>
      </c>
      <c r="AA17" s="49">
        <f t="shared" ref="AA17:AA19" si="29">Z17+1</f>
        <v>14</v>
      </c>
      <c r="AB17" s="45"/>
    </row>
    <row r="18" spans="2:28">
      <c r="B18" s="44"/>
      <c r="C18" s="48">
        <f>I17+1</f>
        <v>13</v>
      </c>
      <c r="D18" s="4">
        <f>C18+1</f>
        <v>14</v>
      </c>
      <c r="E18" s="4">
        <f t="shared" si="20"/>
        <v>15</v>
      </c>
      <c r="F18" s="4">
        <f t="shared" si="15"/>
        <v>16</v>
      </c>
      <c r="G18" s="4">
        <f t="shared" si="16"/>
        <v>17</v>
      </c>
      <c r="H18" s="4">
        <f t="shared" si="21"/>
        <v>18</v>
      </c>
      <c r="I18" s="49">
        <f t="shared" si="22"/>
        <v>19</v>
      </c>
      <c r="J18" s="45"/>
      <c r="K18" s="44"/>
      <c r="L18" s="48">
        <f>R17+1</f>
        <v>11</v>
      </c>
      <c r="M18" s="4">
        <f>L18+1</f>
        <v>12</v>
      </c>
      <c r="N18" s="4">
        <f t="shared" si="23"/>
        <v>13</v>
      </c>
      <c r="O18" s="4">
        <f t="shared" si="24"/>
        <v>14</v>
      </c>
      <c r="P18" s="4">
        <f t="shared" si="25"/>
        <v>15</v>
      </c>
      <c r="Q18" s="4">
        <f t="shared" si="26"/>
        <v>16</v>
      </c>
      <c r="R18" s="49">
        <f t="shared" si="27"/>
        <v>17</v>
      </c>
      <c r="S18" s="45"/>
      <c r="T18" s="44"/>
      <c r="U18" s="48">
        <f>AA17+1</f>
        <v>15</v>
      </c>
      <c r="V18" s="4">
        <f>U18+1</f>
        <v>16</v>
      </c>
      <c r="W18" s="4">
        <f t="shared" si="17"/>
        <v>17</v>
      </c>
      <c r="X18" s="4">
        <f t="shared" si="18"/>
        <v>18</v>
      </c>
      <c r="Y18" s="4">
        <f t="shared" si="19"/>
        <v>19</v>
      </c>
      <c r="Z18" s="4">
        <f t="shared" si="28"/>
        <v>20</v>
      </c>
      <c r="AA18" s="49">
        <f t="shared" si="29"/>
        <v>21</v>
      </c>
      <c r="AB18" s="45"/>
    </row>
    <row r="19" spans="2:28">
      <c r="B19" s="44"/>
      <c r="C19" s="48">
        <f>I18+1</f>
        <v>20</v>
      </c>
      <c r="D19" s="4">
        <f>C19+1</f>
        <v>21</v>
      </c>
      <c r="E19" s="4">
        <f t="shared" si="20"/>
        <v>22</v>
      </c>
      <c r="F19" s="4">
        <f t="shared" si="15"/>
        <v>23</v>
      </c>
      <c r="G19" s="46">
        <f t="shared" si="16"/>
        <v>24</v>
      </c>
      <c r="H19" s="46">
        <f t="shared" si="21"/>
        <v>25</v>
      </c>
      <c r="I19" s="49">
        <f t="shared" si="22"/>
        <v>26</v>
      </c>
      <c r="J19" s="45"/>
      <c r="K19" s="44"/>
      <c r="L19" s="48">
        <f>R18+1</f>
        <v>18</v>
      </c>
      <c r="M19" s="4">
        <f>L19+1</f>
        <v>19</v>
      </c>
      <c r="N19" s="4">
        <f t="shared" si="23"/>
        <v>20</v>
      </c>
      <c r="O19" s="4">
        <f t="shared" si="24"/>
        <v>21</v>
      </c>
      <c r="P19" s="4">
        <f t="shared" si="25"/>
        <v>22</v>
      </c>
      <c r="Q19" s="4">
        <f t="shared" si="26"/>
        <v>23</v>
      </c>
      <c r="R19" s="49">
        <f t="shared" si="27"/>
        <v>24</v>
      </c>
      <c r="S19" s="45"/>
      <c r="T19" s="44"/>
      <c r="U19" s="48">
        <f>AA18+1</f>
        <v>22</v>
      </c>
      <c r="V19" s="4">
        <f>U19+1</f>
        <v>23</v>
      </c>
      <c r="W19" s="4">
        <f t="shared" si="17"/>
        <v>24</v>
      </c>
      <c r="X19" s="4">
        <f t="shared" si="18"/>
        <v>25</v>
      </c>
      <c r="Y19" s="4">
        <f t="shared" si="19"/>
        <v>26</v>
      </c>
      <c r="Z19" s="4">
        <f t="shared" si="28"/>
        <v>27</v>
      </c>
      <c r="AA19" s="49">
        <f t="shared" si="29"/>
        <v>28</v>
      </c>
      <c r="AB19" s="45"/>
    </row>
    <row r="20" spans="2:28">
      <c r="B20" s="44"/>
      <c r="C20" s="48">
        <f>I19+1</f>
        <v>27</v>
      </c>
      <c r="D20" s="4">
        <f>C20+1</f>
        <v>28</v>
      </c>
      <c r="E20" s="4">
        <f t="shared" si="20"/>
        <v>29</v>
      </c>
      <c r="F20" s="4">
        <f t="shared" si="15"/>
        <v>30</v>
      </c>
      <c r="G20" s="4"/>
      <c r="H20" s="4"/>
      <c r="I20" s="4"/>
      <c r="J20" s="45"/>
      <c r="K20" s="44"/>
      <c r="L20" s="48">
        <f>R19+1</f>
        <v>25</v>
      </c>
      <c r="M20" s="4">
        <f>L20+1</f>
        <v>26</v>
      </c>
      <c r="N20" s="4">
        <f t="shared" si="23"/>
        <v>27</v>
      </c>
      <c r="O20" s="4">
        <f t="shared" si="24"/>
        <v>28</v>
      </c>
      <c r="P20" s="4">
        <f t="shared" si="25"/>
        <v>29</v>
      </c>
      <c r="Q20" s="4">
        <f t="shared" si="26"/>
        <v>30</v>
      </c>
      <c r="R20" s="49">
        <f t="shared" si="27"/>
        <v>31</v>
      </c>
      <c r="S20" s="45"/>
      <c r="T20" s="44"/>
      <c r="U20" s="48">
        <f>AA19+1</f>
        <v>29</v>
      </c>
      <c r="V20" s="4">
        <f>U20+1</f>
        <v>30</v>
      </c>
      <c r="W20" s="4"/>
      <c r="X20" s="4"/>
      <c r="Y20" s="4"/>
      <c r="Z20" s="4"/>
      <c r="AA20" s="4"/>
      <c r="AB20" s="45"/>
    </row>
    <row r="21" spans="2:28">
      <c r="B21" s="44"/>
      <c r="C21" s="3"/>
      <c r="D21" s="3"/>
      <c r="E21" s="3"/>
      <c r="F21" s="3"/>
      <c r="G21" s="3"/>
      <c r="H21" s="3"/>
      <c r="I21" s="3"/>
      <c r="J21" s="45"/>
      <c r="K21" s="44"/>
      <c r="L21" s="3"/>
      <c r="M21" s="3"/>
      <c r="N21" s="3"/>
      <c r="O21" s="3"/>
      <c r="P21" s="3"/>
      <c r="Q21" s="3"/>
      <c r="R21" s="3"/>
      <c r="S21" s="45"/>
      <c r="T21" s="44"/>
      <c r="U21" s="3"/>
      <c r="V21" s="3"/>
      <c r="W21" s="3"/>
      <c r="X21" s="3"/>
      <c r="Y21" s="3"/>
      <c r="Z21" s="3"/>
      <c r="AA21" s="3"/>
      <c r="AB21" s="45"/>
    </row>
    <row r="22" spans="2:28">
      <c r="B22" s="31"/>
      <c r="C22" s="50"/>
      <c r="D22" s="50"/>
      <c r="E22" s="50"/>
      <c r="F22" s="50"/>
      <c r="G22" s="50"/>
      <c r="H22" s="50"/>
      <c r="I22" s="50"/>
      <c r="J22" s="30"/>
      <c r="K22" s="31"/>
      <c r="L22" s="50"/>
      <c r="M22" s="50"/>
      <c r="N22" s="50"/>
      <c r="O22" s="50"/>
      <c r="P22" s="50"/>
      <c r="Q22" s="50"/>
      <c r="R22" s="50"/>
      <c r="S22" s="30"/>
      <c r="T22" s="31"/>
      <c r="U22" s="50"/>
      <c r="V22" s="50"/>
      <c r="W22" s="50"/>
      <c r="X22" s="50"/>
      <c r="Y22" s="50"/>
      <c r="Z22" s="50"/>
      <c r="AA22" s="50"/>
      <c r="AB22" s="30"/>
    </row>
    <row r="24" spans="2:28">
      <c r="B24" s="41"/>
      <c r="C24" s="5" t="s">
        <v>38</v>
      </c>
      <c r="D24" s="42"/>
      <c r="E24" s="42"/>
      <c r="F24" s="42"/>
      <c r="G24" s="42"/>
      <c r="H24" s="42"/>
      <c r="I24" s="42"/>
      <c r="J24" s="43"/>
      <c r="K24" s="41"/>
      <c r="L24" s="5" t="s">
        <v>42</v>
      </c>
      <c r="M24" s="42"/>
      <c r="N24" s="42"/>
      <c r="O24" s="42"/>
      <c r="P24" s="42"/>
      <c r="Q24" s="42"/>
      <c r="R24" s="42"/>
      <c r="S24" s="43"/>
      <c r="T24" s="41"/>
      <c r="U24" s="5" t="s">
        <v>43</v>
      </c>
      <c r="V24" s="42"/>
      <c r="W24" s="42"/>
      <c r="X24" s="42"/>
      <c r="Y24" s="42"/>
      <c r="Z24" s="42"/>
      <c r="AA24" s="42"/>
      <c r="AB24" s="43"/>
    </row>
    <row r="25" spans="2:28">
      <c r="B25" s="44"/>
      <c r="C25" s="3"/>
      <c r="D25" s="3"/>
      <c r="E25" s="3"/>
      <c r="F25" s="3"/>
      <c r="G25" s="3"/>
      <c r="H25" s="3"/>
      <c r="I25" s="3"/>
      <c r="J25" s="45"/>
      <c r="K25" s="44"/>
      <c r="L25" s="3"/>
      <c r="M25" s="3"/>
      <c r="N25" s="3"/>
      <c r="O25" s="3"/>
      <c r="P25" s="3"/>
      <c r="Q25" s="3"/>
      <c r="R25" s="3"/>
      <c r="S25" s="45"/>
      <c r="T25" s="44"/>
      <c r="U25" s="3"/>
      <c r="V25" s="3"/>
      <c r="W25" s="3"/>
      <c r="X25" s="3"/>
      <c r="Y25" s="3"/>
      <c r="Z25" s="3"/>
      <c r="AA25" s="3"/>
      <c r="AB25" s="45"/>
    </row>
    <row r="26" spans="2:28">
      <c r="B26" s="44"/>
      <c r="C26" s="46" t="s">
        <v>4</v>
      </c>
      <c r="D26" s="4" t="s">
        <v>0</v>
      </c>
      <c r="E26" s="4" t="s">
        <v>27</v>
      </c>
      <c r="F26" s="4" t="s">
        <v>28</v>
      </c>
      <c r="G26" s="4" t="s">
        <v>29</v>
      </c>
      <c r="H26" s="4" t="s">
        <v>30</v>
      </c>
      <c r="I26" s="47" t="s">
        <v>31</v>
      </c>
      <c r="J26" s="45"/>
      <c r="K26" s="44"/>
      <c r="L26" s="46" t="s">
        <v>4</v>
      </c>
      <c r="M26" s="4" t="s">
        <v>0</v>
      </c>
      <c r="N26" s="4" t="s">
        <v>27</v>
      </c>
      <c r="O26" s="4" t="s">
        <v>28</v>
      </c>
      <c r="P26" s="4" t="s">
        <v>29</v>
      </c>
      <c r="Q26" s="4" t="s">
        <v>30</v>
      </c>
      <c r="R26" s="47" t="s">
        <v>31</v>
      </c>
      <c r="S26" s="45"/>
      <c r="T26" s="44"/>
      <c r="U26" s="46" t="s">
        <v>4</v>
      </c>
      <c r="V26" s="4" t="s">
        <v>0</v>
      </c>
      <c r="W26" s="4" t="s">
        <v>27</v>
      </c>
      <c r="X26" s="4" t="s">
        <v>28</v>
      </c>
      <c r="Y26" s="4" t="s">
        <v>29</v>
      </c>
      <c r="Z26" s="4" t="s">
        <v>30</v>
      </c>
      <c r="AA26" s="47" t="s">
        <v>31</v>
      </c>
      <c r="AB26" s="45"/>
    </row>
    <row r="27" spans="2:28">
      <c r="B27" s="44"/>
      <c r="C27" s="48"/>
      <c r="D27" s="4"/>
      <c r="E27" s="4">
        <v>1</v>
      </c>
      <c r="F27" s="4">
        <f t="shared" ref="F27:F31" si="30">E27+1</f>
        <v>2</v>
      </c>
      <c r="G27" s="4">
        <f t="shared" ref="G27:G31" si="31">F27+1</f>
        <v>3</v>
      </c>
      <c r="H27" s="4">
        <f>G27+1</f>
        <v>4</v>
      </c>
      <c r="I27" s="49">
        <f>H27+1</f>
        <v>5</v>
      </c>
      <c r="J27" s="45"/>
      <c r="K27" s="44"/>
      <c r="L27" s="48"/>
      <c r="M27" s="4"/>
      <c r="N27" s="4"/>
      <c r="O27" s="4"/>
      <c r="P27" s="4"/>
      <c r="Q27" s="46">
        <v>1</v>
      </c>
      <c r="R27" s="49">
        <f>Q27+1</f>
        <v>2</v>
      </c>
      <c r="S27" s="45"/>
      <c r="T27" s="44"/>
      <c r="U27" s="48"/>
      <c r="V27" s="4">
        <v>1</v>
      </c>
      <c r="W27" s="4">
        <f t="shared" ref="W27" si="32">V27+1</f>
        <v>2</v>
      </c>
      <c r="X27" s="4">
        <f t="shared" ref="X27" si="33">W27+1</f>
        <v>3</v>
      </c>
      <c r="Y27" s="4">
        <f t="shared" ref="Y27" si="34">X27+1</f>
        <v>4</v>
      </c>
      <c r="Z27" s="4">
        <f t="shared" ref="Z27" si="35">Y27+1</f>
        <v>5</v>
      </c>
      <c r="AA27" s="49">
        <f>Z27+1</f>
        <v>6</v>
      </c>
      <c r="AB27" s="45"/>
    </row>
    <row r="28" spans="2:28">
      <c r="B28" s="44"/>
      <c r="C28" s="48">
        <f>I27+1</f>
        <v>6</v>
      </c>
      <c r="D28" s="4">
        <f>C28+1</f>
        <v>7</v>
      </c>
      <c r="E28" s="4">
        <f t="shared" ref="E28:E31" si="36">D28+1</f>
        <v>8</v>
      </c>
      <c r="F28" s="4">
        <f t="shared" si="30"/>
        <v>9</v>
      </c>
      <c r="G28" s="4">
        <f t="shared" si="31"/>
        <v>10</v>
      </c>
      <c r="H28" s="4">
        <f t="shared" ref="H28:H30" si="37">G28+1</f>
        <v>11</v>
      </c>
      <c r="I28" s="49">
        <f t="shared" ref="I28:I30" si="38">H28+1</f>
        <v>12</v>
      </c>
      <c r="J28" s="45"/>
      <c r="K28" s="44"/>
      <c r="L28" s="48">
        <f>R27+1</f>
        <v>3</v>
      </c>
      <c r="M28" s="4">
        <f>L28+1</f>
        <v>4</v>
      </c>
      <c r="N28" s="4">
        <f t="shared" ref="N28:R31" si="39">M28+1</f>
        <v>5</v>
      </c>
      <c r="O28" s="4">
        <f t="shared" si="39"/>
        <v>6</v>
      </c>
      <c r="P28" s="4">
        <f t="shared" si="39"/>
        <v>7</v>
      </c>
      <c r="Q28" s="4">
        <f t="shared" si="39"/>
        <v>8</v>
      </c>
      <c r="R28" s="49">
        <f t="shared" si="39"/>
        <v>9</v>
      </c>
      <c r="S28" s="45"/>
      <c r="T28" s="44"/>
      <c r="U28" s="48">
        <f>AA27+1</f>
        <v>7</v>
      </c>
      <c r="V28" s="46">
        <f>U28+1</f>
        <v>8</v>
      </c>
      <c r="W28" s="46">
        <f t="shared" ref="W28:AA30" si="40">V28+1</f>
        <v>9</v>
      </c>
      <c r="X28" s="4">
        <f t="shared" si="40"/>
        <v>10</v>
      </c>
      <c r="Y28" s="4">
        <f t="shared" si="40"/>
        <v>11</v>
      </c>
      <c r="Z28" s="4">
        <f t="shared" si="40"/>
        <v>12</v>
      </c>
      <c r="AA28" s="49">
        <f t="shared" si="40"/>
        <v>13</v>
      </c>
      <c r="AB28" s="45"/>
    </row>
    <row r="29" spans="2:28">
      <c r="B29" s="44"/>
      <c r="C29" s="48">
        <f>I28+1</f>
        <v>13</v>
      </c>
      <c r="D29" s="4">
        <f>C29+1</f>
        <v>14</v>
      </c>
      <c r="E29" s="4">
        <f t="shared" si="36"/>
        <v>15</v>
      </c>
      <c r="F29" s="4">
        <f t="shared" si="30"/>
        <v>16</v>
      </c>
      <c r="G29" s="4">
        <f t="shared" si="31"/>
        <v>17</v>
      </c>
      <c r="H29" s="4">
        <f t="shared" si="37"/>
        <v>18</v>
      </c>
      <c r="I29" s="49">
        <f t="shared" si="38"/>
        <v>19</v>
      </c>
      <c r="J29" s="45"/>
      <c r="K29" s="44"/>
      <c r="L29" s="48">
        <f>R28+1</f>
        <v>10</v>
      </c>
      <c r="M29" s="4">
        <f>L29+1</f>
        <v>11</v>
      </c>
      <c r="N29" s="4">
        <f t="shared" si="39"/>
        <v>12</v>
      </c>
      <c r="O29" s="4">
        <f t="shared" si="39"/>
        <v>13</v>
      </c>
      <c r="P29" s="4">
        <f t="shared" si="39"/>
        <v>14</v>
      </c>
      <c r="Q29" s="4">
        <f t="shared" si="39"/>
        <v>15</v>
      </c>
      <c r="R29" s="49">
        <f t="shared" si="39"/>
        <v>16</v>
      </c>
      <c r="S29" s="45"/>
      <c r="T29" s="44"/>
      <c r="U29" s="48">
        <f>AA28+1</f>
        <v>14</v>
      </c>
      <c r="V29" s="4">
        <f>U29+1</f>
        <v>15</v>
      </c>
      <c r="W29" s="4">
        <f t="shared" si="40"/>
        <v>16</v>
      </c>
      <c r="X29" s="4">
        <f t="shared" si="40"/>
        <v>17</v>
      </c>
      <c r="Y29" s="4">
        <f t="shared" si="40"/>
        <v>18</v>
      </c>
      <c r="Z29" s="4">
        <f t="shared" si="40"/>
        <v>19</v>
      </c>
      <c r="AA29" s="49">
        <f t="shared" si="40"/>
        <v>20</v>
      </c>
      <c r="AB29" s="45"/>
    </row>
    <row r="30" spans="2:28">
      <c r="B30" s="44"/>
      <c r="C30" s="48">
        <f>I29+1</f>
        <v>20</v>
      </c>
      <c r="D30" s="4">
        <f>C30+1</f>
        <v>21</v>
      </c>
      <c r="E30" s="4">
        <f t="shared" si="36"/>
        <v>22</v>
      </c>
      <c r="F30" s="4">
        <f t="shared" si="30"/>
        <v>23</v>
      </c>
      <c r="G30" s="4">
        <f t="shared" si="31"/>
        <v>24</v>
      </c>
      <c r="H30" s="46">
        <f t="shared" si="37"/>
        <v>25</v>
      </c>
      <c r="I30" s="49">
        <f t="shared" si="38"/>
        <v>26</v>
      </c>
      <c r="J30" s="45"/>
      <c r="K30" s="44"/>
      <c r="L30" s="48">
        <f>R29+1</f>
        <v>17</v>
      </c>
      <c r="M30" s="4">
        <f>L30+1</f>
        <v>18</v>
      </c>
      <c r="N30" s="4">
        <f t="shared" si="39"/>
        <v>19</v>
      </c>
      <c r="O30" s="4">
        <f t="shared" si="39"/>
        <v>20</v>
      </c>
      <c r="P30" s="4">
        <f t="shared" si="39"/>
        <v>21</v>
      </c>
      <c r="Q30" s="4">
        <f t="shared" si="39"/>
        <v>22</v>
      </c>
      <c r="R30" s="49">
        <f t="shared" si="39"/>
        <v>23</v>
      </c>
      <c r="S30" s="45"/>
      <c r="T30" s="44"/>
      <c r="U30" s="48">
        <f>AA29+1</f>
        <v>21</v>
      </c>
      <c r="V30" s="4">
        <f>U30+1</f>
        <v>22</v>
      </c>
      <c r="W30" s="4">
        <f t="shared" si="40"/>
        <v>23</v>
      </c>
      <c r="X30" s="4">
        <f t="shared" si="40"/>
        <v>24</v>
      </c>
      <c r="Y30" s="4">
        <f t="shared" si="40"/>
        <v>25</v>
      </c>
      <c r="Z30" s="4">
        <f t="shared" si="40"/>
        <v>26</v>
      </c>
      <c r="AA30" s="49">
        <f t="shared" si="40"/>
        <v>27</v>
      </c>
      <c r="AB30" s="45"/>
    </row>
    <row r="31" spans="2:28">
      <c r="B31" s="44"/>
      <c r="C31" s="48">
        <f>I30+1</f>
        <v>27</v>
      </c>
      <c r="D31" s="4">
        <f>C31+1</f>
        <v>28</v>
      </c>
      <c r="E31" s="4">
        <f t="shared" si="36"/>
        <v>29</v>
      </c>
      <c r="F31" s="4">
        <f t="shared" si="30"/>
        <v>30</v>
      </c>
      <c r="G31" s="4">
        <f t="shared" si="31"/>
        <v>31</v>
      </c>
      <c r="H31" s="4"/>
      <c r="I31" s="4"/>
      <c r="J31" s="45"/>
      <c r="K31" s="44"/>
      <c r="L31" s="48">
        <f>R30+1</f>
        <v>24</v>
      </c>
      <c r="M31" s="4">
        <f>L31+1</f>
        <v>25</v>
      </c>
      <c r="N31" s="4">
        <f t="shared" si="39"/>
        <v>26</v>
      </c>
      <c r="O31" s="4">
        <f t="shared" si="39"/>
        <v>27</v>
      </c>
      <c r="P31" s="4">
        <f t="shared" si="39"/>
        <v>28</v>
      </c>
      <c r="Q31" s="4">
        <f t="shared" si="39"/>
        <v>29</v>
      </c>
      <c r="R31" s="49">
        <f t="shared" si="39"/>
        <v>30</v>
      </c>
      <c r="S31" s="45"/>
      <c r="T31" s="44"/>
      <c r="U31" s="48">
        <f>AA30+1</f>
        <v>28</v>
      </c>
      <c r="V31" s="4"/>
      <c r="W31" s="4"/>
      <c r="X31" s="4"/>
      <c r="Y31" s="4"/>
      <c r="Z31" s="4"/>
      <c r="AA31" s="49"/>
      <c r="AB31" s="45"/>
    </row>
    <row r="32" spans="2:28">
      <c r="B32" s="44"/>
      <c r="C32" s="3"/>
      <c r="D32" s="3"/>
      <c r="E32" s="3"/>
      <c r="F32" s="3"/>
      <c r="G32" s="3"/>
      <c r="H32" s="3"/>
      <c r="I32" s="3"/>
      <c r="J32" s="45"/>
      <c r="K32" s="44"/>
      <c r="L32" s="48">
        <f>R31+1</f>
        <v>31</v>
      </c>
      <c r="M32" s="3"/>
      <c r="N32" s="3"/>
      <c r="O32" s="3"/>
      <c r="P32" s="3"/>
      <c r="Q32" s="3"/>
      <c r="R32" s="3"/>
      <c r="S32" s="45"/>
      <c r="T32" s="44"/>
      <c r="U32" s="48"/>
      <c r="V32" s="3"/>
      <c r="W32" s="3"/>
      <c r="X32" s="3"/>
      <c r="Y32" s="3"/>
      <c r="Z32" s="3"/>
      <c r="AA32" s="3"/>
      <c r="AB32" s="45"/>
    </row>
    <row r="33" spans="2:28">
      <c r="B33" s="31"/>
      <c r="C33" s="50"/>
      <c r="D33" s="50"/>
      <c r="E33" s="50"/>
      <c r="F33" s="50"/>
      <c r="G33" s="50"/>
      <c r="H33" s="50"/>
      <c r="I33" s="50"/>
      <c r="J33" s="30"/>
      <c r="K33" s="31"/>
      <c r="L33" s="50"/>
      <c r="M33" s="50"/>
      <c r="N33" s="50"/>
      <c r="O33" s="50"/>
      <c r="P33" s="50"/>
      <c r="Q33" s="50"/>
      <c r="R33" s="50"/>
      <c r="S33" s="30"/>
      <c r="T33" s="31"/>
      <c r="U33" s="50"/>
      <c r="V33" s="50"/>
      <c r="W33" s="50"/>
      <c r="X33" s="50"/>
      <c r="Y33" s="50"/>
      <c r="Z33" s="50"/>
      <c r="AA33" s="50"/>
      <c r="AB33" s="30"/>
    </row>
    <row r="35" spans="2:28">
      <c r="B35" s="41"/>
      <c r="C35" s="5" t="s">
        <v>44</v>
      </c>
      <c r="D35" s="42"/>
      <c r="E35" s="42"/>
      <c r="F35" s="42"/>
      <c r="G35" s="42"/>
      <c r="H35" s="42"/>
      <c r="I35" s="42"/>
      <c r="J35" s="43"/>
      <c r="K35" s="41"/>
      <c r="L35" s="5" t="s">
        <v>45</v>
      </c>
      <c r="M35" s="42"/>
      <c r="N35" s="42"/>
      <c r="O35" s="42"/>
      <c r="P35" s="42"/>
      <c r="Q35" s="42"/>
      <c r="R35" s="42"/>
      <c r="S35" s="43"/>
      <c r="T35" s="41"/>
      <c r="U35" s="5" t="s">
        <v>46</v>
      </c>
      <c r="V35" s="42"/>
      <c r="W35" s="42"/>
      <c r="X35" s="42"/>
      <c r="Y35" s="42"/>
      <c r="Z35" s="42"/>
      <c r="AA35" s="42"/>
      <c r="AB35" s="43"/>
    </row>
    <row r="36" spans="2:28">
      <c r="B36" s="44"/>
      <c r="C36" s="3"/>
      <c r="D36" s="3"/>
      <c r="E36" s="3"/>
      <c r="F36" s="3"/>
      <c r="G36" s="3"/>
      <c r="H36" s="3"/>
      <c r="I36" s="3"/>
      <c r="J36" s="45"/>
      <c r="K36" s="44"/>
      <c r="L36" s="3"/>
      <c r="M36" s="3"/>
      <c r="N36" s="3"/>
      <c r="O36" s="3"/>
      <c r="P36" s="3"/>
      <c r="Q36" s="3"/>
      <c r="R36" s="3"/>
      <c r="S36" s="45"/>
      <c r="T36" s="44"/>
      <c r="U36" s="3"/>
      <c r="V36" s="3"/>
      <c r="W36" s="3"/>
      <c r="X36" s="3"/>
      <c r="Y36" s="3"/>
      <c r="Z36" s="3"/>
      <c r="AA36" s="3"/>
      <c r="AB36" s="45"/>
    </row>
    <row r="37" spans="2:28">
      <c r="B37" s="44"/>
      <c r="C37" s="46" t="s">
        <v>4</v>
      </c>
      <c r="D37" s="4" t="s">
        <v>0</v>
      </c>
      <c r="E37" s="4" t="s">
        <v>27</v>
      </c>
      <c r="F37" s="4" t="s">
        <v>28</v>
      </c>
      <c r="G37" s="4" t="s">
        <v>29</v>
      </c>
      <c r="H37" s="4" t="s">
        <v>30</v>
      </c>
      <c r="I37" s="47" t="s">
        <v>31</v>
      </c>
      <c r="J37" s="45"/>
      <c r="K37" s="44"/>
      <c r="L37" s="46" t="s">
        <v>4</v>
      </c>
      <c r="M37" s="4" t="s">
        <v>0</v>
      </c>
      <c r="N37" s="4" t="s">
        <v>27</v>
      </c>
      <c r="O37" s="4" t="s">
        <v>28</v>
      </c>
      <c r="P37" s="4" t="s">
        <v>29</v>
      </c>
      <c r="Q37" s="4" t="s">
        <v>30</v>
      </c>
      <c r="R37" s="47" t="s">
        <v>31</v>
      </c>
      <c r="S37" s="45"/>
      <c r="T37" s="44"/>
      <c r="U37" s="46" t="s">
        <v>4</v>
      </c>
      <c r="V37" s="4" t="s">
        <v>0</v>
      </c>
      <c r="W37" s="4" t="s">
        <v>27</v>
      </c>
      <c r="X37" s="4" t="s">
        <v>28</v>
      </c>
      <c r="Y37" s="4" t="s">
        <v>29</v>
      </c>
      <c r="Z37" s="4" t="s">
        <v>30</v>
      </c>
      <c r="AA37" s="47" t="s">
        <v>31</v>
      </c>
      <c r="AB37" s="45"/>
    </row>
    <row r="38" spans="2:28">
      <c r="B38" s="44"/>
      <c r="C38" s="48"/>
      <c r="D38" s="46">
        <v>1</v>
      </c>
      <c r="E38" s="4">
        <f t="shared" ref="E38:I42" si="41">D38+1</f>
        <v>2</v>
      </c>
      <c r="F38" s="4">
        <f t="shared" si="41"/>
        <v>3</v>
      </c>
      <c r="G38" s="4">
        <f t="shared" si="41"/>
        <v>4</v>
      </c>
      <c r="H38" s="4">
        <f>G38+1</f>
        <v>5</v>
      </c>
      <c r="I38" s="49">
        <f>H38+1</f>
        <v>6</v>
      </c>
      <c r="J38" s="45"/>
      <c r="K38" s="44"/>
      <c r="L38" s="48"/>
      <c r="M38" s="4"/>
      <c r="N38" s="4"/>
      <c r="O38" s="4"/>
      <c r="P38" s="4">
        <v>1</v>
      </c>
      <c r="Q38" s="4">
        <f>P38+1</f>
        <v>2</v>
      </c>
      <c r="R38" s="49">
        <f>Q38+1</f>
        <v>3</v>
      </c>
      <c r="S38" s="45"/>
      <c r="T38" s="44"/>
      <c r="U38" s="48"/>
      <c r="V38" s="4"/>
      <c r="W38" s="4"/>
      <c r="X38" s="4"/>
      <c r="Y38" s="4"/>
      <c r="Z38" s="4"/>
      <c r="AA38" s="49">
        <f>Z38+1</f>
        <v>1</v>
      </c>
      <c r="AB38" s="45"/>
    </row>
    <row r="39" spans="2:28">
      <c r="B39" s="44"/>
      <c r="C39" s="48">
        <f>I38+1</f>
        <v>7</v>
      </c>
      <c r="D39" s="4">
        <f>C39+1</f>
        <v>8</v>
      </c>
      <c r="E39" s="4">
        <f t="shared" si="41"/>
        <v>9</v>
      </c>
      <c r="F39" s="4">
        <f t="shared" si="41"/>
        <v>10</v>
      </c>
      <c r="G39" s="4">
        <f t="shared" si="41"/>
        <v>11</v>
      </c>
      <c r="H39" s="4">
        <f t="shared" si="41"/>
        <v>12</v>
      </c>
      <c r="I39" s="49">
        <f t="shared" si="41"/>
        <v>13</v>
      </c>
      <c r="J39" s="45"/>
      <c r="K39" s="44"/>
      <c r="L39" s="48">
        <f>R38+1</f>
        <v>4</v>
      </c>
      <c r="M39" s="4">
        <f>L39+1</f>
        <v>5</v>
      </c>
      <c r="N39" s="4">
        <f t="shared" ref="N39:R42" si="42">M39+1</f>
        <v>6</v>
      </c>
      <c r="O39" s="4">
        <f t="shared" si="42"/>
        <v>7</v>
      </c>
      <c r="P39" s="4">
        <f t="shared" si="42"/>
        <v>8</v>
      </c>
      <c r="Q39" s="4">
        <f t="shared" si="42"/>
        <v>9</v>
      </c>
      <c r="R39" s="49">
        <f t="shared" si="42"/>
        <v>10</v>
      </c>
      <c r="S39" s="45"/>
      <c r="T39" s="44"/>
      <c r="U39" s="48">
        <f>AA38+1</f>
        <v>2</v>
      </c>
      <c r="V39" s="4">
        <f>U39+1</f>
        <v>3</v>
      </c>
      <c r="W39" s="4">
        <f t="shared" ref="W39:AA42" si="43">V39+1</f>
        <v>4</v>
      </c>
      <c r="X39" s="46">
        <f t="shared" si="43"/>
        <v>5</v>
      </c>
      <c r="Y39" s="4">
        <f t="shared" si="43"/>
        <v>6</v>
      </c>
      <c r="Z39" s="4">
        <f t="shared" si="43"/>
        <v>7</v>
      </c>
      <c r="AA39" s="49">
        <f t="shared" si="43"/>
        <v>8</v>
      </c>
      <c r="AB39" s="45"/>
    </row>
    <row r="40" spans="2:28">
      <c r="B40" s="44"/>
      <c r="C40" s="48">
        <f>I39+1</f>
        <v>14</v>
      </c>
      <c r="D40" s="4">
        <f>C40+1</f>
        <v>15</v>
      </c>
      <c r="E40" s="4">
        <f t="shared" si="41"/>
        <v>16</v>
      </c>
      <c r="F40" s="4">
        <f t="shared" si="41"/>
        <v>17</v>
      </c>
      <c r="G40" s="4">
        <f t="shared" si="41"/>
        <v>18</v>
      </c>
      <c r="H40" s="4">
        <f t="shared" si="41"/>
        <v>19</v>
      </c>
      <c r="I40" s="49">
        <f t="shared" si="41"/>
        <v>20</v>
      </c>
      <c r="J40" s="45"/>
      <c r="K40" s="44"/>
      <c r="L40" s="48">
        <f>R39+1</f>
        <v>11</v>
      </c>
      <c r="M40" s="4">
        <f>L40+1</f>
        <v>12</v>
      </c>
      <c r="N40" s="4">
        <f t="shared" si="42"/>
        <v>13</v>
      </c>
      <c r="O40" s="4">
        <f t="shared" si="42"/>
        <v>14</v>
      </c>
      <c r="P40" s="4">
        <f t="shared" si="42"/>
        <v>15</v>
      </c>
      <c r="Q40" s="4">
        <f t="shared" si="42"/>
        <v>16</v>
      </c>
      <c r="R40" s="49">
        <f t="shared" si="42"/>
        <v>17</v>
      </c>
      <c r="S40" s="45"/>
      <c r="T40" s="44"/>
      <c r="U40" s="48">
        <f>AA39+1</f>
        <v>9</v>
      </c>
      <c r="V40" s="4">
        <f>U40+1</f>
        <v>10</v>
      </c>
      <c r="W40" s="4">
        <f t="shared" si="43"/>
        <v>11</v>
      </c>
      <c r="X40" s="4">
        <f t="shared" si="43"/>
        <v>12</v>
      </c>
      <c r="Y40" s="46">
        <f t="shared" si="43"/>
        <v>13</v>
      </c>
      <c r="Z40" s="4">
        <f t="shared" si="43"/>
        <v>14</v>
      </c>
      <c r="AA40" s="49">
        <f t="shared" si="43"/>
        <v>15</v>
      </c>
      <c r="AB40" s="45"/>
    </row>
    <row r="41" spans="2:28">
      <c r="B41" s="44"/>
      <c r="C41" s="48">
        <f>I40+1</f>
        <v>21</v>
      </c>
      <c r="D41" s="4">
        <f>C41+1</f>
        <v>22</v>
      </c>
      <c r="E41" s="4">
        <f t="shared" si="41"/>
        <v>23</v>
      </c>
      <c r="F41" s="4">
        <f t="shared" si="41"/>
        <v>24</v>
      </c>
      <c r="G41" s="4">
        <f t="shared" si="41"/>
        <v>25</v>
      </c>
      <c r="H41" s="4">
        <f t="shared" si="41"/>
        <v>26</v>
      </c>
      <c r="I41" s="49">
        <f t="shared" si="41"/>
        <v>27</v>
      </c>
      <c r="J41" s="45"/>
      <c r="K41" s="44"/>
      <c r="L41" s="48">
        <f>R40+1</f>
        <v>18</v>
      </c>
      <c r="M41" s="4">
        <f>L41+1</f>
        <v>19</v>
      </c>
      <c r="N41" s="4">
        <f t="shared" si="42"/>
        <v>20</v>
      </c>
      <c r="O41" s="4">
        <f t="shared" si="42"/>
        <v>21</v>
      </c>
      <c r="P41" s="4">
        <f t="shared" si="42"/>
        <v>22</v>
      </c>
      <c r="Q41" s="4">
        <f t="shared" si="42"/>
        <v>23</v>
      </c>
      <c r="R41" s="49">
        <f t="shared" si="42"/>
        <v>24</v>
      </c>
      <c r="S41" s="45"/>
      <c r="T41" s="44"/>
      <c r="U41" s="48">
        <f>AA40+1</f>
        <v>16</v>
      </c>
      <c r="V41" s="4">
        <f>U41+1</f>
        <v>17</v>
      </c>
      <c r="W41" s="4">
        <f t="shared" si="43"/>
        <v>18</v>
      </c>
      <c r="X41" s="4">
        <f t="shared" si="43"/>
        <v>19</v>
      </c>
      <c r="Y41" s="4">
        <f t="shared" si="43"/>
        <v>20</v>
      </c>
      <c r="Z41" s="4">
        <f t="shared" si="43"/>
        <v>21</v>
      </c>
      <c r="AA41" s="49">
        <f t="shared" si="43"/>
        <v>22</v>
      </c>
      <c r="AB41" s="45"/>
    </row>
    <row r="42" spans="2:28">
      <c r="B42" s="44"/>
      <c r="C42" s="48">
        <f>I41+1</f>
        <v>28</v>
      </c>
      <c r="D42" s="4">
        <f>C42+1</f>
        <v>29</v>
      </c>
      <c r="E42" s="4">
        <f t="shared" si="41"/>
        <v>30</v>
      </c>
      <c r="F42" s="4">
        <f t="shared" si="41"/>
        <v>31</v>
      </c>
      <c r="G42" s="4"/>
      <c r="H42" s="4"/>
      <c r="I42" s="4"/>
      <c r="J42" s="45"/>
      <c r="K42" s="44"/>
      <c r="L42" s="48">
        <f>R41+1</f>
        <v>25</v>
      </c>
      <c r="M42" s="4">
        <f>L42+1</f>
        <v>26</v>
      </c>
      <c r="N42" s="4">
        <f t="shared" si="42"/>
        <v>27</v>
      </c>
      <c r="O42" s="4">
        <f t="shared" si="42"/>
        <v>28</v>
      </c>
      <c r="P42" s="4">
        <f t="shared" si="42"/>
        <v>29</v>
      </c>
      <c r="Q42" s="4">
        <f t="shared" si="42"/>
        <v>30</v>
      </c>
      <c r="R42" s="4"/>
      <c r="S42" s="45"/>
      <c r="T42" s="44"/>
      <c r="U42" s="48">
        <f>AA41+1</f>
        <v>23</v>
      </c>
      <c r="V42" s="4">
        <f>U42+1</f>
        <v>24</v>
      </c>
      <c r="W42" s="4">
        <f t="shared" si="43"/>
        <v>25</v>
      </c>
      <c r="X42" s="4">
        <f t="shared" si="43"/>
        <v>26</v>
      </c>
      <c r="Y42" s="4">
        <f t="shared" si="43"/>
        <v>27</v>
      </c>
      <c r="Z42" s="4">
        <f t="shared" si="43"/>
        <v>28</v>
      </c>
      <c r="AA42" s="49">
        <f t="shared" si="43"/>
        <v>29</v>
      </c>
      <c r="AB42" s="45"/>
    </row>
    <row r="43" spans="2:28">
      <c r="B43" s="44"/>
      <c r="C43" s="3"/>
      <c r="D43" s="3"/>
      <c r="E43" s="3"/>
      <c r="F43" s="3"/>
      <c r="G43" s="3"/>
      <c r="H43" s="3"/>
      <c r="I43" s="3"/>
      <c r="J43" s="45"/>
      <c r="K43" s="44"/>
      <c r="L43" s="3"/>
      <c r="M43" s="3"/>
      <c r="N43" s="3"/>
      <c r="O43" s="3"/>
      <c r="P43" s="3"/>
      <c r="Q43" s="3"/>
      <c r="R43" s="3"/>
      <c r="S43" s="45"/>
      <c r="T43" s="44"/>
      <c r="U43" s="48">
        <f>AA42+1</f>
        <v>30</v>
      </c>
      <c r="V43" s="4">
        <f>U43+1</f>
        <v>31</v>
      </c>
      <c r="W43" s="3"/>
      <c r="X43" s="3"/>
      <c r="Y43" s="3"/>
      <c r="Z43" s="3"/>
      <c r="AA43" s="3"/>
      <c r="AB43" s="45"/>
    </row>
    <row r="44" spans="2:28">
      <c r="B44" s="31"/>
      <c r="C44" s="50"/>
      <c r="D44" s="50"/>
      <c r="E44" s="50"/>
      <c r="F44" s="50"/>
      <c r="G44" s="50"/>
      <c r="H44" s="50"/>
      <c r="I44" s="50"/>
      <c r="J44" s="30"/>
      <c r="K44" s="31"/>
      <c r="L44" s="50"/>
      <c r="M44" s="50"/>
      <c r="N44" s="50"/>
      <c r="O44" s="50"/>
      <c r="P44" s="50"/>
      <c r="Q44" s="50"/>
      <c r="R44" s="50"/>
      <c r="S44" s="30"/>
      <c r="T44" s="31"/>
      <c r="U44" s="50"/>
      <c r="V44" s="50"/>
      <c r="W44" s="50"/>
      <c r="X44" s="50"/>
      <c r="Y44" s="50"/>
      <c r="Z44" s="50"/>
      <c r="AA44" s="50"/>
      <c r="AB44" s="30"/>
    </row>
    <row r="46" spans="2:28">
      <c r="B46" s="41"/>
      <c r="C46" s="5" t="s">
        <v>47</v>
      </c>
      <c r="D46" s="42"/>
      <c r="E46" s="42"/>
      <c r="F46" s="42"/>
      <c r="G46" s="42"/>
      <c r="H46" s="42"/>
      <c r="I46" s="42"/>
      <c r="J46" s="43"/>
      <c r="K46" s="41"/>
      <c r="L46" s="5" t="s">
        <v>48</v>
      </c>
      <c r="M46" s="42"/>
      <c r="N46" s="42"/>
      <c r="O46" s="42"/>
      <c r="P46" s="42"/>
      <c r="Q46" s="42"/>
      <c r="R46" s="42"/>
      <c r="S46" s="43"/>
      <c r="T46" s="41"/>
      <c r="U46" s="5" t="s">
        <v>49</v>
      </c>
      <c r="V46" s="42"/>
      <c r="W46" s="42"/>
      <c r="X46" s="42"/>
      <c r="Y46" s="42"/>
      <c r="Z46" s="42"/>
      <c r="AA46" s="42"/>
      <c r="AB46" s="43"/>
    </row>
    <row r="47" spans="2:28">
      <c r="B47" s="44"/>
      <c r="C47" s="3"/>
      <c r="D47" s="3"/>
      <c r="E47" s="3"/>
      <c r="F47" s="3"/>
      <c r="G47" s="3"/>
      <c r="H47" s="3"/>
      <c r="I47" s="3"/>
      <c r="J47" s="45"/>
      <c r="K47" s="44"/>
      <c r="L47" s="3"/>
      <c r="M47" s="3"/>
      <c r="N47" s="3"/>
      <c r="O47" s="3"/>
      <c r="P47" s="3"/>
      <c r="Q47" s="3"/>
      <c r="R47" s="3"/>
      <c r="S47" s="45"/>
      <c r="T47" s="44"/>
      <c r="U47" s="3"/>
      <c r="V47" s="3"/>
      <c r="W47" s="3"/>
      <c r="X47" s="3"/>
      <c r="Y47" s="3"/>
      <c r="Z47" s="3"/>
      <c r="AA47" s="3"/>
      <c r="AB47" s="45"/>
    </row>
    <row r="48" spans="2:28">
      <c r="B48" s="44"/>
      <c r="C48" s="46" t="s">
        <v>4</v>
      </c>
      <c r="D48" s="4" t="s">
        <v>0</v>
      </c>
      <c r="E48" s="4" t="s">
        <v>27</v>
      </c>
      <c r="F48" s="4" t="s">
        <v>28</v>
      </c>
      <c r="G48" s="4" t="s">
        <v>29</v>
      </c>
      <c r="H48" s="4" t="s">
        <v>30</v>
      </c>
      <c r="I48" s="47" t="s">
        <v>31</v>
      </c>
      <c r="J48" s="45"/>
      <c r="K48" s="44"/>
      <c r="L48" s="46" t="s">
        <v>4</v>
      </c>
      <c r="M48" s="4" t="s">
        <v>0</v>
      </c>
      <c r="N48" s="4" t="s">
        <v>27</v>
      </c>
      <c r="O48" s="4" t="s">
        <v>28</v>
      </c>
      <c r="P48" s="4" t="s">
        <v>29</v>
      </c>
      <c r="Q48" s="4" t="s">
        <v>30</v>
      </c>
      <c r="R48" s="47" t="s">
        <v>31</v>
      </c>
      <c r="S48" s="45"/>
      <c r="T48" s="44"/>
      <c r="U48" s="46" t="s">
        <v>4</v>
      </c>
      <c r="V48" s="4" t="s">
        <v>0</v>
      </c>
      <c r="W48" s="4" t="s">
        <v>27</v>
      </c>
      <c r="X48" s="4" t="s">
        <v>28</v>
      </c>
      <c r="Y48" s="4" t="s">
        <v>29</v>
      </c>
      <c r="Z48" s="4" t="s">
        <v>30</v>
      </c>
      <c r="AA48" s="47" t="s">
        <v>31</v>
      </c>
      <c r="AB48" s="45"/>
    </row>
    <row r="49" spans="2:28">
      <c r="B49" s="44"/>
      <c r="C49" s="48"/>
      <c r="D49" s="4"/>
      <c r="E49" s="4">
        <v>1</v>
      </c>
      <c r="F49" s="4">
        <f t="shared" ref="E49:I53" si="44">E49+1</f>
        <v>2</v>
      </c>
      <c r="G49" s="4">
        <f t="shared" si="44"/>
        <v>3</v>
      </c>
      <c r="H49" s="4">
        <f>G49+1</f>
        <v>4</v>
      </c>
      <c r="I49" s="49">
        <f>H49+1</f>
        <v>5</v>
      </c>
      <c r="J49" s="45"/>
      <c r="K49" s="44"/>
      <c r="L49" s="48"/>
      <c r="M49" s="4"/>
      <c r="N49" s="4"/>
      <c r="O49" s="4"/>
      <c r="P49" s="4">
        <v>1</v>
      </c>
      <c r="Q49" s="4">
        <f>P49+1</f>
        <v>2</v>
      </c>
      <c r="R49" s="49">
        <f>Q49+1</f>
        <v>3</v>
      </c>
      <c r="S49" s="45"/>
      <c r="T49" s="44"/>
      <c r="U49" s="48">
        <v>1</v>
      </c>
      <c r="V49" s="4">
        <f>U49+1</f>
        <v>2</v>
      </c>
      <c r="W49" s="4">
        <f t="shared" ref="W49:AA53" si="45">V49+1</f>
        <v>3</v>
      </c>
      <c r="X49" s="4">
        <f t="shared" si="45"/>
        <v>4</v>
      </c>
      <c r="Y49" s="4">
        <f t="shared" si="45"/>
        <v>5</v>
      </c>
      <c r="Z49" s="4">
        <f>Y49+1</f>
        <v>6</v>
      </c>
      <c r="AA49" s="49">
        <f>Z49+1</f>
        <v>7</v>
      </c>
      <c r="AB49" s="45"/>
    </row>
    <row r="50" spans="2:28">
      <c r="B50" s="44"/>
      <c r="C50" s="48">
        <f>I49+1</f>
        <v>6</v>
      </c>
      <c r="D50" s="4">
        <f>C50+1</f>
        <v>7</v>
      </c>
      <c r="E50" s="4">
        <f t="shared" si="44"/>
        <v>8</v>
      </c>
      <c r="F50" s="4">
        <f t="shared" si="44"/>
        <v>9</v>
      </c>
      <c r="G50" s="4">
        <f t="shared" si="44"/>
        <v>10</v>
      </c>
      <c r="H50" s="4">
        <f t="shared" si="44"/>
        <v>11</v>
      </c>
      <c r="I50" s="49">
        <f t="shared" si="44"/>
        <v>12</v>
      </c>
      <c r="J50" s="45"/>
      <c r="K50" s="44"/>
      <c r="L50" s="48">
        <f>R49+1</f>
        <v>4</v>
      </c>
      <c r="M50" s="4">
        <f>L50+1</f>
        <v>5</v>
      </c>
      <c r="N50" s="4">
        <f t="shared" ref="N50:R53" si="46">M50+1</f>
        <v>6</v>
      </c>
      <c r="O50" s="4">
        <f t="shared" si="46"/>
        <v>7</v>
      </c>
      <c r="P50" s="4">
        <f t="shared" si="46"/>
        <v>8</v>
      </c>
      <c r="Q50" s="4">
        <f t="shared" si="46"/>
        <v>9</v>
      </c>
      <c r="R50" s="49">
        <f t="shared" si="46"/>
        <v>10</v>
      </c>
      <c r="S50" s="45"/>
      <c r="T50" s="44"/>
      <c r="U50" s="48">
        <f>AA49+1</f>
        <v>8</v>
      </c>
      <c r="V50" s="4">
        <f>U50+1</f>
        <v>9</v>
      </c>
      <c r="W50" s="4">
        <f t="shared" si="45"/>
        <v>10</v>
      </c>
      <c r="X50" s="4">
        <f t="shared" si="45"/>
        <v>11</v>
      </c>
      <c r="Y50" s="4">
        <f t="shared" si="45"/>
        <v>12</v>
      </c>
      <c r="Z50" s="4">
        <f t="shared" si="45"/>
        <v>13</v>
      </c>
      <c r="AA50" s="49">
        <f t="shared" si="45"/>
        <v>14</v>
      </c>
      <c r="AB50" s="45"/>
    </row>
    <row r="51" spans="2:28">
      <c r="B51" s="44"/>
      <c r="C51" s="48">
        <f>I50+1</f>
        <v>13</v>
      </c>
      <c r="D51" s="4">
        <f>C51+1</f>
        <v>14</v>
      </c>
      <c r="E51" s="4">
        <f t="shared" si="44"/>
        <v>15</v>
      </c>
      <c r="F51" s="4">
        <f t="shared" si="44"/>
        <v>16</v>
      </c>
      <c r="G51" s="4">
        <f t="shared" si="44"/>
        <v>17</v>
      </c>
      <c r="H51" s="4">
        <f t="shared" si="44"/>
        <v>18</v>
      </c>
      <c r="I51" s="49">
        <f t="shared" si="44"/>
        <v>19</v>
      </c>
      <c r="J51" s="45"/>
      <c r="K51" s="44"/>
      <c r="L51" s="48">
        <f>R50+1</f>
        <v>11</v>
      </c>
      <c r="M51" s="4">
        <f>L51+1</f>
        <v>12</v>
      </c>
      <c r="N51" s="4">
        <f t="shared" si="46"/>
        <v>13</v>
      </c>
      <c r="O51" s="4">
        <f t="shared" si="46"/>
        <v>14</v>
      </c>
      <c r="P51" s="4">
        <f t="shared" si="46"/>
        <v>15</v>
      </c>
      <c r="Q51" s="4">
        <f t="shared" si="46"/>
        <v>16</v>
      </c>
      <c r="R51" s="49">
        <f t="shared" si="46"/>
        <v>17</v>
      </c>
      <c r="S51" s="45"/>
      <c r="T51" s="44"/>
      <c r="U51" s="48">
        <f>AA50+1</f>
        <v>15</v>
      </c>
      <c r="V51" s="46">
        <f>U51+1</f>
        <v>16</v>
      </c>
      <c r="W51" s="4">
        <f t="shared" si="45"/>
        <v>17</v>
      </c>
      <c r="X51" s="4">
        <f t="shared" si="45"/>
        <v>18</v>
      </c>
      <c r="Y51" s="4">
        <f t="shared" si="45"/>
        <v>19</v>
      </c>
      <c r="Z51" s="4">
        <f t="shared" si="45"/>
        <v>20</v>
      </c>
      <c r="AA51" s="49">
        <f t="shared" si="45"/>
        <v>21</v>
      </c>
      <c r="AB51" s="45"/>
    </row>
    <row r="52" spans="2:28">
      <c r="B52" s="44"/>
      <c r="C52" s="48">
        <f>I51+1</f>
        <v>20</v>
      </c>
      <c r="D52" s="4">
        <f>C52+1</f>
        <v>21</v>
      </c>
      <c r="E52" s="4">
        <f t="shared" si="44"/>
        <v>22</v>
      </c>
      <c r="F52" s="4">
        <f t="shared" si="44"/>
        <v>23</v>
      </c>
      <c r="G52" s="4">
        <f t="shared" si="44"/>
        <v>24</v>
      </c>
      <c r="H52" s="4">
        <f t="shared" si="44"/>
        <v>25</v>
      </c>
      <c r="I52" s="49">
        <f t="shared" si="44"/>
        <v>26</v>
      </c>
      <c r="J52" s="45"/>
      <c r="K52" s="44"/>
      <c r="L52" s="48">
        <f>R51+1</f>
        <v>18</v>
      </c>
      <c r="M52" s="4">
        <f>L52+1</f>
        <v>19</v>
      </c>
      <c r="N52" s="4">
        <f t="shared" si="46"/>
        <v>20</v>
      </c>
      <c r="O52" s="4">
        <f t="shared" si="46"/>
        <v>21</v>
      </c>
      <c r="P52" s="4">
        <f t="shared" si="46"/>
        <v>22</v>
      </c>
      <c r="Q52" s="4">
        <f t="shared" si="46"/>
        <v>23</v>
      </c>
      <c r="R52" s="49">
        <f t="shared" si="46"/>
        <v>24</v>
      </c>
      <c r="S52" s="45"/>
      <c r="T52" s="44"/>
      <c r="U52" s="48">
        <f>AA51+1</f>
        <v>22</v>
      </c>
      <c r="V52" s="4">
        <f>U52+1</f>
        <v>23</v>
      </c>
      <c r="W52" s="4">
        <f t="shared" si="45"/>
        <v>24</v>
      </c>
      <c r="X52" s="4">
        <f t="shared" si="45"/>
        <v>25</v>
      </c>
      <c r="Y52" s="4">
        <f t="shared" si="45"/>
        <v>26</v>
      </c>
      <c r="Z52" s="4">
        <f t="shared" si="45"/>
        <v>27</v>
      </c>
      <c r="AA52" s="49">
        <f t="shared" si="45"/>
        <v>28</v>
      </c>
      <c r="AB52" s="45"/>
    </row>
    <row r="53" spans="2:28">
      <c r="B53" s="44"/>
      <c r="C53" s="48">
        <f>I52+1</f>
        <v>27</v>
      </c>
      <c r="D53" s="4">
        <f>C53+1</f>
        <v>28</v>
      </c>
      <c r="E53" s="4">
        <f t="shared" si="44"/>
        <v>29</v>
      </c>
      <c r="F53" s="4">
        <f t="shared" si="44"/>
        <v>30</v>
      </c>
      <c r="G53" s="4"/>
      <c r="H53" s="4"/>
      <c r="I53" s="4"/>
      <c r="J53" s="45"/>
      <c r="K53" s="44"/>
      <c r="L53" s="48">
        <f>R52+1</f>
        <v>25</v>
      </c>
      <c r="M53" s="4">
        <f>L53+1</f>
        <v>26</v>
      </c>
      <c r="N53" s="4">
        <f t="shared" si="46"/>
        <v>27</v>
      </c>
      <c r="O53" s="4">
        <f t="shared" si="46"/>
        <v>28</v>
      </c>
      <c r="P53" s="4">
        <f t="shared" si="46"/>
        <v>29</v>
      </c>
      <c r="Q53" s="4">
        <f t="shared" si="46"/>
        <v>30</v>
      </c>
      <c r="R53" s="49">
        <f t="shared" si="46"/>
        <v>31</v>
      </c>
      <c r="S53" s="45"/>
      <c r="T53" s="44"/>
      <c r="U53" s="48">
        <f>AA52+1</f>
        <v>29</v>
      </c>
      <c r="V53" s="4">
        <f>U53+1</f>
        <v>30</v>
      </c>
      <c r="W53" s="4">
        <f t="shared" si="45"/>
        <v>31</v>
      </c>
      <c r="X53" s="4"/>
      <c r="Y53" s="4"/>
      <c r="Z53" s="4"/>
      <c r="AA53" s="4"/>
      <c r="AB53" s="45"/>
    </row>
    <row r="54" spans="2:28">
      <c r="B54" s="44"/>
      <c r="C54" s="3"/>
      <c r="D54" s="3"/>
      <c r="E54" s="3"/>
      <c r="F54" s="3"/>
      <c r="G54" s="3"/>
      <c r="H54" s="3"/>
      <c r="I54" s="3"/>
      <c r="J54" s="45"/>
      <c r="K54" s="44"/>
      <c r="L54" s="3"/>
      <c r="M54" s="3"/>
      <c r="N54" s="3"/>
      <c r="O54" s="3"/>
      <c r="P54" s="3"/>
      <c r="Q54" s="3"/>
      <c r="R54" s="3"/>
      <c r="S54" s="45"/>
      <c r="T54" s="44"/>
      <c r="U54" s="3"/>
      <c r="V54" s="3"/>
      <c r="W54" s="3"/>
      <c r="X54" s="3"/>
      <c r="Y54" s="3"/>
      <c r="Z54" s="3"/>
      <c r="AA54" s="3"/>
      <c r="AB54" s="45"/>
    </row>
    <row r="55" spans="2:28">
      <c r="B55" s="31"/>
      <c r="C55" s="50"/>
      <c r="D55" s="50"/>
      <c r="E55" s="50"/>
      <c r="F55" s="50"/>
      <c r="G55" s="50"/>
      <c r="H55" s="50"/>
      <c r="I55" s="50"/>
      <c r="J55" s="30"/>
      <c r="K55" s="31"/>
      <c r="L55" s="50"/>
      <c r="M55" s="50"/>
      <c r="N55" s="50"/>
      <c r="O55" s="50"/>
      <c r="P55" s="50"/>
      <c r="Q55" s="50"/>
      <c r="R55" s="50"/>
      <c r="S55" s="30"/>
      <c r="T55" s="31"/>
      <c r="U55" s="50"/>
      <c r="V55" s="50"/>
      <c r="W55" s="50"/>
      <c r="X55" s="50"/>
      <c r="Y55" s="50"/>
      <c r="Z55" s="50"/>
      <c r="AA55" s="50"/>
      <c r="AB55" s="30"/>
    </row>
    <row r="57" spans="2:28">
      <c r="B57" s="41"/>
      <c r="C57" s="5" t="s">
        <v>50</v>
      </c>
      <c r="D57" s="42"/>
      <c r="E57" s="42"/>
      <c r="F57" s="42"/>
      <c r="G57" s="42"/>
      <c r="H57" s="42"/>
      <c r="I57" s="42"/>
      <c r="J57" s="43"/>
      <c r="K57" s="41"/>
      <c r="L57" s="5" t="s">
        <v>51</v>
      </c>
      <c r="M57" s="42"/>
      <c r="N57" s="42"/>
      <c r="O57" s="42"/>
      <c r="P57" s="42"/>
      <c r="Q57" s="42"/>
      <c r="R57" s="42"/>
      <c r="S57" s="43"/>
      <c r="T57" s="41"/>
      <c r="U57" s="5" t="s">
        <v>52</v>
      </c>
      <c r="V57" s="42"/>
      <c r="W57" s="42"/>
      <c r="X57" s="42"/>
      <c r="Y57" s="42"/>
      <c r="Z57" s="42"/>
      <c r="AA57" s="42"/>
      <c r="AB57" s="43"/>
    </row>
    <row r="58" spans="2:28">
      <c r="B58" s="44"/>
      <c r="C58" s="3"/>
      <c r="D58" s="3"/>
      <c r="E58" s="3"/>
      <c r="F58" s="3"/>
      <c r="G58" s="3"/>
      <c r="H58" s="3"/>
      <c r="I58" s="3"/>
      <c r="J58" s="45"/>
      <c r="K58" s="44"/>
      <c r="L58" s="3"/>
      <c r="M58" s="3"/>
      <c r="N58" s="3"/>
      <c r="O58" s="3"/>
      <c r="P58" s="3"/>
      <c r="Q58" s="3"/>
      <c r="R58" s="3"/>
      <c r="S58" s="45"/>
      <c r="T58" s="44"/>
      <c r="U58" s="3"/>
      <c r="V58" s="3"/>
      <c r="W58" s="3"/>
      <c r="X58" s="3"/>
      <c r="Y58" s="3"/>
      <c r="Z58" s="3"/>
      <c r="AA58" s="3"/>
      <c r="AB58" s="45"/>
    </row>
    <row r="59" spans="2:28">
      <c r="B59" s="44"/>
      <c r="C59" s="46" t="s">
        <v>4</v>
      </c>
      <c r="D59" s="4" t="s">
        <v>0</v>
      </c>
      <c r="E59" s="4" t="s">
        <v>27</v>
      </c>
      <c r="F59" s="4" t="s">
        <v>28</v>
      </c>
      <c r="G59" s="4" t="s">
        <v>29</v>
      </c>
      <c r="H59" s="4" t="s">
        <v>30</v>
      </c>
      <c r="I59" s="47" t="s">
        <v>31</v>
      </c>
      <c r="J59" s="45"/>
      <c r="K59" s="44"/>
      <c r="L59" s="46" t="s">
        <v>4</v>
      </c>
      <c r="M59" s="4" t="s">
        <v>0</v>
      </c>
      <c r="N59" s="4" t="s">
        <v>27</v>
      </c>
      <c r="O59" s="4" t="s">
        <v>28</v>
      </c>
      <c r="P59" s="4" t="s">
        <v>29</v>
      </c>
      <c r="Q59" s="4" t="s">
        <v>30</v>
      </c>
      <c r="R59" s="47" t="s">
        <v>31</v>
      </c>
      <c r="S59" s="45"/>
      <c r="T59" s="44"/>
      <c r="U59" s="46" t="s">
        <v>4</v>
      </c>
      <c r="V59" s="4" t="s">
        <v>0</v>
      </c>
      <c r="W59" s="4" t="s">
        <v>27</v>
      </c>
      <c r="X59" s="4" t="s">
        <v>28</v>
      </c>
      <c r="Y59" s="4" t="s">
        <v>29</v>
      </c>
      <c r="Z59" s="4" t="s">
        <v>30</v>
      </c>
      <c r="AA59" s="47" t="s">
        <v>31</v>
      </c>
      <c r="AB59" s="45"/>
    </row>
    <row r="60" spans="2:28">
      <c r="B60" s="44"/>
      <c r="C60" s="48"/>
      <c r="D60" s="46"/>
      <c r="E60" s="4"/>
      <c r="F60" s="4">
        <v>1</v>
      </c>
      <c r="G60" s="4">
        <f t="shared" ref="E60:I64" si="47">F60+1</f>
        <v>2</v>
      </c>
      <c r="H60" s="4">
        <f>G60+1</f>
        <v>3</v>
      </c>
      <c r="I60" s="49">
        <f>H60+1</f>
        <v>4</v>
      </c>
      <c r="J60" s="45"/>
      <c r="K60" s="44"/>
      <c r="L60" s="48"/>
      <c r="M60" s="4"/>
      <c r="N60" s="4"/>
      <c r="O60" s="4"/>
      <c r="P60" s="4"/>
      <c r="Q60" s="4">
        <v>1</v>
      </c>
      <c r="R60" s="49">
        <f>Q60+1</f>
        <v>2</v>
      </c>
      <c r="S60" s="45"/>
      <c r="T60" s="44"/>
      <c r="U60" s="48"/>
      <c r="V60" s="4">
        <v>1</v>
      </c>
      <c r="W60" s="4">
        <f t="shared" ref="W60" si="48">V60+1</f>
        <v>2</v>
      </c>
      <c r="X60" s="4">
        <f t="shared" ref="X60" si="49">W60+1</f>
        <v>3</v>
      </c>
      <c r="Y60" s="4">
        <f t="shared" ref="Y60" si="50">X60+1</f>
        <v>4</v>
      </c>
      <c r="Z60" s="4">
        <f t="shared" ref="W60:AA64" si="51">Y60+1</f>
        <v>5</v>
      </c>
      <c r="AA60" s="49">
        <f>Z60+1</f>
        <v>6</v>
      </c>
      <c r="AB60" s="45"/>
    </row>
    <row r="61" spans="2:28">
      <c r="B61" s="44"/>
      <c r="C61" s="48">
        <f>I60+1</f>
        <v>5</v>
      </c>
      <c r="D61" s="4">
        <f>C61+1</f>
        <v>6</v>
      </c>
      <c r="E61" s="4">
        <f t="shared" si="47"/>
        <v>7</v>
      </c>
      <c r="F61" s="4">
        <f t="shared" si="47"/>
        <v>8</v>
      </c>
      <c r="G61" s="4">
        <f t="shared" si="47"/>
        <v>9</v>
      </c>
      <c r="H61" s="4">
        <f t="shared" si="47"/>
        <v>10</v>
      </c>
      <c r="I61" s="49">
        <f t="shared" si="47"/>
        <v>11</v>
      </c>
      <c r="J61" s="45"/>
      <c r="K61" s="44"/>
      <c r="L61" s="48">
        <f>R60+1</f>
        <v>3</v>
      </c>
      <c r="M61" s="46">
        <f>L61+1</f>
        <v>4</v>
      </c>
      <c r="N61" s="4">
        <f t="shared" ref="N61:R64" si="52">M61+1</f>
        <v>5</v>
      </c>
      <c r="O61" s="4">
        <f t="shared" si="52"/>
        <v>6</v>
      </c>
      <c r="P61" s="4">
        <f t="shared" si="52"/>
        <v>7</v>
      </c>
      <c r="Q61" s="4">
        <f t="shared" si="52"/>
        <v>8</v>
      </c>
      <c r="R61" s="49">
        <f t="shared" si="52"/>
        <v>9</v>
      </c>
      <c r="S61" s="45"/>
      <c r="T61" s="44"/>
      <c r="U61" s="48">
        <f>AA60+1</f>
        <v>7</v>
      </c>
      <c r="V61" s="4">
        <f>U61+1</f>
        <v>8</v>
      </c>
      <c r="W61" s="4">
        <f t="shared" si="51"/>
        <v>9</v>
      </c>
      <c r="X61" s="4">
        <f t="shared" si="51"/>
        <v>10</v>
      </c>
      <c r="Y61" s="4">
        <f t="shared" si="51"/>
        <v>11</v>
      </c>
      <c r="Z61" s="4">
        <f t="shared" si="51"/>
        <v>12</v>
      </c>
      <c r="AA61" s="49">
        <f t="shared" si="51"/>
        <v>13</v>
      </c>
      <c r="AB61" s="45"/>
    </row>
    <row r="62" spans="2:28">
      <c r="B62" s="44"/>
      <c r="C62" s="48">
        <f>I61+1</f>
        <v>12</v>
      </c>
      <c r="D62" s="4">
        <f>C62+1</f>
        <v>13</v>
      </c>
      <c r="E62" s="46">
        <f t="shared" si="47"/>
        <v>14</v>
      </c>
      <c r="F62" s="46">
        <f t="shared" si="47"/>
        <v>15</v>
      </c>
      <c r="G62" s="46">
        <f t="shared" si="47"/>
        <v>16</v>
      </c>
      <c r="H62" s="4">
        <f t="shared" si="47"/>
        <v>17</v>
      </c>
      <c r="I62" s="49">
        <f t="shared" si="47"/>
        <v>18</v>
      </c>
      <c r="J62" s="45"/>
      <c r="K62" s="44"/>
      <c r="L62" s="48">
        <f>R61+1</f>
        <v>10</v>
      </c>
      <c r="M62" s="46">
        <f>L62+1</f>
        <v>11</v>
      </c>
      <c r="N62" s="4">
        <f t="shared" si="52"/>
        <v>12</v>
      </c>
      <c r="O62" s="4">
        <f t="shared" si="52"/>
        <v>13</v>
      </c>
      <c r="P62" s="4">
        <f t="shared" si="52"/>
        <v>14</v>
      </c>
      <c r="Q62" s="4">
        <f t="shared" si="52"/>
        <v>15</v>
      </c>
      <c r="R62" s="49">
        <f t="shared" si="52"/>
        <v>16</v>
      </c>
      <c r="S62" s="45"/>
      <c r="T62" s="44"/>
      <c r="U62" s="48">
        <f>AA61+1</f>
        <v>14</v>
      </c>
      <c r="V62" s="4">
        <f>U62+1</f>
        <v>15</v>
      </c>
      <c r="W62" s="4">
        <f t="shared" si="51"/>
        <v>16</v>
      </c>
      <c r="X62" s="4">
        <f t="shared" si="51"/>
        <v>17</v>
      </c>
      <c r="Y62" s="4">
        <f t="shared" si="51"/>
        <v>18</v>
      </c>
      <c r="Z62" s="4">
        <f t="shared" si="51"/>
        <v>19</v>
      </c>
      <c r="AA62" s="49">
        <f t="shared" si="51"/>
        <v>20</v>
      </c>
      <c r="AB62" s="45"/>
    </row>
    <row r="63" spans="2:28">
      <c r="B63" s="44"/>
      <c r="C63" s="48">
        <f>I62+1</f>
        <v>19</v>
      </c>
      <c r="D63" s="4">
        <f>C63+1</f>
        <v>20</v>
      </c>
      <c r="E63" s="4">
        <f t="shared" si="47"/>
        <v>21</v>
      </c>
      <c r="F63" s="4">
        <f t="shared" si="47"/>
        <v>22</v>
      </c>
      <c r="G63" s="4">
        <f t="shared" si="47"/>
        <v>23</v>
      </c>
      <c r="H63" s="4">
        <f t="shared" si="47"/>
        <v>24</v>
      </c>
      <c r="I63" s="49">
        <f t="shared" si="47"/>
        <v>25</v>
      </c>
      <c r="J63" s="45"/>
      <c r="K63" s="44"/>
      <c r="L63" s="48">
        <f>R62+1</f>
        <v>17</v>
      </c>
      <c r="M63" s="4">
        <f>L63+1</f>
        <v>18</v>
      </c>
      <c r="N63" s="4">
        <f t="shared" si="52"/>
        <v>19</v>
      </c>
      <c r="O63" s="4">
        <f t="shared" si="52"/>
        <v>20</v>
      </c>
      <c r="P63" s="4">
        <f t="shared" si="52"/>
        <v>21</v>
      </c>
      <c r="Q63" s="4">
        <f t="shared" si="52"/>
        <v>22</v>
      </c>
      <c r="R63" s="49">
        <f t="shared" si="52"/>
        <v>23</v>
      </c>
      <c r="S63" s="45"/>
      <c r="T63" s="44"/>
      <c r="U63" s="48">
        <f>AA62+1</f>
        <v>21</v>
      </c>
      <c r="V63" s="4">
        <f>U63+1</f>
        <v>22</v>
      </c>
      <c r="W63" s="4">
        <f t="shared" si="51"/>
        <v>23</v>
      </c>
      <c r="X63" s="4">
        <f t="shared" si="51"/>
        <v>24</v>
      </c>
      <c r="Y63" s="4">
        <f t="shared" si="51"/>
        <v>25</v>
      </c>
      <c r="Z63" s="4">
        <f t="shared" si="51"/>
        <v>26</v>
      </c>
      <c r="AA63" s="49">
        <f t="shared" si="51"/>
        <v>27</v>
      </c>
      <c r="AB63" s="45"/>
    </row>
    <row r="64" spans="2:28">
      <c r="B64" s="44"/>
      <c r="C64" s="48">
        <f>I63+1</f>
        <v>26</v>
      </c>
      <c r="D64" s="4">
        <f>C64+1</f>
        <v>27</v>
      </c>
      <c r="E64" s="4">
        <f t="shared" si="47"/>
        <v>28</v>
      </c>
      <c r="F64" s="4">
        <f t="shared" ref="F64" si="53">E64+1</f>
        <v>29</v>
      </c>
      <c r="G64" s="4">
        <f t="shared" ref="G64" si="54">F64+1</f>
        <v>30</v>
      </c>
      <c r="H64" s="4"/>
      <c r="I64" s="4"/>
      <c r="J64" s="45"/>
      <c r="K64" s="44"/>
      <c r="L64" s="48">
        <f>R63+1</f>
        <v>24</v>
      </c>
      <c r="M64" s="4">
        <f>L64+1</f>
        <v>25</v>
      </c>
      <c r="N64" s="4">
        <f t="shared" si="52"/>
        <v>26</v>
      </c>
      <c r="O64" s="4">
        <f t="shared" si="52"/>
        <v>27</v>
      </c>
      <c r="P64" s="4">
        <f t="shared" si="52"/>
        <v>28</v>
      </c>
      <c r="Q64" s="4">
        <f t="shared" ref="Q64" si="55">P64+1</f>
        <v>29</v>
      </c>
      <c r="R64" s="49">
        <f t="shared" ref="R64" si="56">Q64+1</f>
        <v>30</v>
      </c>
      <c r="S64" s="45"/>
      <c r="T64" s="44"/>
      <c r="U64" s="48">
        <f>AA63+1</f>
        <v>28</v>
      </c>
      <c r="V64" s="46">
        <f>U64+1</f>
        <v>29</v>
      </c>
      <c r="W64" s="4">
        <f t="shared" si="51"/>
        <v>30</v>
      </c>
      <c r="X64" s="4"/>
      <c r="Y64" s="4"/>
      <c r="Z64" s="4"/>
      <c r="AA64" s="49"/>
      <c r="AB64" s="45"/>
    </row>
    <row r="65" spans="2:28">
      <c r="B65" s="44"/>
      <c r="C65" s="3"/>
      <c r="D65" s="3"/>
      <c r="E65" s="3"/>
      <c r="F65" s="3"/>
      <c r="G65" s="3"/>
      <c r="H65" s="3"/>
      <c r="I65" s="3"/>
      <c r="J65" s="45"/>
      <c r="K65" s="44"/>
      <c r="L65" s="48">
        <f>R64+1</f>
        <v>31</v>
      </c>
      <c r="M65" s="3"/>
      <c r="N65" s="3"/>
      <c r="O65" s="3"/>
      <c r="P65" s="3"/>
      <c r="Q65" s="3"/>
      <c r="R65" s="3"/>
      <c r="S65" s="45"/>
      <c r="T65" s="44"/>
      <c r="U65" s="48"/>
      <c r="V65" s="3"/>
      <c r="W65" s="3"/>
      <c r="X65" s="3"/>
      <c r="Y65" s="3"/>
      <c r="Z65" s="3"/>
      <c r="AA65" s="3"/>
      <c r="AB65" s="45"/>
    </row>
    <row r="66" spans="2:28">
      <c r="B66" s="31"/>
      <c r="C66" s="50"/>
      <c r="D66" s="50"/>
      <c r="E66" s="50"/>
      <c r="F66" s="50"/>
      <c r="G66" s="50"/>
      <c r="H66" s="50"/>
      <c r="I66" s="50"/>
      <c r="J66" s="30"/>
      <c r="K66" s="31"/>
      <c r="L66" s="50"/>
      <c r="M66" s="50"/>
      <c r="N66" s="50"/>
      <c r="O66" s="50"/>
      <c r="P66" s="50"/>
      <c r="Q66" s="50"/>
      <c r="R66" s="50"/>
      <c r="S66" s="30"/>
      <c r="T66" s="31"/>
      <c r="U66" s="50"/>
      <c r="V66" s="50"/>
      <c r="W66" s="50"/>
      <c r="X66" s="50"/>
      <c r="Y66" s="50"/>
      <c r="Z66" s="50"/>
      <c r="AA66" s="50"/>
      <c r="AB66" s="30"/>
    </row>
    <row r="68" spans="2:28">
      <c r="B68" s="41"/>
      <c r="C68" s="5" t="s">
        <v>53</v>
      </c>
      <c r="D68" s="42"/>
      <c r="E68" s="42"/>
      <c r="F68" s="42"/>
      <c r="G68" s="42"/>
      <c r="H68" s="42"/>
      <c r="I68" s="42"/>
      <c r="J68" s="43"/>
      <c r="K68" s="41"/>
      <c r="L68" s="5" t="s">
        <v>54</v>
      </c>
      <c r="M68" s="42"/>
      <c r="N68" s="42"/>
      <c r="O68" s="42"/>
      <c r="P68" s="42"/>
      <c r="Q68" s="42"/>
      <c r="R68" s="42"/>
      <c r="S68" s="43"/>
      <c r="T68" s="41"/>
      <c r="U68" s="5" t="s">
        <v>55</v>
      </c>
      <c r="V68" s="42"/>
      <c r="W68" s="42"/>
      <c r="X68" s="42"/>
      <c r="Y68" s="42"/>
      <c r="Z68" s="42"/>
      <c r="AA68" s="42"/>
      <c r="AB68" s="43"/>
    </row>
    <row r="69" spans="2:28">
      <c r="B69" s="44"/>
      <c r="C69" s="3"/>
      <c r="D69" s="3"/>
      <c r="E69" s="3"/>
      <c r="F69" s="3"/>
      <c r="G69" s="3"/>
      <c r="H69" s="3"/>
      <c r="I69" s="3"/>
      <c r="J69" s="45"/>
      <c r="K69" s="44"/>
      <c r="L69" s="3"/>
      <c r="M69" s="3"/>
      <c r="N69" s="3"/>
      <c r="O69" s="3"/>
      <c r="P69" s="3"/>
      <c r="Q69" s="3"/>
      <c r="R69" s="3"/>
      <c r="S69" s="45"/>
      <c r="T69" s="44"/>
      <c r="U69" s="3"/>
      <c r="V69" s="3"/>
      <c r="W69" s="3"/>
      <c r="X69" s="3"/>
      <c r="Y69" s="3"/>
      <c r="Z69" s="3"/>
      <c r="AA69" s="3"/>
      <c r="AB69" s="45"/>
    </row>
    <row r="70" spans="2:28">
      <c r="B70" s="44"/>
      <c r="C70" s="46" t="s">
        <v>4</v>
      </c>
      <c r="D70" s="4" t="s">
        <v>0</v>
      </c>
      <c r="E70" s="4" t="s">
        <v>27</v>
      </c>
      <c r="F70" s="4" t="s">
        <v>28</v>
      </c>
      <c r="G70" s="4" t="s">
        <v>29</v>
      </c>
      <c r="H70" s="4" t="s">
        <v>30</v>
      </c>
      <c r="I70" s="47" t="s">
        <v>31</v>
      </c>
      <c r="J70" s="45"/>
      <c r="K70" s="44"/>
      <c r="L70" s="46" t="s">
        <v>4</v>
      </c>
      <c r="M70" s="4" t="s">
        <v>0</v>
      </c>
      <c r="N70" s="4" t="s">
        <v>27</v>
      </c>
      <c r="O70" s="4" t="s">
        <v>28</v>
      </c>
      <c r="P70" s="4" t="s">
        <v>29</v>
      </c>
      <c r="Q70" s="4" t="s">
        <v>30</v>
      </c>
      <c r="R70" s="47" t="s">
        <v>31</v>
      </c>
      <c r="S70" s="45"/>
      <c r="T70" s="44"/>
      <c r="U70" s="46" t="s">
        <v>4</v>
      </c>
      <c r="V70" s="4" t="s">
        <v>0</v>
      </c>
      <c r="W70" s="4" t="s">
        <v>27</v>
      </c>
      <c r="X70" s="4" t="s">
        <v>28</v>
      </c>
      <c r="Y70" s="4" t="s">
        <v>29</v>
      </c>
      <c r="Z70" s="4" t="s">
        <v>30</v>
      </c>
      <c r="AA70" s="47" t="s">
        <v>31</v>
      </c>
      <c r="AB70" s="45"/>
    </row>
    <row r="71" spans="2:28">
      <c r="B71" s="44"/>
      <c r="C71" s="48"/>
      <c r="D71" s="4"/>
      <c r="E71" s="4"/>
      <c r="F71" s="4">
        <v>1</v>
      </c>
      <c r="G71" s="4">
        <f t="shared" ref="E71:I75" si="57">F71+1</f>
        <v>2</v>
      </c>
      <c r="H71" s="4">
        <f>G71+1</f>
        <v>3</v>
      </c>
      <c r="I71" s="49">
        <f>H71+1</f>
        <v>4</v>
      </c>
      <c r="J71" s="45"/>
      <c r="K71" s="44"/>
      <c r="L71" s="48"/>
      <c r="M71" s="4"/>
      <c r="N71" s="4"/>
      <c r="O71" s="4"/>
      <c r="P71" s="4"/>
      <c r="Q71" s="4"/>
      <c r="R71" s="49">
        <v>1</v>
      </c>
      <c r="S71" s="45"/>
      <c r="T71" s="44"/>
      <c r="U71" s="48"/>
      <c r="V71" s="4"/>
      <c r="W71" s="4">
        <v>1</v>
      </c>
      <c r="X71" s="4">
        <f t="shared" ref="X71" si="58">W71+1</f>
        <v>2</v>
      </c>
      <c r="Y71" s="4">
        <f t="shared" ref="Y71" si="59">X71+1</f>
        <v>3</v>
      </c>
      <c r="Z71" s="4">
        <f t="shared" ref="Z71" si="60">Y71+1</f>
        <v>4</v>
      </c>
      <c r="AA71" s="49">
        <f t="shared" ref="W71:AA75" si="61">Z71+1</f>
        <v>5</v>
      </c>
      <c r="AB71" s="45"/>
    </row>
    <row r="72" spans="2:28">
      <c r="B72" s="44"/>
      <c r="C72" s="48">
        <f>I71+1</f>
        <v>5</v>
      </c>
      <c r="D72" s="4">
        <f>C72+1</f>
        <v>6</v>
      </c>
      <c r="E72" s="4">
        <f t="shared" si="57"/>
        <v>7</v>
      </c>
      <c r="F72" s="4">
        <f t="shared" si="57"/>
        <v>8</v>
      </c>
      <c r="G72" s="4">
        <f t="shared" si="57"/>
        <v>9</v>
      </c>
      <c r="H72" s="4">
        <f t="shared" si="57"/>
        <v>10</v>
      </c>
      <c r="I72" s="49">
        <f t="shared" si="57"/>
        <v>11</v>
      </c>
      <c r="J72" s="45"/>
      <c r="K72" s="44"/>
      <c r="L72" s="48">
        <f>R71+1</f>
        <v>2</v>
      </c>
      <c r="M72" s="4">
        <f>L72+1</f>
        <v>3</v>
      </c>
      <c r="N72" s="4">
        <f t="shared" ref="N72:R75" si="62">M72+1</f>
        <v>4</v>
      </c>
      <c r="O72" s="4">
        <f t="shared" si="62"/>
        <v>5</v>
      </c>
      <c r="P72" s="4">
        <f t="shared" si="62"/>
        <v>6</v>
      </c>
      <c r="Q72" s="4">
        <f t="shared" si="62"/>
        <v>7</v>
      </c>
      <c r="R72" s="49">
        <f t="shared" si="62"/>
        <v>8</v>
      </c>
      <c r="S72" s="45"/>
      <c r="T72" s="44"/>
      <c r="U72" s="48">
        <f>AA71+1</f>
        <v>6</v>
      </c>
      <c r="V72" s="4">
        <f>U72+1</f>
        <v>7</v>
      </c>
      <c r="W72" s="4">
        <f t="shared" si="61"/>
        <v>8</v>
      </c>
      <c r="X72" s="4">
        <f t="shared" si="61"/>
        <v>9</v>
      </c>
      <c r="Y72" s="4">
        <f t="shared" si="61"/>
        <v>10</v>
      </c>
      <c r="Z72" s="4">
        <f t="shared" si="61"/>
        <v>11</v>
      </c>
      <c r="AA72" s="49">
        <f t="shared" si="61"/>
        <v>12</v>
      </c>
      <c r="AB72" s="45"/>
    </row>
    <row r="73" spans="2:28">
      <c r="B73" s="44"/>
      <c r="C73" s="48">
        <f>I72+1</f>
        <v>12</v>
      </c>
      <c r="D73" s="4">
        <f>C73+1</f>
        <v>13</v>
      </c>
      <c r="E73" s="4">
        <f t="shared" si="57"/>
        <v>14</v>
      </c>
      <c r="F73" s="4">
        <f t="shared" si="57"/>
        <v>15</v>
      </c>
      <c r="G73" s="4">
        <f t="shared" si="57"/>
        <v>16</v>
      </c>
      <c r="H73" s="4">
        <f t="shared" si="57"/>
        <v>17</v>
      </c>
      <c r="I73" s="49">
        <f t="shared" si="57"/>
        <v>18</v>
      </c>
      <c r="J73" s="45"/>
      <c r="K73" s="44"/>
      <c r="L73" s="48">
        <f>R72+1</f>
        <v>9</v>
      </c>
      <c r="M73" s="4">
        <f>L73+1</f>
        <v>10</v>
      </c>
      <c r="N73" s="4">
        <f t="shared" si="62"/>
        <v>11</v>
      </c>
      <c r="O73" s="4">
        <f t="shared" si="62"/>
        <v>12</v>
      </c>
      <c r="P73" s="4">
        <f t="shared" si="62"/>
        <v>13</v>
      </c>
      <c r="Q73" s="4">
        <f t="shared" si="62"/>
        <v>14</v>
      </c>
      <c r="R73" s="49">
        <f t="shared" si="62"/>
        <v>15</v>
      </c>
      <c r="S73" s="45"/>
      <c r="T73" s="44"/>
      <c r="U73" s="48">
        <f>AA72+1</f>
        <v>13</v>
      </c>
      <c r="V73" s="4">
        <f>U73+1</f>
        <v>14</v>
      </c>
      <c r="W73" s="4">
        <f t="shared" si="61"/>
        <v>15</v>
      </c>
      <c r="X73" s="4">
        <f t="shared" si="61"/>
        <v>16</v>
      </c>
      <c r="Y73" s="4">
        <f t="shared" si="61"/>
        <v>17</v>
      </c>
      <c r="Z73" s="4">
        <f t="shared" si="61"/>
        <v>18</v>
      </c>
      <c r="AA73" s="49">
        <f t="shared" si="61"/>
        <v>19</v>
      </c>
      <c r="AB73" s="45"/>
    </row>
    <row r="74" spans="2:28">
      <c r="B74" s="44"/>
      <c r="C74" s="48">
        <f>I73+1</f>
        <v>19</v>
      </c>
      <c r="D74" s="4">
        <f>C74+1</f>
        <v>20</v>
      </c>
      <c r="E74" s="4">
        <f t="shared" si="57"/>
        <v>21</v>
      </c>
      <c r="F74" s="4">
        <f t="shared" si="57"/>
        <v>22</v>
      </c>
      <c r="G74" s="4">
        <f t="shared" si="57"/>
        <v>23</v>
      </c>
      <c r="H74" s="4">
        <f t="shared" si="57"/>
        <v>24</v>
      </c>
      <c r="I74" s="49">
        <f t="shared" si="57"/>
        <v>25</v>
      </c>
      <c r="J74" s="45"/>
      <c r="K74" s="44"/>
      <c r="L74" s="48">
        <f>R73+1</f>
        <v>16</v>
      </c>
      <c r="M74" s="4">
        <f>L74+1</f>
        <v>17</v>
      </c>
      <c r="N74" s="4">
        <f t="shared" si="62"/>
        <v>18</v>
      </c>
      <c r="O74" s="4">
        <f t="shared" si="62"/>
        <v>19</v>
      </c>
      <c r="P74" s="4">
        <f t="shared" si="62"/>
        <v>20</v>
      </c>
      <c r="Q74" s="4">
        <f t="shared" si="62"/>
        <v>21</v>
      </c>
      <c r="R74" s="49">
        <f t="shared" si="62"/>
        <v>22</v>
      </c>
      <c r="S74" s="45"/>
      <c r="T74" s="44"/>
      <c r="U74" s="48">
        <f>AA73+1</f>
        <v>20</v>
      </c>
      <c r="V74" s="4">
        <f>U74+1</f>
        <v>21</v>
      </c>
      <c r="W74" s="4">
        <f t="shared" si="61"/>
        <v>22</v>
      </c>
      <c r="X74" s="4">
        <f t="shared" si="61"/>
        <v>23</v>
      </c>
      <c r="Y74" s="4">
        <f t="shared" si="61"/>
        <v>24</v>
      </c>
      <c r="Z74" s="4">
        <f t="shared" si="61"/>
        <v>25</v>
      </c>
      <c r="AA74" s="49">
        <f t="shared" si="61"/>
        <v>26</v>
      </c>
      <c r="AB74" s="45"/>
    </row>
    <row r="75" spans="2:28">
      <c r="B75" s="44"/>
      <c r="C75" s="48">
        <f>I74+1</f>
        <v>26</v>
      </c>
      <c r="D75" s="46">
        <f>C75+1</f>
        <v>27</v>
      </c>
      <c r="E75" s="4">
        <f t="shared" si="57"/>
        <v>28</v>
      </c>
      <c r="F75" s="4">
        <f t="shared" ref="F75" si="63">E75+1</f>
        <v>29</v>
      </c>
      <c r="G75" s="4">
        <f t="shared" ref="G75" si="64">F75+1</f>
        <v>30</v>
      </c>
      <c r="H75" s="4">
        <f t="shared" ref="H75" si="65">G75+1</f>
        <v>31</v>
      </c>
      <c r="I75" s="4"/>
      <c r="J75" s="45"/>
      <c r="K75" s="44"/>
      <c r="L75" s="48">
        <f>R74+1</f>
        <v>23</v>
      </c>
      <c r="M75" s="4">
        <f>L75+1</f>
        <v>24</v>
      </c>
      <c r="N75" s="4">
        <f t="shared" si="62"/>
        <v>25</v>
      </c>
      <c r="O75" s="46">
        <f t="shared" si="62"/>
        <v>26</v>
      </c>
      <c r="P75" s="46">
        <f t="shared" si="62"/>
        <v>27</v>
      </c>
      <c r="Q75" s="46">
        <f t="shared" si="62"/>
        <v>28</v>
      </c>
      <c r="R75" s="49">
        <f t="shared" si="62"/>
        <v>29</v>
      </c>
      <c r="S75" s="45"/>
      <c r="T75" s="44"/>
      <c r="U75" s="48">
        <f>AA74+1</f>
        <v>27</v>
      </c>
      <c r="V75" s="4">
        <f>U75+1</f>
        <v>28</v>
      </c>
      <c r="W75" s="4">
        <f t="shared" si="61"/>
        <v>29</v>
      </c>
      <c r="X75" s="4"/>
      <c r="Y75" s="4"/>
      <c r="Z75" s="4"/>
      <c r="AA75" s="49"/>
      <c r="AB75" s="45"/>
    </row>
    <row r="76" spans="2:28">
      <c r="B76" s="44"/>
      <c r="C76" s="3"/>
      <c r="D76" s="3"/>
      <c r="E76" s="3"/>
      <c r="F76" s="3"/>
      <c r="G76" s="3"/>
      <c r="H76" s="3"/>
      <c r="I76" s="3"/>
      <c r="J76" s="45"/>
      <c r="K76" s="44"/>
      <c r="L76" s="48">
        <f>R75+1</f>
        <v>30</v>
      </c>
      <c r="M76" s="3"/>
      <c r="N76" s="3"/>
      <c r="O76" s="3"/>
      <c r="P76" s="3"/>
      <c r="Q76" s="3"/>
      <c r="R76" s="3"/>
      <c r="S76" s="45"/>
      <c r="T76" s="44"/>
      <c r="U76" s="48"/>
      <c r="V76" s="4"/>
      <c r="W76" s="3"/>
      <c r="X76" s="3"/>
      <c r="Y76" s="3"/>
      <c r="Z76" s="3"/>
      <c r="AA76" s="3"/>
      <c r="AB76" s="45"/>
    </row>
    <row r="77" spans="2:28">
      <c r="B77" s="31"/>
      <c r="C77" s="50"/>
      <c r="D77" s="50"/>
      <c r="E77" s="50"/>
      <c r="F77" s="50"/>
      <c r="G77" s="50"/>
      <c r="H77" s="50"/>
      <c r="I77" s="50"/>
      <c r="J77" s="30"/>
      <c r="K77" s="31"/>
      <c r="L77" s="50"/>
      <c r="M77" s="50"/>
      <c r="N77" s="50"/>
      <c r="O77" s="50"/>
      <c r="P77" s="50"/>
      <c r="Q77" s="50"/>
      <c r="R77" s="50"/>
      <c r="S77" s="30"/>
      <c r="T77" s="31"/>
      <c r="U77" s="50"/>
      <c r="V77" s="50"/>
      <c r="W77" s="50"/>
      <c r="X77" s="50"/>
      <c r="Y77" s="50"/>
      <c r="Z77" s="50"/>
      <c r="AA77" s="50"/>
      <c r="AB77" s="30"/>
    </row>
    <row r="79" spans="2:28">
      <c r="B79" s="41"/>
      <c r="C79" s="5" t="s">
        <v>56</v>
      </c>
      <c r="D79" s="42"/>
      <c r="E79" s="42"/>
      <c r="F79" s="42"/>
      <c r="G79" s="42"/>
      <c r="H79" s="42"/>
      <c r="I79" s="42"/>
      <c r="J79" s="43"/>
      <c r="K79" s="41"/>
      <c r="L79" s="5" t="s">
        <v>57</v>
      </c>
      <c r="M79" s="42"/>
      <c r="N79" s="42"/>
      <c r="O79" s="42"/>
      <c r="P79" s="42"/>
      <c r="Q79" s="42"/>
      <c r="R79" s="42"/>
      <c r="S79" s="43"/>
      <c r="T79" s="41"/>
      <c r="U79" s="5" t="s">
        <v>58</v>
      </c>
      <c r="V79" s="42"/>
      <c r="W79" s="42"/>
      <c r="X79" s="42"/>
      <c r="Y79" s="42"/>
      <c r="Z79" s="42"/>
      <c r="AA79" s="42"/>
      <c r="AB79" s="43"/>
    </row>
    <row r="80" spans="2:28">
      <c r="B80" s="44"/>
      <c r="C80" s="3"/>
      <c r="D80" s="3"/>
      <c r="E80" s="3"/>
      <c r="F80" s="3"/>
      <c r="G80" s="3"/>
      <c r="H80" s="3"/>
      <c r="I80" s="3"/>
      <c r="J80" s="45"/>
      <c r="K80" s="44"/>
      <c r="L80" s="3"/>
      <c r="M80" s="3"/>
      <c r="N80" s="3"/>
      <c r="O80" s="3"/>
      <c r="P80" s="3"/>
      <c r="Q80" s="3"/>
      <c r="R80" s="3"/>
      <c r="S80" s="45"/>
      <c r="T80" s="44"/>
      <c r="U80" s="3"/>
      <c r="V80" s="3"/>
      <c r="W80" s="3"/>
      <c r="X80" s="3"/>
      <c r="Y80" s="3"/>
      <c r="Z80" s="3"/>
      <c r="AA80" s="3"/>
      <c r="AB80" s="45"/>
    </row>
    <row r="81" spans="2:28">
      <c r="B81" s="44"/>
      <c r="C81" s="46" t="s">
        <v>4</v>
      </c>
      <c r="D81" s="4" t="s">
        <v>0</v>
      </c>
      <c r="E81" s="4" t="s">
        <v>27</v>
      </c>
      <c r="F81" s="4" t="s">
        <v>28</v>
      </c>
      <c r="G81" s="4" t="s">
        <v>29</v>
      </c>
      <c r="H81" s="4" t="s">
        <v>30</v>
      </c>
      <c r="I81" s="47" t="s">
        <v>31</v>
      </c>
      <c r="J81" s="45"/>
      <c r="K81" s="44"/>
      <c r="L81" s="46" t="s">
        <v>4</v>
      </c>
      <c r="M81" s="4" t="s">
        <v>0</v>
      </c>
      <c r="N81" s="4" t="s">
        <v>27</v>
      </c>
      <c r="O81" s="4" t="s">
        <v>28</v>
      </c>
      <c r="P81" s="4" t="s">
        <v>29</v>
      </c>
      <c r="Q81" s="4" t="s">
        <v>30</v>
      </c>
      <c r="R81" s="47" t="s">
        <v>31</v>
      </c>
      <c r="S81" s="45"/>
      <c r="T81" s="44"/>
      <c r="U81" s="46" t="s">
        <v>4</v>
      </c>
      <c r="V81" s="4" t="s">
        <v>0</v>
      </c>
      <c r="W81" s="4" t="s">
        <v>27</v>
      </c>
      <c r="X81" s="4" t="s">
        <v>28</v>
      </c>
      <c r="Y81" s="4" t="s">
        <v>29</v>
      </c>
      <c r="Z81" s="4" t="s">
        <v>30</v>
      </c>
      <c r="AA81" s="47" t="s">
        <v>31</v>
      </c>
      <c r="AB81" s="45"/>
    </row>
    <row r="82" spans="2:28">
      <c r="B82" s="44"/>
      <c r="C82" s="48"/>
      <c r="D82" s="4"/>
      <c r="E82" s="4"/>
      <c r="F82" s="46">
        <v>1</v>
      </c>
      <c r="G82" s="4">
        <f t="shared" ref="G82" si="66">F82+1</f>
        <v>2</v>
      </c>
      <c r="H82" s="4">
        <f>G82+1</f>
        <v>3</v>
      </c>
      <c r="I82" s="49">
        <f>H82+1</f>
        <v>4</v>
      </c>
      <c r="J82" s="45"/>
      <c r="K82" s="44"/>
      <c r="L82" s="48"/>
      <c r="M82" s="4"/>
      <c r="N82" s="4"/>
      <c r="O82" s="4"/>
      <c r="P82" s="4"/>
      <c r="Q82" s="4"/>
      <c r="R82" s="49">
        <v>1</v>
      </c>
      <c r="S82" s="45"/>
      <c r="T82" s="44"/>
      <c r="U82" s="48"/>
      <c r="V82" s="4">
        <v>1</v>
      </c>
      <c r="W82" s="46">
        <f t="shared" ref="W82:AA85" si="67">V82+1</f>
        <v>2</v>
      </c>
      <c r="X82" s="4">
        <f t="shared" si="67"/>
        <v>3</v>
      </c>
      <c r="Y82" s="4">
        <f t="shared" si="67"/>
        <v>4</v>
      </c>
      <c r="Z82" s="46">
        <f>Y82+1</f>
        <v>5</v>
      </c>
      <c r="AA82" s="49">
        <f>Z82+1</f>
        <v>6</v>
      </c>
      <c r="AB82" s="45"/>
    </row>
    <row r="83" spans="2:28">
      <c r="B83" s="44"/>
      <c r="C83" s="48">
        <f>I82+1</f>
        <v>5</v>
      </c>
      <c r="D83" s="4">
        <f>C83+1</f>
        <v>6</v>
      </c>
      <c r="E83" s="4">
        <f t="shared" ref="E83:I86" si="68">D83+1</f>
        <v>7</v>
      </c>
      <c r="F83" s="4">
        <f t="shared" si="68"/>
        <v>8</v>
      </c>
      <c r="G83" s="4">
        <f t="shared" si="68"/>
        <v>9</v>
      </c>
      <c r="H83" s="4">
        <f t="shared" si="68"/>
        <v>10</v>
      </c>
      <c r="I83" s="49">
        <f t="shared" si="68"/>
        <v>11</v>
      </c>
      <c r="J83" s="45"/>
      <c r="K83" s="44"/>
      <c r="L83" s="48">
        <f>R82+1</f>
        <v>2</v>
      </c>
      <c r="M83" s="4">
        <f>L83+1</f>
        <v>3</v>
      </c>
      <c r="N83" s="4">
        <f t="shared" ref="N83:R86" si="69">M83+1</f>
        <v>4</v>
      </c>
      <c r="O83" s="4">
        <f t="shared" si="69"/>
        <v>5</v>
      </c>
      <c r="P83" s="4">
        <f t="shared" si="69"/>
        <v>6</v>
      </c>
      <c r="Q83" s="4">
        <f t="shared" si="69"/>
        <v>7</v>
      </c>
      <c r="R83" s="49">
        <f t="shared" si="69"/>
        <v>8</v>
      </c>
      <c r="S83" s="45"/>
      <c r="T83" s="44"/>
      <c r="U83" s="48">
        <f>AA82+1</f>
        <v>7</v>
      </c>
      <c r="V83" s="4">
        <f>U83+1</f>
        <v>8</v>
      </c>
      <c r="W83" s="4">
        <f t="shared" si="67"/>
        <v>9</v>
      </c>
      <c r="X83" s="4">
        <f t="shared" si="67"/>
        <v>10</v>
      </c>
      <c r="Y83" s="4">
        <f t="shared" si="67"/>
        <v>11</v>
      </c>
      <c r="Z83" s="4">
        <f t="shared" si="67"/>
        <v>12</v>
      </c>
      <c r="AA83" s="49">
        <f t="shared" si="67"/>
        <v>13</v>
      </c>
      <c r="AB83" s="45"/>
    </row>
    <row r="84" spans="2:28">
      <c r="B84" s="44"/>
      <c r="C84" s="48">
        <f>I83+1</f>
        <v>12</v>
      </c>
      <c r="D84" s="4">
        <f>C84+1</f>
        <v>13</v>
      </c>
      <c r="E84" s="4">
        <f t="shared" si="68"/>
        <v>14</v>
      </c>
      <c r="F84" s="4">
        <f t="shared" si="68"/>
        <v>15</v>
      </c>
      <c r="G84" s="4">
        <f t="shared" si="68"/>
        <v>16</v>
      </c>
      <c r="H84" s="4">
        <f t="shared" si="68"/>
        <v>17</v>
      </c>
      <c r="I84" s="49">
        <f t="shared" si="68"/>
        <v>18</v>
      </c>
      <c r="J84" s="45"/>
      <c r="K84" s="44"/>
      <c r="L84" s="48">
        <f>R83+1</f>
        <v>9</v>
      </c>
      <c r="M84" s="4">
        <f>L84+1</f>
        <v>10</v>
      </c>
      <c r="N84" s="4">
        <f t="shared" si="69"/>
        <v>11</v>
      </c>
      <c r="O84" s="4">
        <f t="shared" si="69"/>
        <v>12</v>
      </c>
      <c r="P84" s="4">
        <f t="shared" si="69"/>
        <v>13</v>
      </c>
      <c r="Q84" s="4">
        <f t="shared" si="69"/>
        <v>14</v>
      </c>
      <c r="R84" s="49">
        <f t="shared" si="69"/>
        <v>15</v>
      </c>
      <c r="S84" s="45"/>
      <c r="T84" s="44"/>
      <c r="U84" s="48">
        <f>AA83+1</f>
        <v>14</v>
      </c>
      <c r="V84" s="4">
        <f>U84+1</f>
        <v>15</v>
      </c>
      <c r="W84" s="4">
        <f t="shared" si="67"/>
        <v>16</v>
      </c>
      <c r="X84" s="4">
        <f t="shared" si="67"/>
        <v>17</v>
      </c>
      <c r="Y84" s="4">
        <f t="shared" si="67"/>
        <v>18</v>
      </c>
      <c r="Z84" s="4">
        <f t="shared" si="67"/>
        <v>19</v>
      </c>
      <c r="AA84" s="49">
        <f t="shared" si="67"/>
        <v>20</v>
      </c>
      <c r="AB84" s="45"/>
    </row>
    <row r="85" spans="2:28">
      <c r="B85" s="44"/>
      <c r="C85" s="48">
        <f>I84+1</f>
        <v>19</v>
      </c>
      <c r="D85" s="4">
        <f>C85+1</f>
        <v>20</v>
      </c>
      <c r="E85" s="4">
        <f t="shared" si="68"/>
        <v>21</v>
      </c>
      <c r="F85" s="4">
        <f t="shared" si="68"/>
        <v>22</v>
      </c>
      <c r="G85" s="4">
        <f t="shared" ref="G85:G86" si="70">F85+1</f>
        <v>23</v>
      </c>
      <c r="H85" s="4">
        <f t="shared" ref="H85:H86" si="71">G85+1</f>
        <v>24</v>
      </c>
      <c r="I85" s="49">
        <f t="shared" si="68"/>
        <v>25</v>
      </c>
      <c r="J85" s="45"/>
      <c r="K85" s="44"/>
      <c r="L85" s="48">
        <f>R84+1</f>
        <v>16</v>
      </c>
      <c r="M85" s="4">
        <f>L85+1</f>
        <v>17</v>
      </c>
      <c r="N85" s="4">
        <f t="shared" si="69"/>
        <v>18</v>
      </c>
      <c r="O85" s="4">
        <f t="shared" si="69"/>
        <v>19</v>
      </c>
      <c r="P85" s="4">
        <f t="shared" si="69"/>
        <v>20</v>
      </c>
      <c r="Q85" s="4">
        <f t="shared" si="69"/>
        <v>21</v>
      </c>
      <c r="R85" s="49">
        <f t="shared" si="69"/>
        <v>22</v>
      </c>
      <c r="S85" s="45"/>
      <c r="T85" s="44"/>
      <c r="U85" s="48">
        <f>AA84+1</f>
        <v>21</v>
      </c>
      <c r="V85" s="4">
        <f>U85+1</f>
        <v>22</v>
      </c>
      <c r="W85" s="4">
        <f t="shared" si="67"/>
        <v>23</v>
      </c>
      <c r="X85" s="4">
        <f t="shared" si="67"/>
        <v>24</v>
      </c>
      <c r="Y85" s="4">
        <f t="shared" si="67"/>
        <v>25</v>
      </c>
      <c r="Z85" s="4">
        <f t="shared" si="67"/>
        <v>26</v>
      </c>
      <c r="AA85" s="49">
        <f t="shared" si="67"/>
        <v>27</v>
      </c>
      <c r="AB85" s="45"/>
    </row>
    <row r="86" spans="2:28">
      <c r="B86" s="44"/>
      <c r="C86" s="48">
        <f>I85+1</f>
        <v>26</v>
      </c>
      <c r="D86" s="4">
        <f>C86+1</f>
        <v>27</v>
      </c>
      <c r="E86" s="4">
        <f t="shared" si="68"/>
        <v>28</v>
      </c>
      <c r="F86" s="4">
        <f t="shared" si="68"/>
        <v>29</v>
      </c>
      <c r="G86" s="4">
        <f t="shared" si="70"/>
        <v>30</v>
      </c>
      <c r="H86" s="4">
        <f t="shared" si="71"/>
        <v>31</v>
      </c>
      <c r="I86" s="4"/>
      <c r="J86" s="45"/>
      <c r="K86" s="44"/>
      <c r="L86" s="48">
        <f>R85+1</f>
        <v>23</v>
      </c>
      <c r="M86" s="4">
        <f>L86+1</f>
        <v>24</v>
      </c>
      <c r="N86" s="4">
        <f t="shared" si="69"/>
        <v>25</v>
      </c>
      <c r="O86" s="4">
        <f t="shared" si="69"/>
        <v>26</v>
      </c>
      <c r="P86" s="4">
        <f t="shared" si="69"/>
        <v>27</v>
      </c>
      <c r="Q86" s="4">
        <f t="shared" si="69"/>
        <v>28</v>
      </c>
      <c r="R86" s="49">
        <f t="shared" si="69"/>
        <v>29</v>
      </c>
      <c r="S86" s="45"/>
      <c r="T86" s="44"/>
      <c r="U86" s="48">
        <f>AA85+1</f>
        <v>28</v>
      </c>
      <c r="V86" s="4">
        <f>U86+1</f>
        <v>29</v>
      </c>
      <c r="W86" s="4">
        <f>V86+1</f>
        <v>30</v>
      </c>
      <c r="X86" s="4">
        <f>W86+1</f>
        <v>31</v>
      </c>
      <c r="Y86" s="4"/>
      <c r="Z86" s="4"/>
      <c r="AA86" s="4"/>
      <c r="AB86" s="45"/>
    </row>
    <row r="87" spans="2:28">
      <c r="B87" s="44"/>
      <c r="C87" s="3"/>
      <c r="D87" s="3"/>
      <c r="E87" s="3"/>
      <c r="F87" s="3"/>
      <c r="G87" s="3"/>
      <c r="H87" s="3"/>
      <c r="I87" s="3"/>
      <c r="J87" s="45"/>
      <c r="K87" s="44"/>
      <c r="L87" s="48">
        <f>R86+1</f>
        <v>30</v>
      </c>
      <c r="M87" s="3"/>
      <c r="N87" s="3"/>
      <c r="O87" s="3"/>
      <c r="P87" s="3"/>
      <c r="Q87" s="3"/>
      <c r="R87" s="3"/>
      <c r="S87" s="45"/>
      <c r="T87" s="44"/>
      <c r="U87" s="3"/>
      <c r="V87" s="3"/>
      <c r="W87" s="3"/>
      <c r="X87" s="3"/>
      <c r="Y87" s="3"/>
      <c r="Z87" s="3"/>
      <c r="AA87" s="3"/>
      <c r="AB87" s="45"/>
    </row>
    <row r="88" spans="2:28">
      <c r="B88" s="31"/>
      <c r="C88" s="50"/>
      <c r="D88" s="50"/>
      <c r="E88" s="50"/>
      <c r="F88" s="50"/>
      <c r="G88" s="50"/>
      <c r="H88" s="50"/>
      <c r="I88" s="50"/>
      <c r="J88" s="30"/>
      <c r="K88" s="31"/>
      <c r="L88" s="50"/>
      <c r="M88" s="50"/>
      <c r="N88" s="50"/>
      <c r="O88" s="50"/>
      <c r="P88" s="50"/>
      <c r="Q88" s="50"/>
      <c r="R88" s="50"/>
      <c r="S88" s="30"/>
      <c r="T88" s="31"/>
      <c r="U88" s="50"/>
      <c r="V88" s="50"/>
      <c r="W88" s="50"/>
      <c r="X88" s="50"/>
      <c r="Y88" s="50"/>
      <c r="Z88" s="50"/>
      <c r="AA88" s="50"/>
      <c r="AB88" s="30"/>
    </row>
    <row r="89" spans="2:28">
      <c r="K89">
        <v>0</v>
      </c>
    </row>
    <row r="90" spans="2:28">
      <c r="B90" s="41"/>
      <c r="C90" s="5" t="s">
        <v>59</v>
      </c>
      <c r="D90" s="42"/>
      <c r="E90" s="42"/>
      <c r="F90" s="42"/>
      <c r="G90" s="42"/>
      <c r="H90" s="42"/>
      <c r="I90" s="42"/>
      <c r="J90" s="43"/>
      <c r="K90" s="41"/>
      <c r="L90" s="5" t="s">
        <v>60</v>
      </c>
      <c r="M90" s="42"/>
      <c r="N90" s="42"/>
      <c r="O90" s="42"/>
      <c r="P90" s="42"/>
      <c r="Q90" s="42"/>
      <c r="R90" s="42"/>
      <c r="S90" s="43"/>
      <c r="T90" s="41"/>
      <c r="U90" s="5" t="s">
        <v>61</v>
      </c>
      <c r="V90" s="42"/>
      <c r="W90" s="42"/>
      <c r="X90" s="42"/>
      <c r="Y90" s="42"/>
      <c r="Z90" s="42"/>
      <c r="AA90" s="42"/>
      <c r="AB90" s="43"/>
    </row>
    <row r="91" spans="2:28">
      <c r="B91" s="44"/>
      <c r="C91" s="3"/>
      <c r="D91" s="3"/>
      <c r="E91" s="3"/>
      <c r="F91" s="3"/>
      <c r="G91" s="3"/>
      <c r="H91" s="3"/>
      <c r="I91" s="3"/>
      <c r="J91" s="45"/>
      <c r="K91" s="44"/>
      <c r="L91" s="3"/>
      <c r="M91" s="3"/>
      <c r="N91" s="3"/>
      <c r="O91" s="3"/>
      <c r="P91" s="3"/>
      <c r="Q91" s="3"/>
      <c r="R91" s="3"/>
      <c r="S91" s="45"/>
      <c r="T91" s="44"/>
      <c r="U91" s="3"/>
      <c r="V91" s="3"/>
      <c r="W91" s="3"/>
      <c r="X91" s="3"/>
      <c r="Y91" s="3"/>
      <c r="Z91" s="3"/>
      <c r="AA91" s="3"/>
      <c r="AB91" s="45"/>
    </row>
    <row r="92" spans="2:28">
      <c r="B92" s="44"/>
      <c r="C92" s="46" t="s">
        <v>4</v>
      </c>
      <c r="D92" s="4" t="s">
        <v>0</v>
      </c>
      <c r="E92" s="4" t="s">
        <v>27</v>
      </c>
      <c r="F92" s="4" t="s">
        <v>28</v>
      </c>
      <c r="G92" s="4" t="s">
        <v>29</v>
      </c>
      <c r="H92" s="4" t="s">
        <v>30</v>
      </c>
      <c r="I92" s="47" t="s">
        <v>31</v>
      </c>
      <c r="J92" s="45"/>
      <c r="K92" s="44"/>
      <c r="L92" s="46" t="s">
        <v>4</v>
      </c>
      <c r="M92" s="4" t="s">
        <v>0</v>
      </c>
      <c r="N92" s="4" t="s">
        <v>27</v>
      </c>
      <c r="O92" s="4" t="s">
        <v>28</v>
      </c>
      <c r="P92" s="4" t="s">
        <v>29</v>
      </c>
      <c r="Q92" s="4" t="s">
        <v>30</v>
      </c>
      <c r="R92" s="47" t="s">
        <v>31</v>
      </c>
      <c r="S92" s="45"/>
      <c r="T92" s="44"/>
      <c r="U92" s="46" t="s">
        <v>4</v>
      </c>
      <c r="V92" s="4" t="s">
        <v>0</v>
      </c>
      <c r="W92" s="4" t="s">
        <v>27</v>
      </c>
      <c r="X92" s="4" t="s">
        <v>28</v>
      </c>
      <c r="Y92" s="4" t="s">
        <v>29</v>
      </c>
      <c r="Z92" s="4" t="s">
        <v>30</v>
      </c>
      <c r="AA92" s="47" t="s">
        <v>31</v>
      </c>
      <c r="AB92" s="45"/>
    </row>
    <row r="93" spans="2:28">
      <c r="B93" s="44"/>
      <c r="C93" s="48"/>
      <c r="D93" s="4"/>
      <c r="E93" s="4"/>
      <c r="F93" s="4"/>
      <c r="G93" s="4">
        <v>1</v>
      </c>
      <c r="H93" s="4">
        <f>G93+1</f>
        <v>2</v>
      </c>
      <c r="I93" s="49">
        <f>H93+1</f>
        <v>3</v>
      </c>
      <c r="J93" s="45"/>
      <c r="K93" s="44"/>
      <c r="L93" s="48"/>
      <c r="M93" s="4"/>
      <c r="N93" s="4"/>
      <c r="O93" s="4"/>
      <c r="P93" s="4"/>
      <c r="Q93" s="4"/>
      <c r="R93" s="49">
        <v>1</v>
      </c>
      <c r="S93" s="45"/>
      <c r="T93" s="44"/>
      <c r="U93" s="48"/>
      <c r="V93" s="4"/>
      <c r="W93" s="4">
        <v>1</v>
      </c>
      <c r="X93" s="4">
        <f t="shared" ref="X93:X96" si="72">W93+1</f>
        <v>2</v>
      </c>
      <c r="Y93" s="4">
        <f t="shared" ref="Y93:Y96" si="73">X93+1</f>
        <v>3</v>
      </c>
      <c r="Z93" s="4">
        <f>Y93+1</f>
        <v>4</v>
      </c>
      <c r="AA93" s="49">
        <f>Z93+1</f>
        <v>5</v>
      </c>
      <c r="AB93" s="45"/>
    </row>
    <row r="94" spans="2:28">
      <c r="B94" s="44"/>
      <c r="C94" s="48">
        <f>I93+1</f>
        <v>4</v>
      </c>
      <c r="D94" s="4">
        <f>C94+1</f>
        <v>5</v>
      </c>
      <c r="E94" s="46">
        <f t="shared" ref="E94:I97" si="74">D94+1</f>
        <v>6</v>
      </c>
      <c r="F94" s="4">
        <f t="shared" si="74"/>
        <v>7</v>
      </c>
      <c r="G94" s="4">
        <f t="shared" si="74"/>
        <v>8</v>
      </c>
      <c r="H94" s="4">
        <f t="shared" si="74"/>
        <v>9</v>
      </c>
      <c r="I94" s="49">
        <f t="shared" si="74"/>
        <v>10</v>
      </c>
      <c r="J94" s="45"/>
      <c r="K94" s="44"/>
      <c r="L94" s="48">
        <f>R93+1</f>
        <v>2</v>
      </c>
      <c r="M94" s="4">
        <f>L94+1</f>
        <v>3</v>
      </c>
      <c r="N94" s="4">
        <f t="shared" ref="N94:N97" si="75">M94+1</f>
        <v>4</v>
      </c>
      <c r="O94" s="4">
        <f t="shared" ref="O94:O97" si="76">N94+1</f>
        <v>5</v>
      </c>
      <c r="P94" s="4">
        <f t="shared" ref="P94:P97" si="77">O94+1</f>
        <v>6</v>
      </c>
      <c r="Q94" s="4">
        <f t="shared" ref="Q94:Q97" si="78">P94+1</f>
        <v>7</v>
      </c>
      <c r="R94" s="49">
        <f t="shared" ref="R94:R97" si="79">Q94+1</f>
        <v>8</v>
      </c>
      <c r="S94" s="45"/>
      <c r="T94" s="44"/>
      <c r="U94" s="48">
        <f>AA93+1</f>
        <v>6</v>
      </c>
      <c r="V94" s="4">
        <f>U94+1</f>
        <v>7</v>
      </c>
      <c r="W94" s="4">
        <f t="shared" ref="W94:W96" si="80">V94+1</f>
        <v>8</v>
      </c>
      <c r="X94" s="4">
        <f t="shared" si="72"/>
        <v>9</v>
      </c>
      <c r="Y94" s="4">
        <f t="shared" si="73"/>
        <v>10</v>
      </c>
      <c r="Z94" s="4">
        <f t="shared" ref="Z94:Z96" si="81">Y94+1</f>
        <v>11</v>
      </c>
      <c r="AA94" s="49">
        <f t="shared" ref="AA94:AA96" si="82">Z94+1</f>
        <v>12</v>
      </c>
      <c r="AB94" s="45"/>
    </row>
    <row r="95" spans="2:28">
      <c r="B95" s="44"/>
      <c r="C95" s="48">
        <f>I94+1</f>
        <v>11</v>
      </c>
      <c r="D95" s="4">
        <f>C95+1</f>
        <v>12</v>
      </c>
      <c r="E95" s="4">
        <f t="shared" si="74"/>
        <v>13</v>
      </c>
      <c r="F95" s="4">
        <f t="shared" si="74"/>
        <v>14</v>
      </c>
      <c r="G95" s="4">
        <f t="shared" si="74"/>
        <v>15</v>
      </c>
      <c r="H95" s="4">
        <f t="shared" si="74"/>
        <v>16</v>
      </c>
      <c r="I95" s="49">
        <f t="shared" si="74"/>
        <v>17</v>
      </c>
      <c r="J95" s="45"/>
      <c r="K95" s="44"/>
      <c r="L95" s="48">
        <f>R94+1</f>
        <v>9</v>
      </c>
      <c r="M95" s="4">
        <f>L95+1</f>
        <v>10</v>
      </c>
      <c r="N95" s="4">
        <f t="shared" si="75"/>
        <v>11</v>
      </c>
      <c r="O95" s="4">
        <f t="shared" si="76"/>
        <v>12</v>
      </c>
      <c r="P95" s="4">
        <f t="shared" si="77"/>
        <v>13</v>
      </c>
      <c r="Q95" s="4">
        <f t="shared" si="78"/>
        <v>14</v>
      </c>
      <c r="R95" s="49">
        <f t="shared" si="79"/>
        <v>15</v>
      </c>
      <c r="S95" s="45"/>
      <c r="T95" s="44"/>
      <c r="U95" s="48">
        <f>AA94+1</f>
        <v>13</v>
      </c>
      <c r="V95" s="4">
        <f>U95+1</f>
        <v>14</v>
      </c>
      <c r="W95" s="46">
        <f t="shared" si="80"/>
        <v>15</v>
      </c>
      <c r="X95" s="4">
        <f t="shared" si="72"/>
        <v>16</v>
      </c>
      <c r="Y95" s="4">
        <f t="shared" si="73"/>
        <v>17</v>
      </c>
      <c r="Z95" s="4">
        <f t="shared" si="81"/>
        <v>18</v>
      </c>
      <c r="AA95" s="49">
        <f t="shared" si="82"/>
        <v>19</v>
      </c>
      <c r="AB95" s="45"/>
    </row>
    <row r="96" spans="2:28">
      <c r="B96" s="44"/>
      <c r="C96" s="48">
        <f>I95+1</f>
        <v>18</v>
      </c>
      <c r="D96" s="4">
        <f>C96+1</f>
        <v>19</v>
      </c>
      <c r="E96" s="4">
        <f t="shared" si="74"/>
        <v>20</v>
      </c>
      <c r="F96" s="4">
        <f t="shared" si="74"/>
        <v>21</v>
      </c>
      <c r="G96" s="4">
        <f t="shared" si="74"/>
        <v>22</v>
      </c>
      <c r="H96" s="4">
        <f t="shared" si="74"/>
        <v>23</v>
      </c>
      <c r="I96" s="49">
        <f t="shared" si="74"/>
        <v>24</v>
      </c>
      <c r="J96" s="45"/>
      <c r="K96" s="44"/>
      <c r="L96" s="48">
        <f>R95+1</f>
        <v>16</v>
      </c>
      <c r="M96" s="4">
        <f>L96+1</f>
        <v>17</v>
      </c>
      <c r="N96" s="4">
        <f t="shared" si="75"/>
        <v>18</v>
      </c>
      <c r="O96" s="4">
        <f t="shared" si="76"/>
        <v>19</v>
      </c>
      <c r="P96" s="4">
        <f t="shared" si="77"/>
        <v>20</v>
      </c>
      <c r="Q96" s="4">
        <f t="shared" si="78"/>
        <v>21</v>
      </c>
      <c r="R96" s="49">
        <f t="shared" si="79"/>
        <v>22</v>
      </c>
      <c r="S96" s="45"/>
      <c r="T96" s="44"/>
      <c r="U96" s="48">
        <f>AA95+1</f>
        <v>20</v>
      </c>
      <c r="V96" s="4">
        <f>U96+1</f>
        <v>21</v>
      </c>
      <c r="W96" s="4">
        <f t="shared" si="80"/>
        <v>22</v>
      </c>
      <c r="X96" s="4">
        <f t="shared" si="72"/>
        <v>23</v>
      </c>
      <c r="Y96" s="4">
        <f t="shared" si="73"/>
        <v>24</v>
      </c>
      <c r="Z96" s="4">
        <f t="shared" si="81"/>
        <v>25</v>
      </c>
      <c r="AA96" s="49">
        <f t="shared" si="82"/>
        <v>26</v>
      </c>
      <c r="AB96" s="45"/>
    </row>
    <row r="97" spans="2:28">
      <c r="B97" s="44"/>
      <c r="C97" s="48">
        <f>I96+1</f>
        <v>25</v>
      </c>
      <c r="D97" s="4">
        <f>C97+1</f>
        <v>26</v>
      </c>
      <c r="E97" s="4">
        <f t="shared" si="74"/>
        <v>27</v>
      </c>
      <c r="F97" s="4">
        <f t="shared" si="74"/>
        <v>28</v>
      </c>
      <c r="G97" s="4">
        <f t="shared" si="74"/>
        <v>29</v>
      </c>
      <c r="H97" s="4">
        <f t="shared" si="74"/>
        <v>30</v>
      </c>
      <c r="I97" s="4"/>
      <c r="J97" s="45"/>
      <c r="K97" s="44"/>
      <c r="L97" s="48">
        <f>R96+1</f>
        <v>23</v>
      </c>
      <c r="M97" s="4">
        <f>L97+1</f>
        <v>24</v>
      </c>
      <c r="N97" s="4">
        <f t="shared" si="75"/>
        <v>25</v>
      </c>
      <c r="O97" s="4">
        <f t="shared" si="76"/>
        <v>26</v>
      </c>
      <c r="P97" s="4">
        <f t="shared" si="77"/>
        <v>27</v>
      </c>
      <c r="Q97" s="4">
        <f t="shared" si="78"/>
        <v>28</v>
      </c>
      <c r="R97" s="49">
        <f t="shared" si="79"/>
        <v>29</v>
      </c>
      <c r="S97" s="45"/>
      <c r="T97" s="44"/>
      <c r="U97" s="48">
        <f>AA96+1</f>
        <v>27</v>
      </c>
      <c r="V97" s="4">
        <f>U97+1</f>
        <v>28</v>
      </c>
      <c r="W97" s="4">
        <f>V97+1</f>
        <v>29</v>
      </c>
      <c r="X97" s="4">
        <f>W97+1</f>
        <v>30</v>
      </c>
      <c r="Y97" s="4">
        <f>X97+1</f>
        <v>31</v>
      </c>
      <c r="Z97" s="4"/>
      <c r="AA97" s="4"/>
      <c r="AB97" s="45"/>
    </row>
    <row r="98" spans="2:28">
      <c r="B98" s="44"/>
      <c r="C98" s="3"/>
      <c r="D98" s="3"/>
      <c r="E98" s="3"/>
      <c r="F98" s="3"/>
      <c r="G98" s="3"/>
      <c r="H98" s="3"/>
      <c r="I98" s="3"/>
      <c r="J98" s="45"/>
      <c r="K98" s="44"/>
      <c r="L98" s="48">
        <f>R97+1</f>
        <v>30</v>
      </c>
      <c r="M98" s="4">
        <f>L98+1</f>
        <v>31</v>
      </c>
      <c r="N98" s="3"/>
      <c r="O98" s="3"/>
      <c r="P98" s="3"/>
      <c r="Q98" s="3"/>
      <c r="R98" s="3"/>
      <c r="S98" s="45"/>
      <c r="T98" s="44"/>
      <c r="U98" s="3"/>
      <c r="V98" s="3"/>
      <c r="W98" s="3"/>
      <c r="X98" s="3"/>
      <c r="Y98" s="3"/>
      <c r="Z98" s="3"/>
      <c r="AA98" s="3"/>
      <c r="AB98" s="45"/>
    </row>
    <row r="99" spans="2:28">
      <c r="B99" s="31"/>
      <c r="C99" s="50"/>
      <c r="D99" s="50"/>
      <c r="E99" s="50"/>
      <c r="F99" s="50"/>
      <c r="G99" s="50"/>
      <c r="H99" s="50"/>
      <c r="I99" s="50"/>
      <c r="J99" s="30"/>
      <c r="K99" s="31"/>
      <c r="L99" s="50"/>
      <c r="M99" s="50"/>
      <c r="N99" s="50"/>
      <c r="O99" s="50"/>
      <c r="P99" s="50"/>
      <c r="Q99" s="50"/>
      <c r="R99" s="50"/>
      <c r="S99" s="30"/>
      <c r="T99" s="31"/>
      <c r="U99" s="50"/>
      <c r="V99" s="50"/>
      <c r="W99" s="50"/>
      <c r="X99" s="50"/>
      <c r="Y99" s="50"/>
      <c r="Z99" s="50"/>
      <c r="AA99" s="50"/>
      <c r="AB99" s="30"/>
    </row>
    <row r="101" spans="2:28">
      <c r="B101" s="41"/>
      <c r="C101" s="5" t="s">
        <v>62</v>
      </c>
      <c r="D101" s="42"/>
      <c r="E101" s="42"/>
      <c r="F101" s="42"/>
      <c r="G101" s="42"/>
      <c r="H101" s="42"/>
      <c r="I101" s="42"/>
      <c r="J101" s="43"/>
      <c r="K101" s="41"/>
      <c r="L101" s="5" t="s">
        <v>63</v>
      </c>
      <c r="M101" s="42"/>
      <c r="N101" s="42"/>
      <c r="O101" s="42"/>
      <c r="P101" s="42"/>
      <c r="Q101" s="42"/>
      <c r="R101" s="42"/>
      <c r="S101" s="43"/>
      <c r="T101" s="41"/>
      <c r="U101" s="5" t="s">
        <v>64</v>
      </c>
      <c r="V101" s="42"/>
      <c r="W101" s="42"/>
      <c r="X101" s="42"/>
      <c r="Y101" s="42"/>
      <c r="Z101" s="42"/>
      <c r="AA101" s="42"/>
      <c r="AB101" s="43"/>
    </row>
    <row r="102" spans="2:28">
      <c r="B102" s="44"/>
      <c r="C102" s="3"/>
      <c r="D102" s="3"/>
      <c r="E102" s="3"/>
      <c r="F102" s="3"/>
      <c r="G102" s="3"/>
      <c r="H102" s="3"/>
      <c r="I102" s="3"/>
      <c r="J102" s="45"/>
      <c r="K102" s="44"/>
      <c r="L102" s="3"/>
      <c r="M102" s="3"/>
      <c r="N102" s="3"/>
      <c r="O102" s="3"/>
      <c r="P102" s="3"/>
      <c r="Q102" s="3"/>
      <c r="R102" s="3"/>
      <c r="S102" s="45"/>
      <c r="T102" s="44"/>
      <c r="U102" s="3"/>
      <c r="V102" s="3"/>
      <c r="W102" s="3"/>
      <c r="X102" s="3"/>
      <c r="Y102" s="3"/>
      <c r="Z102" s="3"/>
      <c r="AA102" s="3"/>
      <c r="AB102" s="45"/>
    </row>
    <row r="103" spans="2:28">
      <c r="B103" s="44"/>
      <c r="C103" s="46" t="s">
        <v>4</v>
      </c>
      <c r="D103" s="4" t="s">
        <v>0</v>
      </c>
      <c r="E103" s="4" t="s">
        <v>27</v>
      </c>
      <c r="F103" s="4" t="s">
        <v>28</v>
      </c>
      <c r="G103" s="4" t="s">
        <v>29</v>
      </c>
      <c r="H103" s="4" t="s">
        <v>30</v>
      </c>
      <c r="I103" s="47" t="s">
        <v>31</v>
      </c>
      <c r="J103" s="45"/>
      <c r="K103" s="44"/>
      <c r="L103" s="46" t="s">
        <v>4</v>
      </c>
      <c r="M103" s="4" t="s">
        <v>0</v>
      </c>
      <c r="N103" s="4" t="s">
        <v>27</v>
      </c>
      <c r="O103" s="4" t="s">
        <v>28</v>
      </c>
      <c r="P103" s="4" t="s">
        <v>29</v>
      </c>
      <c r="Q103" s="4" t="s">
        <v>30</v>
      </c>
      <c r="R103" s="47" t="s">
        <v>31</v>
      </c>
      <c r="S103" s="45"/>
      <c r="T103" s="44"/>
      <c r="U103" s="46" t="s">
        <v>4</v>
      </c>
      <c r="V103" s="4" t="s">
        <v>0</v>
      </c>
      <c r="W103" s="4" t="s">
        <v>27</v>
      </c>
      <c r="X103" s="4" t="s">
        <v>28</v>
      </c>
      <c r="Y103" s="4" t="s">
        <v>29</v>
      </c>
      <c r="Z103" s="4" t="s">
        <v>30</v>
      </c>
      <c r="AA103" s="47" t="s">
        <v>31</v>
      </c>
      <c r="AB103" s="45"/>
    </row>
    <row r="104" spans="2:28">
      <c r="B104" s="44"/>
      <c r="C104" s="48"/>
      <c r="D104" s="4"/>
      <c r="E104" s="4"/>
      <c r="F104" s="4"/>
      <c r="G104" s="4"/>
      <c r="H104" s="4">
        <v>1</v>
      </c>
      <c r="I104" s="49">
        <f>H104+1</f>
        <v>2</v>
      </c>
      <c r="J104" s="45"/>
      <c r="K104" s="44"/>
      <c r="L104" s="48">
        <v>1</v>
      </c>
      <c r="M104" s="46">
        <f>L104+1</f>
        <v>2</v>
      </c>
      <c r="N104" s="46">
        <f t="shared" ref="N104" si="83">M104+1</f>
        <v>3</v>
      </c>
      <c r="O104" s="46">
        <f t="shared" ref="O104" si="84">N104+1</f>
        <v>4</v>
      </c>
      <c r="P104" s="4">
        <f t="shared" ref="P104" si="85">O104+1</f>
        <v>5</v>
      </c>
      <c r="Q104" s="4">
        <f t="shared" ref="Q104" si="86">P104+1</f>
        <v>6</v>
      </c>
      <c r="R104" s="49">
        <f t="shared" ref="R104:R107" si="87">Q104+1</f>
        <v>7</v>
      </c>
      <c r="S104" s="45"/>
      <c r="T104" s="44"/>
      <c r="U104" s="48"/>
      <c r="V104" s="4"/>
      <c r="W104" s="46"/>
      <c r="X104" s="4">
        <v>1</v>
      </c>
      <c r="Y104" s="4">
        <f t="shared" ref="Y104:Y107" si="88">X104+1</f>
        <v>2</v>
      </c>
      <c r="Z104" s="4">
        <f>Y104+1</f>
        <v>3</v>
      </c>
      <c r="AA104" s="49">
        <f>Z104+1</f>
        <v>4</v>
      </c>
      <c r="AB104" s="45"/>
    </row>
    <row r="105" spans="2:28">
      <c r="B105" s="44"/>
      <c r="C105" s="48">
        <f>I104+1</f>
        <v>3</v>
      </c>
      <c r="D105" s="4">
        <f>C105+1</f>
        <v>4</v>
      </c>
      <c r="E105" s="4">
        <f t="shared" ref="E105:E108" si="89">D105+1</f>
        <v>5</v>
      </c>
      <c r="F105" s="4">
        <f t="shared" ref="F105:F108" si="90">E105+1</f>
        <v>6</v>
      </c>
      <c r="G105" s="4">
        <f t="shared" ref="G105:G108" si="91">F105+1</f>
        <v>7</v>
      </c>
      <c r="H105" s="4">
        <f t="shared" ref="H105:H108" si="92">G105+1</f>
        <v>8</v>
      </c>
      <c r="I105" s="49">
        <f t="shared" ref="I105:I108" si="93">H105+1</f>
        <v>9</v>
      </c>
      <c r="J105" s="45"/>
      <c r="K105" s="44"/>
      <c r="L105" s="48">
        <f>R104+1</f>
        <v>8</v>
      </c>
      <c r="M105" s="46">
        <f>L105+1</f>
        <v>9</v>
      </c>
      <c r="N105" s="4">
        <f t="shared" ref="N105:N108" si="94">M105+1</f>
        <v>10</v>
      </c>
      <c r="O105" s="4">
        <f t="shared" ref="O105:O107" si="95">N105+1</f>
        <v>11</v>
      </c>
      <c r="P105" s="4">
        <f t="shared" ref="P105:P107" si="96">O105+1</f>
        <v>12</v>
      </c>
      <c r="Q105" s="4">
        <f t="shared" ref="Q105:Q107" si="97">P105+1</f>
        <v>13</v>
      </c>
      <c r="R105" s="49">
        <f t="shared" si="87"/>
        <v>14</v>
      </c>
      <c r="S105" s="45"/>
      <c r="T105" s="44"/>
      <c r="U105" s="48">
        <f>AA104+1</f>
        <v>5</v>
      </c>
      <c r="V105" s="4">
        <f>U105+1</f>
        <v>6</v>
      </c>
      <c r="W105" s="4">
        <f t="shared" ref="W105:W107" si="98">V105+1</f>
        <v>7</v>
      </c>
      <c r="X105" s="4">
        <f t="shared" ref="X105:X107" si="99">W105+1</f>
        <v>8</v>
      </c>
      <c r="Y105" s="4">
        <f t="shared" si="88"/>
        <v>9</v>
      </c>
      <c r="Z105" s="4">
        <f t="shared" ref="Z105:Z107" si="100">Y105+1</f>
        <v>10</v>
      </c>
      <c r="AA105" s="49">
        <f t="shared" ref="AA105:AA107" si="101">Z105+1</f>
        <v>11</v>
      </c>
      <c r="AB105" s="45"/>
    </row>
    <row r="106" spans="2:28">
      <c r="B106" s="44"/>
      <c r="C106" s="48">
        <f>I105+1</f>
        <v>10</v>
      </c>
      <c r="D106" s="4">
        <f>C106+1</f>
        <v>11</v>
      </c>
      <c r="E106" s="4">
        <f t="shared" si="89"/>
        <v>12</v>
      </c>
      <c r="F106" s="4">
        <f t="shared" si="90"/>
        <v>13</v>
      </c>
      <c r="G106" s="4">
        <f t="shared" si="91"/>
        <v>14</v>
      </c>
      <c r="H106" s="4">
        <f t="shared" si="92"/>
        <v>15</v>
      </c>
      <c r="I106" s="49">
        <f t="shared" si="93"/>
        <v>16</v>
      </c>
      <c r="J106" s="45"/>
      <c r="K106" s="44"/>
      <c r="L106" s="48">
        <f>R105+1</f>
        <v>15</v>
      </c>
      <c r="M106" s="4">
        <f>L106+1</f>
        <v>16</v>
      </c>
      <c r="N106" s="4">
        <f t="shared" si="94"/>
        <v>17</v>
      </c>
      <c r="O106" s="4">
        <f t="shared" si="95"/>
        <v>18</v>
      </c>
      <c r="P106" s="4">
        <f t="shared" si="96"/>
        <v>19</v>
      </c>
      <c r="Q106" s="4">
        <f t="shared" si="97"/>
        <v>20</v>
      </c>
      <c r="R106" s="49">
        <f t="shared" si="87"/>
        <v>21</v>
      </c>
      <c r="S106" s="45"/>
      <c r="T106" s="44"/>
      <c r="U106" s="48">
        <f>AA105+1</f>
        <v>12</v>
      </c>
      <c r="V106" s="4">
        <f>U106+1</f>
        <v>13</v>
      </c>
      <c r="W106" s="4">
        <f t="shared" si="98"/>
        <v>14</v>
      </c>
      <c r="X106" s="4">
        <f t="shared" si="99"/>
        <v>15</v>
      </c>
      <c r="Y106" s="4">
        <f t="shared" si="88"/>
        <v>16</v>
      </c>
      <c r="Z106" s="4">
        <f t="shared" si="100"/>
        <v>17</v>
      </c>
      <c r="AA106" s="49">
        <f t="shared" si="101"/>
        <v>18</v>
      </c>
      <c r="AB106" s="45"/>
    </row>
    <row r="107" spans="2:28">
      <c r="B107" s="44"/>
      <c r="C107" s="48">
        <f>I106+1</f>
        <v>17</v>
      </c>
      <c r="D107" s="4">
        <f>C107+1</f>
        <v>18</v>
      </c>
      <c r="E107" s="4">
        <f t="shared" si="89"/>
        <v>19</v>
      </c>
      <c r="F107" s="4">
        <f t="shared" si="90"/>
        <v>20</v>
      </c>
      <c r="G107" s="4">
        <f t="shared" si="91"/>
        <v>21</v>
      </c>
      <c r="H107" s="4">
        <f t="shared" si="92"/>
        <v>22</v>
      </c>
      <c r="I107" s="49">
        <f t="shared" si="93"/>
        <v>23</v>
      </c>
      <c r="J107" s="45"/>
      <c r="K107" s="44"/>
      <c r="L107" s="48">
        <f>R106+1</f>
        <v>22</v>
      </c>
      <c r="M107" s="4">
        <f>L107+1</f>
        <v>23</v>
      </c>
      <c r="N107" s="4">
        <f t="shared" si="94"/>
        <v>24</v>
      </c>
      <c r="O107" s="4">
        <f t="shared" si="95"/>
        <v>25</v>
      </c>
      <c r="P107" s="4">
        <f t="shared" si="96"/>
        <v>26</v>
      </c>
      <c r="Q107" s="4">
        <f t="shared" si="97"/>
        <v>27</v>
      </c>
      <c r="R107" s="49">
        <f t="shared" si="87"/>
        <v>28</v>
      </c>
      <c r="S107" s="45"/>
      <c r="T107" s="44"/>
      <c r="U107" s="48">
        <f>AA106+1</f>
        <v>19</v>
      </c>
      <c r="V107" s="4">
        <f>U107+1</f>
        <v>20</v>
      </c>
      <c r="W107" s="4">
        <f t="shared" si="98"/>
        <v>21</v>
      </c>
      <c r="X107" s="4">
        <f t="shared" si="99"/>
        <v>22</v>
      </c>
      <c r="Y107" s="4">
        <f t="shared" si="88"/>
        <v>23</v>
      </c>
      <c r="Z107" s="4">
        <f t="shared" si="100"/>
        <v>24</v>
      </c>
      <c r="AA107" s="49">
        <f t="shared" si="101"/>
        <v>25</v>
      </c>
      <c r="AB107" s="45"/>
    </row>
    <row r="108" spans="2:28">
      <c r="B108" s="44"/>
      <c r="C108" s="48">
        <f>I107+1</f>
        <v>24</v>
      </c>
      <c r="D108" s="4">
        <f>C108+1</f>
        <v>25</v>
      </c>
      <c r="E108" s="4">
        <f t="shared" si="89"/>
        <v>26</v>
      </c>
      <c r="F108" s="4">
        <f t="shared" si="90"/>
        <v>27</v>
      </c>
      <c r="G108" s="4">
        <f t="shared" si="91"/>
        <v>28</v>
      </c>
      <c r="H108" s="4">
        <f t="shared" si="92"/>
        <v>29</v>
      </c>
      <c r="I108" s="49">
        <f t="shared" si="93"/>
        <v>30</v>
      </c>
      <c r="J108" s="45"/>
      <c r="K108" s="44"/>
      <c r="L108" s="48">
        <f>R107+1</f>
        <v>29</v>
      </c>
      <c r="M108" s="4">
        <f>L108+1</f>
        <v>30</v>
      </c>
      <c r="N108" s="4">
        <f t="shared" si="94"/>
        <v>31</v>
      </c>
      <c r="O108" s="4"/>
      <c r="P108" s="4"/>
      <c r="Q108" s="4"/>
      <c r="R108" s="49"/>
      <c r="S108" s="45"/>
      <c r="T108" s="44"/>
      <c r="U108" s="48">
        <f>AA107+1</f>
        <v>26</v>
      </c>
      <c r="V108" s="4">
        <f>U108+1</f>
        <v>27</v>
      </c>
      <c r="W108" s="4">
        <f>V108+1</f>
        <v>28</v>
      </c>
      <c r="X108" s="4">
        <f>W108+1</f>
        <v>29</v>
      </c>
      <c r="Y108" s="4">
        <f>X108+1</f>
        <v>30</v>
      </c>
      <c r="Z108" s="4"/>
      <c r="AA108" s="4"/>
      <c r="AB108" s="45"/>
    </row>
    <row r="109" spans="2:28">
      <c r="B109" s="44"/>
      <c r="C109" s="3"/>
      <c r="D109" s="3"/>
      <c r="E109" s="3"/>
      <c r="F109" s="3"/>
      <c r="G109" s="3"/>
      <c r="H109" s="3"/>
      <c r="I109" s="3"/>
      <c r="J109" s="45"/>
      <c r="K109" s="44"/>
      <c r="L109" s="48"/>
      <c r="M109" s="3"/>
      <c r="N109" s="3"/>
      <c r="O109" s="3"/>
      <c r="P109" s="3"/>
      <c r="Q109" s="3"/>
      <c r="R109" s="3"/>
      <c r="S109" s="45"/>
      <c r="T109" s="44"/>
      <c r="U109" s="3"/>
      <c r="V109" s="3"/>
      <c r="W109" s="3"/>
      <c r="X109" s="3"/>
      <c r="Y109" s="3"/>
      <c r="Z109" s="3"/>
      <c r="AA109" s="3"/>
      <c r="AB109" s="45"/>
    </row>
    <row r="110" spans="2:28">
      <c r="B110" s="31"/>
      <c r="C110" s="50"/>
      <c r="D110" s="50"/>
      <c r="E110" s="50"/>
      <c r="F110" s="50"/>
      <c r="G110" s="50"/>
      <c r="H110" s="50"/>
      <c r="I110" s="50"/>
      <c r="J110" s="30"/>
      <c r="K110" s="31"/>
      <c r="L110" s="50"/>
      <c r="M110" s="50"/>
      <c r="N110" s="50"/>
      <c r="O110" s="50"/>
      <c r="P110" s="50"/>
      <c r="Q110" s="50"/>
      <c r="R110" s="50"/>
      <c r="S110" s="30"/>
      <c r="T110" s="31"/>
      <c r="U110" s="50"/>
      <c r="V110" s="50"/>
      <c r="W110" s="50"/>
      <c r="X110" s="50"/>
      <c r="Y110" s="50"/>
      <c r="Z110" s="50"/>
      <c r="AA110" s="50"/>
      <c r="AB110" s="30"/>
    </row>
    <row r="112" spans="2:28">
      <c r="B112" s="41"/>
      <c r="C112" s="5" t="s">
        <v>65</v>
      </c>
      <c r="D112" s="42"/>
      <c r="E112" s="42"/>
      <c r="F112" s="42"/>
      <c r="G112" s="42"/>
      <c r="H112" s="42"/>
      <c r="I112" s="42"/>
      <c r="J112" s="43"/>
    </row>
    <row r="113" spans="2:10">
      <c r="B113" s="44"/>
      <c r="C113" s="3"/>
      <c r="D113" s="3"/>
      <c r="E113" s="3"/>
      <c r="F113" s="3"/>
      <c r="G113" s="3"/>
      <c r="H113" s="3"/>
      <c r="I113" s="3"/>
      <c r="J113" s="45"/>
    </row>
    <row r="114" spans="2:10">
      <c r="B114" s="44"/>
      <c r="C114" s="46" t="s">
        <v>4</v>
      </c>
      <c r="D114" s="4" t="s">
        <v>0</v>
      </c>
      <c r="E114" s="4" t="s">
        <v>27</v>
      </c>
      <c r="F114" s="4" t="s">
        <v>28</v>
      </c>
      <c r="G114" s="4" t="s">
        <v>29</v>
      </c>
      <c r="H114" s="4" t="s">
        <v>30</v>
      </c>
      <c r="I114" s="47" t="s">
        <v>31</v>
      </c>
      <c r="J114" s="45"/>
    </row>
    <row r="115" spans="2:10">
      <c r="B115" s="44"/>
      <c r="C115" s="48"/>
      <c r="D115" s="4"/>
      <c r="E115" s="4"/>
      <c r="F115" s="4"/>
      <c r="G115" s="4"/>
      <c r="H115" s="4">
        <v>1</v>
      </c>
      <c r="I115" s="49">
        <f>H115+1</f>
        <v>2</v>
      </c>
      <c r="J115" s="45"/>
    </row>
    <row r="116" spans="2:10">
      <c r="B116" s="44"/>
      <c r="C116" s="48">
        <f>I115+1</f>
        <v>3</v>
      </c>
      <c r="D116" s="4">
        <f>C116+1</f>
        <v>4</v>
      </c>
      <c r="E116" s="4">
        <f t="shared" ref="E116:E119" si="102">D116+1</f>
        <v>5</v>
      </c>
      <c r="F116" s="4">
        <f t="shared" ref="F116:F119" si="103">E116+1</f>
        <v>6</v>
      </c>
      <c r="G116" s="4">
        <f t="shared" ref="G116:G119" si="104">F116+1</f>
        <v>7</v>
      </c>
      <c r="H116" s="4">
        <f t="shared" ref="H116:H119" si="105">G116+1</f>
        <v>8</v>
      </c>
      <c r="I116" s="49">
        <f t="shared" ref="I116:I119" si="106">H116+1</f>
        <v>9</v>
      </c>
      <c r="J116" s="45"/>
    </row>
    <row r="117" spans="2:10">
      <c r="B117" s="44"/>
      <c r="C117" s="48">
        <f>I116+1</f>
        <v>10</v>
      </c>
      <c r="D117" s="4">
        <f>C117+1</f>
        <v>11</v>
      </c>
      <c r="E117" s="4">
        <f t="shared" si="102"/>
        <v>12</v>
      </c>
      <c r="F117" s="4">
        <f t="shared" si="103"/>
        <v>13</v>
      </c>
      <c r="G117" s="4">
        <f t="shared" si="104"/>
        <v>14</v>
      </c>
      <c r="H117" s="4">
        <f t="shared" si="105"/>
        <v>15</v>
      </c>
      <c r="I117" s="49">
        <f t="shared" si="106"/>
        <v>16</v>
      </c>
      <c r="J117" s="45"/>
    </row>
    <row r="118" spans="2:10">
      <c r="B118" s="44"/>
      <c r="C118" s="48">
        <f>I117+1</f>
        <v>17</v>
      </c>
      <c r="D118" s="4">
        <f>C118+1</f>
        <v>18</v>
      </c>
      <c r="E118" s="4">
        <f t="shared" si="102"/>
        <v>19</v>
      </c>
      <c r="F118" s="4">
        <f t="shared" si="103"/>
        <v>20</v>
      </c>
      <c r="G118" s="4">
        <f t="shared" si="104"/>
        <v>21</v>
      </c>
      <c r="H118" s="4">
        <f t="shared" si="105"/>
        <v>22</v>
      </c>
      <c r="I118" s="49">
        <f t="shared" si="106"/>
        <v>23</v>
      </c>
      <c r="J118" s="45"/>
    </row>
    <row r="119" spans="2:10">
      <c r="B119" s="44"/>
      <c r="C119" s="48">
        <f>I118+1</f>
        <v>24</v>
      </c>
      <c r="D119" s="46">
        <f>C119+1</f>
        <v>25</v>
      </c>
      <c r="E119" s="4">
        <f t="shared" si="102"/>
        <v>26</v>
      </c>
      <c r="F119" s="4">
        <f t="shared" si="103"/>
        <v>27</v>
      </c>
      <c r="G119" s="4">
        <f t="shared" si="104"/>
        <v>28</v>
      </c>
      <c r="H119" s="4">
        <f t="shared" si="105"/>
        <v>29</v>
      </c>
      <c r="I119" s="49">
        <f t="shared" si="106"/>
        <v>30</v>
      </c>
      <c r="J119" s="45"/>
    </row>
    <row r="120" spans="2:10">
      <c r="B120" s="44"/>
      <c r="C120" s="48">
        <f>I119+1</f>
        <v>31</v>
      </c>
      <c r="D120" s="3"/>
      <c r="E120" s="3"/>
      <c r="F120" s="3"/>
      <c r="G120" s="3"/>
      <c r="H120" s="3"/>
      <c r="I120" s="3"/>
      <c r="J120" s="45"/>
    </row>
    <row r="121" spans="2:10">
      <c r="B121" s="31"/>
      <c r="C121" s="50"/>
      <c r="D121" s="50"/>
      <c r="E121" s="50"/>
      <c r="F121" s="50"/>
      <c r="G121" s="50"/>
      <c r="H121" s="50"/>
      <c r="I121" s="50"/>
      <c r="J121" s="30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EF1F8-8973-4869-8569-AEE2DC28FBF6}">
  <sheetPr>
    <tabColor rgb="FF00B0F0"/>
  </sheetPr>
  <dimension ref="B1:E19"/>
  <sheetViews>
    <sheetView view="pageBreakPreview" topLeftCell="A3" zoomScale="130" zoomScaleNormal="100" zoomScaleSheetLayoutView="130" workbookViewId="0">
      <selection activeCell="C11" sqref="C11"/>
    </sheetView>
  </sheetViews>
  <sheetFormatPr defaultRowHeight="16.5"/>
  <cols>
    <col min="1" max="1" width="2.125" customWidth="1"/>
    <col min="2" max="4" width="32" style="132" customWidth="1"/>
    <col min="5" max="5" width="8.625" style="132" customWidth="1"/>
  </cols>
  <sheetData>
    <row r="1" spans="2:4" ht="25.5" customHeight="1">
      <c r="B1" s="131"/>
    </row>
    <row r="2" spans="2:4" ht="60" customHeight="1" thickBot="1">
      <c r="B2" s="649" t="s">
        <v>221</v>
      </c>
      <c r="C2" s="650"/>
      <c r="D2" s="651"/>
    </row>
    <row r="3" spans="2:4" ht="37.5" customHeight="1">
      <c r="B3" s="399" t="s">
        <v>206</v>
      </c>
      <c r="C3" s="392" t="s">
        <v>222</v>
      </c>
      <c r="D3" s="378" t="s">
        <v>223</v>
      </c>
    </row>
    <row r="4" spans="2:4" ht="30" customHeight="1">
      <c r="B4" s="400" t="s">
        <v>224</v>
      </c>
      <c r="C4" s="393">
        <f>'(산근1-1) PMC_투입인원수'!N78*'(산근1-2) PMC_건설사업관리기술인 노임가격'!C4</f>
        <v>202646232</v>
      </c>
      <c r="D4" s="379"/>
    </row>
    <row r="5" spans="2:4" ht="30" customHeight="1">
      <c r="B5" s="605" t="s">
        <v>410</v>
      </c>
      <c r="C5" s="606">
        <f>ROUNDDOWN(C4*0.05,)</f>
        <v>10132311</v>
      </c>
      <c r="D5" s="607" t="s">
        <v>411</v>
      </c>
    </row>
    <row r="6" spans="2:4" ht="30" customHeight="1">
      <c r="B6" s="401" t="s">
        <v>167</v>
      </c>
      <c r="C6" s="394">
        <f>ROUNDDOWN(C4*0.45,)</f>
        <v>91190804</v>
      </c>
      <c r="D6" s="380" t="s">
        <v>412</v>
      </c>
    </row>
    <row r="7" spans="2:4" ht="30" customHeight="1">
      <c r="B7" s="401" t="s">
        <v>225</v>
      </c>
      <c r="C7" s="394">
        <f>ROUNDDOWN(C4*'(산근1-4) PMC_(Raw Data) 입력'!C14*0.01,)</f>
        <v>222910855</v>
      </c>
      <c r="D7" s="381" t="s">
        <v>226</v>
      </c>
    </row>
    <row r="8" spans="2:4" ht="30" customHeight="1">
      <c r="B8" s="401" t="s">
        <v>227</v>
      </c>
      <c r="C8" s="394">
        <f>(C4+C7)*'(산근1-4) PMC_(Raw Data) 입력'!C15*0.01</f>
        <v>85111417.400000006</v>
      </c>
      <c r="D8" s="381" t="s">
        <v>228</v>
      </c>
    </row>
    <row r="9" spans="2:4" ht="30" customHeight="1">
      <c r="B9" s="402" t="s">
        <v>229</v>
      </c>
      <c r="C9" s="394">
        <f>'(산근1-4) PMC_(Raw Data) 입력'!C16</f>
        <v>0</v>
      </c>
      <c r="D9" s="380"/>
    </row>
    <row r="10" spans="2:4" ht="30" customHeight="1" thickBot="1">
      <c r="B10" s="403" t="s">
        <v>230</v>
      </c>
      <c r="C10" s="395">
        <f>ROUNDDOWN('(산근1-4) PMC_(Raw Data) 입력'!C17*0.01*(C4+C5+C6+C7+C8+C9),-3)</f>
        <v>3359000</v>
      </c>
      <c r="D10" s="389">
        <f>'(산근1-4) PMC_(Raw Data) 입력'!C17</f>
        <v>0.54900000000000004</v>
      </c>
    </row>
    <row r="11" spans="2:4" ht="30" customHeight="1" thickTop="1" thickBot="1">
      <c r="B11" s="404" t="s">
        <v>231</v>
      </c>
      <c r="C11" s="396">
        <f>ROUNDDOWN(SUM(C4+C5+C6+C7+C8+C9+C10),)</f>
        <v>615350619</v>
      </c>
      <c r="D11" s="388"/>
    </row>
    <row r="12" spans="2:4" ht="30" customHeight="1" thickTop="1" thickBot="1">
      <c r="B12" s="405" t="s">
        <v>232</v>
      </c>
      <c r="C12" s="397"/>
      <c r="D12" s="390" t="s">
        <v>233</v>
      </c>
    </row>
    <row r="13" spans="2:4" ht="30" customHeight="1" thickBot="1">
      <c r="B13" s="406" t="s">
        <v>234</v>
      </c>
      <c r="C13" s="398">
        <f>C11+C12</f>
        <v>615350619</v>
      </c>
      <c r="D13" s="391"/>
    </row>
    <row r="15" spans="2:4" ht="17.25" thickBot="1">
      <c r="B15" s="129" t="s">
        <v>235</v>
      </c>
      <c r="D15" s="608"/>
    </row>
    <row r="16" spans="2:4">
      <c r="B16" s="162" t="s">
        <v>236</v>
      </c>
      <c r="C16" s="382">
        <f>ROUND(C4+C5+C7+C8,0)</f>
        <v>520800815</v>
      </c>
    </row>
    <row r="17" spans="2:3">
      <c r="B17" s="164" t="s">
        <v>167</v>
      </c>
      <c r="C17" s="383">
        <f>ROUND(C6,0)</f>
        <v>91190804</v>
      </c>
    </row>
    <row r="18" spans="2:3" ht="17.25" thickBot="1">
      <c r="B18" s="386" t="s">
        <v>230</v>
      </c>
      <c r="C18" s="387">
        <f>ROUND(C10,)</f>
        <v>3359000</v>
      </c>
    </row>
    <row r="19" spans="2:3" ht="18" thickTop="1" thickBot="1">
      <c r="B19" s="384"/>
      <c r="C19" s="385">
        <f>SUM(C16:C18)</f>
        <v>615350619</v>
      </c>
    </row>
  </sheetData>
  <mergeCells count="1">
    <mergeCell ref="B2:D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colBreaks count="1" manualBreakCount="1">
    <brk id="4" max="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92113-B0D7-41D7-96A2-F2B91CF87AD7}">
  <sheetPr>
    <tabColor theme="6" tint="0.39997558519241921"/>
  </sheetPr>
  <dimension ref="B1:S110"/>
  <sheetViews>
    <sheetView topLeftCell="A74" zoomScale="115" zoomScaleNormal="115" workbookViewId="0">
      <selection activeCell="N78" sqref="N78"/>
    </sheetView>
  </sheetViews>
  <sheetFormatPr defaultRowHeight="16.5"/>
  <cols>
    <col min="1" max="1" width="3.5" customWidth="1"/>
    <col min="2" max="2" width="12.625" customWidth="1"/>
    <col min="3" max="4" width="20.25" customWidth="1"/>
    <col min="7" max="7" width="9.875" bestFit="1" customWidth="1"/>
    <col min="8" max="8" width="16.25" bestFit="1" customWidth="1"/>
    <col min="11" max="11" width="2.875" customWidth="1"/>
    <col min="12" max="12" width="17.5" style="148" customWidth="1"/>
    <col min="13" max="13" width="6.875" customWidth="1"/>
    <col min="14" max="14" width="16.125" customWidth="1"/>
    <col min="15" max="16" width="6.875" style="566" customWidth="1"/>
    <col min="17" max="19" width="11.75" style="133" customWidth="1"/>
  </cols>
  <sheetData>
    <row r="1" spans="2:19" ht="17.25" thickBot="1">
      <c r="L1" s="133"/>
    </row>
    <row r="2" spans="2:19" ht="17.25" thickBot="1">
      <c r="B2" s="667" t="s">
        <v>237</v>
      </c>
      <c r="C2" s="668"/>
      <c r="D2" s="669"/>
      <c r="E2" s="673" t="s">
        <v>238</v>
      </c>
      <c r="F2" s="673" t="s">
        <v>239</v>
      </c>
      <c r="G2" s="676" t="s">
        <v>240</v>
      </c>
      <c r="H2" s="668"/>
      <c r="I2" s="669"/>
      <c r="J2" s="678" t="s">
        <v>241</v>
      </c>
      <c r="K2" s="79"/>
      <c r="L2" s="681" t="s">
        <v>242</v>
      </c>
      <c r="M2" s="693" t="s">
        <v>243</v>
      </c>
      <c r="N2" s="652" t="s">
        <v>244</v>
      </c>
      <c r="O2" s="652" t="s">
        <v>332</v>
      </c>
      <c r="Q2" s="423" t="s">
        <v>245</v>
      </c>
      <c r="R2" s="424" t="s">
        <v>246</v>
      </c>
      <c r="S2" s="425" t="s">
        <v>247</v>
      </c>
    </row>
    <row r="3" spans="2:19" ht="17.25" thickTop="1">
      <c r="B3" s="670"/>
      <c r="C3" s="671"/>
      <c r="D3" s="672"/>
      <c r="E3" s="674"/>
      <c r="F3" s="675"/>
      <c r="G3" s="677"/>
      <c r="H3" s="671"/>
      <c r="I3" s="672"/>
      <c r="J3" s="679"/>
      <c r="K3" s="79"/>
      <c r="L3" s="682"/>
      <c r="M3" s="694"/>
      <c r="N3" s="653"/>
      <c r="O3" s="653"/>
      <c r="Q3" s="420">
        <v>0.9</v>
      </c>
      <c r="R3" s="421">
        <v>1</v>
      </c>
      <c r="S3" s="422">
        <v>1</v>
      </c>
    </row>
    <row r="4" spans="2:19" ht="17.25" thickBot="1">
      <c r="B4" s="430" t="s">
        <v>248</v>
      </c>
      <c r="C4" s="655" t="s">
        <v>249</v>
      </c>
      <c r="D4" s="656"/>
      <c r="E4" s="431" t="s">
        <v>250</v>
      </c>
      <c r="F4" s="432" t="s">
        <v>251</v>
      </c>
      <c r="G4" s="432" t="s">
        <v>252</v>
      </c>
      <c r="H4" s="432" t="s">
        <v>253</v>
      </c>
      <c r="I4" s="432" t="s">
        <v>254</v>
      </c>
      <c r="J4" s="680"/>
      <c r="K4" s="79"/>
      <c r="L4" s="683"/>
      <c r="M4" s="695"/>
      <c r="N4" s="654"/>
      <c r="O4" s="654"/>
      <c r="Q4" s="415">
        <v>1</v>
      </c>
      <c r="R4" s="135">
        <v>1.1000000000000001</v>
      </c>
      <c r="S4" s="416">
        <v>1.1000000000000001</v>
      </c>
    </row>
    <row r="5" spans="2:19" ht="18" thickTop="1" thickBot="1">
      <c r="B5" s="657" t="s">
        <v>255</v>
      </c>
      <c r="C5" s="659" t="s">
        <v>256</v>
      </c>
      <c r="D5" s="660"/>
      <c r="E5" s="140" t="s">
        <v>257</v>
      </c>
      <c r="F5" s="140">
        <v>7</v>
      </c>
      <c r="G5" s="140"/>
      <c r="H5" s="140"/>
      <c r="I5" s="140"/>
      <c r="J5" s="429"/>
      <c r="L5" s="426">
        <f>F5</f>
        <v>7</v>
      </c>
      <c r="M5" s="427">
        <f>IF('(산근1-4) PMC_(Raw Data) 입력'!J5="O",1,0)</f>
        <v>0</v>
      </c>
      <c r="N5" s="428">
        <f>L5*M5</f>
        <v>0</v>
      </c>
      <c r="O5" s="567" t="s">
        <v>342</v>
      </c>
      <c r="P5" s="573"/>
      <c r="Q5" s="417">
        <v>1.1000000000000001</v>
      </c>
      <c r="R5" s="418">
        <v>1.2</v>
      </c>
      <c r="S5" s="419"/>
    </row>
    <row r="6" spans="2:19" ht="22.5" customHeight="1">
      <c r="B6" s="657"/>
      <c r="C6" s="661" t="s">
        <v>258</v>
      </c>
      <c r="D6" s="662"/>
      <c r="E6" s="136" t="s">
        <v>257</v>
      </c>
      <c r="F6" s="136">
        <v>20.5</v>
      </c>
      <c r="G6" s="136"/>
      <c r="H6" s="136"/>
      <c r="I6" s="136"/>
      <c r="J6" s="407"/>
      <c r="L6" s="411">
        <f>F6</f>
        <v>20.5</v>
      </c>
      <c r="M6" s="137">
        <f>IF('(산근1-4) PMC_(Raw Data) 입력'!J6="O",1,0)</f>
        <v>0</v>
      </c>
      <c r="N6" s="412">
        <f t="shared" ref="N6:N8" si="0">L6*M6</f>
        <v>0</v>
      </c>
      <c r="O6" s="568" t="s">
        <v>342</v>
      </c>
      <c r="P6" s="574"/>
      <c r="Q6" s="138"/>
      <c r="R6" s="138"/>
      <c r="S6" s="138"/>
    </row>
    <row r="7" spans="2:19" ht="22.5" customHeight="1">
      <c r="B7" s="657"/>
      <c r="C7" s="661" t="s">
        <v>259</v>
      </c>
      <c r="D7" s="662"/>
      <c r="E7" s="136" t="s">
        <v>257</v>
      </c>
      <c r="F7" s="136">
        <v>27.3</v>
      </c>
      <c r="G7" s="136"/>
      <c r="H7" s="136"/>
      <c r="I7" s="136"/>
      <c r="J7" s="407"/>
      <c r="L7" s="411">
        <f>F7</f>
        <v>27.3</v>
      </c>
      <c r="M7" s="137">
        <f>IF('(산근1-4) PMC_(Raw Data) 입력'!J7="O",1,0)</f>
        <v>0</v>
      </c>
      <c r="N7" s="412">
        <f t="shared" si="0"/>
        <v>0</v>
      </c>
      <c r="O7" s="568" t="s">
        <v>342</v>
      </c>
      <c r="P7" s="574"/>
      <c r="Q7" s="138"/>
      <c r="R7" s="138"/>
      <c r="S7" s="138"/>
    </row>
    <row r="8" spans="2:19" ht="33.75" customHeight="1">
      <c r="B8" s="657"/>
      <c r="C8" s="661" t="s">
        <v>260</v>
      </c>
      <c r="D8" s="662"/>
      <c r="E8" s="136" t="s">
        <v>257</v>
      </c>
      <c r="F8" s="136">
        <v>22.3</v>
      </c>
      <c r="G8" s="136"/>
      <c r="H8" s="136"/>
      <c r="I8" s="136"/>
      <c r="J8" s="407" t="s">
        <v>261</v>
      </c>
      <c r="L8" s="411">
        <f>F8*IF('(산근1-4)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</f>
        <v>4.3045412527354117</v>
      </c>
      <c r="M8" s="137">
        <f>IF('(산근1-4) PMC_(Raw Data) 입력'!J8="O",IF('(산근1-4) PMC_(Raw Data) 입력'!$C$5="단순공종",1.1,IF('(산근1-4) PMC_(Raw Data) 입력'!$C$5="보통공종",1.15,IF('(산근1-4) PMC_(Raw Data) 입력'!$C$5="복잡공종",1.2))),0)*IF('(산근1-4) PMC_(Raw Data) 입력'!$C$20="O",1,0.8)</f>
        <v>0</v>
      </c>
      <c r="N8" s="412">
        <f t="shared" si="0"/>
        <v>0</v>
      </c>
      <c r="O8" s="568" t="s">
        <v>342</v>
      </c>
      <c r="P8" s="574"/>
      <c r="Q8" s="138"/>
      <c r="R8" s="138"/>
      <c r="S8" s="138"/>
    </row>
    <row r="9" spans="2:19">
      <c r="B9" s="657"/>
      <c r="C9" s="663" t="s">
        <v>262</v>
      </c>
      <c r="D9" s="664"/>
      <c r="E9" s="139" t="s">
        <v>263</v>
      </c>
      <c r="F9" s="665">
        <v>0.3</v>
      </c>
      <c r="G9" s="665"/>
      <c r="H9" s="665"/>
      <c r="I9" s="665"/>
      <c r="J9" s="688" t="s">
        <v>261</v>
      </c>
      <c r="L9" s="690">
        <f>F9*IF('(산근1-4)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입력'!$C$4*0.1)-200)/250)))*'(산근1-4) PMC_(Raw Data) 입력'!C9*22</f>
        <v>34.39772427073769</v>
      </c>
      <c r="M9" s="691">
        <f>IF('(산근1-4) PMC_(Raw Data) 입력'!J9="O",IF('(산근1-4) PMC_(Raw Data) 입력'!$C$5="단순공종",1.1,IF('(산근1-4) PMC_(Raw Data) 입력'!$C$5="보통공종",1.15,IF('(산근1-4) PMC_(Raw Data) 입력'!$C$5="복잡공종",1.2))),0)*IF('(산근1-4) PMC_(Raw Data) 입력'!$C$20="O",1,0.8)</f>
        <v>0</v>
      </c>
      <c r="N9" s="684">
        <f>L9*M9</f>
        <v>0</v>
      </c>
      <c r="O9" s="719" t="s">
        <v>342</v>
      </c>
      <c r="P9" s="574"/>
      <c r="Q9" s="138"/>
      <c r="R9" s="138"/>
      <c r="S9" s="138"/>
    </row>
    <row r="10" spans="2:19">
      <c r="B10" s="657"/>
      <c r="C10" s="659"/>
      <c r="D10" s="660"/>
      <c r="E10" s="140" t="s">
        <v>264</v>
      </c>
      <c r="F10" s="666"/>
      <c r="G10" s="666"/>
      <c r="H10" s="666"/>
      <c r="I10" s="666"/>
      <c r="J10" s="689"/>
      <c r="L10" s="690"/>
      <c r="M10" s="692"/>
      <c r="N10" s="685"/>
      <c r="O10" s="719"/>
      <c r="P10" s="574"/>
      <c r="Q10" s="138"/>
      <c r="R10" s="138"/>
      <c r="S10" s="138"/>
    </row>
    <row r="11" spans="2:19">
      <c r="B11" s="657"/>
      <c r="C11" s="661" t="s">
        <v>265</v>
      </c>
      <c r="D11" s="662"/>
      <c r="E11" s="136" t="s">
        <v>257</v>
      </c>
      <c r="F11" s="136">
        <v>31</v>
      </c>
      <c r="G11" s="136"/>
      <c r="H11" s="136" t="s">
        <v>261</v>
      </c>
      <c r="I11" s="136"/>
      <c r="J11" s="407"/>
      <c r="L11" s="411">
        <f>F11*IF('(산근1-4) PMC_(Raw Data) 입력'!$C$6="신축",'(산근1-1) PMC_투입인원수'!$R$3,IF('(산근1-4) PMC_(Raw Data) 입력'!$C$6="전면 리모델링(증축포함)",'(산근1-1) PMC_투입인원수'!$R$4,IF('(산근1-4) PMC_(Raw Data) 입력'!$C$6="순환 리모델링",'(산근1-1) PMC_투입인원수'!$R$5)))</f>
        <v>31</v>
      </c>
      <c r="M11" s="137">
        <f>IF('(산근1-4) PMC_(Raw Data) 입력'!J11="O",1,0)</f>
        <v>0</v>
      </c>
      <c r="N11" s="412">
        <f t="shared" ref="N11:N20" si="1">L11*M11</f>
        <v>0</v>
      </c>
      <c r="O11" s="568" t="s">
        <v>342</v>
      </c>
      <c r="P11" s="574"/>
      <c r="Q11" s="138"/>
      <c r="R11" s="138"/>
      <c r="S11" s="138"/>
    </row>
    <row r="12" spans="2:19">
      <c r="B12" s="657"/>
      <c r="C12" s="686" t="s">
        <v>266</v>
      </c>
      <c r="D12" s="141" t="s">
        <v>267</v>
      </c>
      <c r="E12" s="665" t="s">
        <v>257</v>
      </c>
      <c r="F12" s="136">
        <v>27.3</v>
      </c>
      <c r="G12" s="136"/>
      <c r="H12" s="136"/>
      <c r="I12" s="136"/>
      <c r="J12" s="407"/>
      <c r="L12" s="411">
        <f>F12</f>
        <v>27.3</v>
      </c>
      <c r="M12" s="137">
        <f>IF('(산근1-4) PMC_(Raw Data) 입력'!J12="O",1,0)</f>
        <v>0</v>
      </c>
      <c r="N12" s="412">
        <f t="shared" si="1"/>
        <v>0</v>
      </c>
      <c r="O12" s="568" t="s">
        <v>342</v>
      </c>
      <c r="P12" s="574"/>
      <c r="Q12" s="138"/>
      <c r="R12" s="138"/>
      <c r="S12" s="138"/>
    </row>
    <row r="13" spans="2:19">
      <c r="B13" s="658"/>
      <c r="C13" s="687"/>
      <c r="D13" s="141" t="s">
        <v>268</v>
      </c>
      <c r="E13" s="666"/>
      <c r="F13" s="136">
        <v>54.6</v>
      </c>
      <c r="G13" s="136"/>
      <c r="H13" s="136"/>
      <c r="I13" s="136"/>
      <c r="J13" s="407"/>
      <c r="L13" s="411">
        <f t="shared" ref="L13:L14" si="2">F13</f>
        <v>54.6</v>
      </c>
      <c r="M13" s="137">
        <f>IF('(산근1-4) PMC_(Raw Data) 입력'!J13="O",1,0)</f>
        <v>0</v>
      </c>
      <c r="N13" s="412">
        <f t="shared" si="1"/>
        <v>0</v>
      </c>
      <c r="O13" s="568" t="s">
        <v>342</v>
      </c>
      <c r="P13" s="574"/>
      <c r="Q13" s="138"/>
      <c r="R13" s="138"/>
      <c r="S13" s="138"/>
    </row>
    <row r="14" spans="2:19">
      <c r="B14" s="696" t="s">
        <v>269</v>
      </c>
      <c r="C14" s="661" t="s">
        <v>270</v>
      </c>
      <c r="D14" s="662"/>
      <c r="E14" s="136" t="s">
        <v>257</v>
      </c>
      <c r="F14" s="136">
        <v>43.7</v>
      </c>
      <c r="G14" s="136"/>
      <c r="H14" s="136"/>
      <c r="I14" s="136"/>
      <c r="J14" s="407"/>
      <c r="L14" s="411">
        <f t="shared" si="2"/>
        <v>43.7</v>
      </c>
      <c r="M14" s="137">
        <f>IF('(산근1-4) PMC_(Raw Data) 입력'!J14="O",1,0)</f>
        <v>0</v>
      </c>
      <c r="N14" s="412">
        <f t="shared" si="1"/>
        <v>0</v>
      </c>
      <c r="O14" s="568" t="s">
        <v>342</v>
      </c>
      <c r="P14" s="574"/>
      <c r="Q14" s="138"/>
      <c r="R14" s="138"/>
      <c r="S14" s="138"/>
    </row>
    <row r="15" spans="2:19" ht="22.5" customHeight="1">
      <c r="B15" s="657"/>
      <c r="C15" s="661" t="s">
        <v>271</v>
      </c>
      <c r="D15" s="662"/>
      <c r="E15" s="136" t="s">
        <v>257</v>
      </c>
      <c r="F15" s="136">
        <v>21.6</v>
      </c>
      <c r="G15" s="136"/>
      <c r="H15" s="136"/>
      <c r="I15" s="136"/>
      <c r="J15" s="407" t="s">
        <v>261</v>
      </c>
      <c r="L15" s="411">
        <f>F15*IF('(산근1-4) PMC_(Raw Data) 입력'!$C$4&lt;=2000,0.015*('(산근1-4) PMC_(Raw Data) 입력'!$C$4*0.1)*(1-0.001*('(산근1-4) PMC_(Raw Data) 입력'!$C$4*0.1)),(0.015*200*(1-0.001*200)+(('(산근1-4) PMC_(Raw Data) 입력'!$C$4*0.1)-200)/250))</f>
        <v>0.99484640639999999</v>
      </c>
      <c r="M15" s="137">
        <f>IF('(산근1-4) PMC_(Raw Data) 입력'!J15="O",1,0)</f>
        <v>0</v>
      </c>
      <c r="N15" s="412">
        <f t="shared" si="1"/>
        <v>0</v>
      </c>
      <c r="O15" s="568" t="s">
        <v>342</v>
      </c>
      <c r="P15" s="574"/>
      <c r="Q15" s="138"/>
      <c r="R15" s="138"/>
      <c r="S15" s="138"/>
    </row>
    <row r="16" spans="2:19" ht="22.5" customHeight="1">
      <c r="B16" s="657"/>
      <c r="C16" s="661" t="s">
        <v>272</v>
      </c>
      <c r="D16" s="662"/>
      <c r="E16" s="136" t="s">
        <v>257</v>
      </c>
      <c r="F16" s="136">
        <v>21.3</v>
      </c>
      <c r="G16" s="136"/>
      <c r="H16" s="136"/>
      <c r="I16" s="136"/>
      <c r="J16" s="407" t="s">
        <v>261</v>
      </c>
      <c r="L16" s="411">
        <f>F16*IF('(산근1-4) PMC_(Raw Data) 입력'!$C$4&lt;=2000,0.015*('(산근1-4) PMC_(Raw Data) 입력'!$C$4*0.1)*(1-0.001*('(산근1-4) PMC_(Raw Data) 입력'!$C$4*0.1)),(0.015*200*(1-0.001*200)+(('(산근1-4) PMC_(Raw Data) 입력'!$C$4*0.1)-200)/250))</f>
        <v>0.98102909520000003</v>
      </c>
      <c r="M16" s="137">
        <f>IF('(산근1-4) PMC_(Raw Data) 입력'!J16="O",1,0)</f>
        <v>0</v>
      </c>
      <c r="N16" s="412">
        <f t="shared" si="1"/>
        <v>0</v>
      </c>
      <c r="O16" s="568" t="s">
        <v>342</v>
      </c>
      <c r="P16" s="574"/>
      <c r="Q16" s="138"/>
      <c r="R16" s="138"/>
      <c r="S16" s="138"/>
    </row>
    <row r="17" spans="2:19" ht="22.5" customHeight="1">
      <c r="B17" s="657"/>
      <c r="C17" s="661" t="s">
        <v>273</v>
      </c>
      <c r="D17" s="662"/>
      <c r="E17" s="136" t="s">
        <v>257</v>
      </c>
      <c r="F17" s="136">
        <v>31</v>
      </c>
      <c r="G17" s="136"/>
      <c r="H17" s="136"/>
      <c r="I17" s="136"/>
      <c r="J17" s="407"/>
      <c r="L17" s="411">
        <f>F17</f>
        <v>31</v>
      </c>
      <c r="M17" s="137">
        <f>IF('(산근1-4) PMC_(Raw Data) 입력'!J17="O",1,0)</f>
        <v>0</v>
      </c>
      <c r="N17" s="412">
        <f t="shared" si="1"/>
        <v>0</v>
      </c>
      <c r="O17" s="568" t="s">
        <v>342</v>
      </c>
      <c r="P17" s="574"/>
      <c r="Q17" s="138"/>
      <c r="R17" s="138"/>
      <c r="S17" s="138"/>
    </row>
    <row r="18" spans="2:19">
      <c r="B18" s="657"/>
      <c r="C18" s="661" t="s">
        <v>274</v>
      </c>
      <c r="D18" s="662"/>
      <c r="E18" s="136" t="s">
        <v>257</v>
      </c>
      <c r="F18" s="136">
        <v>18</v>
      </c>
      <c r="G18" s="136" t="s">
        <v>261</v>
      </c>
      <c r="H18" s="136" t="s">
        <v>261</v>
      </c>
      <c r="I18" s="136"/>
      <c r="J18" s="407" t="s">
        <v>261</v>
      </c>
      <c r="L18" s="411">
        <f>F18*IF('(산근1-4)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PMC_투입인원수'!$Q$5)))*IF('(산근1-4) PMC_(Raw Data) 입력'!$C$6="신축",'(산근1-1) PMC_투입인원수'!$R$3,IF('(산근1-4) PMC_(Raw Data) 입력'!$C$6="전면 리모델링(증축포함)",'(산근1-1) PMC_투입인원수'!$R$4,IF('(산근1-4) PMC_(Raw Data) 입력'!$C$6="순환 리모델링",'(산근1-1) PMC_투입인원수'!$R$5)))*IF('(산근1-4) PMC_(Raw Data) 입력'!$C$4&lt;=2000,0.015*('(산근1-4) PMC_(Raw Data) 입력'!$C$4*0.1)*(1-0.001*('(산근1-4) PMC_(Raw Data) 입력'!$C$4*0.1)),(0.015*200*(1-0.001*200)+(('(산근1-4) PMC_(Raw Data) 입력'!$C$4*0.1)-200)/250))</f>
        <v>0.82903867199999992</v>
      </c>
      <c r="M18" s="137">
        <f>IF('(산근1-4) PMC_(Raw Data) 입력'!J18="O",1,0)</f>
        <v>0</v>
      </c>
      <c r="N18" s="412">
        <f t="shared" si="1"/>
        <v>0</v>
      </c>
      <c r="O18" s="568" t="s">
        <v>342</v>
      </c>
      <c r="P18" s="574"/>
      <c r="Q18" s="138"/>
      <c r="R18" s="138"/>
      <c r="S18" s="138"/>
    </row>
    <row r="19" spans="2:19" ht="22.5" customHeight="1">
      <c r="B19" s="658"/>
      <c r="C19" s="661" t="s">
        <v>275</v>
      </c>
      <c r="D19" s="662"/>
      <c r="E19" s="136" t="s">
        <v>257</v>
      </c>
      <c r="F19" s="136">
        <v>11.4</v>
      </c>
      <c r="G19" s="136"/>
      <c r="H19" s="136"/>
      <c r="I19" s="136"/>
      <c r="J19" s="407"/>
      <c r="L19" s="411">
        <f>F19</f>
        <v>11.4</v>
      </c>
      <c r="M19" s="137">
        <f>IF('(산근1-4) PMC_(Raw Data) 입력'!J19="O",1,0)</f>
        <v>0</v>
      </c>
      <c r="N19" s="412">
        <f t="shared" si="1"/>
        <v>0</v>
      </c>
      <c r="O19" s="568" t="s">
        <v>342</v>
      </c>
      <c r="P19" s="574"/>
      <c r="Q19" s="138"/>
      <c r="R19" s="138"/>
      <c r="S19" s="138"/>
    </row>
    <row r="20" spans="2:19" ht="22.5" customHeight="1">
      <c r="B20" s="696" t="s">
        <v>276</v>
      </c>
      <c r="C20" s="661" t="s">
        <v>277</v>
      </c>
      <c r="D20" s="662"/>
      <c r="E20" s="136" t="s">
        <v>257</v>
      </c>
      <c r="F20" s="136">
        <v>17.100000000000001</v>
      </c>
      <c r="G20" s="136"/>
      <c r="H20" s="136"/>
      <c r="I20" s="136"/>
      <c r="J20" s="407"/>
      <c r="L20" s="411">
        <f>F20</f>
        <v>17.100000000000001</v>
      </c>
      <c r="M20" s="137">
        <f>IF('(산근1-4) PMC_(Raw Data) 입력'!J20="O",1,0)</f>
        <v>0</v>
      </c>
      <c r="N20" s="412">
        <f t="shared" si="1"/>
        <v>0</v>
      </c>
      <c r="O20" s="568" t="s">
        <v>342</v>
      </c>
      <c r="P20" s="574"/>
      <c r="Q20" s="138"/>
      <c r="R20" s="138"/>
      <c r="S20" s="138"/>
    </row>
    <row r="21" spans="2:19">
      <c r="B21" s="657"/>
      <c r="C21" s="663" t="s">
        <v>278</v>
      </c>
      <c r="D21" s="664"/>
      <c r="E21" s="139" t="s">
        <v>279</v>
      </c>
      <c r="F21" s="665">
        <v>8.4</v>
      </c>
      <c r="G21" s="665" t="s">
        <v>261</v>
      </c>
      <c r="H21" s="665" t="s">
        <v>261</v>
      </c>
      <c r="I21" s="665" t="s">
        <v>261</v>
      </c>
      <c r="J21" s="688" t="s">
        <v>261</v>
      </c>
      <c r="L21" s="690">
        <f>F21*IF('(산근1-4)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PMC_투입인원수'!$Q$5)))*IF('(산근1-4) PMC_(Raw Data) 입력'!$C$6="신축",'(산근1-1) PMC_투입인원수'!$R$3,IF('(산근1-4) PMC_(Raw Data) 입력'!$C$6="전면 리모델링(증축포함)",'(산근1-1) PMC_투입인원수'!$R$4,IF('(산근1-4) PMC_(Raw Data) 입력'!$C$6="순환 리모델링",'(산근1-1) PMC_투입인원수'!$R$5)))*IF('(산근1-4) PMC_(Raw Data) 입력'!$C$7="미적용",'(산근1-1) PMC_투입인원수'!$S$3,IF('(산근1-4) PMC_(Raw Data) 입력'!$C$7="적용",'(산근1-1) PMC_투입인원수'!$S$4))*IF('(산근1-4) PMC_(Raw Data) 입력'!$C$4&lt;=2000,0.015*('(산근1-4) PMC_(Raw Data) 입력'!$C$4*0.1)*(1-0.001*('(산근1-4) PMC_(Raw Data) 입력'!$C$4*0.1)),(0.015*200*(1-0.001*200)+(('(산근1-4) PMC_(Raw Data) 입력'!$C$4*0.1)-200)/250))*'(산근1-4) PMC_(Raw Data) 입력'!C9</f>
        <v>10.4458872672</v>
      </c>
      <c r="M21" s="691">
        <f>IF('(산근1-4) PMC_(Raw Data) 입력'!J21="O",1,0)</f>
        <v>1</v>
      </c>
      <c r="N21" s="684">
        <f>L21*M21</f>
        <v>10.4458872672</v>
      </c>
      <c r="O21" s="718" t="s">
        <v>368</v>
      </c>
      <c r="P21" s="574"/>
      <c r="Q21" s="138"/>
      <c r="R21" s="138"/>
      <c r="S21" s="138"/>
    </row>
    <row r="22" spans="2:19">
      <c r="B22" s="657"/>
      <c r="C22" s="659"/>
      <c r="D22" s="660"/>
      <c r="E22" s="140" t="s">
        <v>280</v>
      </c>
      <c r="F22" s="666"/>
      <c r="G22" s="666"/>
      <c r="H22" s="666"/>
      <c r="I22" s="666"/>
      <c r="J22" s="689"/>
      <c r="L22" s="690"/>
      <c r="M22" s="692"/>
      <c r="N22" s="685"/>
      <c r="O22" s="718"/>
      <c r="P22" s="574"/>
      <c r="Q22" s="138"/>
      <c r="R22" s="138"/>
      <c r="S22" s="138"/>
    </row>
    <row r="23" spans="2:19" ht="22.5" customHeight="1">
      <c r="B23" s="657"/>
      <c r="C23" s="661" t="s">
        <v>281</v>
      </c>
      <c r="D23" s="662"/>
      <c r="E23" s="136" t="s">
        <v>257</v>
      </c>
      <c r="F23" s="136">
        <v>22.5</v>
      </c>
      <c r="G23" s="136"/>
      <c r="H23" s="136"/>
      <c r="I23" s="136"/>
      <c r="J23" s="407" t="s">
        <v>261</v>
      </c>
      <c r="L23" s="411">
        <f>F23*IF('(산근1-4) PMC_(Raw Data) 입력'!$C$4&lt;=2000,0.015*('(산근1-4) PMC_(Raw Data) 입력'!$C$4*0.1)*(1-0.001*('(산근1-4) PMC_(Raw Data) 입력'!$C$4*0.1)),(0.015*200*(1-0.001*200)+(('(산근1-4) PMC_(Raw Data) 입력'!$C$4*0.1)-200)/250))</f>
        <v>1.0362983399999999</v>
      </c>
      <c r="M23" s="137">
        <f>IF('(산근1-4) PMC_(Raw Data) 입력'!J23="O",1,0)</f>
        <v>1</v>
      </c>
      <c r="N23" s="412">
        <f t="shared" ref="N23:N24" si="3">L23*M23</f>
        <v>1.0362983399999999</v>
      </c>
      <c r="O23" s="569" t="s">
        <v>368</v>
      </c>
      <c r="P23" s="574"/>
      <c r="Q23" s="138"/>
      <c r="R23" s="138"/>
      <c r="S23" s="138"/>
    </row>
    <row r="24" spans="2:19" ht="22.5" customHeight="1">
      <c r="B24" s="657"/>
      <c r="C24" s="661" t="s">
        <v>282</v>
      </c>
      <c r="D24" s="662"/>
      <c r="E24" s="136" t="s">
        <v>257</v>
      </c>
      <c r="F24" s="136">
        <v>90.6</v>
      </c>
      <c r="G24" s="136"/>
      <c r="H24" s="136"/>
      <c r="I24" s="136"/>
      <c r="J24" s="407" t="s">
        <v>261</v>
      </c>
      <c r="L24" s="411">
        <f>F24*IF('(산근1-4) PMC_(Raw Data) 입력'!$C$4&lt;=2000,0.015*('(산근1-4) PMC_(Raw Data) 입력'!$C$4*0.1)*(1-0.001*('(산근1-4) PMC_(Raw Data) 입력'!$C$4*0.1)),(0.015*200*(1-0.001*200)+(('(산근1-4) PMC_(Raw Data) 입력'!$C$4*0.1)-200)/250))</f>
        <v>4.1728279823999994</v>
      </c>
      <c r="M24" s="137">
        <f>IF('(산근1-4) PMC_(Raw Data) 입력'!J24="O",1,0)</f>
        <v>1</v>
      </c>
      <c r="N24" s="412">
        <f t="shared" si="3"/>
        <v>4.1728279823999994</v>
      </c>
      <c r="O24" s="569" t="s">
        <v>368</v>
      </c>
      <c r="P24" s="574"/>
      <c r="Q24" s="138"/>
      <c r="R24" s="138"/>
      <c r="S24" s="138"/>
    </row>
    <row r="25" spans="2:19">
      <c r="B25" s="657"/>
      <c r="C25" s="663" t="s">
        <v>283</v>
      </c>
      <c r="D25" s="664"/>
      <c r="E25" s="139" t="s">
        <v>279</v>
      </c>
      <c r="F25" s="665">
        <v>8.8000000000000007</v>
      </c>
      <c r="G25" s="665" t="s">
        <v>261</v>
      </c>
      <c r="H25" s="665" t="s">
        <v>261</v>
      </c>
      <c r="I25" s="665" t="s">
        <v>261</v>
      </c>
      <c r="J25" s="688" t="s">
        <v>261</v>
      </c>
      <c r="L25" s="690">
        <f>F25*IF('(산근1-4)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PMC_투입인원수'!$Q$5)))*IF('(산근1-4) PMC_(Raw Data) 입력'!$C$6="신축",'(산근1-1) PMC_투입인원수'!$R$3,IF('(산근1-4) PMC_(Raw Data) 입력'!$C$6="전면 리모델링(증축포함)",'(산근1-1) PMC_투입인원수'!$R$4,IF('(산근1-4) PMC_(Raw Data) 입력'!$C$6="순환 리모델링",'(산근1-1) PMC_투입인원수'!$R$5)))*IF('(산근1-4) PMC_(Raw Data) 입력'!$C$7="미적용",'(산근1-1) PMC_투입인원수'!$S$3,IF('(산근1-4) PMC_(Raw Data) 입력'!$C$7="적용",'(산근1-1) PMC_투입인원수'!$S$4))*IF('(산근1-4) PMC_(Raw Data) 입력'!$C$4&lt;=2000,0.015*('(산근1-4) PMC_(Raw Data) 입력'!$C$4*0.1)*(1-0.001*('(산근1-4) PMC_(Raw Data) 입력'!$C$4*0.1)),(0.015*200*(1-0.001*200)+(('(산근1-4) PMC_(Raw Data) 입력'!$C$4*0.1)-200)/250))*'(산근1-4) PMC_(Raw Data) 입력'!C9</f>
        <v>10.9433104704</v>
      </c>
      <c r="M25" s="691">
        <f>IF('(산근1-4) PMC_(Raw Data) 입력'!J25="O",1,0)</f>
        <v>0</v>
      </c>
      <c r="N25" s="684">
        <f>L25*M25</f>
        <v>0</v>
      </c>
      <c r="O25" s="719" t="s">
        <v>369</v>
      </c>
      <c r="P25" s="574"/>
      <c r="Q25" s="138"/>
      <c r="R25" s="138"/>
      <c r="S25" s="138"/>
    </row>
    <row r="26" spans="2:19">
      <c r="B26" s="657"/>
      <c r="C26" s="659"/>
      <c r="D26" s="660"/>
      <c r="E26" s="140" t="s">
        <v>280</v>
      </c>
      <c r="F26" s="666"/>
      <c r="G26" s="666"/>
      <c r="H26" s="666"/>
      <c r="I26" s="666"/>
      <c r="J26" s="689"/>
      <c r="L26" s="690"/>
      <c r="M26" s="692"/>
      <c r="N26" s="685"/>
      <c r="O26" s="719"/>
      <c r="P26" s="574"/>
      <c r="Q26" s="138"/>
      <c r="R26" s="138"/>
      <c r="S26" s="138"/>
    </row>
    <row r="27" spans="2:19" ht="22.5" customHeight="1">
      <c r="B27" s="657"/>
      <c r="C27" s="661" t="s">
        <v>284</v>
      </c>
      <c r="D27" s="662"/>
      <c r="E27" s="136" t="s">
        <v>285</v>
      </c>
      <c r="F27" s="136">
        <v>3.7</v>
      </c>
      <c r="G27" s="136"/>
      <c r="H27" s="136"/>
      <c r="I27" s="136"/>
      <c r="J27" s="407"/>
      <c r="L27" s="411">
        <f>F27</f>
        <v>3.7</v>
      </c>
      <c r="M27" s="137">
        <f>IF('(산근1-4) PMC_(Raw Data) 입력'!J27="O",1,0)</f>
        <v>0</v>
      </c>
      <c r="N27" s="412">
        <f t="shared" ref="N27:N30" si="4">L27*M27</f>
        <v>0</v>
      </c>
      <c r="O27" s="568" t="s">
        <v>342</v>
      </c>
      <c r="P27" s="574"/>
      <c r="Q27" s="138"/>
      <c r="R27" s="138"/>
      <c r="S27" s="138"/>
    </row>
    <row r="28" spans="2:19" ht="22.5" customHeight="1">
      <c r="B28" s="657"/>
      <c r="C28" s="661" t="s">
        <v>286</v>
      </c>
      <c r="D28" s="662"/>
      <c r="E28" s="136" t="s">
        <v>257</v>
      </c>
      <c r="F28" s="136">
        <v>6.8</v>
      </c>
      <c r="G28" s="136"/>
      <c r="H28" s="136"/>
      <c r="I28" s="136"/>
      <c r="J28" s="407"/>
      <c r="L28" s="411">
        <f t="shared" ref="L28:L30" si="5">F28</f>
        <v>6.8</v>
      </c>
      <c r="M28" s="137">
        <f>IF('(산근1-4) PMC_(Raw Data) 입력'!J28="O",1,0)</f>
        <v>0</v>
      </c>
      <c r="N28" s="412">
        <f t="shared" si="4"/>
        <v>0</v>
      </c>
      <c r="O28" s="568" t="s">
        <v>342</v>
      </c>
      <c r="P28" s="574"/>
      <c r="Q28" s="138"/>
      <c r="R28" s="138"/>
      <c r="S28" s="138"/>
    </row>
    <row r="29" spans="2:19" ht="22.5" customHeight="1">
      <c r="B29" s="658"/>
      <c r="C29" s="661" t="s">
        <v>287</v>
      </c>
      <c r="D29" s="662"/>
      <c r="E29" s="136" t="s">
        <v>285</v>
      </c>
      <c r="F29" s="136">
        <v>2.5</v>
      </c>
      <c r="G29" s="136"/>
      <c r="H29" s="136"/>
      <c r="I29" s="136"/>
      <c r="J29" s="407"/>
      <c r="L29" s="411">
        <f t="shared" si="5"/>
        <v>2.5</v>
      </c>
      <c r="M29" s="137">
        <f>IF('(산근1-4) PMC_(Raw Data) 입력'!J29="O",1,0)</f>
        <v>0</v>
      </c>
      <c r="N29" s="412">
        <f t="shared" si="4"/>
        <v>0</v>
      </c>
      <c r="O29" s="568" t="s">
        <v>342</v>
      </c>
      <c r="P29" s="574"/>
      <c r="Q29" s="138"/>
      <c r="R29" s="138"/>
      <c r="S29" s="138"/>
    </row>
    <row r="30" spans="2:19" ht="22.5" customHeight="1">
      <c r="B30" s="696" t="s">
        <v>288</v>
      </c>
      <c r="C30" s="661" t="s">
        <v>289</v>
      </c>
      <c r="D30" s="662"/>
      <c r="E30" s="136" t="s">
        <v>257</v>
      </c>
      <c r="F30" s="136">
        <v>13.9</v>
      </c>
      <c r="G30" s="136"/>
      <c r="H30" s="136"/>
      <c r="I30" s="136"/>
      <c r="J30" s="407"/>
      <c r="L30" s="411">
        <f t="shared" si="5"/>
        <v>13.9</v>
      </c>
      <c r="M30" s="137">
        <f>IF('(산근1-4) PMC_(Raw Data) 입력'!J30="O",1,0)</f>
        <v>0</v>
      </c>
      <c r="N30" s="412">
        <f t="shared" si="4"/>
        <v>0</v>
      </c>
      <c r="O30" s="568" t="s">
        <v>342</v>
      </c>
      <c r="P30" s="574"/>
      <c r="Q30" s="138"/>
      <c r="R30" s="138"/>
      <c r="S30" s="138"/>
    </row>
    <row r="31" spans="2:19">
      <c r="B31" s="657"/>
      <c r="C31" s="663" t="s">
        <v>290</v>
      </c>
      <c r="D31" s="664"/>
      <c r="E31" s="139" t="s">
        <v>279</v>
      </c>
      <c r="F31" s="665">
        <v>18.399999999999999</v>
      </c>
      <c r="G31" s="665" t="s">
        <v>261</v>
      </c>
      <c r="H31" s="665" t="s">
        <v>261</v>
      </c>
      <c r="I31" s="665" t="s">
        <v>261</v>
      </c>
      <c r="J31" s="688" t="s">
        <v>261</v>
      </c>
      <c r="L31" s="690">
        <f>F31*IF('(산근1-4)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PMC_투입인원수'!$Q$5)))*IF('(산근1-4) PMC_(Raw Data) 입력'!$C$6="신축",'(산근1-1) PMC_투입인원수'!$R$3,IF('(산근1-4) PMC_(Raw Data) 입력'!$C$6="전면 리모델링(증축포함)",'(산근1-1) PMC_투입인원수'!$R$4,IF('(산근1-4) PMC_(Raw Data) 입력'!$C$6="순환 리모델링",'(산근1-1) PMC_투입인원수'!$R$5)))*IF('(산근1-4) PMC_(Raw Data) 입력'!$C$7="미적용",'(산근1-1) PMC_투입인원수'!$S$3,IF('(산근1-4) PMC_(Raw Data) 입력'!$C$7="적용",'(산근1-1) PMC_투입인원수'!$S$4))*IF('(산근1-4) PMC_(Raw Data) 입력'!$C$4&lt;=2000,0.015*('(산근1-4) PMC_(Raw Data) 입력'!$C$4*0.1)*(1-0.001*('(산근1-4) PMC_(Raw Data) 입력'!$C$4*0.1)),(0.015*200*(1-0.001*200)+(('(산근1-4) PMC_(Raw Data) 입력'!$C$4*0.1)-200)/250))*'(산근1-4) PMC_(Raw Data) 입력'!C9</f>
        <v>22.881467347199997</v>
      </c>
      <c r="M31" s="691">
        <f>IF('(산근1-4) PMC_(Raw Data) 입력'!J31="O",1,0)</f>
        <v>1</v>
      </c>
      <c r="N31" s="684">
        <f>L31*M31</f>
        <v>22.881467347199997</v>
      </c>
      <c r="O31" s="718" t="s">
        <v>368</v>
      </c>
      <c r="P31" s="574"/>
      <c r="Q31" s="138"/>
      <c r="R31" s="138"/>
      <c r="S31" s="138"/>
    </row>
    <row r="32" spans="2:19">
      <c r="B32" s="657"/>
      <c r="C32" s="659"/>
      <c r="D32" s="660"/>
      <c r="E32" s="140" t="s">
        <v>280</v>
      </c>
      <c r="F32" s="666"/>
      <c r="G32" s="666"/>
      <c r="H32" s="666"/>
      <c r="I32" s="666"/>
      <c r="J32" s="689"/>
      <c r="L32" s="690"/>
      <c r="M32" s="692"/>
      <c r="N32" s="685"/>
      <c r="O32" s="718"/>
      <c r="P32" s="574"/>
      <c r="Q32" s="138"/>
      <c r="R32" s="138"/>
      <c r="S32" s="138"/>
    </row>
    <row r="33" spans="2:19" ht="22.5" customHeight="1">
      <c r="B33" s="657"/>
      <c r="C33" s="661" t="s">
        <v>291</v>
      </c>
      <c r="D33" s="662"/>
      <c r="E33" s="136" t="s">
        <v>257</v>
      </c>
      <c r="F33" s="136">
        <v>23.3</v>
      </c>
      <c r="G33" s="136"/>
      <c r="H33" s="136"/>
      <c r="I33" s="136"/>
      <c r="J33" s="407" t="s">
        <v>261</v>
      </c>
      <c r="L33" s="411">
        <f>F33*IF('(산근1-4) PMC_(Raw Data) 입력'!$C$4&lt;=2000,0.015*('(산근1-4) PMC_(Raw Data) 입력'!$C$4*0.1)*(1-0.001*('(산근1-4) PMC_(Raw Data) 입력'!$C$4*0.1)),(0.015*200*(1-0.001*200)+(('(산근1-4) PMC_(Raw Data) 입력'!$C$4*0.1)-200)/250))</f>
        <v>1.0731445032</v>
      </c>
      <c r="M33" s="137">
        <f>IF('(산근1-4) PMC_(Raw Data) 입력'!J33="O",1,0)</f>
        <v>1</v>
      </c>
      <c r="N33" s="412">
        <f t="shared" ref="N33:N34" si="6">L33*M33</f>
        <v>1.0731445032</v>
      </c>
      <c r="O33" s="569" t="s">
        <v>368</v>
      </c>
      <c r="P33" s="574"/>
      <c r="Q33" s="138"/>
      <c r="R33" s="138"/>
      <c r="S33" s="138"/>
    </row>
    <row r="34" spans="2:19" ht="22.5" customHeight="1">
      <c r="B34" s="657"/>
      <c r="C34" s="661" t="s">
        <v>292</v>
      </c>
      <c r="D34" s="662"/>
      <c r="E34" s="136" t="s">
        <v>257</v>
      </c>
      <c r="F34" s="136">
        <v>123.3</v>
      </c>
      <c r="G34" s="136"/>
      <c r="H34" s="136"/>
      <c r="I34" s="136"/>
      <c r="J34" s="407" t="s">
        <v>261</v>
      </c>
      <c r="L34" s="411">
        <f>F34*IF('(산근1-4) PMC_(Raw Data) 입력'!$C$4&lt;=2000,0.015*('(산근1-4) PMC_(Raw Data) 입력'!$C$4*0.1)*(1-0.001*('(산근1-4) PMC_(Raw Data) 입력'!$C$4*0.1)),(0.015*200*(1-0.001*200)+(('(산근1-4) PMC_(Raw Data) 입력'!$C$4*0.1)-200)/250))</f>
        <v>5.6789149031999999</v>
      </c>
      <c r="M34" s="137">
        <f>IF('(산근1-4) PMC_(Raw Data) 입력'!J34="O",1,0)</f>
        <v>1</v>
      </c>
      <c r="N34" s="412">
        <f t="shared" si="6"/>
        <v>5.6789149031999999</v>
      </c>
      <c r="O34" s="569" t="s">
        <v>368</v>
      </c>
      <c r="P34" s="574"/>
      <c r="Q34" s="138"/>
      <c r="R34" s="138"/>
      <c r="S34" s="138"/>
    </row>
    <row r="35" spans="2:19">
      <c r="B35" s="657"/>
      <c r="C35" s="663" t="s">
        <v>293</v>
      </c>
      <c r="D35" s="664"/>
      <c r="E35" s="139" t="s">
        <v>279</v>
      </c>
      <c r="F35" s="665">
        <v>18.899999999999999</v>
      </c>
      <c r="G35" s="665" t="s">
        <v>261</v>
      </c>
      <c r="H35" s="665" t="s">
        <v>261</v>
      </c>
      <c r="I35" s="665" t="s">
        <v>261</v>
      </c>
      <c r="J35" s="688" t="s">
        <v>261</v>
      </c>
      <c r="L35" s="690">
        <f>F35*IF('(산근1-4)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PMC_투입인원수'!$Q$5)))*IF('(산근1-4) PMC_(Raw Data) 입력'!$C$6="신축",'(산근1-1) PMC_투입인원수'!$R$3,IF('(산근1-4) PMC_(Raw Data) 입력'!$C$6="전면 리모델링(증축포함)",'(산근1-1) PMC_투입인원수'!$R$4,IF('(산근1-4) PMC_(Raw Data) 입력'!$C$6="순환 리모델링",'(산근1-1) PMC_투입인원수'!$R$5)))*IF('(산근1-4) PMC_(Raw Data) 입력'!$C$7="미적용",'(산근1-1) PMC_투입인원수'!$S$3,IF('(산근1-4) PMC_(Raw Data) 입력'!$C$7="적용",'(산근1-1) PMC_투입인원수'!$S$4))*IF('(산근1-4) PMC_(Raw Data) 입력'!$C$4&lt;=2000,0.015*('(산근1-4) PMC_(Raw Data) 입력'!$C$4*0.1)*(1-0.001*('(산근1-4) PMC_(Raw Data) 입력'!$C$4*0.1)),(0.015*200*(1-0.001*200)+(('(산근1-4) PMC_(Raw Data) 입력'!$C$4*0.1)-200)/250))*'(산근1-4) PMC_(Raw Data) 입력'!C9</f>
        <v>23.503246351199998</v>
      </c>
      <c r="M35" s="691">
        <f>IF('(산근1-4) PMC_(Raw Data) 입력'!J35="O",1,0)</f>
        <v>0</v>
      </c>
      <c r="N35" s="684">
        <f>L35*M35</f>
        <v>0</v>
      </c>
      <c r="O35" s="719" t="s">
        <v>342</v>
      </c>
      <c r="P35" s="574"/>
      <c r="Q35" s="138"/>
      <c r="R35" s="138"/>
      <c r="S35" s="138"/>
    </row>
    <row r="36" spans="2:19">
      <c r="B36" s="657"/>
      <c r="C36" s="659"/>
      <c r="D36" s="660"/>
      <c r="E36" s="140" t="s">
        <v>280</v>
      </c>
      <c r="F36" s="666"/>
      <c r="G36" s="666"/>
      <c r="H36" s="666"/>
      <c r="I36" s="666"/>
      <c r="J36" s="689"/>
      <c r="L36" s="690"/>
      <c r="M36" s="692"/>
      <c r="N36" s="685"/>
      <c r="O36" s="719"/>
      <c r="P36" s="574"/>
      <c r="Q36" s="138"/>
      <c r="R36" s="138"/>
      <c r="S36" s="138"/>
    </row>
    <row r="37" spans="2:19" ht="22.5" customHeight="1">
      <c r="B37" s="657"/>
      <c r="C37" s="661" t="s">
        <v>294</v>
      </c>
      <c r="D37" s="662"/>
      <c r="E37" s="136" t="s">
        <v>285</v>
      </c>
      <c r="F37" s="136">
        <v>8.1</v>
      </c>
      <c r="G37" s="136"/>
      <c r="H37" s="136"/>
      <c r="I37" s="136"/>
      <c r="J37" s="407"/>
      <c r="L37" s="411">
        <f>F37</f>
        <v>8.1</v>
      </c>
      <c r="M37" s="137">
        <f>IF('(산근1-4) PMC_(Raw Data) 입력'!J37="O",1,0)</f>
        <v>0</v>
      </c>
      <c r="N37" s="412">
        <f t="shared" ref="N37:N43" si="7">L37*M37</f>
        <v>0</v>
      </c>
      <c r="O37" s="568" t="s">
        <v>342</v>
      </c>
      <c r="P37" s="574"/>
      <c r="Q37" s="138"/>
      <c r="R37" s="138"/>
      <c r="S37" s="138"/>
    </row>
    <row r="38" spans="2:19" ht="22.5" customHeight="1">
      <c r="B38" s="657"/>
      <c r="C38" s="661" t="s">
        <v>295</v>
      </c>
      <c r="D38" s="662"/>
      <c r="E38" s="136" t="s">
        <v>257</v>
      </c>
      <c r="F38" s="136">
        <v>10.199999999999999</v>
      </c>
      <c r="G38" s="136"/>
      <c r="H38" s="136"/>
      <c r="I38" s="136"/>
      <c r="J38" s="407"/>
      <c r="L38" s="411">
        <f t="shared" ref="L38:L43" si="8">F38</f>
        <v>10.199999999999999</v>
      </c>
      <c r="M38" s="137">
        <f>IF('(산근1-4) PMC_(Raw Data) 입력'!J38="O",1,0)</f>
        <v>0</v>
      </c>
      <c r="N38" s="412">
        <f t="shared" si="7"/>
        <v>0</v>
      </c>
      <c r="O38" s="568" t="s">
        <v>342</v>
      </c>
      <c r="P38" s="574"/>
      <c r="Q38" s="138"/>
      <c r="R38" s="138"/>
      <c r="S38" s="138"/>
    </row>
    <row r="39" spans="2:19" ht="22.5" customHeight="1">
      <c r="B39" s="657"/>
      <c r="C39" s="661" t="s">
        <v>286</v>
      </c>
      <c r="D39" s="662"/>
      <c r="E39" s="136" t="s">
        <v>257</v>
      </c>
      <c r="F39" s="136">
        <v>8.3000000000000007</v>
      </c>
      <c r="G39" s="136"/>
      <c r="H39" s="136"/>
      <c r="I39" s="136"/>
      <c r="J39" s="407"/>
      <c r="L39" s="411">
        <f t="shared" si="8"/>
        <v>8.3000000000000007</v>
      </c>
      <c r="M39" s="137">
        <f>IF('(산근1-4) PMC_(Raw Data) 입력'!J39="O",1,0)</f>
        <v>1</v>
      </c>
      <c r="N39" s="412">
        <f t="shared" si="7"/>
        <v>8.3000000000000007</v>
      </c>
      <c r="O39" s="570" t="s">
        <v>371</v>
      </c>
      <c r="P39" s="574"/>
      <c r="Q39" s="138"/>
      <c r="R39" s="138"/>
      <c r="S39" s="138"/>
    </row>
    <row r="40" spans="2:19" ht="22.5" customHeight="1">
      <c r="B40" s="657"/>
      <c r="C40" s="661" t="s">
        <v>296</v>
      </c>
      <c r="D40" s="662"/>
      <c r="E40" s="136" t="s">
        <v>285</v>
      </c>
      <c r="F40" s="136">
        <v>6.4</v>
      </c>
      <c r="G40" s="136"/>
      <c r="H40" s="136"/>
      <c r="I40" s="136"/>
      <c r="J40" s="407"/>
      <c r="L40" s="411">
        <f t="shared" si="8"/>
        <v>6.4</v>
      </c>
      <c r="M40" s="137">
        <f>IF('(산근1-4) PMC_(Raw Data) 입력'!J40="O",1,0)</f>
        <v>0</v>
      </c>
      <c r="N40" s="412">
        <f t="shared" si="7"/>
        <v>0</v>
      </c>
      <c r="O40" s="568" t="s">
        <v>342</v>
      </c>
      <c r="P40" s="574"/>
      <c r="Q40" s="138"/>
      <c r="R40" s="138"/>
      <c r="S40" s="138"/>
    </row>
    <row r="41" spans="2:19">
      <c r="B41" s="658"/>
      <c r="C41" s="661" t="s">
        <v>297</v>
      </c>
      <c r="D41" s="662"/>
      <c r="E41" s="136" t="s">
        <v>257</v>
      </c>
      <c r="F41" s="136">
        <v>16.899999999999999</v>
      </c>
      <c r="G41" s="136"/>
      <c r="H41" s="136"/>
      <c r="I41" s="136"/>
      <c r="J41" s="407"/>
      <c r="L41" s="411">
        <f t="shared" si="8"/>
        <v>16.899999999999999</v>
      </c>
      <c r="M41" s="137">
        <f>IF('(산근1-4) PMC_(Raw Data) 입력'!J41="O",1,0)</f>
        <v>1</v>
      </c>
      <c r="N41" s="412">
        <f t="shared" si="7"/>
        <v>16.899999999999999</v>
      </c>
      <c r="O41" s="570" t="s">
        <v>371</v>
      </c>
      <c r="P41" s="574"/>
      <c r="Q41" s="138"/>
      <c r="R41" s="138"/>
      <c r="S41" s="138"/>
    </row>
    <row r="42" spans="2:19">
      <c r="B42" s="696" t="s">
        <v>298</v>
      </c>
      <c r="C42" s="661" t="s">
        <v>299</v>
      </c>
      <c r="D42" s="662"/>
      <c r="E42" s="136" t="s">
        <v>257</v>
      </c>
      <c r="F42" s="136">
        <v>37.700000000000003</v>
      </c>
      <c r="G42" s="136"/>
      <c r="H42" s="136"/>
      <c r="I42" s="136"/>
      <c r="J42" s="407"/>
      <c r="L42" s="411">
        <f t="shared" si="8"/>
        <v>37.700000000000003</v>
      </c>
      <c r="M42" s="137">
        <f>IF('(산근1-4) PMC_(Raw Data) 입력'!J42="O",1,0)</f>
        <v>0</v>
      </c>
      <c r="N42" s="412">
        <f t="shared" si="7"/>
        <v>0</v>
      </c>
      <c r="O42" s="568" t="s">
        <v>342</v>
      </c>
      <c r="P42" s="574"/>
      <c r="Q42" s="138"/>
      <c r="R42" s="138"/>
      <c r="S42" s="138"/>
    </row>
    <row r="43" spans="2:19">
      <c r="B43" s="657"/>
      <c r="C43" s="661" t="s">
        <v>300</v>
      </c>
      <c r="D43" s="662"/>
      <c r="E43" s="136" t="s">
        <v>257</v>
      </c>
      <c r="F43" s="136">
        <v>27.5</v>
      </c>
      <c r="G43" s="136"/>
      <c r="H43" s="136"/>
      <c r="I43" s="136"/>
      <c r="J43" s="407"/>
      <c r="L43" s="411">
        <f t="shared" si="8"/>
        <v>27.5</v>
      </c>
      <c r="M43" s="137">
        <f>IF('(산근1-4) PMC_(Raw Data) 입력'!J43="O",1,0)</f>
        <v>0</v>
      </c>
      <c r="N43" s="412">
        <f t="shared" si="7"/>
        <v>0</v>
      </c>
      <c r="O43" s="568" t="s">
        <v>342</v>
      </c>
      <c r="P43" s="574"/>
      <c r="Q43" s="138"/>
      <c r="R43" s="138"/>
      <c r="S43" s="138"/>
    </row>
    <row r="44" spans="2:19">
      <c r="B44" s="657"/>
      <c r="C44" s="663" t="s">
        <v>301</v>
      </c>
      <c r="D44" s="664"/>
      <c r="E44" s="139" t="s">
        <v>302</v>
      </c>
      <c r="F44" s="665">
        <v>0.6</v>
      </c>
      <c r="G44" s="665" t="s">
        <v>261</v>
      </c>
      <c r="H44" s="665"/>
      <c r="I44" s="665" t="s">
        <v>261</v>
      </c>
      <c r="J44" s="688"/>
      <c r="L44" s="690">
        <f>F44*IF('(산근1-4)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PMC_투입인원수'!$Q$5)))*IF('(산근1-4) PMC_(Raw Data) 입력'!$C$7="미적용",'(산근1-1) PMC_투입인원수'!$S$3,IF('(산근1-4) PMC_(Raw Data) 입력'!$C$7="적용",'(산근1-1) PMC_투입인원수'!$S$4))*'(산근1-4) PMC_(Raw Data) 입력'!C9</f>
        <v>16.2</v>
      </c>
      <c r="M44" s="691">
        <f>IF('(산근1-4) PMC_(Raw Data) 입력'!J44="O",1,0)</f>
        <v>0</v>
      </c>
      <c r="N44" s="684">
        <f>L44*M44</f>
        <v>0</v>
      </c>
      <c r="O44" s="719" t="s">
        <v>342</v>
      </c>
      <c r="P44" s="574"/>
      <c r="Q44" s="138"/>
      <c r="R44" s="138"/>
      <c r="S44" s="138"/>
    </row>
    <row r="45" spans="2:19">
      <c r="B45" s="658"/>
      <c r="C45" s="659"/>
      <c r="D45" s="660"/>
      <c r="E45" s="140" t="s">
        <v>280</v>
      </c>
      <c r="F45" s="666"/>
      <c r="G45" s="666"/>
      <c r="H45" s="666"/>
      <c r="I45" s="666"/>
      <c r="J45" s="689"/>
      <c r="L45" s="690"/>
      <c r="M45" s="692"/>
      <c r="N45" s="685"/>
      <c r="O45" s="719"/>
      <c r="P45" s="574"/>
      <c r="Q45" s="138"/>
      <c r="R45" s="138"/>
      <c r="S45" s="138"/>
    </row>
    <row r="46" spans="2:19" s="143" customFormat="1">
      <c r="B46" s="715" t="s">
        <v>303</v>
      </c>
      <c r="C46" s="708" t="s">
        <v>304</v>
      </c>
      <c r="D46" s="709"/>
      <c r="E46" s="142" t="s">
        <v>257</v>
      </c>
      <c r="F46" s="142">
        <v>72.7</v>
      </c>
      <c r="G46" s="142"/>
      <c r="H46" s="142"/>
      <c r="I46" s="142"/>
      <c r="J46" s="408"/>
      <c r="L46" s="413">
        <f>F46</f>
        <v>72.7</v>
      </c>
      <c r="M46" s="144">
        <f>IF('(산근1-4) PMC_(Raw Data) 입력'!J46="O",IF('(산근1-4) PMC_(Raw Data) 입력'!$C$5="단순공종",1.1,IF('(산근1-4) PMC_(Raw Data) 입력'!$C$5="보통공종",1.15,IF('(산근1-4) PMC_(Raw Data) 입력'!$C$5="복잡공종",1.2))),0)*IF('(산근1-4) PMC_(Raw Data) 입력'!$C$20="O",1,0.8)</f>
        <v>1.1499999999999999</v>
      </c>
      <c r="N46" s="414">
        <f>L46*M46</f>
        <v>83.60499999999999</v>
      </c>
      <c r="O46" s="569" t="s">
        <v>368</v>
      </c>
      <c r="P46" s="574"/>
      <c r="Q46" s="145"/>
      <c r="R46" s="145"/>
      <c r="S46" s="145"/>
    </row>
    <row r="47" spans="2:19" s="143" customFormat="1">
      <c r="B47" s="716"/>
      <c r="C47" s="699" t="s">
        <v>305</v>
      </c>
      <c r="D47" s="700"/>
      <c r="E47" s="146" t="s">
        <v>302</v>
      </c>
      <c r="F47" s="703">
        <v>2.9</v>
      </c>
      <c r="G47" s="703" t="s">
        <v>261</v>
      </c>
      <c r="H47" s="703" t="s">
        <v>261</v>
      </c>
      <c r="I47" s="703" t="s">
        <v>261</v>
      </c>
      <c r="J47" s="705" t="s">
        <v>261</v>
      </c>
      <c r="L47" s="707">
        <f>F47*IF('(산근1-4)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PMC_투입인원수'!$Q$5)))*IF('(산근1-4) PMC_(Raw Data) 입력'!$C$6="신축",'(산근1-1) PMC_투입인원수'!$R$3,IF('(산근1-4) PMC_(Raw Data) 입력'!$C$6="전면 리모델링(증축포함)",'(산근1-1) PMC_투입인원수'!$R$4,IF('(산근1-4) PMC_(Raw Data) 입력'!$C$6="순환 리모델링",'(산근1-1) PMC_투입인원수'!$R$5)))*IF('(산근1-4) PMC_(Raw Data) 입력'!$C$7="미적용",'(산근1-1) PMC_투입인원수'!$S$3,IF('(산근1-4) PMC_(Raw Data) 입력'!$C$7="적용",'(산근1-1) PMC_투입인원수'!$S$4))*IF('(산근1-4)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입력'!$C$4*0.1)-200)/250)))*'(산근1-4) PMC_(Raw Data) 입력'!C9*22</f>
        <v>332.5113346171309</v>
      </c>
      <c r="M47" s="710">
        <f>IF('(산근1-4) PMC_(Raw Data) 입력'!J47="O",IF('(산근1-4) PMC_(Raw Data) 입력'!$C$5="단순공종",1.1,IF('(산근1-4) PMC_(Raw Data) 입력'!$C$5="보통공종",1.15,IF('(산근1-4) PMC_(Raw Data) 입력'!$C$5="복잡공종",1.2))),0)*IF('(산근1-4) PMC_(Raw Data) 입력'!$C$20="O",1,0.8)</f>
        <v>0</v>
      </c>
      <c r="N47" s="697">
        <f t="shared" ref="N47" si="9">L47*M47</f>
        <v>0</v>
      </c>
      <c r="O47" s="720" t="s">
        <v>374</v>
      </c>
      <c r="P47" s="574"/>
      <c r="Q47" s="145"/>
      <c r="R47" s="145"/>
      <c r="S47" s="145"/>
    </row>
    <row r="48" spans="2:19" s="143" customFormat="1">
      <c r="B48" s="716"/>
      <c r="C48" s="701"/>
      <c r="D48" s="702"/>
      <c r="E48" s="147" t="s">
        <v>264</v>
      </c>
      <c r="F48" s="704"/>
      <c r="G48" s="704"/>
      <c r="H48" s="704"/>
      <c r="I48" s="704"/>
      <c r="J48" s="706"/>
      <c r="L48" s="707"/>
      <c r="M48" s="711"/>
      <c r="N48" s="698"/>
      <c r="O48" s="720"/>
      <c r="P48" s="574"/>
      <c r="Q48" s="145"/>
      <c r="R48" s="145"/>
      <c r="S48" s="145"/>
    </row>
    <row r="49" spans="2:19" s="143" customFormat="1">
      <c r="B49" s="716"/>
      <c r="C49" s="699" t="s">
        <v>306</v>
      </c>
      <c r="D49" s="700"/>
      <c r="E49" s="146" t="s">
        <v>302</v>
      </c>
      <c r="F49" s="703">
        <v>10</v>
      </c>
      <c r="G49" s="703" t="s">
        <v>261</v>
      </c>
      <c r="H49" s="703" t="s">
        <v>261</v>
      </c>
      <c r="I49" s="703"/>
      <c r="J49" s="705" t="s">
        <v>261</v>
      </c>
      <c r="L49" s="707">
        <f>F49*IF('(산근1-4)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PMC_투입인원수'!$Q$5)))*IF('(산근1-4) PMC_(Raw Data) 입력'!$C$6="신축",'(산근1-1) PMC_투입인원수'!$R$3,IF('(산근1-4) PMC_(Raw Data) 입력'!$C$6="전면 리모델링(증축포함)",'(산근1-1) PMC_투입인원수'!$R$4,IF('(산근1-4) PMC_(Raw Data) 입력'!$C$6="순환 리모델링",'(산근1-1) PMC_투입인원수'!$R$5)))*IF('(산근1-4)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입력'!$C$4*0.1)-200)/250)))*'(산근1-4) PMC_(Raw Data) 입력'!C9</f>
        <v>52.117764046572248</v>
      </c>
      <c r="M49" s="710">
        <f>IF('(산근1-4) PMC_(Raw Data) 입력'!J49="O",IF('(산근1-4) PMC_(Raw Data) 입력'!$C$5="단순공종",1.1,IF('(산근1-4) PMC_(Raw Data) 입력'!$C$5="보통공종",1.15,IF('(산근1-4) PMC_(Raw Data) 입력'!$C$5="복잡공종",1.2))),0)*IF('(산근1-4) PMC_(Raw Data) 입력'!$C$20="O",1,0.8)</f>
        <v>0</v>
      </c>
      <c r="N49" s="697">
        <f t="shared" ref="N49" si="10">L49*M49</f>
        <v>0</v>
      </c>
      <c r="O49" s="720" t="s">
        <v>374</v>
      </c>
      <c r="P49" s="574"/>
      <c r="Q49" s="145"/>
      <c r="R49" s="145"/>
      <c r="S49" s="145"/>
    </row>
    <row r="50" spans="2:19" s="143" customFormat="1">
      <c r="B50" s="716"/>
      <c r="C50" s="701"/>
      <c r="D50" s="702"/>
      <c r="E50" s="147" t="s">
        <v>280</v>
      </c>
      <c r="F50" s="704"/>
      <c r="G50" s="704"/>
      <c r="H50" s="704"/>
      <c r="I50" s="704"/>
      <c r="J50" s="706"/>
      <c r="L50" s="707"/>
      <c r="M50" s="711"/>
      <c r="N50" s="698"/>
      <c r="O50" s="720"/>
      <c r="P50" s="574"/>
      <c r="Q50" s="145"/>
      <c r="R50" s="145"/>
      <c r="S50" s="145"/>
    </row>
    <row r="51" spans="2:19" s="143" customFormat="1">
      <c r="B51" s="716"/>
      <c r="C51" s="699" t="s">
        <v>307</v>
      </c>
      <c r="D51" s="700"/>
      <c r="E51" s="146" t="s">
        <v>302</v>
      </c>
      <c r="F51" s="703">
        <v>12.6</v>
      </c>
      <c r="G51" s="703" t="s">
        <v>261</v>
      </c>
      <c r="H51" s="703"/>
      <c r="I51" s="703"/>
      <c r="J51" s="705" t="s">
        <v>261</v>
      </c>
      <c r="L51" s="707">
        <f>F51*IF('(산근1-4)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입력'!$C$4*0.1)-200)/250)))*'(산근1-4) PMC_(Raw Data) 입력'!C9</f>
        <v>65.668382698681029</v>
      </c>
      <c r="M51" s="710">
        <f>IF('(산근1-4) PMC_(Raw Data) 입력'!J51="O",IF('(산근1-4) PMC_(Raw Data) 입력'!$C$5="단순공종",1.1,IF('(산근1-4) PMC_(Raw Data) 입력'!$C$5="보통공종",1.15,IF('(산근1-4) PMC_(Raw Data) 입력'!$C$5="복잡공종",1.2))),0)*IF('(산근1-4) PMC_(Raw Data) 입력'!$C$20="O",1,0.8)</f>
        <v>0</v>
      </c>
      <c r="N51" s="697">
        <f t="shared" ref="N51" si="11">L51*M51</f>
        <v>0</v>
      </c>
      <c r="O51" s="720" t="s">
        <v>374</v>
      </c>
      <c r="P51" s="574"/>
      <c r="Q51" s="145"/>
      <c r="R51" s="145"/>
      <c r="S51" s="145"/>
    </row>
    <row r="52" spans="2:19" s="143" customFormat="1">
      <c r="B52" s="716"/>
      <c r="C52" s="701"/>
      <c r="D52" s="702"/>
      <c r="E52" s="147" t="s">
        <v>280</v>
      </c>
      <c r="F52" s="704"/>
      <c r="G52" s="704"/>
      <c r="H52" s="704"/>
      <c r="I52" s="704"/>
      <c r="J52" s="706"/>
      <c r="L52" s="707"/>
      <c r="M52" s="711"/>
      <c r="N52" s="698"/>
      <c r="O52" s="720"/>
      <c r="P52" s="574"/>
      <c r="Q52" s="145"/>
      <c r="R52" s="145"/>
      <c r="S52" s="145"/>
    </row>
    <row r="53" spans="2:19" s="143" customFormat="1">
      <c r="B53" s="716"/>
      <c r="C53" s="699" t="s">
        <v>308</v>
      </c>
      <c r="D53" s="700"/>
      <c r="E53" s="146" t="s">
        <v>302</v>
      </c>
      <c r="F53" s="703">
        <v>8.8000000000000007</v>
      </c>
      <c r="G53" s="703" t="s">
        <v>261</v>
      </c>
      <c r="H53" s="703" t="s">
        <v>261</v>
      </c>
      <c r="I53" s="703" t="s">
        <v>261</v>
      </c>
      <c r="J53" s="705" t="s">
        <v>261</v>
      </c>
      <c r="L53" s="707">
        <f>F53*IF('(산근1-4)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PMC_투입인원수'!$Q$5)))*IF('(산근1-4) PMC_(Raw Data) 입력'!$C$6="신축",'(산근1-1) PMC_투입인원수'!$R$3,IF('(산근1-4) PMC_(Raw Data) 입력'!$C$6="전면 리모델링(증축포함)",'(산근1-1) PMC_투입인원수'!$R$4,IF('(산근1-4) PMC_(Raw Data) 입력'!$C$6="순환 리모델링",'(산근1-1) PMC_투입인원수'!$R$5)))*IF('(산근1-4) PMC_(Raw Data) 입력'!$C$7="미적용",'(산근1-1) PMC_투입인원수'!$S$3,IF('(산근1-4) PMC_(Raw Data) 입력'!$C$7="적용",'(산근1-1) PMC_투입인원수'!$S$4))*IF('(산근1-4)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입력'!$C$4*0.1)-200)/250)))*'(산근1-4) PMC_(Raw Data) 입력'!C9</f>
        <v>45.86363236098358</v>
      </c>
      <c r="M53" s="710">
        <f>IF('(산근1-4) PMC_(Raw Data) 입력'!J53="O",IF('(산근1-4) PMC_(Raw Data) 입력'!$C$5="단순공종",1.1,IF('(산근1-4) PMC_(Raw Data) 입력'!$C$5="보통공종",1.15,IF('(산근1-4) PMC_(Raw Data) 입력'!$C$5="복잡공종",1.2))),0)*IF('(산근1-4) PMC_(Raw Data) 입력'!$C$20="O",1,0.8)</f>
        <v>1.1499999999999999</v>
      </c>
      <c r="N53" s="697">
        <f t="shared" ref="N53" si="12">L53*M53</f>
        <v>52.743177215131112</v>
      </c>
      <c r="O53" s="718" t="s">
        <v>368</v>
      </c>
      <c r="P53" s="574"/>
      <c r="Q53" s="145"/>
      <c r="R53" s="145"/>
      <c r="S53" s="145"/>
    </row>
    <row r="54" spans="2:19" s="143" customFormat="1">
      <c r="B54" s="716"/>
      <c r="C54" s="701"/>
      <c r="D54" s="702"/>
      <c r="E54" s="147" t="s">
        <v>280</v>
      </c>
      <c r="F54" s="704"/>
      <c r="G54" s="704"/>
      <c r="H54" s="704"/>
      <c r="I54" s="704"/>
      <c r="J54" s="706"/>
      <c r="L54" s="707"/>
      <c r="M54" s="711"/>
      <c r="N54" s="698"/>
      <c r="O54" s="718"/>
      <c r="P54" s="574"/>
      <c r="Q54" s="145"/>
      <c r="R54" s="145"/>
      <c r="S54" s="145"/>
    </row>
    <row r="55" spans="2:19" s="143" customFormat="1">
      <c r="B55" s="716"/>
      <c r="C55" s="699" t="s">
        <v>309</v>
      </c>
      <c r="D55" s="700"/>
      <c r="E55" s="146" t="s">
        <v>302</v>
      </c>
      <c r="F55" s="703">
        <v>10.1</v>
      </c>
      <c r="G55" s="703" t="s">
        <v>261</v>
      </c>
      <c r="H55" s="703"/>
      <c r="I55" s="703"/>
      <c r="J55" s="705" t="s">
        <v>261</v>
      </c>
      <c r="L55" s="707">
        <f>F55*IF('(산근1-4)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입력'!$C$4*0.1)-200)/250)))*'(산근1-4) PMC_(Raw Data) 입력'!C9</f>
        <v>52.63894168703797</v>
      </c>
      <c r="M55" s="710">
        <f>IF('(산근1-4) PMC_(Raw Data) 입력'!J55="O",IF('(산근1-4) PMC_(Raw Data) 입력'!$C$5="단순공종",1.1,IF('(산근1-4) PMC_(Raw Data) 입력'!$C$5="보통공종",1.15,IF('(산근1-4) PMC_(Raw Data) 입력'!$C$5="복잡공종",1.2))),0)*IF('(산근1-4) PMC_(Raw Data) 입력'!$C$20="O",1,0.8)</f>
        <v>0</v>
      </c>
      <c r="N55" s="697">
        <f t="shared" ref="N55" si="13">L55*M55</f>
        <v>0</v>
      </c>
      <c r="O55" s="719" t="s">
        <v>342</v>
      </c>
      <c r="P55" s="574"/>
      <c r="Q55" s="145"/>
      <c r="R55" s="145"/>
      <c r="S55" s="145"/>
    </row>
    <row r="56" spans="2:19" s="143" customFormat="1">
      <c r="B56" s="716"/>
      <c r="C56" s="701"/>
      <c r="D56" s="702"/>
      <c r="E56" s="147" t="s">
        <v>280</v>
      </c>
      <c r="F56" s="704"/>
      <c r="G56" s="704"/>
      <c r="H56" s="704"/>
      <c r="I56" s="704"/>
      <c r="J56" s="706"/>
      <c r="L56" s="707"/>
      <c r="M56" s="711"/>
      <c r="N56" s="698"/>
      <c r="O56" s="719"/>
      <c r="P56" s="574"/>
      <c r="Q56" s="145"/>
      <c r="R56" s="145"/>
      <c r="S56" s="145"/>
    </row>
    <row r="57" spans="2:19" s="143" customFormat="1">
      <c r="B57" s="716"/>
      <c r="C57" s="699" t="s">
        <v>310</v>
      </c>
      <c r="D57" s="700"/>
      <c r="E57" s="146" t="s">
        <v>302</v>
      </c>
      <c r="F57" s="703">
        <v>9</v>
      </c>
      <c r="G57" s="703" t="s">
        <v>261</v>
      </c>
      <c r="H57" s="703" t="s">
        <v>261</v>
      </c>
      <c r="I57" s="703"/>
      <c r="J57" s="705" t="s">
        <v>261</v>
      </c>
      <c r="L57" s="707">
        <f>F57*IF('(산근1-4)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PMC_투입인원수'!$Q$5)))*IF('(산근1-4) PMC_(Raw Data) 입력'!$C$6="신축",'(산근1-1) PMC_투입인원수'!$R$3,IF('(산근1-4) PMC_(Raw Data) 입력'!$C$6="전면 리모델링(증축포함)",'(산근1-1) PMC_투입인원수'!$R$4,IF('(산근1-4) PMC_(Raw Data) 입력'!$C$6="순환 리모델링",'(산근1-1) PMC_투입인원수'!$R$5)))*IF('(산근1-4)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입력'!$C$4*0.1)-200)/250)))*'(산근1-4) PMC_(Raw Data) 입력'!C9</f>
        <v>46.905987641915026</v>
      </c>
      <c r="M57" s="710">
        <f>IF('(산근1-4) PMC_(Raw Data) 입력'!J57="O",IF('(산근1-4) PMC_(Raw Data) 입력'!$C$5="단순공종",1.1,IF('(산근1-4) PMC_(Raw Data) 입력'!$C$5="보통공종",1.15,IF('(산근1-4) PMC_(Raw Data) 입력'!$C$5="복잡공종",1.2))),0)*IF('(산근1-4) PMC_(Raw Data) 입력'!$C$20="O",1,0.8)</f>
        <v>1.1499999999999999</v>
      </c>
      <c r="N57" s="697">
        <f t="shared" ref="N57" si="14">L57*M57</f>
        <v>53.941885788202278</v>
      </c>
      <c r="O57" s="718" t="s">
        <v>368</v>
      </c>
      <c r="P57" s="574"/>
      <c r="Q57" s="145"/>
      <c r="R57" s="145"/>
      <c r="S57" s="145"/>
    </row>
    <row r="58" spans="2:19" s="143" customFormat="1">
      <c r="B58" s="716"/>
      <c r="C58" s="701"/>
      <c r="D58" s="702"/>
      <c r="E58" s="147" t="s">
        <v>280</v>
      </c>
      <c r="F58" s="704"/>
      <c r="G58" s="704"/>
      <c r="H58" s="704"/>
      <c r="I58" s="704"/>
      <c r="J58" s="706"/>
      <c r="L58" s="707"/>
      <c r="M58" s="711"/>
      <c r="N58" s="698"/>
      <c r="O58" s="718"/>
      <c r="P58" s="574"/>
      <c r="Q58" s="145"/>
      <c r="R58" s="145"/>
      <c r="S58" s="145"/>
    </row>
    <row r="59" spans="2:19" s="143" customFormat="1">
      <c r="B59" s="716"/>
      <c r="C59" s="699" t="s">
        <v>311</v>
      </c>
      <c r="D59" s="700"/>
      <c r="E59" s="146" t="s">
        <v>302</v>
      </c>
      <c r="F59" s="703">
        <v>22</v>
      </c>
      <c r="G59" s="703"/>
      <c r="H59" s="703" t="s">
        <v>261</v>
      </c>
      <c r="I59" s="703"/>
      <c r="J59" s="705" t="s">
        <v>261</v>
      </c>
      <c r="L59" s="707">
        <f>F59*IF('(산근1-4) PMC_(Raw Data) 입력'!$C$6="신축",'(산근1-1) PMC_투입인원수'!$R$3,IF('(산근1-4) PMC_(Raw Data) 입력'!$C$6="전면 리모델링(증축포함)",'(산근1-1) PMC_투입인원수'!$R$4,IF('(산근1-4) PMC_(Raw Data) 입력'!$C$6="순환 리모델링",'(산근1-1) PMC_투입인원수'!$R$5)))*IF('(산근1-4)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입력'!$C$4*0.1)-200)/250)))*'(산근1-4) PMC_(Raw Data) 입력'!C9</f>
        <v>114.65908090245895</v>
      </c>
      <c r="M59" s="710">
        <f>IF('(산근1-4) PMC_(Raw Data) 입력'!J59="O",IF('(산근1-4) PMC_(Raw Data) 입력'!$C$5="단순공종",1.1,IF('(산근1-4) PMC_(Raw Data) 입력'!$C$5="보통공종",1.15,IF('(산근1-4) PMC_(Raw Data) 입력'!$C$5="복잡공종",1.2))),0)*IF('(산근1-4) PMC_(Raw Data) 입력'!$C$20="O",1,0.8)</f>
        <v>0</v>
      </c>
      <c r="N59" s="697">
        <f t="shared" ref="N59" si="15">L59*M59</f>
        <v>0</v>
      </c>
      <c r="O59" s="720" t="s">
        <v>374</v>
      </c>
      <c r="P59" s="574"/>
      <c r="Q59" s="145"/>
      <c r="R59" s="145"/>
      <c r="S59" s="145"/>
    </row>
    <row r="60" spans="2:19" s="143" customFormat="1">
      <c r="B60" s="716"/>
      <c r="C60" s="701"/>
      <c r="D60" s="702"/>
      <c r="E60" s="147" t="s">
        <v>280</v>
      </c>
      <c r="F60" s="704"/>
      <c r="G60" s="704"/>
      <c r="H60" s="704"/>
      <c r="I60" s="704"/>
      <c r="J60" s="706"/>
      <c r="L60" s="707"/>
      <c r="M60" s="711"/>
      <c r="N60" s="698"/>
      <c r="O60" s="720"/>
      <c r="P60" s="574"/>
      <c r="Q60" s="145"/>
      <c r="R60" s="145"/>
      <c r="S60" s="145"/>
    </row>
    <row r="61" spans="2:19" s="143" customFormat="1">
      <c r="B61" s="716"/>
      <c r="C61" s="699" t="s">
        <v>312</v>
      </c>
      <c r="D61" s="700"/>
      <c r="E61" s="146" t="s">
        <v>302</v>
      </c>
      <c r="F61" s="703">
        <v>5.3</v>
      </c>
      <c r="G61" s="703"/>
      <c r="H61" s="703" t="s">
        <v>261</v>
      </c>
      <c r="I61" s="703"/>
      <c r="J61" s="705" t="s">
        <v>261</v>
      </c>
      <c r="L61" s="707">
        <f>F61*IF('(산근1-4) PMC_(Raw Data) 입력'!$C$6="신축",'(산근1-1) PMC_투입인원수'!$R$3,IF('(산근1-4) PMC_(Raw Data) 입력'!$C$6="전면 리모델링(증축포함)",'(산근1-1) PMC_투입인원수'!$R$4,IF('(산근1-4) PMC_(Raw Data) 입력'!$C$6="순환 리모델링",'(산근1-1) PMC_투입인원수'!$R$5)))*IF('(산근1-4)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입력'!$C$4*0.1)-200)/250)))*'(산근1-4) PMC_(Raw Data) 입력'!C9</f>
        <v>27.622414944683293</v>
      </c>
      <c r="M61" s="710">
        <f>IF('(산근1-4) PMC_(Raw Data) 입력'!J61="O",IF('(산근1-4) PMC_(Raw Data) 입력'!$C$5="단순공종",1.1,IF('(산근1-4) PMC_(Raw Data) 입력'!$C$5="보통공종",1.15,IF('(산근1-4) PMC_(Raw Data) 입력'!$C$5="복잡공종",1.2))),0)*IF('(산근1-4) PMC_(Raw Data) 입력'!$C$20="O",1,0.8)</f>
        <v>0</v>
      </c>
      <c r="N61" s="697">
        <f t="shared" ref="N61" si="16">L61*M61</f>
        <v>0</v>
      </c>
      <c r="O61" s="720" t="s">
        <v>374</v>
      </c>
      <c r="P61" s="574"/>
      <c r="Q61" s="145"/>
      <c r="R61" s="145"/>
      <c r="S61" s="145"/>
    </row>
    <row r="62" spans="2:19" s="143" customFormat="1">
      <c r="B62" s="716"/>
      <c r="C62" s="701"/>
      <c r="D62" s="702"/>
      <c r="E62" s="147" t="s">
        <v>280</v>
      </c>
      <c r="F62" s="704"/>
      <c r="G62" s="704"/>
      <c r="H62" s="704"/>
      <c r="I62" s="704"/>
      <c r="J62" s="706"/>
      <c r="L62" s="707"/>
      <c r="M62" s="711"/>
      <c r="N62" s="698"/>
      <c r="O62" s="720"/>
      <c r="P62" s="574"/>
      <c r="Q62" s="145"/>
      <c r="R62" s="145"/>
      <c r="S62" s="145"/>
    </row>
    <row r="63" spans="2:19" s="143" customFormat="1">
      <c r="B63" s="716"/>
      <c r="C63" s="699" t="s">
        <v>313</v>
      </c>
      <c r="D63" s="700"/>
      <c r="E63" s="146" t="s">
        <v>302</v>
      </c>
      <c r="F63" s="703">
        <v>7.5</v>
      </c>
      <c r="G63" s="703"/>
      <c r="H63" s="703"/>
      <c r="I63" s="703" t="s">
        <v>261</v>
      </c>
      <c r="J63" s="705" t="s">
        <v>261</v>
      </c>
      <c r="L63" s="707">
        <f>F63*IF('(산근1-4) PMC_(Raw Data) 입력'!$C$7="미적용",'(산근1-1) PMC_투입인원수'!$S$3,IF('(산근1-4) PMC_(Raw Data) 입력'!$C$7="적용",'(산근1-1) PMC_투입인원수'!$S$4))*IF('(산근1-4)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입력'!$C$4*0.1)-200)/250)))*'(산근1-4) PMC_(Raw Data) 입력'!C9</f>
        <v>39.088323034929189</v>
      </c>
      <c r="M63" s="710">
        <f>IF('(산근1-4) PMC_(Raw Data) 입력'!J63="O",IF('(산근1-4) PMC_(Raw Data) 입력'!$C$5="단순공종",1.1,IF('(산근1-4) PMC_(Raw Data) 입력'!$C$5="보통공종",1.15,IF('(산근1-4) PMC_(Raw Data) 입력'!$C$5="복잡공종",1.2))),0)*IF('(산근1-4) PMC_(Raw Data) 입력'!$C$20="O",1,0.8)</f>
        <v>1.1499999999999999</v>
      </c>
      <c r="N63" s="697">
        <f t="shared" ref="N63" si="17">L63*M63</f>
        <v>44.951571490168561</v>
      </c>
      <c r="O63" s="718" t="s">
        <v>368</v>
      </c>
      <c r="P63" s="574"/>
      <c r="Q63" s="145"/>
      <c r="R63" s="145"/>
      <c r="S63" s="145"/>
    </row>
    <row r="64" spans="2:19" s="143" customFormat="1">
      <c r="B64" s="716"/>
      <c r="C64" s="701"/>
      <c r="D64" s="702"/>
      <c r="E64" s="147" t="s">
        <v>280</v>
      </c>
      <c r="F64" s="704"/>
      <c r="G64" s="704"/>
      <c r="H64" s="704"/>
      <c r="I64" s="704"/>
      <c r="J64" s="706"/>
      <c r="L64" s="707"/>
      <c r="M64" s="711"/>
      <c r="N64" s="698"/>
      <c r="O64" s="718"/>
      <c r="P64" s="574"/>
      <c r="Q64" s="145"/>
      <c r="R64" s="145"/>
      <c r="S64" s="145"/>
    </row>
    <row r="65" spans="2:19" s="143" customFormat="1">
      <c r="B65" s="716"/>
      <c r="C65" s="708" t="s">
        <v>314</v>
      </c>
      <c r="D65" s="709"/>
      <c r="E65" s="142" t="s">
        <v>285</v>
      </c>
      <c r="F65" s="142">
        <v>6.6</v>
      </c>
      <c r="G65" s="142"/>
      <c r="H65" s="142"/>
      <c r="I65" s="142"/>
      <c r="J65" s="408"/>
      <c r="L65" s="413">
        <f>F65</f>
        <v>6.6</v>
      </c>
      <c r="M65" s="144">
        <f>IF('(산근1-4) PMC_(Raw Data) 입력'!J65="O",IF('(산근1-4) PMC_(Raw Data) 입력'!$C$5="단순공종",1.1,IF('(산근1-4) PMC_(Raw Data) 입력'!$C$5="보통공종",1.15,IF('(산근1-4) PMC_(Raw Data) 입력'!$C$5="복잡공종",1.2))),0)*IF('(산근1-4) PMC_(Raw Data) 입력'!$C$20="O",1,0.8)</f>
        <v>0</v>
      </c>
      <c r="N65" s="414">
        <f t="shared" ref="N65:N67" si="18">L65*M65</f>
        <v>0</v>
      </c>
      <c r="O65" s="571" t="s">
        <v>374</v>
      </c>
      <c r="P65" s="574"/>
      <c r="Q65" s="145"/>
      <c r="R65" s="145"/>
      <c r="S65" s="145"/>
    </row>
    <row r="66" spans="2:19" s="143" customFormat="1">
      <c r="B66" s="716"/>
      <c r="C66" s="708" t="s">
        <v>315</v>
      </c>
      <c r="D66" s="709"/>
      <c r="E66" s="142" t="s">
        <v>257</v>
      </c>
      <c r="F66" s="142">
        <v>3.8</v>
      </c>
      <c r="G66" s="142"/>
      <c r="H66" s="142"/>
      <c r="I66" s="142"/>
      <c r="J66" s="408"/>
      <c r="L66" s="413">
        <f>F66</f>
        <v>3.8</v>
      </c>
      <c r="M66" s="144">
        <f>IF('(산근1-4) PMC_(Raw Data) 입력'!J66="O",IF('(산근1-4) PMC_(Raw Data) 입력'!$C$5="단순공종",1.1,IF('(산근1-4) PMC_(Raw Data) 입력'!$C$5="보통공종",1.15,IF('(산근1-4) PMC_(Raw Data) 입력'!$C$5="복잡공종",1.2))),0)*IF('(산근1-4) PMC_(Raw Data) 입력'!$C$20="O",1,0.8)</f>
        <v>0</v>
      </c>
      <c r="N66" s="414">
        <f t="shared" si="18"/>
        <v>0</v>
      </c>
      <c r="O66" s="571" t="s">
        <v>374</v>
      </c>
      <c r="P66" s="574"/>
      <c r="Q66" s="145"/>
      <c r="R66" s="145"/>
      <c r="S66" s="145"/>
    </row>
    <row r="67" spans="2:19" s="143" customFormat="1">
      <c r="B67" s="716"/>
      <c r="C67" s="699" t="s">
        <v>316</v>
      </c>
      <c r="D67" s="700"/>
      <c r="E67" s="146" t="s">
        <v>302</v>
      </c>
      <c r="F67" s="703">
        <v>2.8</v>
      </c>
      <c r="G67" s="703" t="s">
        <v>261</v>
      </c>
      <c r="H67" s="703"/>
      <c r="I67" s="703"/>
      <c r="J67" s="705"/>
      <c r="L67" s="707">
        <f>F67*IF('(산근1-4)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PMC_투입인원수'!$Q$5)))*'(산근1-4) PMC_(Raw Data) 입력'!C9</f>
        <v>75.599999999999994</v>
      </c>
      <c r="M67" s="710">
        <f>IF('(산근1-4) PMC_(Raw Data) 입력'!J67="O",IF('(산근1-4) PMC_(Raw Data) 입력'!$C$5="단순공종",1.1,IF('(산근1-4) PMC_(Raw Data) 입력'!$C$5="보통공종",1.15,IF('(산근1-4) PMC_(Raw Data) 입력'!$C$5="복잡공종",1.2))),0)*IF('(산근1-4) PMC_(Raw Data) 입력'!$C$20="O",1,0.8)</f>
        <v>0</v>
      </c>
      <c r="N67" s="697">
        <f t="shared" si="18"/>
        <v>0</v>
      </c>
      <c r="O67" s="719" t="s">
        <v>342</v>
      </c>
      <c r="P67" s="574"/>
      <c r="Q67" s="145"/>
      <c r="R67" s="145"/>
      <c r="S67" s="145"/>
    </row>
    <row r="68" spans="2:19" s="143" customFormat="1">
      <c r="B68" s="716"/>
      <c r="C68" s="701"/>
      <c r="D68" s="702"/>
      <c r="E68" s="147" t="s">
        <v>280</v>
      </c>
      <c r="F68" s="704"/>
      <c r="G68" s="704"/>
      <c r="H68" s="704"/>
      <c r="I68" s="704"/>
      <c r="J68" s="706"/>
      <c r="L68" s="707"/>
      <c r="M68" s="711"/>
      <c r="N68" s="698"/>
      <c r="O68" s="719"/>
      <c r="P68" s="574"/>
      <c r="Q68" s="145"/>
      <c r="R68" s="145"/>
      <c r="S68" s="145"/>
    </row>
    <row r="69" spans="2:19" s="143" customFormat="1">
      <c r="B69" s="716"/>
      <c r="C69" s="699" t="s">
        <v>317</v>
      </c>
      <c r="D69" s="700"/>
      <c r="E69" s="146" t="s">
        <v>302</v>
      </c>
      <c r="F69" s="703">
        <v>23</v>
      </c>
      <c r="G69" s="703"/>
      <c r="H69" s="703"/>
      <c r="I69" s="703"/>
      <c r="J69" s="705" t="s">
        <v>261</v>
      </c>
      <c r="L69" s="707">
        <f>F69*IF('(산근1-4)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입력'!$C$4*0.1)-200)/250)))*'(산근1-4) PMC_(Raw Data) 입력'!C9/12</f>
        <v>9.9892381089263491</v>
      </c>
      <c r="M69" s="710">
        <f>IF('(산근1-4) PMC_(Raw Data) 입력'!J69="O",IF('(산근1-4) PMC_(Raw Data) 입력'!$C$5="단순공종",1.1,IF('(산근1-4) PMC_(Raw Data) 입력'!$C$5="보통공종",1.15,IF('(산근1-4) PMC_(Raw Data) 입력'!$C$5="복잡공종",1.2))),0)*IF('(산근1-4) PMC_(Raw Data) 입력'!$C$20="O",1,0.8)</f>
        <v>0</v>
      </c>
      <c r="N69" s="697">
        <f t="shared" ref="N69" si="19">L69*M69</f>
        <v>0</v>
      </c>
      <c r="O69" s="719" t="s">
        <v>342</v>
      </c>
      <c r="P69" s="574"/>
      <c r="Q69" s="145"/>
      <c r="R69" s="145"/>
      <c r="S69" s="145"/>
    </row>
    <row r="70" spans="2:19" s="143" customFormat="1">
      <c r="B70" s="716"/>
      <c r="C70" s="701"/>
      <c r="D70" s="702"/>
      <c r="E70" s="147" t="s">
        <v>318</v>
      </c>
      <c r="F70" s="704"/>
      <c r="G70" s="704"/>
      <c r="H70" s="704"/>
      <c r="I70" s="704"/>
      <c r="J70" s="706"/>
      <c r="L70" s="707"/>
      <c r="M70" s="711"/>
      <c r="N70" s="698"/>
      <c r="O70" s="719"/>
      <c r="P70" s="574"/>
      <c r="Q70" s="145"/>
      <c r="R70" s="145"/>
      <c r="S70" s="145"/>
    </row>
    <row r="71" spans="2:19" s="143" customFormat="1" ht="22.5" customHeight="1">
      <c r="B71" s="716"/>
      <c r="C71" s="708" t="s">
        <v>319</v>
      </c>
      <c r="D71" s="709"/>
      <c r="E71" s="142" t="s">
        <v>285</v>
      </c>
      <c r="F71" s="142">
        <v>36.4</v>
      </c>
      <c r="G71" s="142"/>
      <c r="H71" s="142"/>
      <c r="I71" s="142"/>
      <c r="J71" s="408" t="s">
        <v>261</v>
      </c>
      <c r="L71" s="413">
        <f>F71*IF('(산근1-4)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</f>
        <v>7.0262467085008513</v>
      </c>
      <c r="M71" s="144">
        <f>IF('(산근1-4) PMC_(Raw Data) 입력'!J71="O",IF('(산근1-4) PMC_(Raw Data) 입력'!$C$5="단순공종",1.1,IF('(산근1-4) PMC_(Raw Data) 입력'!$C$5="보통공종",1.15,IF('(산근1-4) PMC_(Raw Data) 입력'!$C$5="복잡공종",1.2))),0)*IF('(산근1-4) PMC_(Raw Data) 입력'!$C$20="O",1,0.8)</f>
        <v>1.1499999999999999</v>
      </c>
      <c r="N71" s="414">
        <f>L71*M71</f>
        <v>8.0801837147759787</v>
      </c>
      <c r="O71" s="569" t="s">
        <v>368</v>
      </c>
      <c r="P71" s="574"/>
      <c r="Q71" s="145"/>
      <c r="R71" s="145"/>
      <c r="S71" s="145"/>
    </row>
    <row r="72" spans="2:19" s="143" customFormat="1">
      <c r="B72" s="716"/>
      <c r="C72" s="699" t="s">
        <v>320</v>
      </c>
      <c r="D72" s="700"/>
      <c r="E72" s="146" t="s">
        <v>279</v>
      </c>
      <c r="F72" s="703">
        <v>1.6</v>
      </c>
      <c r="G72" s="703"/>
      <c r="H72" s="703"/>
      <c r="I72" s="703"/>
      <c r="J72" s="705" t="s">
        <v>261</v>
      </c>
      <c r="L72" s="707">
        <f>F72*IF('(산근1-4) PMC_(Raw Data) 입력'!C4&lt;=50,(0.011*('(산근1-4) PMC_(Raw Data) 입력'!$C$4*0.1)*(1-0.0025*('(산근1-4) PMC_(Raw Data) 입력'!$C$4*0.1))+('(산근1-5)PMC_(Raw Data)평균건설사업관리기간'!$C$12+(0.5*('(산근1-4) PMC_(Raw Data) 입력'!$C$10/'(산근1-4) PMC_(Raw Data) 입력'!$C$4))+0.2)*(('(산근1-4) PMC_(Raw Data) 입력'!C4*0.1)*0.2)),IF('(산근1-4) PMC_(Raw Data) 입력'!C4&lt;=2000,(0.011*('(산근1-4) PMC_(Raw Data) 입력'!$C$4*0.1)*(1-0.0025*('(산근1-4) PMC_(Raw Data) 입력'!$C$4*0.1))+'(산근1-5)PMC_(Raw Data)평균건설사업관리기간'!$C$12+(0.5*('(산근1-4) PMC_(Raw Data) 입력'!$C$10/'(산근1-4) PMC_(Raw Data) 입력'!$C$4))+0.2),((0.011*200*(1-0.0025*200)+'(산근1-5)PMC_(Raw Data)평균건설사업관리기간'!$C$12+(0.5*('(산근1-4) PMC_(Raw Data) 입력'!$C$10/'(산근1-4) PMC_(Raw Data) 입력'!$C$4))+0.2)+(('(산근1-4) PMC_(Raw Data) 입력'!$C$4*0.1)-200)/250)))*'(산근1-4) PMC_(Raw Data) 입력'!C9*22</f>
        <v>183.45452944393429</v>
      </c>
      <c r="M72" s="710">
        <f>IF('(산근1-4) PMC_(Raw Data) 입력'!J72="O",IF('(산근1-4) PMC_(Raw Data) 입력'!$C$5="단순공종",1.1,IF('(산근1-4) PMC_(Raw Data) 입력'!$C$5="보통공종",1.15,IF('(산근1-4) PMC_(Raw Data) 입력'!$C$5="복잡공종",1.2))),0)*IF('(산근1-4) PMC_(Raw Data) 입력'!$C$20="O",1,0.8)</f>
        <v>1.1499999999999999</v>
      </c>
      <c r="N72" s="697">
        <f>L72*M72</f>
        <v>210.97270886052442</v>
      </c>
      <c r="O72" s="718" t="s">
        <v>368</v>
      </c>
      <c r="P72" s="574"/>
      <c r="Q72" s="145"/>
      <c r="R72" s="145"/>
      <c r="S72" s="145"/>
    </row>
    <row r="73" spans="2:19" s="143" customFormat="1">
      <c r="B73" s="717"/>
      <c r="C73" s="701"/>
      <c r="D73" s="702"/>
      <c r="E73" s="147" t="s">
        <v>264</v>
      </c>
      <c r="F73" s="704"/>
      <c r="G73" s="704"/>
      <c r="H73" s="704"/>
      <c r="I73" s="704"/>
      <c r="J73" s="706"/>
      <c r="L73" s="707"/>
      <c r="M73" s="711"/>
      <c r="N73" s="698"/>
      <c r="O73" s="718"/>
      <c r="P73" s="574"/>
      <c r="Q73" s="145"/>
      <c r="R73" s="145"/>
      <c r="S73" s="145"/>
    </row>
    <row r="74" spans="2:19" ht="22.5" customHeight="1">
      <c r="B74" s="696" t="s">
        <v>321</v>
      </c>
      <c r="C74" s="661" t="s">
        <v>322</v>
      </c>
      <c r="D74" s="662"/>
      <c r="E74" s="136" t="s">
        <v>257</v>
      </c>
      <c r="F74" s="136">
        <v>13.6</v>
      </c>
      <c r="G74" s="136" t="s">
        <v>261</v>
      </c>
      <c r="H74" s="136"/>
      <c r="I74" s="136"/>
      <c r="J74" s="407"/>
      <c r="L74" s="411">
        <f>F74*IF('(산근1-4) PMC_(Raw Data) 입력'!$C$5="단순공종",'(산근1-1) PMC_투입인원수'!$Q$3,IF('(산근1-4) PMC_(Raw Data) 입력'!$C$5="보통공종",'(산근1-1) PMC_투입인원수'!$Q$4,IF('(산근1-4) PMC_(Raw Data) 입력'!$C$5="복잡공종",'(산근1-1) PMC_투입인원수'!$Q$5)))</f>
        <v>13.6</v>
      </c>
      <c r="M74" s="137">
        <f>IF('(산근1-4) PMC_(Raw Data) 입력'!J74="O",1,0)</f>
        <v>1</v>
      </c>
      <c r="N74" s="412">
        <f t="shared" ref="N74:N77" si="20">L74*M74</f>
        <v>13.6</v>
      </c>
      <c r="O74" s="570" t="s">
        <v>371</v>
      </c>
      <c r="P74" s="574"/>
      <c r="Q74" s="138"/>
      <c r="R74" s="138"/>
      <c r="S74" s="138"/>
    </row>
    <row r="75" spans="2:19" ht="22.5" customHeight="1">
      <c r="B75" s="657"/>
      <c r="C75" s="661" t="s">
        <v>323</v>
      </c>
      <c r="D75" s="662"/>
      <c r="E75" s="136" t="s">
        <v>257</v>
      </c>
      <c r="F75" s="136">
        <v>32.6</v>
      </c>
      <c r="G75" s="136"/>
      <c r="H75" s="136"/>
      <c r="I75" s="136"/>
      <c r="J75" s="407"/>
      <c r="L75" s="411">
        <f>F75</f>
        <v>32.6</v>
      </c>
      <c r="M75" s="137">
        <f>IF('(산근1-4) PMC_(Raw Data) 입력'!J75="O",1,0)</f>
        <v>0</v>
      </c>
      <c r="N75" s="412">
        <f t="shared" si="20"/>
        <v>0</v>
      </c>
      <c r="O75" s="568" t="s">
        <v>342</v>
      </c>
      <c r="P75" s="574"/>
      <c r="Q75" s="138"/>
      <c r="R75" s="138"/>
      <c r="S75" s="138"/>
    </row>
    <row r="76" spans="2:19" ht="22.5" customHeight="1">
      <c r="B76" s="657"/>
      <c r="C76" s="661" t="s">
        <v>324</v>
      </c>
      <c r="D76" s="662"/>
      <c r="E76" s="136" t="s">
        <v>257</v>
      </c>
      <c r="F76" s="136">
        <v>20.8</v>
      </c>
      <c r="G76" s="136"/>
      <c r="H76" s="136"/>
      <c r="I76" s="136"/>
      <c r="J76" s="407"/>
      <c r="L76" s="411">
        <f>F76</f>
        <v>20.8</v>
      </c>
      <c r="M76" s="137">
        <f>IF('(산근1-4) PMC_(Raw Data) 입력'!J76="O",1,0)</f>
        <v>0</v>
      </c>
      <c r="N76" s="412">
        <f t="shared" si="20"/>
        <v>0</v>
      </c>
      <c r="O76" s="568" t="s">
        <v>342</v>
      </c>
      <c r="P76" s="574"/>
      <c r="Q76" s="138"/>
      <c r="R76" s="138"/>
      <c r="S76" s="138"/>
    </row>
    <row r="77" spans="2:19" ht="33.75" customHeight="1" thickBot="1">
      <c r="B77" s="712"/>
      <c r="C77" s="713" t="s">
        <v>325</v>
      </c>
      <c r="D77" s="714"/>
      <c r="E77" s="409" t="s">
        <v>257</v>
      </c>
      <c r="F77" s="409">
        <v>27.2</v>
      </c>
      <c r="G77" s="409"/>
      <c r="H77" s="409"/>
      <c r="I77" s="409"/>
      <c r="J77" s="410"/>
      <c r="L77" s="433">
        <f>F77</f>
        <v>27.2</v>
      </c>
      <c r="M77" s="434">
        <f>IF('(산근1-4) PMC_(Raw Data) 입력'!J77="O",1,0)</f>
        <v>0</v>
      </c>
      <c r="N77" s="435">
        <f t="shared" si="20"/>
        <v>0</v>
      </c>
      <c r="O77" s="572" t="s">
        <v>342</v>
      </c>
      <c r="P77" s="574"/>
      <c r="Q77" s="138"/>
      <c r="R77" s="138"/>
      <c r="S77" s="138"/>
    </row>
    <row r="78" spans="2:19" ht="36.75" customHeight="1" thickBot="1">
      <c r="L78" s="721" t="s">
        <v>326</v>
      </c>
      <c r="M78" s="722"/>
      <c r="N78" s="620">
        <f>ROUNDDOWN(SUM(N5:N77),2)</f>
        <v>538.38</v>
      </c>
      <c r="Q78" s="138"/>
      <c r="R78" s="138"/>
      <c r="S78" s="138"/>
    </row>
    <row r="80" spans="2:19">
      <c r="N80">
        <v>70</v>
      </c>
    </row>
    <row r="81" spans="2:14">
      <c r="N81">
        <v>468</v>
      </c>
    </row>
    <row r="82" spans="2:14">
      <c r="N82">
        <f>SUM(N80:N81)</f>
        <v>538</v>
      </c>
    </row>
    <row r="83" spans="2:14">
      <c r="B83" s="725" t="s">
        <v>409</v>
      </c>
      <c r="C83" s="725"/>
      <c r="D83" s="725"/>
      <c r="E83" s="725"/>
      <c r="F83" s="725"/>
      <c r="G83" s="725"/>
      <c r="H83" s="725"/>
    </row>
    <row r="84" spans="2:14">
      <c r="B84" s="725"/>
      <c r="C84" s="725"/>
      <c r="D84" s="725"/>
      <c r="E84" s="725"/>
      <c r="F84" s="725"/>
      <c r="G84" s="725"/>
      <c r="H84" s="725"/>
    </row>
    <row r="85" spans="2:14" ht="17.25" thickBot="1">
      <c r="D85" s="580"/>
    </row>
    <row r="86" spans="2:14">
      <c r="B86" s="582"/>
      <c r="C86" s="583"/>
      <c r="D86" s="584"/>
      <c r="E86" s="584"/>
      <c r="F86" s="584"/>
      <c r="G86" s="584"/>
      <c r="H86" s="585"/>
    </row>
    <row r="87" spans="2:14" ht="17.25" thickBot="1">
      <c r="B87" s="586"/>
      <c r="C87" s="132"/>
      <c r="D87" s="132" t="s">
        <v>402</v>
      </c>
      <c r="E87" s="132" t="s">
        <v>403</v>
      </c>
      <c r="F87" s="132" t="s">
        <v>16</v>
      </c>
      <c r="G87" s="132"/>
      <c r="H87" s="587"/>
    </row>
    <row r="88" spans="2:14">
      <c r="B88" s="724" t="s">
        <v>188</v>
      </c>
      <c r="C88" s="578" t="s">
        <v>405</v>
      </c>
      <c r="D88" s="578">
        <v>10</v>
      </c>
      <c r="E88" s="578">
        <v>28</v>
      </c>
      <c r="F88" s="578">
        <f>D88+E88</f>
        <v>38</v>
      </c>
      <c r="G88" s="590">
        <v>373353</v>
      </c>
      <c r="H88" s="591">
        <f>F88*G88</f>
        <v>14187414</v>
      </c>
      <c r="I88" t="s">
        <v>408</v>
      </c>
      <c r="J88" s="598">
        <f>D88+D97</f>
        <v>30</v>
      </c>
      <c r="K88" s="599"/>
      <c r="L88" s="599">
        <f>E88+E97</f>
        <v>167</v>
      </c>
      <c r="M88" s="600">
        <f>F88+F97</f>
        <v>197</v>
      </c>
    </row>
    <row r="89" spans="2:14">
      <c r="B89" s="724"/>
      <c r="C89" s="578" t="s">
        <v>398</v>
      </c>
      <c r="D89" s="578">
        <v>4</v>
      </c>
      <c r="E89" s="578">
        <v>10</v>
      </c>
      <c r="F89" s="578">
        <f t="shared" ref="F89:F93" si="21">D89+E89</f>
        <v>14</v>
      </c>
      <c r="G89" s="590">
        <v>357676</v>
      </c>
      <c r="H89" s="591">
        <f>F89*G89</f>
        <v>5007464</v>
      </c>
      <c r="I89" t="s">
        <v>407</v>
      </c>
      <c r="J89" s="601">
        <f t="shared" ref="J89:J93" si="22">D89+D98</f>
        <v>24</v>
      </c>
      <c r="K89" s="581"/>
      <c r="L89" s="581">
        <f t="shared" ref="L89:M89" si="23">E89+E98</f>
        <v>100</v>
      </c>
      <c r="M89" s="78">
        <f t="shared" si="23"/>
        <v>124</v>
      </c>
    </row>
    <row r="90" spans="2:14">
      <c r="B90" s="724"/>
      <c r="C90" s="578" t="s">
        <v>399</v>
      </c>
      <c r="D90" s="578">
        <v>2</v>
      </c>
      <c r="E90" s="578">
        <v>4</v>
      </c>
      <c r="F90" s="578">
        <f t="shared" si="21"/>
        <v>6</v>
      </c>
      <c r="G90" s="590">
        <v>311965</v>
      </c>
      <c r="H90" s="591">
        <f>F90*G90</f>
        <v>1871790</v>
      </c>
      <c r="I90" t="s">
        <v>407</v>
      </c>
      <c r="J90" s="601">
        <f t="shared" si="22"/>
        <v>12</v>
      </c>
      <c r="K90" s="581"/>
      <c r="L90" s="581">
        <f t="shared" ref="L90:M90" si="24">E90+E99</f>
        <v>64</v>
      </c>
      <c r="M90" s="78">
        <f t="shared" si="24"/>
        <v>76</v>
      </c>
    </row>
    <row r="91" spans="2:14">
      <c r="B91" s="724"/>
      <c r="C91" s="578" t="s">
        <v>400</v>
      </c>
      <c r="D91" s="578">
        <v>2</v>
      </c>
      <c r="E91" s="578">
        <v>4</v>
      </c>
      <c r="F91" s="578">
        <f t="shared" si="21"/>
        <v>6</v>
      </c>
      <c r="G91" s="590">
        <v>315288</v>
      </c>
      <c r="H91" s="591">
        <f>F91*G91</f>
        <v>1891728</v>
      </c>
      <c r="I91" t="s">
        <v>407</v>
      </c>
      <c r="J91" s="601">
        <f t="shared" si="22"/>
        <v>12</v>
      </c>
      <c r="K91" s="581"/>
      <c r="L91" s="581">
        <f t="shared" ref="L91:M91" si="25">E91+E100</f>
        <v>58</v>
      </c>
      <c r="M91" s="78">
        <f t="shared" si="25"/>
        <v>70</v>
      </c>
    </row>
    <row r="92" spans="2:14">
      <c r="B92" s="724"/>
      <c r="C92" s="578" t="s">
        <v>401</v>
      </c>
      <c r="D92" s="578">
        <v>2</v>
      </c>
      <c r="E92" s="578">
        <v>4</v>
      </c>
      <c r="F92" s="578">
        <f t="shared" si="21"/>
        <v>6</v>
      </c>
      <c r="G92" s="590">
        <v>261545</v>
      </c>
      <c r="H92" s="591">
        <f>F92*G92</f>
        <v>1569270</v>
      </c>
      <c r="I92" t="s">
        <v>407</v>
      </c>
      <c r="J92" s="601">
        <f t="shared" si="22"/>
        <v>12</v>
      </c>
      <c r="K92" s="581"/>
      <c r="L92" s="581">
        <f t="shared" ref="L92:M92" si="26">E92+E101</f>
        <v>59</v>
      </c>
      <c r="M92" s="78">
        <f t="shared" si="26"/>
        <v>71</v>
      </c>
    </row>
    <row r="93" spans="2:14" ht="17.25" thickBot="1">
      <c r="B93" s="724"/>
      <c r="C93" s="578"/>
      <c r="D93" s="578">
        <f>SUM(D88:D92)</f>
        <v>20</v>
      </c>
      <c r="E93" s="578">
        <f>SUM(E88:E92)</f>
        <v>50</v>
      </c>
      <c r="F93" s="578">
        <f t="shared" si="21"/>
        <v>70</v>
      </c>
      <c r="G93" s="592"/>
      <c r="H93" s="591">
        <f>SUM(H88:H92)</f>
        <v>24527666</v>
      </c>
      <c r="I93" t="s">
        <v>406</v>
      </c>
      <c r="J93" s="602">
        <f t="shared" si="22"/>
        <v>90</v>
      </c>
      <c r="K93" s="603"/>
      <c r="L93" s="603">
        <f t="shared" ref="L93" si="27">E93+E102</f>
        <v>448</v>
      </c>
      <c r="M93" s="604">
        <f>F93+F102</f>
        <v>538</v>
      </c>
    </row>
    <row r="94" spans="2:14">
      <c r="B94" s="724"/>
      <c r="C94" s="578"/>
      <c r="D94" s="723">
        <f>SUM(D93:E93)</f>
        <v>70</v>
      </c>
      <c r="E94" s="723"/>
      <c r="F94" s="578"/>
      <c r="G94" s="592"/>
      <c r="H94" s="593"/>
      <c r="L94" s="725"/>
      <c r="M94" s="725"/>
    </row>
    <row r="95" spans="2:14">
      <c r="B95" s="586"/>
      <c r="C95" s="132"/>
      <c r="D95" s="132"/>
      <c r="E95" s="132"/>
      <c r="F95" s="132"/>
      <c r="G95" s="594"/>
      <c r="H95" s="595"/>
      <c r="L95"/>
    </row>
    <row r="96" spans="2:14">
      <c r="B96" s="586"/>
      <c r="C96" s="132"/>
      <c r="D96" s="132"/>
      <c r="E96" s="132"/>
      <c r="F96" s="132"/>
      <c r="G96" s="594"/>
      <c r="H96" s="595"/>
      <c r="L96"/>
    </row>
    <row r="97" spans="2:13">
      <c r="B97" s="724" t="s">
        <v>404</v>
      </c>
      <c r="C97" s="578" t="s">
        <v>405</v>
      </c>
      <c r="D97" s="578">
        <v>20</v>
      </c>
      <c r="E97" s="578">
        <v>139</v>
      </c>
      <c r="F97" s="578">
        <f>D97+E97</f>
        <v>159</v>
      </c>
      <c r="G97" s="590">
        <v>399247</v>
      </c>
      <c r="H97" s="591">
        <f>F97*G97</f>
        <v>63480273</v>
      </c>
      <c r="I97" t="s">
        <v>408</v>
      </c>
      <c r="L97"/>
    </row>
    <row r="98" spans="2:13">
      <c r="B98" s="724"/>
      <c r="C98" s="578" t="s">
        <v>398</v>
      </c>
      <c r="D98" s="578">
        <v>20</v>
      </c>
      <c r="E98" s="578">
        <v>90</v>
      </c>
      <c r="F98" s="578">
        <f t="shared" ref="F98:F102" si="28">D98+E98</f>
        <v>110</v>
      </c>
      <c r="G98" s="590">
        <v>376400</v>
      </c>
      <c r="H98" s="591">
        <f>F98*G98</f>
        <v>41404000</v>
      </c>
      <c r="I98" t="s">
        <v>407</v>
      </c>
      <c r="L98"/>
    </row>
    <row r="99" spans="2:13">
      <c r="B99" s="724"/>
      <c r="C99" s="578" t="s">
        <v>399</v>
      </c>
      <c r="D99" s="578">
        <v>10</v>
      </c>
      <c r="E99" s="578">
        <v>60</v>
      </c>
      <c r="F99" s="578">
        <f t="shared" si="28"/>
        <v>70</v>
      </c>
      <c r="G99" s="590">
        <v>376400</v>
      </c>
      <c r="H99" s="591">
        <f>F99*G99</f>
        <v>26348000</v>
      </c>
      <c r="I99" t="s">
        <v>407</v>
      </c>
      <c r="L99"/>
    </row>
    <row r="100" spans="2:13">
      <c r="B100" s="724"/>
      <c r="C100" s="578" t="s">
        <v>400</v>
      </c>
      <c r="D100" s="578">
        <v>10</v>
      </c>
      <c r="E100" s="578">
        <v>54</v>
      </c>
      <c r="F100" s="578">
        <f t="shared" si="28"/>
        <v>64</v>
      </c>
      <c r="G100" s="590">
        <v>376400</v>
      </c>
      <c r="H100" s="591">
        <f>F100*G100</f>
        <v>24089600</v>
      </c>
      <c r="I100" t="s">
        <v>407</v>
      </c>
      <c r="L100"/>
    </row>
    <row r="101" spans="2:13">
      <c r="B101" s="724"/>
      <c r="C101" s="578" t="s">
        <v>401</v>
      </c>
      <c r="D101" s="578">
        <v>10</v>
      </c>
      <c r="E101" s="578">
        <v>55</v>
      </c>
      <c r="F101" s="578">
        <f t="shared" si="28"/>
        <v>65</v>
      </c>
      <c r="G101" s="590">
        <v>350580</v>
      </c>
      <c r="H101" s="591">
        <f>F101*G101</f>
        <v>22787700</v>
      </c>
      <c r="I101" t="s">
        <v>407</v>
      </c>
      <c r="L101"/>
    </row>
    <row r="102" spans="2:13">
      <c r="B102" s="724"/>
      <c r="C102" s="578"/>
      <c r="D102" s="578">
        <f>SUM(D97:D101)</f>
        <v>70</v>
      </c>
      <c r="E102" s="578">
        <f>SUM(E97:E101)</f>
        <v>398</v>
      </c>
      <c r="F102" s="578">
        <f t="shared" si="28"/>
        <v>468</v>
      </c>
      <c r="G102" s="592"/>
      <c r="H102" s="591">
        <f>SUM(H97:H101)</f>
        <v>178109573</v>
      </c>
      <c r="I102" t="s">
        <v>406</v>
      </c>
      <c r="L102"/>
    </row>
    <row r="103" spans="2:13">
      <c r="B103" s="724"/>
      <c r="C103" s="578"/>
      <c r="D103" s="723">
        <f>SUM(D102:E102)</f>
        <v>468</v>
      </c>
      <c r="E103" s="723"/>
      <c r="F103" s="578"/>
      <c r="G103" s="592"/>
      <c r="H103" s="593"/>
      <c r="L103" s="725"/>
      <c r="M103" s="725"/>
    </row>
    <row r="104" spans="2:13" ht="17.25" thickBot="1">
      <c r="B104" s="586"/>
      <c r="C104" s="132"/>
      <c r="D104" s="132"/>
      <c r="E104" s="132"/>
      <c r="F104" s="132"/>
      <c r="G104" s="594"/>
      <c r="H104" s="595"/>
    </row>
    <row r="105" spans="2:13" ht="17.25" thickBot="1">
      <c r="B105" s="588"/>
      <c r="C105" s="589"/>
      <c r="D105" s="589">
        <f>D94+D103</f>
        <v>538</v>
      </c>
      <c r="E105" s="589"/>
      <c r="F105" s="589"/>
      <c r="G105" s="596"/>
      <c r="H105" s="597">
        <f>H93+H102</f>
        <v>202637239</v>
      </c>
    </row>
    <row r="110" spans="2:13">
      <c r="H110" s="579">
        <v>202647387</v>
      </c>
    </row>
  </sheetData>
  <mergeCells count="242">
    <mergeCell ref="D103:E103"/>
    <mergeCell ref="B88:B94"/>
    <mergeCell ref="B97:B103"/>
    <mergeCell ref="L94:M94"/>
    <mergeCell ref="L103:M103"/>
    <mergeCell ref="B83:H84"/>
    <mergeCell ref="O67:O68"/>
    <mergeCell ref="O69:O70"/>
    <mergeCell ref="O72:O73"/>
    <mergeCell ref="L67:L68"/>
    <mergeCell ref="M67:M68"/>
    <mergeCell ref="N67:N68"/>
    <mergeCell ref="C69:D70"/>
    <mergeCell ref="F69:F70"/>
    <mergeCell ref="G69:G70"/>
    <mergeCell ref="H69:H70"/>
    <mergeCell ref="I69:I70"/>
    <mergeCell ref="J69:J70"/>
    <mergeCell ref="D94:E94"/>
    <mergeCell ref="O2:O4"/>
    <mergeCell ref="O53:O54"/>
    <mergeCell ref="O55:O56"/>
    <mergeCell ref="O57:O58"/>
    <mergeCell ref="O59:O60"/>
    <mergeCell ref="O61:O62"/>
    <mergeCell ref="O63:O64"/>
    <mergeCell ref="L78:M78"/>
    <mergeCell ref="O9:O10"/>
    <mergeCell ref="O21:O22"/>
    <mergeCell ref="O25:O26"/>
    <mergeCell ref="O31:O32"/>
    <mergeCell ref="O35:O36"/>
    <mergeCell ref="O44:O45"/>
    <mergeCell ref="O47:O48"/>
    <mergeCell ref="O49:O50"/>
    <mergeCell ref="O51:O52"/>
    <mergeCell ref="L72:L73"/>
    <mergeCell ref="M72:M73"/>
    <mergeCell ref="N72:N73"/>
    <mergeCell ref="L63:L64"/>
    <mergeCell ref="M63:M64"/>
    <mergeCell ref="N63:N64"/>
    <mergeCell ref="M57:M58"/>
    <mergeCell ref="N57:N58"/>
    <mergeCell ref="L55:L56"/>
    <mergeCell ref="M55:M56"/>
    <mergeCell ref="N55:N56"/>
    <mergeCell ref="N51:N52"/>
    <mergeCell ref="M49:M50"/>
    <mergeCell ref="N49:N50"/>
    <mergeCell ref="B74:B77"/>
    <mergeCell ref="C74:D74"/>
    <mergeCell ref="C75:D75"/>
    <mergeCell ref="C76:D76"/>
    <mergeCell ref="C77:D77"/>
    <mergeCell ref="L69:L70"/>
    <mergeCell ref="M69:M70"/>
    <mergeCell ref="N69:N70"/>
    <mergeCell ref="C71:D71"/>
    <mergeCell ref="C72:D73"/>
    <mergeCell ref="F72:F73"/>
    <mergeCell ref="G72:G73"/>
    <mergeCell ref="H72:H73"/>
    <mergeCell ref="I72:I73"/>
    <mergeCell ref="J72:J73"/>
    <mergeCell ref="B46:B73"/>
    <mergeCell ref="J67:J68"/>
    <mergeCell ref="C65:D65"/>
    <mergeCell ref="C66:D66"/>
    <mergeCell ref="C67:D68"/>
    <mergeCell ref="F67:F68"/>
    <mergeCell ref="G67:G68"/>
    <mergeCell ref="H67:H68"/>
    <mergeCell ref="I67:I68"/>
    <mergeCell ref="C63:D64"/>
    <mergeCell ref="F63:F64"/>
    <mergeCell ref="G63:G64"/>
    <mergeCell ref="H63:H64"/>
    <mergeCell ref="I63:I64"/>
    <mergeCell ref="J63:J64"/>
    <mergeCell ref="N59:N60"/>
    <mergeCell ref="C61:D62"/>
    <mergeCell ref="F61:F62"/>
    <mergeCell ref="G61:G62"/>
    <mergeCell ref="H61:H62"/>
    <mergeCell ref="I61:I62"/>
    <mergeCell ref="J61:J62"/>
    <mergeCell ref="L61:L62"/>
    <mergeCell ref="M61:M62"/>
    <mergeCell ref="N61:N62"/>
    <mergeCell ref="C59:D60"/>
    <mergeCell ref="F59:F60"/>
    <mergeCell ref="G59:G60"/>
    <mergeCell ref="H59:H60"/>
    <mergeCell ref="I59:I60"/>
    <mergeCell ref="J59:J60"/>
    <mergeCell ref="L59:L60"/>
    <mergeCell ref="M59:M60"/>
    <mergeCell ref="C57:D58"/>
    <mergeCell ref="F57:F58"/>
    <mergeCell ref="G57:G58"/>
    <mergeCell ref="H57:H58"/>
    <mergeCell ref="I57:I58"/>
    <mergeCell ref="J57:J58"/>
    <mergeCell ref="L57:L58"/>
    <mergeCell ref="C55:D56"/>
    <mergeCell ref="F55:F56"/>
    <mergeCell ref="G55:G56"/>
    <mergeCell ref="H55:H56"/>
    <mergeCell ref="I55:I56"/>
    <mergeCell ref="J55:J56"/>
    <mergeCell ref="C53:D54"/>
    <mergeCell ref="F53:F54"/>
    <mergeCell ref="G53:G54"/>
    <mergeCell ref="H53:H54"/>
    <mergeCell ref="I53:I54"/>
    <mergeCell ref="J53:J54"/>
    <mergeCell ref="L53:L54"/>
    <mergeCell ref="M53:M54"/>
    <mergeCell ref="N53:N54"/>
    <mergeCell ref="C51:D52"/>
    <mergeCell ref="F51:F52"/>
    <mergeCell ref="G51:G52"/>
    <mergeCell ref="H51:H52"/>
    <mergeCell ref="I51:I52"/>
    <mergeCell ref="J51:J52"/>
    <mergeCell ref="L51:L52"/>
    <mergeCell ref="M51:M52"/>
    <mergeCell ref="L47:L48"/>
    <mergeCell ref="M47:M48"/>
    <mergeCell ref="N47:N48"/>
    <mergeCell ref="C49:D50"/>
    <mergeCell ref="F49:F50"/>
    <mergeCell ref="G49:G50"/>
    <mergeCell ref="H49:H50"/>
    <mergeCell ref="I49:I50"/>
    <mergeCell ref="J49:J50"/>
    <mergeCell ref="L49:L50"/>
    <mergeCell ref="M44:M45"/>
    <mergeCell ref="N44:N45"/>
    <mergeCell ref="C46:D46"/>
    <mergeCell ref="C47:D48"/>
    <mergeCell ref="F47:F48"/>
    <mergeCell ref="G47:G48"/>
    <mergeCell ref="H47:H48"/>
    <mergeCell ref="I47:I48"/>
    <mergeCell ref="J47:J48"/>
    <mergeCell ref="F44:F45"/>
    <mergeCell ref="G44:G45"/>
    <mergeCell ref="H44:H45"/>
    <mergeCell ref="I44:I45"/>
    <mergeCell ref="J44:J45"/>
    <mergeCell ref="L44:L45"/>
    <mergeCell ref="C39:D39"/>
    <mergeCell ref="C40:D40"/>
    <mergeCell ref="C41:D41"/>
    <mergeCell ref="B42:B45"/>
    <mergeCell ref="C42:D42"/>
    <mergeCell ref="C43:D43"/>
    <mergeCell ref="C44:D45"/>
    <mergeCell ref="J35:J36"/>
    <mergeCell ref="L35:L36"/>
    <mergeCell ref="B30:B41"/>
    <mergeCell ref="I31:I32"/>
    <mergeCell ref="J31:J32"/>
    <mergeCell ref="L31:L32"/>
    <mergeCell ref="M35:M36"/>
    <mergeCell ref="N35:N36"/>
    <mergeCell ref="C37:D37"/>
    <mergeCell ref="C38:D38"/>
    <mergeCell ref="C34:D34"/>
    <mergeCell ref="C35:D36"/>
    <mergeCell ref="F35:F36"/>
    <mergeCell ref="G35:G36"/>
    <mergeCell ref="H35:H36"/>
    <mergeCell ref="I35:I36"/>
    <mergeCell ref="M31:M32"/>
    <mergeCell ref="N31:N32"/>
    <mergeCell ref="C33:D33"/>
    <mergeCell ref="N25:N26"/>
    <mergeCell ref="C27:D27"/>
    <mergeCell ref="C28:D28"/>
    <mergeCell ref="C29:D29"/>
    <mergeCell ref="C30:D30"/>
    <mergeCell ref="C31:D32"/>
    <mergeCell ref="F31:F32"/>
    <mergeCell ref="G31:G32"/>
    <mergeCell ref="H31:H32"/>
    <mergeCell ref="G25:G26"/>
    <mergeCell ref="H25:H26"/>
    <mergeCell ref="I25:I26"/>
    <mergeCell ref="J25:J26"/>
    <mergeCell ref="L25:L26"/>
    <mergeCell ref="M25:M26"/>
    <mergeCell ref="N21:N22"/>
    <mergeCell ref="C19:D19"/>
    <mergeCell ref="B20:B29"/>
    <mergeCell ref="C20:D20"/>
    <mergeCell ref="C21:D22"/>
    <mergeCell ref="F21:F22"/>
    <mergeCell ref="G21:G22"/>
    <mergeCell ref="C23:D23"/>
    <mergeCell ref="C24:D24"/>
    <mergeCell ref="C25:D26"/>
    <mergeCell ref="F25:F26"/>
    <mergeCell ref="B14:B19"/>
    <mergeCell ref="C16:D16"/>
    <mergeCell ref="C17:D17"/>
    <mergeCell ref="C18:D18"/>
    <mergeCell ref="M9:M10"/>
    <mergeCell ref="C14:D14"/>
    <mergeCell ref="C15:D15"/>
    <mergeCell ref="M2:M4"/>
    <mergeCell ref="H21:H22"/>
    <mergeCell ref="I21:I22"/>
    <mergeCell ref="J21:J22"/>
    <mergeCell ref="L21:L22"/>
    <mergeCell ref="M21:M22"/>
    <mergeCell ref="N2:N4"/>
    <mergeCell ref="C4:D4"/>
    <mergeCell ref="B5:B13"/>
    <mergeCell ref="C5:D5"/>
    <mergeCell ref="C6:D6"/>
    <mergeCell ref="C7:D7"/>
    <mergeCell ref="C8:D8"/>
    <mergeCell ref="C9:D10"/>
    <mergeCell ref="F9:F10"/>
    <mergeCell ref="B2:D3"/>
    <mergeCell ref="E2:E3"/>
    <mergeCell ref="F2:F3"/>
    <mergeCell ref="G2:I3"/>
    <mergeCell ref="J2:J4"/>
    <mergeCell ref="L2:L4"/>
    <mergeCell ref="N9:N10"/>
    <mergeCell ref="C11:D11"/>
    <mergeCell ref="C12:C13"/>
    <mergeCell ref="E12:E13"/>
    <mergeCell ref="G9:G10"/>
    <mergeCell ref="H9:H10"/>
    <mergeCell ref="I9:I10"/>
    <mergeCell ref="J9:J10"/>
    <mergeCell ref="L9:L10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E5294-A3C0-458C-9B83-D5A718A89D81}">
  <sheetPr>
    <tabColor theme="6" tint="0.39997558519241921"/>
  </sheetPr>
  <dimension ref="B1:C4"/>
  <sheetViews>
    <sheetView topLeftCell="C6" workbookViewId="0">
      <selection activeCell="L36" sqref="L36"/>
    </sheetView>
  </sheetViews>
  <sheetFormatPr defaultRowHeight="16.5"/>
  <cols>
    <col min="1" max="1" width="4.125" customWidth="1"/>
    <col min="2" max="2" width="11" customWidth="1"/>
    <col min="3" max="3" width="13.25" style="132" customWidth="1"/>
  </cols>
  <sheetData>
    <row r="1" spans="2:3" ht="12.75" customHeight="1" thickBot="1"/>
    <row r="2" spans="2:3" ht="17.25" customHeight="1">
      <c r="B2" s="726" t="s">
        <v>206</v>
      </c>
      <c r="C2" s="436" t="s">
        <v>327</v>
      </c>
    </row>
    <row r="3" spans="2:3" ht="17.25" customHeight="1" thickBot="1">
      <c r="B3" s="727"/>
      <c r="C3" s="441">
        <v>2026</v>
      </c>
    </row>
    <row r="4" spans="2:3" ht="32.25" customHeight="1" thickTop="1" thickBot="1">
      <c r="B4" s="439" t="s">
        <v>328</v>
      </c>
      <c r="C4" s="440">
        <v>376400</v>
      </c>
    </row>
  </sheetData>
  <mergeCells count="1">
    <mergeCell ref="B2:B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27397-D965-4051-98B3-295DBB147365}">
  <sheetPr>
    <tabColor theme="6" tint="0.39997558519241921"/>
  </sheetPr>
  <dimension ref="A1"/>
  <sheetViews>
    <sheetView view="pageBreakPreview" topLeftCell="A22" zoomScale="145" zoomScaleNormal="100" zoomScaleSheetLayoutView="145" workbookViewId="0">
      <selection activeCell="H31" sqref="H31"/>
    </sheetView>
  </sheetViews>
  <sheetFormatPr defaultRowHeight="16.5"/>
  <sheetData/>
  <phoneticPr fontId="1" type="noConversion"/>
  <pageMargins left="0.7" right="0.7" top="0.75" bottom="0.75" header="0.3" footer="0.3"/>
  <pageSetup paperSize="9" scale="81" orientation="portrait" verticalDpi="1200" r:id="rId1"/>
  <colBreaks count="1" manualBreakCount="1">
    <brk id="11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3D986-2612-40A1-ABC5-57866F3C9433}">
  <dimension ref="B1:L85"/>
  <sheetViews>
    <sheetView topLeftCell="B1" zoomScale="130" zoomScaleNormal="130" workbookViewId="0">
      <selection activeCell="F15" sqref="F15"/>
    </sheetView>
  </sheetViews>
  <sheetFormatPr defaultRowHeight="16.5"/>
  <cols>
    <col min="1" max="1" width="1.75" customWidth="1"/>
    <col min="2" max="2" width="17.125" customWidth="1"/>
    <col min="3" max="3" width="13.625" style="151" customWidth="1"/>
    <col min="4" max="4" width="10.625" customWidth="1"/>
    <col min="5" max="5" width="18.625" customWidth="1"/>
    <col min="7" max="7" width="12" customWidth="1"/>
    <col min="8" max="8" width="27.75" customWidth="1"/>
    <col min="9" max="9" width="12.5" customWidth="1"/>
    <col min="10" max="10" width="9" style="132"/>
    <col min="12" max="12" width="17.25" customWidth="1"/>
    <col min="13" max="13" width="14.625" bestFit="1" customWidth="1"/>
  </cols>
  <sheetData>
    <row r="1" spans="2:12" ht="30" customHeight="1" thickBot="1">
      <c r="J1" s="152" t="s">
        <v>329</v>
      </c>
    </row>
    <row r="2" spans="2:12" ht="18.75" customHeight="1">
      <c r="B2" s="728" t="s">
        <v>330</v>
      </c>
      <c r="C2" s="729"/>
      <c r="D2" s="729"/>
      <c r="E2" s="730"/>
      <c r="G2" s="667" t="s">
        <v>237</v>
      </c>
      <c r="H2" s="668"/>
      <c r="I2" s="731"/>
      <c r="J2" s="733" t="s">
        <v>331</v>
      </c>
      <c r="L2" s="736" t="s">
        <v>332</v>
      </c>
    </row>
    <row r="3" spans="2:12">
      <c r="B3" s="442" t="s">
        <v>206</v>
      </c>
      <c r="C3" s="153" t="s">
        <v>333</v>
      </c>
      <c r="D3" s="149" t="s">
        <v>334</v>
      </c>
      <c r="E3" s="437" t="s">
        <v>76</v>
      </c>
      <c r="G3" s="670"/>
      <c r="H3" s="671"/>
      <c r="I3" s="732"/>
      <c r="J3" s="734"/>
      <c r="L3" s="737"/>
    </row>
    <row r="4" spans="2:12" ht="17.25" thickBot="1">
      <c r="B4" s="443" t="s">
        <v>335</v>
      </c>
      <c r="C4" s="154">
        <v>30.8</v>
      </c>
      <c r="D4" s="155" t="s">
        <v>336</v>
      </c>
      <c r="E4" s="444" t="s">
        <v>337</v>
      </c>
      <c r="G4" s="430" t="s">
        <v>248</v>
      </c>
      <c r="H4" s="655" t="s">
        <v>249</v>
      </c>
      <c r="I4" s="739"/>
      <c r="J4" s="735"/>
      <c r="L4" s="738"/>
    </row>
    <row r="5" spans="2:12" ht="16.5" customHeight="1" thickTop="1">
      <c r="B5" s="445" t="s">
        <v>338</v>
      </c>
      <c r="C5" s="156" t="s">
        <v>339</v>
      </c>
      <c r="D5" s="157"/>
      <c r="E5" s="446" t="s">
        <v>340</v>
      </c>
      <c r="G5" s="657" t="s">
        <v>255</v>
      </c>
      <c r="H5" s="740" t="s">
        <v>256</v>
      </c>
      <c r="I5" s="741"/>
      <c r="J5" s="464" t="s">
        <v>341</v>
      </c>
      <c r="L5" s="473" t="s">
        <v>342</v>
      </c>
    </row>
    <row r="6" spans="2:12" ht="16.5" customHeight="1">
      <c r="B6" s="445" t="s">
        <v>343</v>
      </c>
      <c r="C6" s="156" t="s">
        <v>344</v>
      </c>
      <c r="D6" s="157"/>
      <c r="E6" s="446" t="s">
        <v>340</v>
      </c>
      <c r="G6" s="657"/>
      <c r="H6" s="742" t="s">
        <v>345</v>
      </c>
      <c r="I6" s="743"/>
      <c r="J6" s="465" t="s">
        <v>341</v>
      </c>
      <c r="L6" s="468" t="s">
        <v>342</v>
      </c>
    </row>
    <row r="7" spans="2:12" ht="16.5" customHeight="1" thickBot="1">
      <c r="B7" s="447" t="s">
        <v>346</v>
      </c>
      <c r="C7" s="448" t="s">
        <v>347</v>
      </c>
      <c r="D7" s="449"/>
      <c r="E7" s="450" t="s">
        <v>340</v>
      </c>
      <c r="G7" s="657"/>
      <c r="H7" s="742" t="s">
        <v>348</v>
      </c>
      <c r="I7" s="743"/>
      <c r="J7" s="465" t="s">
        <v>341</v>
      </c>
      <c r="L7" s="468" t="s">
        <v>342</v>
      </c>
    </row>
    <row r="8" spans="2:12" ht="16.5" customHeight="1" thickBot="1">
      <c r="B8" s="161"/>
      <c r="C8" s="451"/>
      <c r="D8" s="134"/>
      <c r="E8" s="134"/>
      <c r="G8" s="657"/>
      <c r="H8" s="742" t="s">
        <v>349</v>
      </c>
      <c r="I8" s="743"/>
      <c r="J8" s="465" t="s">
        <v>341</v>
      </c>
      <c r="L8" s="468" t="s">
        <v>342</v>
      </c>
    </row>
    <row r="9" spans="2:12">
      <c r="B9" s="452" t="s">
        <v>350</v>
      </c>
      <c r="C9" s="453">
        <v>27</v>
      </c>
      <c r="D9" s="454" t="s">
        <v>351</v>
      </c>
      <c r="E9" s="455" t="s">
        <v>337</v>
      </c>
      <c r="G9" s="657"/>
      <c r="H9" s="744" t="s">
        <v>262</v>
      </c>
      <c r="I9" s="745"/>
      <c r="J9" s="746" t="s">
        <v>341</v>
      </c>
      <c r="L9" s="748" t="s">
        <v>342</v>
      </c>
    </row>
    <row r="10" spans="2:12" ht="17.25" thickBot="1">
      <c r="B10" s="447" t="s">
        <v>352</v>
      </c>
      <c r="C10" s="456">
        <f>C4*30%</f>
        <v>9.24</v>
      </c>
      <c r="D10" s="449" t="s">
        <v>336</v>
      </c>
      <c r="E10" s="450" t="s">
        <v>353</v>
      </c>
      <c r="F10" s="61"/>
      <c r="G10" s="657"/>
      <c r="H10" s="740"/>
      <c r="I10" s="741"/>
      <c r="J10" s="747"/>
      <c r="L10" s="748"/>
    </row>
    <row r="11" spans="2:12">
      <c r="B11" s="134"/>
      <c r="C11" s="451"/>
      <c r="D11" s="134"/>
      <c r="E11" s="134"/>
      <c r="F11" s="61"/>
      <c r="G11" s="657"/>
      <c r="H11" s="742" t="s">
        <v>265</v>
      </c>
      <c r="I11" s="743"/>
      <c r="J11" s="465" t="s">
        <v>354</v>
      </c>
      <c r="L11" s="468" t="s">
        <v>342</v>
      </c>
    </row>
    <row r="12" spans="2:12" ht="17.25" thickBot="1">
      <c r="F12" s="61"/>
      <c r="G12" s="657"/>
      <c r="H12" s="749" t="s">
        <v>266</v>
      </c>
      <c r="I12" s="467" t="s">
        <v>267</v>
      </c>
      <c r="J12" s="465" t="s">
        <v>354</v>
      </c>
      <c r="L12" s="468" t="s">
        <v>342</v>
      </c>
    </row>
    <row r="13" spans="2:12">
      <c r="B13" s="452" t="s">
        <v>167</v>
      </c>
      <c r="C13" s="457">
        <f>'(산근1) PMC_총괄표'!C4*50%</f>
        <v>101323116</v>
      </c>
      <c r="D13" s="454" t="s">
        <v>355</v>
      </c>
      <c r="E13" s="455" t="s">
        <v>356</v>
      </c>
      <c r="F13" s="61"/>
      <c r="G13" s="658"/>
      <c r="H13" s="750"/>
      <c r="I13" s="467" t="s">
        <v>268</v>
      </c>
      <c r="J13" s="465" t="s">
        <v>354</v>
      </c>
      <c r="L13" s="468" t="s">
        <v>342</v>
      </c>
    </row>
    <row r="14" spans="2:12">
      <c r="B14" s="445" t="s">
        <v>357</v>
      </c>
      <c r="C14" s="158">
        <v>110</v>
      </c>
      <c r="D14" s="134" t="s">
        <v>162</v>
      </c>
      <c r="E14" s="446" t="s">
        <v>358</v>
      </c>
      <c r="F14" s="61"/>
      <c r="G14" s="696" t="s">
        <v>269</v>
      </c>
      <c r="H14" s="742" t="s">
        <v>270</v>
      </c>
      <c r="I14" s="743"/>
      <c r="J14" s="465" t="s">
        <v>341</v>
      </c>
      <c r="L14" s="468" t="s">
        <v>342</v>
      </c>
    </row>
    <row r="15" spans="2:12">
      <c r="B15" s="445" t="s">
        <v>359</v>
      </c>
      <c r="C15" s="158">
        <v>20</v>
      </c>
      <c r="D15" s="134" t="s">
        <v>162</v>
      </c>
      <c r="E15" s="446" t="s">
        <v>360</v>
      </c>
      <c r="F15" s="61"/>
      <c r="G15" s="657"/>
      <c r="H15" s="742" t="s">
        <v>271</v>
      </c>
      <c r="I15" s="743"/>
      <c r="J15" s="465" t="s">
        <v>354</v>
      </c>
      <c r="L15" s="468" t="s">
        <v>342</v>
      </c>
    </row>
    <row r="16" spans="2:12">
      <c r="B16" s="445" t="s">
        <v>229</v>
      </c>
      <c r="C16" s="159">
        <v>0</v>
      </c>
      <c r="D16" s="157" t="s">
        <v>355</v>
      </c>
      <c r="E16" s="446" t="s">
        <v>361</v>
      </c>
      <c r="F16" s="61"/>
      <c r="G16" s="657"/>
      <c r="H16" s="742" t="s">
        <v>272</v>
      </c>
      <c r="I16" s="743"/>
      <c r="J16" s="465" t="s">
        <v>354</v>
      </c>
      <c r="L16" s="468" t="s">
        <v>342</v>
      </c>
    </row>
    <row r="17" spans="2:12" ht="17.25" thickBot="1">
      <c r="B17" s="447" t="s">
        <v>362</v>
      </c>
      <c r="C17" s="458">
        <v>0.54900000000000004</v>
      </c>
      <c r="D17" s="449" t="s">
        <v>162</v>
      </c>
      <c r="E17" s="459" t="s">
        <v>363</v>
      </c>
      <c r="F17" s="61"/>
      <c r="G17" s="657"/>
      <c r="H17" s="742" t="s">
        <v>364</v>
      </c>
      <c r="I17" s="743"/>
      <c r="J17" s="465" t="s">
        <v>354</v>
      </c>
      <c r="L17" s="468" t="s">
        <v>342</v>
      </c>
    </row>
    <row r="18" spans="2:12">
      <c r="B18" s="161"/>
      <c r="F18" s="61"/>
      <c r="G18" s="657"/>
      <c r="H18" s="742" t="s">
        <v>274</v>
      </c>
      <c r="I18" s="743"/>
      <c r="J18" s="465" t="s">
        <v>341</v>
      </c>
      <c r="L18" s="468" t="s">
        <v>342</v>
      </c>
    </row>
    <row r="19" spans="2:12" ht="16.5" customHeight="1" thickBot="1">
      <c r="F19" s="61"/>
      <c r="G19" s="658"/>
      <c r="H19" s="742" t="s">
        <v>275</v>
      </c>
      <c r="I19" s="743"/>
      <c r="J19" s="465" t="s">
        <v>341</v>
      </c>
      <c r="L19" s="468" t="s">
        <v>342</v>
      </c>
    </row>
    <row r="20" spans="2:12" ht="17.25" thickBot="1">
      <c r="B20" s="460" t="s">
        <v>365</v>
      </c>
      <c r="C20" s="461" t="s">
        <v>366</v>
      </c>
      <c r="D20" s="462" t="s">
        <v>367</v>
      </c>
      <c r="E20" s="463" t="s">
        <v>340</v>
      </c>
      <c r="F20" s="61"/>
      <c r="G20" s="696" t="s">
        <v>276</v>
      </c>
      <c r="H20" s="742" t="s">
        <v>277</v>
      </c>
      <c r="I20" s="743"/>
      <c r="J20" s="465" t="s">
        <v>341</v>
      </c>
      <c r="L20" s="468" t="s">
        <v>342</v>
      </c>
    </row>
    <row r="21" spans="2:12">
      <c r="F21" s="61"/>
      <c r="G21" s="657"/>
      <c r="H21" s="744" t="s">
        <v>278</v>
      </c>
      <c r="I21" s="745"/>
      <c r="J21" s="746" t="s">
        <v>366</v>
      </c>
      <c r="L21" s="751" t="s">
        <v>368</v>
      </c>
    </row>
    <row r="22" spans="2:12">
      <c r="F22" s="61"/>
      <c r="G22" s="657"/>
      <c r="H22" s="740"/>
      <c r="I22" s="741"/>
      <c r="J22" s="747"/>
      <c r="L22" s="751"/>
    </row>
    <row r="23" spans="2:12">
      <c r="F23" s="61"/>
      <c r="G23" s="657"/>
      <c r="H23" s="742" t="s">
        <v>281</v>
      </c>
      <c r="I23" s="743"/>
      <c r="J23" s="465" t="s">
        <v>366</v>
      </c>
      <c r="L23" s="469" t="s">
        <v>368</v>
      </c>
    </row>
    <row r="24" spans="2:12">
      <c r="C24" s="160"/>
      <c r="F24" s="61"/>
      <c r="G24" s="657"/>
      <c r="H24" s="742" t="s">
        <v>282</v>
      </c>
      <c r="I24" s="743"/>
      <c r="J24" s="465" t="s">
        <v>366</v>
      </c>
      <c r="L24" s="469" t="s">
        <v>368</v>
      </c>
    </row>
    <row r="25" spans="2:12">
      <c r="F25" s="61"/>
      <c r="G25" s="657"/>
      <c r="H25" s="744" t="s">
        <v>283</v>
      </c>
      <c r="I25" s="745"/>
      <c r="J25" s="746" t="s">
        <v>341</v>
      </c>
      <c r="L25" s="748" t="s">
        <v>369</v>
      </c>
    </row>
    <row r="26" spans="2:12">
      <c r="F26" s="61"/>
      <c r="G26" s="657"/>
      <c r="H26" s="740"/>
      <c r="I26" s="741"/>
      <c r="J26" s="747"/>
      <c r="L26" s="748"/>
    </row>
    <row r="27" spans="2:12">
      <c r="F27" s="61"/>
      <c r="G27" s="657"/>
      <c r="H27" s="742" t="s">
        <v>284</v>
      </c>
      <c r="I27" s="743"/>
      <c r="J27" s="465" t="s">
        <v>341</v>
      </c>
      <c r="L27" s="468" t="s">
        <v>342</v>
      </c>
    </row>
    <row r="28" spans="2:12">
      <c r="F28" s="61"/>
      <c r="G28" s="657"/>
      <c r="H28" s="742" t="s">
        <v>286</v>
      </c>
      <c r="I28" s="743"/>
      <c r="J28" s="465" t="s">
        <v>341</v>
      </c>
      <c r="L28" s="468" t="s">
        <v>342</v>
      </c>
    </row>
    <row r="29" spans="2:12" ht="16.5" customHeight="1">
      <c r="F29" s="61"/>
      <c r="G29" s="658"/>
      <c r="H29" s="742" t="s">
        <v>370</v>
      </c>
      <c r="I29" s="743"/>
      <c r="J29" s="465" t="s">
        <v>341</v>
      </c>
      <c r="L29" s="468" t="s">
        <v>342</v>
      </c>
    </row>
    <row r="30" spans="2:12">
      <c r="F30" s="61"/>
      <c r="G30" s="696" t="s">
        <v>288</v>
      </c>
      <c r="H30" s="742" t="s">
        <v>289</v>
      </c>
      <c r="I30" s="743"/>
      <c r="J30" s="465" t="s">
        <v>341</v>
      </c>
      <c r="L30" s="468" t="s">
        <v>342</v>
      </c>
    </row>
    <row r="31" spans="2:12">
      <c r="F31" s="61"/>
      <c r="G31" s="657"/>
      <c r="H31" s="744" t="s">
        <v>290</v>
      </c>
      <c r="I31" s="745"/>
      <c r="J31" s="746" t="s">
        <v>366</v>
      </c>
      <c r="L31" s="751" t="s">
        <v>368</v>
      </c>
    </row>
    <row r="32" spans="2:12">
      <c r="F32" s="61"/>
      <c r="G32" s="657"/>
      <c r="H32" s="740"/>
      <c r="I32" s="741"/>
      <c r="J32" s="747"/>
      <c r="L32" s="751"/>
    </row>
    <row r="33" spans="6:12">
      <c r="F33" s="61"/>
      <c r="G33" s="657"/>
      <c r="H33" s="742" t="s">
        <v>291</v>
      </c>
      <c r="I33" s="743"/>
      <c r="J33" s="465" t="s">
        <v>366</v>
      </c>
      <c r="L33" s="469" t="s">
        <v>368</v>
      </c>
    </row>
    <row r="34" spans="6:12">
      <c r="F34" s="61"/>
      <c r="G34" s="657"/>
      <c r="H34" s="742" t="s">
        <v>292</v>
      </c>
      <c r="I34" s="743"/>
      <c r="J34" s="465" t="s">
        <v>366</v>
      </c>
      <c r="L34" s="469" t="s">
        <v>368</v>
      </c>
    </row>
    <row r="35" spans="6:12">
      <c r="F35" s="61"/>
      <c r="G35" s="657"/>
      <c r="H35" s="744" t="s">
        <v>293</v>
      </c>
      <c r="I35" s="745"/>
      <c r="J35" s="746" t="s">
        <v>341</v>
      </c>
      <c r="L35" s="748" t="s">
        <v>342</v>
      </c>
    </row>
    <row r="36" spans="6:12">
      <c r="F36" s="61"/>
      <c r="G36" s="657"/>
      <c r="H36" s="740"/>
      <c r="I36" s="741"/>
      <c r="J36" s="747"/>
      <c r="L36" s="748"/>
    </row>
    <row r="37" spans="6:12">
      <c r="F37" s="61"/>
      <c r="G37" s="657"/>
      <c r="H37" s="742" t="s">
        <v>294</v>
      </c>
      <c r="I37" s="743"/>
      <c r="J37" s="465" t="s">
        <v>341</v>
      </c>
      <c r="L37" s="468" t="s">
        <v>342</v>
      </c>
    </row>
    <row r="38" spans="6:12">
      <c r="F38" s="61"/>
      <c r="G38" s="657"/>
      <c r="H38" s="742" t="s">
        <v>295</v>
      </c>
      <c r="I38" s="743"/>
      <c r="J38" s="465" t="s">
        <v>341</v>
      </c>
      <c r="L38" s="468" t="s">
        <v>342</v>
      </c>
    </row>
    <row r="39" spans="6:12">
      <c r="F39" s="61"/>
      <c r="G39" s="657"/>
      <c r="H39" s="742" t="s">
        <v>286</v>
      </c>
      <c r="I39" s="743"/>
      <c r="J39" s="465" t="s">
        <v>366</v>
      </c>
      <c r="L39" s="470" t="s">
        <v>371</v>
      </c>
    </row>
    <row r="40" spans="6:12" ht="16.5" customHeight="1">
      <c r="F40" s="61"/>
      <c r="G40" s="657"/>
      <c r="H40" s="742" t="s">
        <v>372</v>
      </c>
      <c r="I40" s="743"/>
      <c r="J40" s="465" t="s">
        <v>341</v>
      </c>
      <c r="L40" s="468" t="s">
        <v>342</v>
      </c>
    </row>
    <row r="41" spans="6:12">
      <c r="F41" s="61"/>
      <c r="G41" s="658"/>
      <c r="H41" s="742" t="s">
        <v>297</v>
      </c>
      <c r="I41" s="743"/>
      <c r="J41" s="465" t="s">
        <v>366</v>
      </c>
      <c r="L41" s="470" t="s">
        <v>371</v>
      </c>
    </row>
    <row r="42" spans="6:12">
      <c r="F42" s="61"/>
      <c r="G42" s="696" t="s">
        <v>298</v>
      </c>
      <c r="H42" s="742" t="s">
        <v>299</v>
      </c>
      <c r="I42" s="743"/>
      <c r="J42" s="465" t="s">
        <v>354</v>
      </c>
      <c r="L42" s="468" t="s">
        <v>342</v>
      </c>
    </row>
    <row r="43" spans="6:12">
      <c r="F43" s="61"/>
      <c r="G43" s="657"/>
      <c r="H43" s="742" t="s">
        <v>300</v>
      </c>
      <c r="I43" s="743"/>
      <c r="J43" s="465" t="s">
        <v>354</v>
      </c>
      <c r="L43" s="468" t="s">
        <v>342</v>
      </c>
    </row>
    <row r="44" spans="6:12">
      <c r="F44" s="61"/>
      <c r="G44" s="657"/>
      <c r="H44" s="744" t="s">
        <v>301</v>
      </c>
      <c r="I44" s="745"/>
      <c r="J44" s="746" t="s">
        <v>354</v>
      </c>
      <c r="L44" s="748" t="s">
        <v>342</v>
      </c>
    </row>
    <row r="45" spans="6:12">
      <c r="F45" s="61"/>
      <c r="G45" s="658"/>
      <c r="H45" s="740"/>
      <c r="I45" s="741"/>
      <c r="J45" s="747"/>
      <c r="L45" s="748"/>
    </row>
    <row r="46" spans="6:12">
      <c r="F46" s="61"/>
      <c r="G46" s="696" t="s">
        <v>303</v>
      </c>
      <c r="H46" s="742" t="s">
        <v>304</v>
      </c>
      <c r="I46" s="743"/>
      <c r="J46" s="465" t="s">
        <v>366</v>
      </c>
      <c r="L46" s="469" t="s">
        <v>368</v>
      </c>
    </row>
    <row r="47" spans="6:12">
      <c r="F47" s="61"/>
      <c r="G47" s="657"/>
      <c r="H47" s="744" t="s">
        <v>373</v>
      </c>
      <c r="I47" s="745"/>
      <c r="J47" s="746" t="s">
        <v>354</v>
      </c>
      <c r="L47" s="752" t="s">
        <v>374</v>
      </c>
    </row>
    <row r="48" spans="6:12">
      <c r="F48" s="61"/>
      <c r="G48" s="657"/>
      <c r="H48" s="740"/>
      <c r="I48" s="741"/>
      <c r="J48" s="747"/>
      <c r="L48" s="752"/>
    </row>
    <row r="49" spans="6:12">
      <c r="F49" s="61"/>
      <c r="G49" s="657"/>
      <c r="H49" s="744" t="s">
        <v>306</v>
      </c>
      <c r="I49" s="745"/>
      <c r="J49" s="746" t="s">
        <v>354</v>
      </c>
      <c r="L49" s="752" t="s">
        <v>374</v>
      </c>
    </row>
    <row r="50" spans="6:12">
      <c r="F50" s="61"/>
      <c r="G50" s="657"/>
      <c r="H50" s="740"/>
      <c r="I50" s="741"/>
      <c r="J50" s="747"/>
      <c r="L50" s="752"/>
    </row>
    <row r="51" spans="6:12">
      <c r="F51" s="61"/>
      <c r="G51" s="657"/>
      <c r="H51" s="744" t="s">
        <v>375</v>
      </c>
      <c r="I51" s="745"/>
      <c r="J51" s="746" t="s">
        <v>354</v>
      </c>
      <c r="L51" s="752" t="s">
        <v>374</v>
      </c>
    </row>
    <row r="52" spans="6:12">
      <c r="F52" s="61"/>
      <c r="G52" s="657"/>
      <c r="H52" s="740"/>
      <c r="I52" s="741"/>
      <c r="J52" s="747"/>
      <c r="L52" s="752"/>
    </row>
    <row r="53" spans="6:12">
      <c r="F53" s="61"/>
      <c r="G53" s="657"/>
      <c r="H53" s="744" t="s">
        <v>308</v>
      </c>
      <c r="I53" s="745"/>
      <c r="J53" s="746" t="s">
        <v>376</v>
      </c>
      <c r="L53" s="751" t="s">
        <v>368</v>
      </c>
    </row>
    <row r="54" spans="6:12">
      <c r="F54" s="61"/>
      <c r="G54" s="657"/>
      <c r="H54" s="740"/>
      <c r="I54" s="741"/>
      <c r="J54" s="747"/>
      <c r="L54" s="751"/>
    </row>
    <row r="55" spans="6:12">
      <c r="F55" s="61"/>
      <c r="G55" s="657"/>
      <c r="H55" s="744" t="s">
        <v>309</v>
      </c>
      <c r="I55" s="745"/>
      <c r="J55" s="746" t="s">
        <v>354</v>
      </c>
      <c r="L55" s="748" t="s">
        <v>342</v>
      </c>
    </row>
    <row r="56" spans="6:12">
      <c r="F56" s="61"/>
      <c r="G56" s="657"/>
      <c r="H56" s="740"/>
      <c r="I56" s="741"/>
      <c r="J56" s="747"/>
      <c r="L56" s="748"/>
    </row>
    <row r="57" spans="6:12">
      <c r="F57" s="61"/>
      <c r="G57" s="657"/>
      <c r="H57" s="744" t="s">
        <v>310</v>
      </c>
      <c r="I57" s="745"/>
      <c r="J57" s="746" t="s">
        <v>366</v>
      </c>
      <c r="L57" s="751" t="s">
        <v>368</v>
      </c>
    </row>
    <row r="58" spans="6:12">
      <c r="F58" s="61"/>
      <c r="G58" s="657"/>
      <c r="H58" s="740"/>
      <c r="I58" s="741"/>
      <c r="J58" s="747"/>
      <c r="L58" s="751"/>
    </row>
    <row r="59" spans="6:12">
      <c r="F59" s="61"/>
      <c r="G59" s="657"/>
      <c r="H59" s="744" t="s">
        <v>311</v>
      </c>
      <c r="I59" s="745"/>
      <c r="J59" s="746" t="s">
        <v>354</v>
      </c>
      <c r="L59" s="752" t="s">
        <v>374</v>
      </c>
    </row>
    <row r="60" spans="6:12">
      <c r="F60" s="61"/>
      <c r="G60" s="657"/>
      <c r="H60" s="740"/>
      <c r="I60" s="741"/>
      <c r="J60" s="747"/>
      <c r="L60" s="752"/>
    </row>
    <row r="61" spans="6:12">
      <c r="F61" s="61"/>
      <c r="G61" s="657"/>
      <c r="H61" s="744" t="s">
        <v>312</v>
      </c>
      <c r="I61" s="745"/>
      <c r="J61" s="746" t="s">
        <v>354</v>
      </c>
      <c r="L61" s="752" t="s">
        <v>374</v>
      </c>
    </row>
    <row r="62" spans="6:12">
      <c r="F62" s="61"/>
      <c r="G62" s="657"/>
      <c r="H62" s="740"/>
      <c r="I62" s="741"/>
      <c r="J62" s="747"/>
      <c r="L62" s="752"/>
    </row>
    <row r="63" spans="6:12">
      <c r="F63" s="61"/>
      <c r="G63" s="657"/>
      <c r="H63" s="744" t="s">
        <v>313</v>
      </c>
      <c r="I63" s="745"/>
      <c r="J63" s="746" t="s">
        <v>366</v>
      </c>
      <c r="L63" s="751" t="s">
        <v>368</v>
      </c>
    </row>
    <row r="64" spans="6:12">
      <c r="F64" s="61"/>
      <c r="G64" s="657"/>
      <c r="H64" s="740"/>
      <c r="I64" s="741"/>
      <c r="J64" s="747"/>
      <c r="L64" s="751"/>
    </row>
    <row r="65" spans="6:12">
      <c r="F65" s="61"/>
      <c r="G65" s="657"/>
      <c r="H65" s="742" t="s">
        <v>314</v>
      </c>
      <c r="I65" s="743"/>
      <c r="J65" s="465" t="s">
        <v>354</v>
      </c>
      <c r="L65" s="471" t="s">
        <v>374</v>
      </c>
    </row>
    <row r="66" spans="6:12">
      <c r="F66" s="61"/>
      <c r="G66" s="657"/>
      <c r="H66" s="742" t="s">
        <v>315</v>
      </c>
      <c r="I66" s="743"/>
      <c r="J66" s="465" t="s">
        <v>354</v>
      </c>
      <c r="L66" s="471" t="s">
        <v>374</v>
      </c>
    </row>
    <row r="67" spans="6:12">
      <c r="F67" s="61"/>
      <c r="G67" s="657"/>
      <c r="H67" s="744" t="s">
        <v>316</v>
      </c>
      <c r="I67" s="745"/>
      <c r="J67" s="746" t="s">
        <v>354</v>
      </c>
      <c r="L67" s="748" t="s">
        <v>342</v>
      </c>
    </row>
    <row r="68" spans="6:12">
      <c r="F68" s="61"/>
      <c r="G68" s="657"/>
      <c r="H68" s="740"/>
      <c r="I68" s="741"/>
      <c r="J68" s="747"/>
      <c r="L68" s="748"/>
    </row>
    <row r="69" spans="6:12">
      <c r="F69" s="61"/>
      <c r="G69" s="657"/>
      <c r="H69" s="744" t="s">
        <v>377</v>
      </c>
      <c r="I69" s="745"/>
      <c r="J69" s="746" t="s">
        <v>354</v>
      </c>
      <c r="L69" s="748" t="s">
        <v>342</v>
      </c>
    </row>
    <row r="70" spans="6:12">
      <c r="F70" s="61"/>
      <c r="G70" s="657"/>
      <c r="H70" s="740"/>
      <c r="I70" s="741"/>
      <c r="J70" s="747"/>
      <c r="L70" s="748"/>
    </row>
    <row r="71" spans="6:12">
      <c r="F71" s="61"/>
      <c r="G71" s="657"/>
      <c r="H71" s="742" t="s">
        <v>319</v>
      </c>
      <c r="I71" s="743"/>
      <c r="J71" s="465" t="s">
        <v>366</v>
      </c>
      <c r="L71" s="469" t="s">
        <v>368</v>
      </c>
    </row>
    <row r="72" spans="6:12">
      <c r="F72" s="61"/>
      <c r="G72" s="657"/>
      <c r="H72" s="744" t="s">
        <v>320</v>
      </c>
      <c r="I72" s="745"/>
      <c r="J72" s="746" t="s">
        <v>376</v>
      </c>
      <c r="L72" s="751" t="s">
        <v>368</v>
      </c>
    </row>
    <row r="73" spans="6:12">
      <c r="F73" s="61"/>
      <c r="G73" s="658"/>
      <c r="H73" s="740"/>
      <c r="I73" s="741"/>
      <c r="J73" s="747"/>
      <c r="L73" s="751"/>
    </row>
    <row r="74" spans="6:12">
      <c r="F74" s="61"/>
      <c r="G74" s="696" t="s">
        <v>321</v>
      </c>
      <c r="H74" s="742" t="s">
        <v>322</v>
      </c>
      <c r="I74" s="743"/>
      <c r="J74" s="465" t="s">
        <v>376</v>
      </c>
      <c r="L74" s="470" t="s">
        <v>371</v>
      </c>
    </row>
    <row r="75" spans="6:12">
      <c r="F75" s="61"/>
      <c r="G75" s="657"/>
      <c r="H75" s="742" t="s">
        <v>323</v>
      </c>
      <c r="I75" s="743"/>
      <c r="J75" s="465" t="s">
        <v>354</v>
      </c>
      <c r="L75" s="468" t="s">
        <v>342</v>
      </c>
    </row>
    <row r="76" spans="6:12">
      <c r="F76" s="61"/>
      <c r="G76" s="657"/>
      <c r="H76" s="742" t="s">
        <v>324</v>
      </c>
      <c r="I76" s="743"/>
      <c r="J76" s="465" t="s">
        <v>354</v>
      </c>
      <c r="L76" s="468" t="s">
        <v>342</v>
      </c>
    </row>
    <row r="77" spans="6:12" ht="16.5" customHeight="1" thickBot="1">
      <c r="F77" s="61"/>
      <c r="G77" s="712"/>
      <c r="H77" s="753" t="s">
        <v>325</v>
      </c>
      <c r="I77" s="754"/>
      <c r="J77" s="466" t="s">
        <v>354</v>
      </c>
      <c r="L77" s="472" t="s">
        <v>342</v>
      </c>
    </row>
    <row r="78" spans="6:12">
      <c r="F78" s="61"/>
    </row>
    <row r="79" spans="6:12">
      <c r="F79" s="61"/>
    </row>
    <row r="80" spans="6:12">
      <c r="F80" s="61"/>
    </row>
    <row r="81" spans="6:6">
      <c r="F81" s="61"/>
    </row>
    <row r="82" spans="6:6">
      <c r="F82" s="61"/>
    </row>
    <row r="83" spans="6:6">
      <c r="F83" s="61"/>
    </row>
    <row r="84" spans="6:6">
      <c r="F84" s="61"/>
    </row>
    <row r="85" spans="6:6">
      <c r="F85" s="61"/>
    </row>
  </sheetData>
  <dataConsolidate/>
  <mergeCells count="102">
    <mergeCell ref="G74:G77"/>
    <mergeCell ref="H74:I74"/>
    <mergeCell ref="H75:I75"/>
    <mergeCell ref="H76:I76"/>
    <mergeCell ref="H77:I77"/>
    <mergeCell ref="H69:I70"/>
    <mergeCell ref="J69:J70"/>
    <mergeCell ref="L69:L70"/>
    <mergeCell ref="H71:I71"/>
    <mergeCell ref="H72:I73"/>
    <mergeCell ref="J72:J73"/>
    <mergeCell ref="L72:L73"/>
    <mergeCell ref="L63:L64"/>
    <mergeCell ref="H65:I65"/>
    <mergeCell ref="H66:I66"/>
    <mergeCell ref="H67:I68"/>
    <mergeCell ref="J67:J68"/>
    <mergeCell ref="L67:L68"/>
    <mergeCell ref="H59:I60"/>
    <mergeCell ref="J59:J60"/>
    <mergeCell ref="L59:L60"/>
    <mergeCell ref="H61:I62"/>
    <mergeCell ref="J61:J62"/>
    <mergeCell ref="L61:L62"/>
    <mergeCell ref="J44:J45"/>
    <mergeCell ref="L44:L45"/>
    <mergeCell ref="G46:G73"/>
    <mergeCell ref="H46:I46"/>
    <mergeCell ref="H47:I48"/>
    <mergeCell ref="J47:J48"/>
    <mergeCell ref="L47:L48"/>
    <mergeCell ref="H49:I50"/>
    <mergeCell ref="J49:J50"/>
    <mergeCell ref="L49:L50"/>
    <mergeCell ref="H55:I56"/>
    <mergeCell ref="J55:J56"/>
    <mergeCell ref="L55:L56"/>
    <mergeCell ref="H57:I58"/>
    <mergeCell ref="J57:J58"/>
    <mergeCell ref="L57:L58"/>
    <mergeCell ref="H51:I52"/>
    <mergeCell ref="J51:J52"/>
    <mergeCell ref="L51:L52"/>
    <mergeCell ref="H53:I54"/>
    <mergeCell ref="J53:J54"/>
    <mergeCell ref="L53:L54"/>
    <mergeCell ref="H63:I64"/>
    <mergeCell ref="J63:J64"/>
    <mergeCell ref="H37:I37"/>
    <mergeCell ref="H38:I38"/>
    <mergeCell ref="H39:I39"/>
    <mergeCell ref="H40:I40"/>
    <mergeCell ref="H41:I41"/>
    <mergeCell ref="G42:G45"/>
    <mergeCell ref="H42:I42"/>
    <mergeCell ref="H43:I43"/>
    <mergeCell ref="H44:I45"/>
    <mergeCell ref="G30:G41"/>
    <mergeCell ref="H30:I30"/>
    <mergeCell ref="H31:I32"/>
    <mergeCell ref="J21:J22"/>
    <mergeCell ref="H27:I27"/>
    <mergeCell ref="H28:I28"/>
    <mergeCell ref="H29:I29"/>
    <mergeCell ref="J31:J32"/>
    <mergeCell ref="L31:L32"/>
    <mergeCell ref="H33:I33"/>
    <mergeCell ref="H34:I34"/>
    <mergeCell ref="H35:I36"/>
    <mergeCell ref="J35:J36"/>
    <mergeCell ref="L35:L36"/>
    <mergeCell ref="L21:L22"/>
    <mergeCell ref="H23:I23"/>
    <mergeCell ref="H24:I24"/>
    <mergeCell ref="H25:I26"/>
    <mergeCell ref="J25:J26"/>
    <mergeCell ref="L25:L26"/>
    <mergeCell ref="G14:G19"/>
    <mergeCell ref="H14:I14"/>
    <mergeCell ref="H15:I15"/>
    <mergeCell ref="H16:I16"/>
    <mergeCell ref="H17:I17"/>
    <mergeCell ref="H18:I18"/>
    <mergeCell ref="H19:I19"/>
    <mergeCell ref="G20:G29"/>
    <mergeCell ref="H20:I20"/>
    <mergeCell ref="H21:I22"/>
    <mergeCell ref="B2:E2"/>
    <mergeCell ref="G2:I3"/>
    <mergeCell ref="J2:J4"/>
    <mergeCell ref="L2:L4"/>
    <mergeCell ref="H4:I4"/>
    <mergeCell ref="G5:G13"/>
    <mergeCell ref="H5:I5"/>
    <mergeCell ref="H6:I6"/>
    <mergeCell ref="H7:I7"/>
    <mergeCell ref="H8:I8"/>
    <mergeCell ref="H9:I10"/>
    <mergeCell ref="J9:J10"/>
    <mergeCell ref="L9:L10"/>
    <mergeCell ref="H11:I11"/>
    <mergeCell ref="H12:H13"/>
  </mergeCells>
  <phoneticPr fontId="1" type="noConversion"/>
  <dataValidations count="5">
    <dataValidation type="list" allowBlank="1" showInputMessage="1" showErrorMessage="1" sqref="J37:J44 J27:J31 J23:J25 J74:J77 J33:J35 J5:J9 J46:J47 J49 J51 J53 J55 J57 J59 J61 J63 J65:J67 J69 J71:J72 J11:J21" xr:uid="{32746E31-6C4F-4CD1-8F21-E52F3B82EBB3}">
      <formula1>"O, X"</formula1>
    </dataValidation>
    <dataValidation type="list" allowBlank="1" showInputMessage="1" showErrorMessage="1" sqref="C7" xr:uid="{82C91CB8-0074-4006-84D1-1D06F7A94A11}">
      <formula1>"미적용, 적용"</formula1>
    </dataValidation>
    <dataValidation type="list" allowBlank="1" showInputMessage="1" showErrorMessage="1" sqref="C6" xr:uid="{83B357AD-0908-4E41-AA9C-8908F58BE634}">
      <formula1>"신축, 전면 리모델링(증축포함), 순환 리모델링"</formula1>
    </dataValidation>
    <dataValidation type="list" allowBlank="1" showInputMessage="1" showErrorMessage="1" sqref="C5" xr:uid="{D4B7CE41-B6C3-4053-9D49-D38AEF0D97F4}">
      <formula1>"단순공종, 보통공종, 복잡공종"</formula1>
    </dataValidation>
    <dataValidation type="list" allowBlank="1" showInputMessage="1" showErrorMessage="1" sqref="C20" xr:uid="{CC8A34E9-BE22-48A3-8269-5C39FCA34D78}">
      <formula1>"O,X"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DFD39-4AC2-41F0-8577-D87356975E24}">
  <dimension ref="B1:N12"/>
  <sheetViews>
    <sheetView zoomScale="115" zoomScaleNormal="115" workbookViewId="0">
      <selection activeCell="L29" sqref="L29"/>
    </sheetView>
  </sheetViews>
  <sheetFormatPr defaultRowHeight="16.5"/>
  <cols>
    <col min="1" max="1" width="3.75" customWidth="1"/>
    <col min="2" max="2" width="25.375" customWidth="1"/>
    <col min="12" max="12" width="10.625" customWidth="1"/>
  </cols>
  <sheetData>
    <row r="1" spans="2:14" ht="17.25" thickBot="1"/>
    <row r="2" spans="2:14" ht="30" customHeight="1" thickBot="1">
      <c r="B2" s="759" t="s">
        <v>378</v>
      </c>
      <c r="C2" s="760"/>
      <c r="D2" s="760"/>
      <c r="E2" s="761"/>
      <c r="F2" s="474"/>
      <c r="G2" s="474"/>
      <c r="H2" s="474"/>
      <c r="I2" s="474"/>
      <c r="J2" s="474"/>
      <c r="K2" s="474"/>
      <c r="L2" s="474"/>
      <c r="M2" s="474"/>
      <c r="N2" s="475"/>
    </row>
    <row r="3" spans="2:14" ht="24.75" customHeight="1" thickTop="1">
      <c r="B3" s="479" t="s">
        <v>379</v>
      </c>
      <c r="C3" s="480" t="s">
        <v>380</v>
      </c>
      <c r="D3" s="480">
        <v>30</v>
      </c>
      <c r="E3" s="480">
        <v>50</v>
      </c>
      <c r="F3" s="150">
        <v>70</v>
      </c>
      <c r="G3" s="150">
        <v>100</v>
      </c>
      <c r="H3" s="150">
        <v>150</v>
      </c>
      <c r="I3" s="150">
        <v>200</v>
      </c>
      <c r="J3" s="150">
        <v>300</v>
      </c>
      <c r="K3" s="150">
        <v>400</v>
      </c>
      <c r="L3" s="150">
        <v>500</v>
      </c>
      <c r="M3" s="150">
        <v>700</v>
      </c>
      <c r="N3" s="476" t="s">
        <v>381</v>
      </c>
    </row>
    <row r="4" spans="2:14" ht="24.75" customHeight="1" thickBot="1">
      <c r="B4" s="438" t="s">
        <v>378</v>
      </c>
      <c r="C4" s="477">
        <v>10</v>
      </c>
      <c r="D4" s="477">
        <v>14</v>
      </c>
      <c r="E4" s="477">
        <v>17</v>
      </c>
      <c r="F4" s="477">
        <v>24</v>
      </c>
      <c r="G4" s="477">
        <v>28</v>
      </c>
      <c r="H4" s="477">
        <v>30</v>
      </c>
      <c r="I4" s="477">
        <v>37</v>
      </c>
      <c r="J4" s="477">
        <v>38</v>
      </c>
      <c r="K4" s="477">
        <v>38</v>
      </c>
      <c r="L4" s="477">
        <v>39</v>
      </c>
      <c r="M4" s="477">
        <v>45</v>
      </c>
      <c r="N4" s="478">
        <v>54</v>
      </c>
    </row>
    <row r="5" spans="2:14" ht="17.25" thickBot="1"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</row>
    <row r="6" spans="2:14" s="132" customFormat="1" ht="30" customHeight="1" thickBot="1">
      <c r="B6" s="759" t="s">
        <v>382</v>
      </c>
      <c r="C6" s="762"/>
      <c r="D6" s="763"/>
      <c r="E6" s="161"/>
      <c r="F6" s="161"/>
      <c r="G6" s="161"/>
      <c r="H6" s="161"/>
      <c r="I6" s="161"/>
      <c r="J6" s="161"/>
      <c r="K6" s="161"/>
      <c r="L6" s="161"/>
    </row>
    <row r="7" spans="2:14" s="132" customFormat="1" ht="22.5" customHeight="1" thickTop="1">
      <c r="B7" s="483" t="s">
        <v>383</v>
      </c>
      <c r="C7" s="764">
        <f>IF('(산근1-4) PMC_(Raw Data) 입력'!C4&lt;=10,'(산근1-4) PMC_(Raw Data) 입력'!C4,IF('(산근1-4) PMC_(Raw Data) 입력'!C4&lt;=30,30,IF('(산근1-4) PMC_(Raw Data) 입력'!C4&lt;=50,50,IF('(산근1-4) PMC_(Raw Data) 입력'!C4&lt;=70,70,IF('(산근1-4) PMC_(Raw Data) 입력'!C4&lt;=100,100,IF('(산근1-4) PMC_(Raw Data) 입력'!C4&lt;=150,150,IF('(산근1-4) PMC_(Raw Data) 입력'!C4&lt;=200,200,IF('(산근1-4) PMC_(Raw Data) 입력'!C4&lt;=300,300,IF('(산근1-4) PMC_(Raw Data) 입력'!C4&lt;=400,400,IF('(산근1-4) PMC_(Raw Data) 입력'!C4&lt;=500,500,IF('(산근1-4) PMC_(Raw Data) 입력'!C4&lt;=700,700,IF('(산근1-4) PMC_(Raw Data) 입력'!C4&lt;1000,1000,IF('(산근1-4) PMC_(Raw Data) 입력'!C4&gt;=1000,'(산근1-4) PMC_(Raw Data) 입력'!C4,)))))))))))))</f>
        <v>50</v>
      </c>
      <c r="D7" s="765"/>
      <c r="E7" s="161"/>
      <c r="F7" s="161"/>
      <c r="G7" s="161"/>
      <c r="H7" s="161"/>
      <c r="I7" s="161"/>
      <c r="J7" s="161"/>
      <c r="K7" s="161"/>
      <c r="L7" s="161"/>
    </row>
    <row r="8" spans="2:14" s="132" customFormat="1" ht="22.5" customHeight="1">
      <c r="B8" s="481" t="s">
        <v>384</v>
      </c>
      <c r="C8" s="766">
        <f>IF('(산근1-4) PMC_(Raw Data) 입력'!C4&lt;=10,'(산근1-4) PMC_(Raw Data) 입력'!C4,IF('(산근1-4) PMC_(Raw Data) 입력'!C4&lt;30,10,IF('(산근1-4) PMC_(Raw Data) 입력'!C4&lt;50,30,IF('(산근1-4) PMC_(Raw Data) 입력'!C4&lt;70,50,IF('(산근1-4) PMC_(Raw Data) 입력'!C4&lt;100,70,IF('(산근1-4) PMC_(Raw Data) 입력'!C4&lt;150,100,IF('(산근1-4) PMC_(Raw Data) 입력'!C4&lt;200,150,IF('(산근1-4) PMC_(Raw Data) 입력'!C4&lt;300,200,IF('(산근1-4) PMC_(Raw Data) 입력'!C4&lt;400,300,IF('(산근1-4) PMC_(Raw Data) 입력'!C4&lt;500,400,IF('(산근1-4) PMC_(Raw Data) 입력'!C4&lt;700,500,IF('(산근1-4) PMC_(Raw Data) 입력'!C4&lt;1000,700,IF('(산근1-4) PMC_(Raw Data) 입력'!C4&gt;=1000,'(산근1-4) PMC_(Raw Data) 입력'!C4)))))))))))))</f>
        <v>30</v>
      </c>
      <c r="D8" s="767"/>
      <c r="E8" s="161"/>
      <c r="F8" s="161"/>
      <c r="G8" s="161"/>
      <c r="H8" s="161"/>
      <c r="I8" s="161"/>
      <c r="J8" s="161"/>
      <c r="K8" s="161"/>
      <c r="L8" s="161"/>
    </row>
    <row r="9" spans="2:14" s="132" customFormat="1" ht="22.5" customHeight="1">
      <c r="B9" s="481" t="s">
        <v>385</v>
      </c>
      <c r="C9" s="766">
        <f>IF('(산근1-4) PMC_(Raw Data) 입력'!C4&lt;=10,C4,IF('(산근1-4) PMC_(Raw Data) 입력'!C4&lt;30,C4,IF('(산근1-4) PMC_(Raw Data) 입력'!C4&lt;50,D4,IF('(산근1-4) PMC_(Raw Data) 입력'!C4&lt;70,E4,IF('(산근1-4) PMC_(Raw Data) 입력'!C4&lt;100,F4,IF('(산근1-4) PMC_(Raw Data) 입력'!C4&lt;150,G4,IF('(산근1-4) PMC_(Raw Data) 입력'!C4&lt;200,H4,IF('(산근1-4) PMC_(Raw Data) 입력'!C4&lt;300,I4,IF('(산근1-4) PMC_(Raw Data) 입력'!C4&lt;400,J4,IF('(산근1-4) PMC_(Raw Data) 입력'!C4&lt;500,K4,IF('(산근1-4) PMC_(Raw Data) 입력'!C4&lt;700,L4,IF('(산근1-4) PMC_(Raw Data) 입력'!C4&lt;1000,M4,IF('(산근1-4) PMC_(Raw Data) 입력'!C4&gt;=1000,N4)))))))))))))</f>
        <v>14</v>
      </c>
      <c r="D9" s="767"/>
      <c r="E9" s="161"/>
      <c r="F9" s="161"/>
      <c r="G9" s="161"/>
      <c r="H9" s="161"/>
      <c r="I9" s="161"/>
      <c r="J9" s="161"/>
      <c r="K9" s="161"/>
      <c r="L9" s="161"/>
    </row>
    <row r="10" spans="2:14" s="132" customFormat="1" ht="22.5" customHeight="1" thickBot="1">
      <c r="B10" s="484" t="s">
        <v>386</v>
      </c>
      <c r="C10" s="768">
        <f>IF('(산근1-4) PMC_(Raw Data) 입력'!C4&lt;=10,C4,IF('(산근1-4) PMC_(Raw Data) 입력'!C4&lt;=30,D4,IF('(산근1-4) PMC_(Raw Data) 입력'!C4&lt;=50,E4,IF('(산근1-4) PMC_(Raw Data) 입력'!C4&lt;=70,F4,IF('(산근1-4) PMC_(Raw Data) 입력'!C4&lt;=100,G4,IF('(산근1-4) PMC_(Raw Data) 입력'!C4&lt;=150,H4,IF('(산근1-4) PMC_(Raw Data) 입력'!C4&lt;=200,I4,IF('(산근1-4) PMC_(Raw Data) 입력'!C4&lt;=300,J4,IF('(산근1-4) PMC_(Raw Data) 입력'!C4&lt;=400,K4,IF('(산근1-4) PMC_(Raw Data) 입력'!C4&lt;=500,L4,IF('(산근1-4) PMC_(Raw Data) 입력'!C4&lt;=700,M4,IF('(산근1-4) PMC_(Raw Data) 입력'!C4&lt;1000,N4,IF('(산근1-4) PMC_(Raw Data) 입력'!C4&gt;=1000,N4)))))))))))))</f>
        <v>17</v>
      </c>
      <c r="D10" s="769"/>
      <c r="E10" s="161"/>
      <c r="F10" s="161"/>
      <c r="G10" s="161"/>
      <c r="H10" s="161"/>
      <c r="I10" s="161"/>
      <c r="J10" s="161"/>
      <c r="K10" s="161"/>
      <c r="L10" s="161"/>
    </row>
    <row r="11" spans="2:14" s="132" customFormat="1" ht="22.5" customHeight="1">
      <c r="B11" s="485" t="s">
        <v>378</v>
      </c>
      <c r="C11" s="755">
        <f>IFERROR((C9-((('(산근1-4) PMC_(Raw Data) 입력'!C4-C8)*(C9-C10))/(C7-C8))),IF(OR('(산근1-4) PMC_(Raw Data) 입력'!C4=30,50,70,100,150,200,300,400,500,700),C9))</f>
        <v>14.120000000000001</v>
      </c>
      <c r="D11" s="756"/>
      <c r="E11" s="161"/>
      <c r="F11" s="161"/>
      <c r="G11" s="161"/>
      <c r="H11" s="161"/>
      <c r="I11" s="161"/>
      <c r="J11" s="161"/>
      <c r="K11" s="161"/>
      <c r="L11" s="161"/>
    </row>
    <row r="12" spans="2:14" ht="23.25" customHeight="1" thickBot="1">
      <c r="B12" s="482" t="s">
        <v>387</v>
      </c>
      <c r="C12" s="757">
        <f>((C11-'(산근1-4) PMC_(Raw Data) 입력'!C9)/C11)*0.1</f>
        <v>-9.1218130311614729E-2</v>
      </c>
      <c r="D12" s="758"/>
      <c r="E12" s="134"/>
      <c r="F12" s="134"/>
      <c r="G12" s="134"/>
      <c r="H12" s="134"/>
      <c r="I12" s="134"/>
      <c r="J12" s="134"/>
      <c r="K12" s="134"/>
      <c r="L12" s="134"/>
    </row>
  </sheetData>
  <mergeCells count="8">
    <mergeCell ref="C11:D11"/>
    <mergeCell ref="C12:D12"/>
    <mergeCell ref="B2:E2"/>
    <mergeCell ref="B6:D6"/>
    <mergeCell ref="C7:D7"/>
    <mergeCell ref="C8:D8"/>
    <mergeCell ref="C9:D9"/>
    <mergeCell ref="C10:D10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79998168889431442"/>
  </sheetPr>
  <dimension ref="B2:R26"/>
  <sheetViews>
    <sheetView view="pageBreakPreview" zoomScale="85" zoomScaleNormal="115" zoomScaleSheetLayoutView="85" workbookViewId="0">
      <selection activeCell="G8" sqref="G8:H8"/>
    </sheetView>
  </sheetViews>
  <sheetFormatPr defaultRowHeight="16.5"/>
  <cols>
    <col min="1" max="1" width="5" customWidth="1"/>
    <col min="2" max="2" width="15" customWidth="1"/>
    <col min="3" max="3" width="10.875" customWidth="1"/>
    <col min="4" max="4" width="23.5" bestFit="1" customWidth="1"/>
    <col min="5" max="6" width="13.125" customWidth="1"/>
    <col min="7" max="8" width="15.75" customWidth="1"/>
    <col min="9" max="9" width="8.125" customWidth="1"/>
    <col min="10" max="11" width="11.625" customWidth="1"/>
    <col min="12" max="12" width="15.125" customWidth="1"/>
    <col min="13" max="13" width="13.875" customWidth="1"/>
    <col min="14" max="14" width="3.625" customWidth="1"/>
    <col min="16" max="16" width="14.75" bestFit="1" customWidth="1"/>
    <col min="17" max="17" width="19.375" bestFit="1" customWidth="1"/>
    <col min="18" max="18" width="17.375" customWidth="1"/>
    <col min="20" max="20" width="12.125" bestFit="1" customWidth="1"/>
  </cols>
  <sheetData>
    <row r="2" spans="2:17" ht="18" customHeight="1">
      <c r="B2" s="79" t="s">
        <v>100</v>
      </c>
    </row>
    <row r="3" spans="2:17" ht="18" customHeight="1">
      <c r="B3" s="79"/>
    </row>
    <row r="4" spans="2:17" ht="24.95" customHeight="1" thickBot="1">
      <c r="B4" s="784" t="s">
        <v>155</v>
      </c>
      <c r="C4" s="784"/>
    </row>
    <row r="5" spans="2:17" ht="24.95" customHeight="1" thickBot="1">
      <c r="B5" s="788" t="s">
        <v>101</v>
      </c>
      <c r="C5" s="786"/>
      <c r="D5" s="786"/>
      <c r="E5" s="494"/>
      <c r="F5" s="494"/>
      <c r="G5" s="786" t="s">
        <v>102</v>
      </c>
      <c r="H5" s="787"/>
      <c r="M5" s="74"/>
    </row>
    <row r="6" spans="2:17" ht="24.95" customHeight="1" thickTop="1">
      <c r="B6" s="795" t="s">
        <v>104</v>
      </c>
      <c r="C6" s="796"/>
      <c r="D6" s="796"/>
      <c r="E6" s="493"/>
      <c r="F6" s="493"/>
      <c r="G6" s="789">
        <v>2401000000</v>
      </c>
      <c r="H6" s="790"/>
      <c r="M6" s="74"/>
    </row>
    <row r="7" spans="2:17" ht="24.95" customHeight="1">
      <c r="B7" s="797" t="s">
        <v>105</v>
      </c>
      <c r="C7" s="798"/>
      <c r="D7" s="798"/>
      <c r="E7" s="581"/>
      <c r="F7" s="581"/>
      <c r="G7" s="791">
        <v>679000000</v>
      </c>
      <c r="H7" s="792"/>
      <c r="M7" s="74"/>
    </row>
    <row r="8" spans="2:17" ht="24.95" customHeight="1" thickBot="1">
      <c r="B8" s="799" t="s">
        <v>103</v>
      </c>
      <c r="C8" s="800"/>
      <c r="D8" s="800"/>
      <c r="E8" s="495"/>
      <c r="F8" s="495"/>
      <c r="G8" s="793">
        <f>SUM(G6:H7)</f>
        <v>3080000000</v>
      </c>
      <c r="H8" s="794"/>
      <c r="M8" s="74"/>
    </row>
    <row r="9" spans="2:17" ht="24.95" customHeight="1">
      <c r="M9" s="74"/>
    </row>
    <row r="10" spans="2:17" ht="24.95" customHeight="1" thickBot="1">
      <c r="B10" s="79" t="s">
        <v>154</v>
      </c>
      <c r="J10" s="785">
        <f>'0. 용역비 산출내역서(총괄)'!J4</f>
        <v>1400</v>
      </c>
      <c r="K10" s="785"/>
      <c r="L10" s="785"/>
      <c r="M10" s="785"/>
    </row>
    <row r="11" spans="2:17" ht="24.95" customHeight="1">
      <c r="B11" s="777" t="s">
        <v>71</v>
      </c>
      <c r="C11" s="779" t="s">
        <v>72</v>
      </c>
      <c r="D11" s="780"/>
      <c r="E11" s="783" t="s">
        <v>73</v>
      </c>
      <c r="F11" s="779"/>
      <c r="G11" s="779" t="s">
        <v>74</v>
      </c>
      <c r="H11" s="779"/>
      <c r="I11" s="779" t="s">
        <v>70</v>
      </c>
      <c r="J11" s="779"/>
      <c r="K11" s="779"/>
      <c r="L11" s="779" t="s">
        <v>75</v>
      </c>
      <c r="M11" s="780" t="s">
        <v>76</v>
      </c>
    </row>
    <row r="12" spans="2:17" ht="24.95" customHeight="1" thickBot="1">
      <c r="B12" s="778"/>
      <c r="C12" s="781"/>
      <c r="D12" s="782"/>
      <c r="E12" s="504" t="s">
        <v>69</v>
      </c>
      <c r="F12" s="492" t="s">
        <v>77</v>
      </c>
      <c r="G12" s="492" t="s">
        <v>78</v>
      </c>
      <c r="H12" s="492" t="s">
        <v>79</v>
      </c>
      <c r="I12" s="492" t="s">
        <v>80</v>
      </c>
      <c r="J12" s="492" t="s">
        <v>81</v>
      </c>
      <c r="K12" s="492" t="s">
        <v>82</v>
      </c>
      <c r="L12" s="781"/>
      <c r="M12" s="782"/>
      <c r="Q12" t="s">
        <v>83</v>
      </c>
    </row>
    <row r="13" spans="2:17" ht="24.95" customHeight="1" thickTop="1">
      <c r="B13" s="770" t="s">
        <v>84</v>
      </c>
      <c r="C13" s="773" t="s">
        <v>85</v>
      </c>
      <c r="D13" s="510" t="s">
        <v>86</v>
      </c>
      <c r="E13" s="505">
        <v>1040</v>
      </c>
      <c r="F13" s="486">
        <f t="shared" ref="F13:F21" si="0">E13*0.3025</f>
        <v>314.59999999999997</v>
      </c>
      <c r="G13" s="487">
        <f>E13*I13</f>
        <v>728000</v>
      </c>
      <c r="H13" s="487">
        <f>E13*J13</f>
        <v>1019200000</v>
      </c>
      <c r="I13" s="488">
        <v>700</v>
      </c>
      <c r="J13" s="487">
        <f>I13*$J$10</f>
        <v>980000</v>
      </c>
      <c r="K13" s="489">
        <f>J13/0.3025</f>
        <v>3239669.4214876033</v>
      </c>
      <c r="L13" s="490" t="s">
        <v>68</v>
      </c>
      <c r="M13" s="491"/>
      <c r="P13" s="73"/>
      <c r="Q13" s="72">
        <v>1042.3000000000002</v>
      </c>
    </row>
    <row r="14" spans="2:17" ht="24.95" customHeight="1">
      <c r="B14" s="771"/>
      <c r="C14" s="723"/>
      <c r="D14" s="130" t="s">
        <v>87</v>
      </c>
      <c r="E14" s="506">
        <v>1410</v>
      </c>
      <c r="F14" s="75">
        <f t="shared" si="0"/>
        <v>426.52499999999998</v>
      </c>
      <c r="G14" s="76">
        <f>E14*I14</f>
        <v>987000</v>
      </c>
      <c r="H14" s="76">
        <f>E14*J14</f>
        <v>1381800000</v>
      </c>
      <c r="I14" s="101">
        <v>700</v>
      </c>
      <c r="J14" s="76">
        <f>I14*$J$10</f>
        <v>980000</v>
      </c>
      <c r="K14" s="77">
        <f>J14/0.3025</f>
        <v>3239669.4214876033</v>
      </c>
      <c r="L14" s="6" t="s">
        <v>88</v>
      </c>
      <c r="M14" s="78"/>
      <c r="Q14" s="72">
        <v>1410.54</v>
      </c>
    </row>
    <row r="15" spans="2:17" ht="24.95" customHeight="1">
      <c r="B15" s="771"/>
      <c r="C15" s="723"/>
      <c r="D15" s="511" t="s">
        <v>89</v>
      </c>
      <c r="E15" s="507">
        <f>SUM(E13:E14)</f>
        <v>2450</v>
      </c>
      <c r="F15" s="89">
        <f t="shared" si="0"/>
        <v>741.125</v>
      </c>
      <c r="G15" s="90">
        <f>G13+G14</f>
        <v>1715000</v>
      </c>
      <c r="H15" s="90">
        <f>H13+H14</f>
        <v>2401000000</v>
      </c>
      <c r="I15" s="91"/>
      <c r="J15" s="91"/>
      <c r="K15" s="91"/>
      <c r="L15" s="91"/>
      <c r="M15" s="92"/>
    </row>
    <row r="16" spans="2:17" ht="24.95" customHeight="1">
      <c r="B16" s="771"/>
      <c r="C16" s="723" t="s">
        <v>90</v>
      </c>
      <c r="D16" s="130" t="s">
        <v>91</v>
      </c>
      <c r="E16" s="506">
        <v>700</v>
      </c>
      <c r="F16" s="75">
        <f t="shared" si="0"/>
        <v>211.75</v>
      </c>
      <c r="G16" s="76">
        <f t="shared" ref="G16:G20" si="1">E16*I16</f>
        <v>70000</v>
      </c>
      <c r="H16" s="76">
        <f t="shared" ref="H16:H20" si="2">E16*J16</f>
        <v>98000000</v>
      </c>
      <c r="I16" s="101">
        <v>100</v>
      </c>
      <c r="J16" s="76">
        <f>I16*$J$10</f>
        <v>140000</v>
      </c>
      <c r="K16" s="77">
        <f t="shared" ref="K16:K20" si="3">J16/0.3025</f>
        <v>462809.91735537193</v>
      </c>
      <c r="L16" s="6" t="s">
        <v>92</v>
      </c>
      <c r="M16" s="78"/>
    </row>
    <row r="17" spans="2:18" ht="24.95" customHeight="1">
      <c r="B17" s="771"/>
      <c r="C17" s="723"/>
      <c r="D17" s="130" t="s">
        <v>93</v>
      </c>
      <c r="E17" s="506">
        <v>900</v>
      </c>
      <c r="F17" s="75">
        <f t="shared" si="0"/>
        <v>272.25</v>
      </c>
      <c r="G17" s="76">
        <f t="shared" si="1"/>
        <v>90000</v>
      </c>
      <c r="H17" s="76">
        <f t="shared" si="2"/>
        <v>126000000</v>
      </c>
      <c r="I17" s="101">
        <v>100</v>
      </c>
      <c r="J17" s="76">
        <f>I17*$J$10</f>
        <v>140000</v>
      </c>
      <c r="K17" s="77">
        <f t="shared" si="3"/>
        <v>462809.91735537193</v>
      </c>
      <c r="L17" s="6" t="s">
        <v>92</v>
      </c>
      <c r="M17" s="78"/>
    </row>
    <row r="18" spans="2:18" ht="24.95" customHeight="1">
      <c r="B18" s="771"/>
      <c r="C18" s="723"/>
      <c r="D18" s="130" t="s">
        <v>95</v>
      </c>
      <c r="E18" s="506">
        <v>2000</v>
      </c>
      <c r="F18" s="75">
        <f t="shared" si="0"/>
        <v>605</v>
      </c>
      <c r="G18" s="76">
        <f t="shared" si="1"/>
        <v>100000</v>
      </c>
      <c r="H18" s="76">
        <f t="shared" si="2"/>
        <v>140000000</v>
      </c>
      <c r="I18" s="101">
        <v>50</v>
      </c>
      <c r="J18" s="76">
        <f>I18*$J$10</f>
        <v>70000</v>
      </c>
      <c r="K18" s="77">
        <f t="shared" si="3"/>
        <v>231404.95867768597</v>
      </c>
      <c r="L18" s="6" t="s">
        <v>88</v>
      </c>
      <c r="M18" s="78"/>
    </row>
    <row r="19" spans="2:18" ht="24.95" customHeight="1" thickBot="1">
      <c r="B19" s="771"/>
      <c r="C19" s="723"/>
      <c r="D19" s="130" t="s">
        <v>96</v>
      </c>
      <c r="E19" s="506">
        <v>1500</v>
      </c>
      <c r="F19" s="75">
        <f t="shared" si="0"/>
        <v>453.75</v>
      </c>
      <c r="G19" s="76">
        <f t="shared" si="1"/>
        <v>75000</v>
      </c>
      <c r="H19" s="76">
        <f t="shared" si="2"/>
        <v>105000000</v>
      </c>
      <c r="I19" s="101">
        <v>50</v>
      </c>
      <c r="J19" s="76">
        <f>I19*$J$10</f>
        <v>70000</v>
      </c>
      <c r="K19" s="77">
        <f t="shared" si="3"/>
        <v>231404.95867768597</v>
      </c>
      <c r="L19" s="6" t="s">
        <v>88</v>
      </c>
      <c r="M19" s="78"/>
    </row>
    <row r="20" spans="2:18" ht="24.95" customHeight="1">
      <c r="B20" s="771"/>
      <c r="C20" s="723"/>
      <c r="D20" s="130" t="s">
        <v>97</v>
      </c>
      <c r="E20" s="506">
        <v>1500</v>
      </c>
      <c r="F20" s="75">
        <f t="shared" si="0"/>
        <v>453.75</v>
      </c>
      <c r="G20" s="76">
        <f t="shared" si="1"/>
        <v>150000</v>
      </c>
      <c r="H20" s="76">
        <f t="shared" si="2"/>
        <v>210000000</v>
      </c>
      <c r="I20" s="101">
        <v>100</v>
      </c>
      <c r="J20" s="76">
        <f>I20*$J$10</f>
        <v>140000</v>
      </c>
      <c r="K20" s="77">
        <f t="shared" si="3"/>
        <v>462809.91735537193</v>
      </c>
      <c r="L20" s="6" t="s">
        <v>94</v>
      </c>
      <c r="M20" s="78"/>
      <c r="Q20" s="162" t="s">
        <v>421</v>
      </c>
      <c r="R20" s="613">
        <v>2391196096</v>
      </c>
    </row>
    <row r="21" spans="2:18" ht="24.95" customHeight="1" thickBot="1">
      <c r="B21" s="771"/>
      <c r="C21" s="774"/>
      <c r="D21" s="512" t="s">
        <v>13</v>
      </c>
      <c r="E21" s="508">
        <f>SUM(E16:E20)</f>
        <v>6600</v>
      </c>
      <c r="F21" s="497">
        <f t="shared" si="0"/>
        <v>1996.5</v>
      </c>
      <c r="G21" s="498">
        <f>SUM(G16:G20)</f>
        <v>485000</v>
      </c>
      <c r="H21" s="498">
        <f>SUM(H16:H20)</f>
        <v>679000000</v>
      </c>
      <c r="I21" s="499"/>
      <c r="J21" s="499"/>
      <c r="K21" s="499"/>
      <c r="L21" s="499"/>
      <c r="M21" s="500"/>
      <c r="Q21" s="386" t="s">
        <v>420</v>
      </c>
      <c r="R21" s="617">
        <f>R20*0.0041</f>
        <v>9803903.9936000016</v>
      </c>
    </row>
    <row r="22" spans="2:18" ht="24.95" customHeight="1" thickTop="1" thickBot="1">
      <c r="B22" s="772"/>
      <c r="C22" s="775" t="s">
        <v>98</v>
      </c>
      <c r="D22" s="776"/>
      <c r="E22" s="509"/>
      <c r="F22" s="501"/>
      <c r="G22" s="502">
        <f>G15+G21</f>
        <v>2200000</v>
      </c>
      <c r="H22" s="502">
        <f>H15+H21</f>
        <v>3080000000</v>
      </c>
      <c r="I22" s="501"/>
      <c r="J22" s="501"/>
      <c r="K22" s="501"/>
      <c r="L22" s="501"/>
      <c r="M22" s="503"/>
      <c r="Q22" s="616" t="s">
        <v>85</v>
      </c>
      <c r="R22" s="619">
        <f>SUM(R20:R21)</f>
        <v>2400999999.9935999</v>
      </c>
    </row>
    <row r="23" spans="2:18">
      <c r="Q23" s="614"/>
      <c r="R23" s="612"/>
    </row>
    <row r="24" spans="2:18">
      <c r="Q24" s="615" t="s">
        <v>422</v>
      </c>
      <c r="R24" s="613">
        <v>676227467</v>
      </c>
    </row>
    <row r="25" spans="2:18" ht="17.25" thickBot="1">
      <c r="Q25" s="618" t="s">
        <v>420</v>
      </c>
      <c r="R25" s="617">
        <f>R24*0.0041</f>
        <v>2772532.6147000003</v>
      </c>
    </row>
    <row r="26" spans="2:18" ht="18" thickTop="1" thickBot="1">
      <c r="H26" s="95"/>
      <c r="Q26" s="616" t="s">
        <v>422</v>
      </c>
      <c r="R26" s="619">
        <f>SUM(R24:R25)</f>
        <v>678999999.61469996</v>
      </c>
    </row>
  </sheetData>
  <mergeCells count="21">
    <mergeCell ref="B4:C4"/>
    <mergeCell ref="J10:M10"/>
    <mergeCell ref="G5:H5"/>
    <mergeCell ref="B5:D5"/>
    <mergeCell ref="G6:H6"/>
    <mergeCell ref="G7:H7"/>
    <mergeCell ref="G8:H8"/>
    <mergeCell ref="B6:D6"/>
    <mergeCell ref="B7:D7"/>
    <mergeCell ref="B8:D8"/>
    <mergeCell ref="M11:M12"/>
    <mergeCell ref="E11:F11"/>
    <mergeCell ref="G11:H11"/>
    <mergeCell ref="I11:K11"/>
    <mergeCell ref="L11:L12"/>
    <mergeCell ref="B13:B22"/>
    <mergeCell ref="C13:C15"/>
    <mergeCell ref="C16:C21"/>
    <mergeCell ref="C22:D22"/>
    <mergeCell ref="B11:B12"/>
    <mergeCell ref="C11:D12"/>
  </mergeCells>
  <phoneticPr fontId="1" type="noConversion"/>
  <pageMargins left="0.7" right="0.7" top="0.75" bottom="0.75" header="0.3" footer="0.3"/>
  <pageSetup paperSize="9" scale="6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79998168889431442"/>
  </sheetPr>
  <dimension ref="B2:K38"/>
  <sheetViews>
    <sheetView view="pageBreakPreview" zoomScale="115" zoomScaleNormal="145" zoomScaleSheetLayoutView="115" workbookViewId="0">
      <selection activeCell="K40" sqref="K40"/>
    </sheetView>
  </sheetViews>
  <sheetFormatPr defaultRowHeight="16.5"/>
  <cols>
    <col min="1" max="1" width="2.625" customWidth="1"/>
    <col min="2" max="2" width="7.25" customWidth="1"/>
    <col min="3" max="3" width="7.5" customWidth="1"/>
    <col min="4" max="4" width="24" customWidth="1"/>
    <col min="5" max="6" width="15.25" customWidth="1"/>
    <col min="7" max="7" width="15" customWidth="1"/>
    <col min="8" max="9" width="11.5" customWidth="1"/>
    <col min="10" max="10" width="13.5" customWidth="1"/>
    <col min="11" max="11" width="12.75" customWidth="1"/>
    <col min="12" max="12" width="3.125" customWidth="1"/>
  </cols>
  <sheetData>
    <row r="2" spans="2:11">
      <c r="B2" s="79" t="s">
        <v>153</v>
      </c>
    </row>
    <row r="3" spans="2:11">
      <c r="B3" s="82" t="s">
        <v>184</v>
      </c>
    </row>
    <row r="4" spans="2:11" ht="15" customHeight="1">
      <c r="B4" s="82"/>
    </row>
    <row r="5" spans="2:11" ht="21" customHeight="1" thickBot="1">
      <c r="B5" s="79" t="s">
        <v>197</v>
      </c>
    </row>
    <row r="6" spans="2:11" ht="15" customHeight="1" thickBot="1">
      <c r="B6" s="820" t="s">
        <v>17</v>
      </c>
      <c r="C6" s="812"/>
      <c r="D6" s="821"/>
      <c r="E6" s="811" t="s">
        <v>160</v>
      </c>
      <c r="F6" s="812"/>
      <c r="G6" s="517" t="s">
        <v>76</v>
      </c>
    </row>
    <row r="7" spans="2:11" ht="15" customHeight="1" thickTop="1">
      <c r="B7" s="813" t="s">
        <v>159</v>
      </c>
      <c r="C7" s="814"/>
      <c r="D7" s="815"/>
      <c r="E7" s="521">
        <f>'(산근2) 시설구축비'!E15</f>
        <v>2450</v>
      </c>
      <c r="F7" s="515">
        <f>E7*0.3025</f>
        <v>741.125</v>
      </c>
      <c r="G7" s="516"/>
    </row>
    <row r="8" spans="2:11" ht="15" customHeight="1">
      <c r="B8" s="822" t="s">
        <v>158</v>
      </c>
      <c r="C8" s="823"/>
      <c r="D8" s="824"/>
      <c r="E8" s="522">
        <f>E35</f>
        <v>3376445.689375835</v>
      </c>
      <c r="F8" s="102">
        <f>F35</f>
        <v>11161803.931820942</v>
      </c>
      <c r="G8" s="78"/>
      <c r="H8" s="82"/>
      <c r="I8" s="82"/>
      <c r="J8" s="82"/>
    </row>
    <row r="9" spans="2:11" ht="15" customHeight="1" thickBot="1">
      <c r="B9" s="825" t="s">
        <v>157</v>
      </c>
      <c r="C9" s="826"/>
      <c r="D9" s="827"/>
      <c r="E9" s="523">
        <f>E8*E7</f>
        <v>8272291938.9707956</v>
      </c>
      <c r="F9" s="496"/>
      <c r="G9" s="520"/>
      <c r="H9" s="82"/>
      <c r="I9" s="82"/>
      <c r="J9" s="82"/>
    </row>
    <row r="10" spans="2:11" ht="15" customHeight="1" thickTop="1" thickBot="1">
      <c r="B10" s="801" t="s">
        <v>161</v>
      </c>
      <c r="C10" s="802"/>
      <c r="D10" s="803"/>
      <c r="E10" s="524">
        <f>ROUNDDOWN(E9,-7)</f>
        <v>8270000000</v>
      </c>
      <c r="F10" s="518"/>
      <c r="G10" s="519"/>
      <c r="H10" s="82"/>
      <c r="I10" s="82"/>
      <c r="J10" s="82"/>
    </row>
    <row r="11" spans="2:11" ht="15" customHeight="1">
      <c r="B11" s="79"/>
    </row>
    <row r="12" spans="2:11" ht="21" customHeight="1" thickBot="1">
      <c r="B12" s="79" t="s">
        <v>185</v>
      </c>
    </row>
    <row r="13" spans="2:11" ht="15" customHeight="1">
      <c r="B13" s="804" t="s">
        <v>17</v>
      </c>
      <c r="C13" s="806" t="s">
        <v>146</v>
      </c>
      <c r="D13" s="808" t="s">
        <v>147</v>
      </c>
      <c r="E13" s="810" t="s">
        <v>148</v>
      </c>
      <c r="F13" s="806"/>
      <c r="G13" s="806" t="s">
        <v>107</v>
      </c>
      <c r="H13" s="806" t="s">
        <v>108</v>
      </c>
      <c r="I13" s="806"/>
      <c r="J13" s="806" t="s">
        <v>109</v>
      </c>
      <c r="K13" s="808" t="s">
        <v>110</v>
      </c>
    </row>
    <row r="14" spans="2:11" ht="15" customHeight="1" thickBot="1">
      <c r="B14" s="805"/>
      <c r="C14" s="807"/>
      <c r="D14" s="809"/>
      <c r="E14" s="550" t="s">
        <v>106</v>
      </c>
      <c r="F14" s="551" t="s">
        <v>149</v>
      </c>
      <c r="G14" s="807"/>
      <c r="H14" s="551" t="s">
        <v>150</v>
      </c>
      <c r="I14" s="551" t="s">
        <v>151</v>
      </c>
      <c r="J14" s="807"/>
      <c r="K14" s="809"/>
    </row>
    <row r="15" spans="2:11" ht="15" customHeight="1" thickTop="1">
      <c r="B15" s="818" t="s">
        <v>111</v>
      </c>
      <c r="C15" s="816">
        <v>2026</v>
      </c>
      <c r="D15" s="542" t="s">
        <v>112</v>
      </c>
      <c r="E15" s="543">
        <v>2698646</v>
      </c>
      <c r="F15" s="544">
        <f>E15/0.3025</f>
        <v>8921143.8016528934</v>
      </c>
      <c r="G15" s="545">
        <v>48923752867</v>
      </c>
      <c r="H15" s="546">
        <v>18129</v>
      </c>
      <c r="I15" s="547">
        <f t="shared" ref="I15:I34" si="0">H15*0.3025</f>
        <v>5484.0225</v>
      </c>
      <c r="J15" s="548" t="s">
        <v>113</v>
      </c>
      <c r="K15" s="549" t="s">
        <v>115</v>
      </c>
    </row>
    <row r="16" spans="2:11" ht="15" customHeight="1">
      <c r="B16" s="819"/>
      <c r="C16" s="817"/>
      <c r="D16" s="514" t="s">
        <v>116</v>
      </c>
      <c r="E16" s="513">
        <v>3067660</v>
      </c>
      <c r="F16" s="83">
        <f>E16/0.3025</f>
        <v>10141024.79338843</v>
      </c>
      <c r="G16" s="84">
        <v>22338513382</v>
      </c>
      <c r="H16" s="85">
        <v>7281.94</v>
      </c>
      <c r="I16" s="86">
        <f t="shared" si="0"/>
        <v>2202.78685</v>
      </c>
      <c r="J16" s="87" t="s">
        <v>117</v>
      </c>
      <c r="K16" s="88" t="s">
        <v>115</v>
      </c>
    </row>
    <row r="17" spans="2:11" ht="15" customHeight="1">
      <c r="B17" s="819"/>
      <c r="C17" s="817">
        <v>2025</v>
      </c>
      <c r="D17" s="514" t="s">
        <v>118</v>
      </c>
      <c r="E17" s="513">
        <v>2539054</v>
      </c>
      <c r="F17" s="83">
        <f t="shared" ref="F17:F34" si="1">E17/0.3025</f>
        <v>8393566.94214876</v>
      </c>
      <c r="G17" s="84">
        <v>16846620524</v>
      </c>
      <c r="H17" s="85">
        <v>6635</v>
      </c>
      <c r="I17" s="86">
        <f t="shared" si="0"/>
        <v>2007.0874999999999</v>
      </c>
      <c r="J17" s="87" t="s">
        <v>119</v>
      </c>
      <c r="K17" s="88" t="s">
        <v>120</v>
      </c>
    </row>
    <row r="18" spans="2:11" ht="15" customHeight="1">
      <c r="B18" s="819"/>
      <c r="C18" s="817"/>
      <c r="D18" s="514" t="s">
        <v>121</v>
      </c>
      <c r="E18" s="513">
        <v>3700239</v>
      </c>
      <c r="F18" s="83">
        <f t="shared" si="1"/>
        <v>12232195.041322315</v>
      </c>
      <c r="G18" s="84">
        <v>17749528457</v>
      </c>
      <c r="H18" s="85">
        <v>4796.8599999999997</v>
      </c>
      <c r="I18" s="86">
        <f t="shared" si="0"/>
        <v>1451.0501499999998</v>
      </c>
      <c r="J18" s="87" t="s">
        <v>122</v>
      </c>
      <c r="K18" s="88" t="s">
        <v>115</v>
      </c>
    </row>
    <row r="19" spans="2:11" ht="15" customHeight="1">
      <c r="B19" s="819"/>
      <c r="C19" s="817"/>
      <c r="D19" s="514" t="s">
        <v>123</v>
      </c>
      <c r="E19" s="513">
        <v>2986528</v>
      </c>
      <c r="F19" s="83">
        <f t="shared" si="1"/>
        <v>9872819.8347107433</v>
      </c>
      <c r="G19" s="84">
        <v>26856769920</v>
      </c>
      <c r="H19" s="85">
        <v>8992.64</v>
      </c>
      <c r="I19" s="86">
        <f t="shared" si="0"/>
        <v>2720.2735999999995</v>
      </c>
      <c r="J19" s="87" t="s">
        <v>117</v>
      </c>
      <c r="K19" s="88" t="s">
        <v>115</v>
      </c>
    </row>
    <row r="20" spans="2:11" ht="15" customHeight="1">
      <c r="B20" s="819"/>
      <c r="C20" s="817"/>
      <c r="D20" s="514" t="s">
        <v>124</v>
      </c>
      <c r="E20" s="513">
        <v>2815133</v>
      </c>
      <c r="F20" s="83">
        <f t="shared" si="1"/>
        <v>9306224.79338843</v>
      </c>
      <c r="G20" s="84">
        <v>18642680838</v>
      </c>
      <c r="H20" s="85">
        <v>6622.31</v>
      </c>
      <c r="I20" s="86">
        <f t="shared" si="0"/>
        <v>2003.248775</v>
      </c>
      <c r="J20" s="87" t="s">
        <v>125</v>
      </c>
      <c r="K20" s="88" t="s">
        <v>115</v>
      </c>
    </row>
    <row r="21" spans="2:11" ht="15" customHeight="1">
      <c r="B21" s="819"/>
      <c r="C21" s="817"/>
      <c r="D21" s="514" t="s">
        <v>126</v>
      </c>
      <c r="E21" s="513">
        <v>3999724</v>
      </c>
      <c r="F21" s="83">
        <f t="shared" si="1"/>
        <v>13222228.099173553</v>
      </c>
      <c r="G21" s="84">
        <v>11428171659</v>
      </c>
      <c r="H21" s="85">
        <v>2857.24</v>
      </c>
      <c r="I21" s="86">
        <f t="shared" si="0"/>
        <v>864.31509999999992</v>
      </c>
      <c r="J21" s="87" t="s">
        <v>127</v>
      </c>
      <c r="K21" s="88" t="s">
        <v>114</v>
      </c>
    </row>
    <row r="22" spans="2:11" ht="15" customHeight="1">
      <c r="B22" s="819"/>
      <c r="C22" s="817"/>
      <c r="D22" s="514" t="s">
        <v>128</v>
      </c>
      <c r="E22" s="513">
        <v>4264358</v>
      </c>
      <c r="F22" s="83">
        <f t="shared" si="1"/>
        <v>14097051.239669422</v>
      </c>
      <c r="G22" s="84">
        <v>10237444469</v>
      </c>
      <c r="H22" s="85">
        <v>2400.6999999999998</v>
      </c>
      <c r="I22" s="86">
        <f t="shared" si="0"/>
        <v>726.21174999999994</v>
      </c>
      <c r="J22" s="87" t="s">
        <v>127</v>
      </c>
      <c r="K22" s="88" t="s">
        <v>115</v>
      </c>
    </row>
    <row r="23" spans="2:11" ht="15" customHeight="1">
      <c r="B23" s="819"/>
      <c r="C23" s="817"/>
      <c r="D23" s="514" t="s">
        <v>129</v>
      </c>
      <c r="E23" s="513">
        <v>2989525</v>
      </c>
      <c r="F23" s="83">
        <f t="shared" si="1"/>
        <v>9882727.2727272734</v>
      </c>
      <c r="G23" s="84">
        <v>19085752629</v>
      </c>
      <c r="H23" s="85">
        <v>6384.21</v>
      </c>
      <c r="I23" s="86">
        <f t="shared" si="0"/>
        <v>1931.2235249999999</v>
      </c>
      <c r="J23" s="87" t="s">
        <v>117</v>
      </c>
      <c r="K23" s="88" t="s">
        <v>115</v>
      </c>
    </row>
    <row r="24" spans="2:11" ht="15" customHeight="1">
      <c r="B24" s="819"/>
      <c r="C24" s="817"/>
      <c r="D24" s="514" t="s">
        <v>130</v>
      </c>
      <c r="E24" s="513">
        <v>3375350</v>
      </c>
      <c r="F24" s="83">
        <f t="shared" si="1"/>
        <v>11158181.818181818</v>
      </c>
      <c r="G24" s="84">
        <v>30227471893</v>
      </c>
      <c r="H24" s="85">
        <v>8955.36</v>
      </c>
      <c r="I24" s="86">
        <f t="shared" si="0"/>
        <v>2708.9964</v>
      </c>
      <c r="J24" s="87" t="s">
        <v>131</v>
      </c>
      <c r="K24" s="88" t="s">
        <v>115</v>
      </c>
    </row>
    <row r="25" spans="2:11" ht="15" customHeight="1">
      <c r="B25" s="819"/>
      <c r="C25" s="817"/>
      <c r="D25" s="514" t="s">
        <v>132</v>
      </c>
      <c r="E25" s="513">
        <v>3252415</v>
      </c>
      <c r="F25" s="83">
        <f t="shared" si="1"/>
        <v>10751785.123966942</v>
      </c>
      <c r="G25" s="84">
        <v>29395330100</v>
      </c>
      <c r="H25" s="85">
        <v>9038</v>
      </c>
      <c r="I25" s="86">
        <f t="shared" si="0"/>
        <v>2733.9949999999999</v>
      </c>
      <c r="J25" s="87" t="s">
        <v>133</v>
      </c>
      <c r="K25" s="88" t="s">
        <v>115</v>
      </c>
    </row>
    <row r="26" spans="2:11" ht="15" customHeight="1">
      <c r="B26" s="819"/>
      <c r="C26" s="817"/>
      <c r="D26" s="514" t="s">
        <v>134</v>
      </c>
      <c r="E26" s="513">
        <v>4201900</v>
      </c>
      <c r="F26" s="83">
        <f t="shared" si="1"/>
        <v>13890578.512396695</v>
      </c>
      <c r="G26" s="84">
        <v>29301238389</v>
      </c>
      <c r="H26" s="85">
        <v>6973.33</v>
      </c>
      <c r="I26" s="86">
        <f t="shared" si="0"/>
        <v>2109.4323249999998</v>
      </c>
      <c r="J26" s="87" t="s">
        <v>127</v>
      </c>
      <c r="K26" s="88" t="s">
        <v>115</v>
      </c>
    </row>
    <row r="27" spans="2:11" ht="15" customHeight="1">
      <c r="B27" s="819"/>
      <c r="C27" s="817"/>
      <c r="D27" s="514" t="s">
        <v>135</v>
      </c>
      <c r="E27" s="513">
        <v>3160151</v>
      </c>
      <c r="F27" s="83">
        <f t="shared" si="1"/>
        <v>10446780.165289257</v>
      </c>
      <c r="G27" s="84">
        <v>28303294716</v>
      </c>
      <c r="H27" s="85">
        <v>8956.31</v>
      </c>
      <c r="I27" s="86">
        <f t="shared" si="0"/>
        <v>2709.2837749999999</v>
      </c>
      <c r="J27" s="87" t="s">
        <v>136</v>
      </c>
      <c r="K27" s="88" t="s">
        <v>115</v>
      </c>
    </row>
    <row r="28" spans="2:11" ht="15" customHeight="1">
      <c r="B28" s="819"/>
      <c r="C28" s="817"/>
      <c r="D28" s="514" t="s">
        <v>137</v>
      </c>
      <c r="E28" s="513">
        <v>4826689</v>
      </c>
      <c r="F28" s="83">
        <f t="shared" si="1"/>
        <v>15955996.694214877</v>
      </c>
      <c r="G28" s="84">
        <v>12491568792</v>
      </c>
      <c r="H28" s="85">
        <v>2588.02</v>
      </c>
      <c r="I28" s="86">
        <f t="shared" si="0"/>
        <v>782.87604999999996</v>
      </c>
      <c r="J28" s="87" t="s">
        <v>127</v>
      </c>
      <c r="K28" s="88" t="s">
        <v>115</v>
      </c>
    </row>
    <row r="29" spans="2:11" ht="15" customHeight="1">
      <c r="B29" s="819"/>
      <c r="C29" s="817"/>
      <c r="D29" s="514" t="s">
        <v>138</v>
      </c>
      <c r="E29" s="513">
        <v>2388569</v>
      </c>
      <c r="F29" s="83">
        <f t="shared" si="1"/>
        <v>7896095.867768595</v>
      </c>
      <c r="G29" s="84">
        <v>22985155767</v>
      </c>
      <c r="H29" s="85">
        <v>9622.98</v>
      </c>
      <c r="I29" s="86">
        <f t="shared" si="0"/>
        <v>2910.9514499999996</v>
      </c>
      <c r="J29" s="87" t="s">
        <v>125</v>
      </c>
      <c r="K29" s="88" t="s">
        <v>115</v>
      </c>
    </row>
    <row r="30" spans="2:11" ht="15" customHeight="1">
      <c r="B30" s="819"/>
      <c r="C30" s="817"/>
      <c r="D30" s="514" t="s">
        <v>139</v>
      </c>
      <c r="E30" s="513">
        <v>3779242</v>
      </c>
      <c r="F30" s="83">
        <f t="shared" si="1"/>
        <v>12493361.983471075</v>
      </c>
      <c r="G30" s="84">
        <v>15788499660</v>
      </c>
      <c r="H30" s="85">
        <v>4177.6899999999996</v>
      </c>
      <c r="I30" s="86">
        <f t="shared" si="0"/>
        <v>1263.7512249999997</v>
      </c>
      <c r="J30" s="87" t="s">
        <v>117</v>
      </c>
      <c r="K30" s="88" t="s">
        <v>115</v>
      </c>
    </row>
    <row r="31" spans="2:11" ht="15" customHeight="1">
      <c r="B31" s="819"/>
      <c r="C31" s="817"/>
      <c r="D31" s="514" t="s">
        <v>140</v>
      </c>
      <c r="E31" s="513">
        <v>3251524</v>
      </c>
      <c r="F31" s="83">
        <f t="shared" si="1"/>
        <v>10748839.669421488</v>
      </c>
      <c r="G31" s="84">
        <v>18702864628</v>
      </c>
      <c r="H31" s="85">
        <v>5752.03</v>
      </c>
      <c r="I31" s="86">
        <f t="shared" si="0"/>
        <v>1739.989075</v>
      </c>
      <c r="J31" s="87" t="s">
        <v>127</v>
      </c>
      <c r="K31" s="88" t="s">
        <v>115</v>
      </c>
    </row>
    <row r="32" spans="2:11" ht="15" customHeight="1">
      <c r="B32" s="819"/>
      <c r="C32" s="817"/>
      <c r="D32" s="514" t="s">
        <v>141</v>
      </c>
      <c r="E32" s="513">
        <v>3824379</v>
      </c>
      <c r="F32" s="83">
        <f t="shared" si="1"/>
        <v>12642575.20661157</v>
      </c>
      <c r="G32" s="84">
        <v>77983558439</v>
      </c>
      <c r="H32" s="85">
        <v>20391.169999999998</v>
      </c>
      <c r="I32" s="86">
        <f t="shared" si="0"/>
        <v>6168.3289249999989</v>
      </c>
      <c r="J32" s="87" t="s">
        <v>142</v>
      </c>
      <c r="K32" s="88" t="s">
        <v>115</v>
      </c>
    </row>
    <row r="33" spans="2:11" ht="15" customHeight="1">
      <c r="B33" s="819"/>
      <c r="C33" s="817"/>
      <c r="D33" s="514" t="s">
        <v>143</v>
      </c>
      <c r="E33" s="513">
        <v>5381918</v>
      </c>
      <c r="F33" s="83">
        <f t="shared" si="1"/>
        <v>17791464.462809917</v>
      </c>
      <c r="G33" s="84">
        <v>25489624277</v>
      </c>
      <c r="H33" s="85">
        <v>4736.16</v>
      </c>
      <c r="I33" s="86">
        <f t="shared" si="0"/>
        <v>1432.6884</v>
      </c>
      <c r="J33" s="87" t="s">
        <v>117</v>
      </c>
      <c r="K33" s="88" t="s">
        <v>115</v>
      </c>
    </row>
    <row r="34" spans="2:11" ht="15" customHeight="1" thickBot="1">
      <c r="B34" s="532" t="s">
        <v>144</v>
      </c>
      <c r="C34" s="533">
        <v>2025</v>
      </c>
      <c r="D34" s="534" t="s">
        <v>145</v>
      </c>
      <c r="E34" s="535">
        <v>5152461</v>
      </c>
      <c r="F34" s="536">
        <f t="shared" si="1"/>
        <v>17032928.925619837</v>
      </c>
      <c r="G34" s="537">
        <v>22597407109</v>
      </c>
      <c r="H34" s="538">
        <v>4385.75</v>
      </c>
      <c r="I34" s="539">
        <f t="shared" si="0"/>
        <v>1326.6893749999999</v>
      </c>
      <c r="J34" s="540" t="s">
        <v>117</v>
      </c>
      <c r="K34" s="541" t="s">
        <v>115</v>
      </c>
    </row>
    <row r="35" spans="2:11" ht="15" customHeight="1" thickTop="1" thickBot="1">
      <c r="B35" s="801" t="s">
        <v>152</v>
      </c>
      <c r="C35" s="802"/>
      <c r="D35" s="803"/>
      <c r="E35" s="525">
        <f>G35/H35</f>
        <v>3376445.689375835</v>
      </c>
      <c r="F35" s="526">
        <f t="shared" ref="F35" si="2">E35/0.3025</f>
        <v>11161803.931820942</v>
      </c>
      <c r="G35" s="527">
        <f>SUM(G15:G34)</f>
        <v>505375248515</v>
      </c>
      <c r="H35" s="528">
        <f>SUM(H15:H34)</f>
        <v>149676.69999999998</v>
      </c>
      <c r="I35" s="529">
        <f t="shared" ref="I35" si="3">H35*0.3025</f>
        <v>45277.201749999993</v>
      </c>
      <c r="J35" s="530"/>
      <c r="K35" s="531"/>
    </row>
    <row r="38" spans="2:11">
      <c r="G38" s="80"/>
      <c r="H38" s="81"/>
    </row>
  </sheetData>
  <mergeCells count="18">
    <mergeCell ref="E6:F6"/>
    <mergeCell ref="B7:D7"/>
    <mergeCell ref="J13:J14"/>
    <mergeCell ref="K13:K14"/>
    <mergeCell ref="C15:C16"/>
    <mergeCell ref="B15:B33"/>
    <mergeCell ref="C17:C33"/>
    <mergeCell ref="G13:G14"/>
    <mergeCell ref="H13:I13"/>
    <mergeCell ref="B10:D10"/>
    <mergeCell ref="B6:D6"/>
    <mergeCell ref="B8:D8"/>
    <mergeCell ref="B9:D9"/>
    <mergeCell ref="B35:D35"/>
    <mergeCell ref="B13:B14"/>
    <mergeCell ref="C13:C14"/>
    <mergeCell ref="D13:D14"/>
    <mergeCell ref="E13:F13"/>
  </mergeCells>
  <phoneticPr fontId="1" type="noConversion"/>
  <pageMargins left="0.7" right="0.7" top="0.75" bottom="0.75" header="0.3" footer="0.3"/>
  <pageSetup paperSize="9" scale="8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</sheetPr>
  <dimension ref="B2:F21"/>
  <sheetViews>
    <sheetView view="pageBreakPreview" zoomScale="115" zoomScaleNormal="100" zoomScaleSheetLayoutView="115" workbookViewId="0">
      <selection activeCell="E15" sqref="E15"/>
    </sheetView>
  </sheetViews>
  <sheetFormatPr defaultRowHeight="16.5"/>
  <cols>
    <col min="1" max="1" width="4.5" customWidth="1"/>
    <col min="2" max="3" width="19.75" customWidth="1"/>
    <col min="4" max="4" width="18.375" customWidth="1"/>
    <col min="5" max="5" width="19.875" customWidth="1"/>
    <col min="6" max="6" width="29" customWidth="1"/>
    <col min="7" max="7" width="6.125" customWidth="1"/>
  </cols>
  <sheetData>
    <row r="2" spans="2:6">
      <c r="B2" s="79" t="s">
        <v>178</v>
      </c>
      <c r="D2" s="93"/>
    </row>
    <row r="3" spans="2:6" ht="17.25" thickBot="1">
      <c r="B3" s="79"/>
      <c r="D3" s="93"/>
    </row>
    <row r="4" spans="2:6" ht="21.95" customHeight="1" thickBot="1">
      <c r="B4" s="828" t="s">
        <v>173</v>
      </c>
      <c r="C4" s="829"/>
      <c r="D4" s="833">
        <f>'(산근3) 조달청공사비분석'!E10</f>
        <v>8270000000</v>
      </c>
      <c r="E4" s="833"/>
      <c r="F4" s="103" t="s">
        <v>195</v>
      </c>
    </row>
    <row r="5" spans="2:6" ht="21.95" customHeight="1">
      <c r="D5" s="93"/>
    </row>
    <row r="6" spans="2:6" ht="21.95" customHeight="1" thickBot="1">
      <c r="B6" s="79" t="s">
        <v>156</v>
      </c>
      <c r="D6" s="93"/>
    </row>
    <row r="7" spans="2:6" ht="21.95" customHeight="1" thickBot="1">
      <c r="B7" s="830" t="s">
        <v>176</v>
      </c>
      <c r="C7" s="831"/>
      <c r="D7" s="563" t="s">
        <v>165</v>
      </c>
      <c r="E7" s="564" t="s">
        <v>177</v>
      </c>
      <c r="F7" s="565" t="s">
        <v>168</v>
      </c>
    </row>
    <row r="8" spans="2:6" ht="21.95" customHeight="1" thickTop="1">
      <c r="B8" s="770" t="s">
        <v>163</v>
      </c>
      <c r="C8" s="510" t="s">
        <v>166</v>
      </c>
      <c r="D8" s="557">
        <v>4.258E-2</v>
      </c>
      <c r="E8" s="558">
        <f>$D$4*D8</f>
        <v>352136600</v>
      </c>
      <c r="F8" s="491" t="s">
        <v>396</v>
      </c>
    </row>
    <row r="9" spans="2:6" ht="21.95" customHeight="1">
      <c r="B9" s="771"/>
      <c r="C9" s="130" t="s">
        <v>167</v>
      </c>
      <c r="D9" s="552">
        <v>0.15</v>
      </c>
      <c r="E9" s="100">
        <f>E8*D9</f>
        <v>52820490</v>
      </c>
      <c r="F9" s="78" t="s">
        <v>174</v>
      </c>
    </row>
    <row r="10" spans="2:6" ht="21.95" customHeight="1" thickBot="1">
      <c r="B10" s="771"/>
      <c r="C10" s="553" t="s">
        <v>169</v>
      </c>
      <c r="D10" s="554">
        <v>4.1000000000000003E-3</v>
      </c>
      <c r="E10" s="555">
        <f>(E8+E9)*D10</f>
        <v>1660324.0690000001</v>
      </c>
      <c r="F10" s="556" t="s">
        <v>397</v>
      </c>
    </row>
    <row r="11" spans="2:6" ht="21.95" customHeight="1" thickBot="1">
      <c r="B11" s="832"/>
      <c r="C11" s="559" t="s">
        <v>171</v>
      </c>
      <c r="D11" s="560"/>
      <c r="E11" s="561">
        <f>SUM(E8:E10)</f>
        <v>406617414.06900001</v>
      </c>
      <c r="F11" s="503"/>
    </row>
    <row r="12" spans="2:6" ht="21.95" customHeight="1">
      <c r="B12" s="771" t="s">
        <v>164</v>
      </c>
      <c r="C12" s="510" t="s">
        <v>170</v>
      </c>
      <c r="D12" s="557">
        <v>1.0500000000000001E-2</v>
      </c>
      <c r="E12" s="558">
        <f>$D$4*D12</f>
        <v>86835000</v>
      </c>
      <c r="F12" s="491" t="s">
        <v>396</v>
      </c>
    </row>
    <row r="13" spans="2:6" ht="21.95" customHeight="1">
      <c r="B13" s="771"/>
      <c r="C13" s="130" t="s">
        <v>167</v>
      </c>
      <c r="D13" s="552">
        <v>0.15</v>
      </c>
      <c r="E13" s="100">
        <f>E12*D13</f>
        <v>13025250</v>
      </c>
      <c r="F13" s="78" t="s">
        <v>175</v>
      </c>
    </row>
    <row r="14" spans="2:6" ht="21.95" customHeight="1" thickBot="1">
      <c r="B14" s="771"/>
      <c r="C14" s="553" t="s">
        <v>169</v>
      </c>
      <c r="D14" s="554">
        <v>4.1000000000000003E-3</v>
      </c>
      <c r="E14" s="555">
        <f>(E12+E13)*D14</f>
        <v>409427.02500000002</v>
      </c>
      <c r="F14" s="556" t="s">
        <v>397</v>
      </c>
    </row>
    <row r="15" spans="2:6" ht="21.95" customHeight="1" thickBot="1">
      <c r="B15" s="772"/>
      <c r="C15" s="559" t="s">
        <v>171</v>
      </c>
      <c r="D15" s="562"/>
      <c r="E15" s="561">
        <f>SUM(E12:E14)</f>
        <v>100269677.02500001</v>
      </c>
      <c r="F15" s="503"/>
    </row>
    <row r="16" spans="2:6" ht="21.95" customHeight="1"/>
    <row r="17" spans="2:2" ht="21.95" customHeight="1">
      <c r="B17" s="79" t="s">
        <v>179</v>
      </c>
    </row>
    <row r="18" spans="2:2" ht="21.95" customHeight="1">
      <c r="B18" t="s">
        <v>180</v>
      </c>
    </row>
    <row r="19" spans="2:2" ht="21.95" customHeight="1">
      <c r="B19" t="s">
        <v>181</v>
      </c>
    </row>
    <row r="20" spans="2:2" ht="21.95" customHeight="1">
      <c r="B20" t="s">
        <v>182</v>
      </c>
    </row>
    <row r="21" spans="2:2" ht="21.95" customHeight="1">
      <c r="B21" t="s">
        <v>183</v>
      </c>
    </row>
  </sheetData>
  <mergeCells count="5">
    <mergeCell ref="B4:C4"/>
    <mergeCell ref="B7:C7"/>
    <mergeCell ref="B8:B11"/>
    <mergeCell ref="B12:B15"/>
    <mergeCell ref="D4:E4"/>
  </mergeCells>
  <phoneticPr fontId="1" type="noConversion"/>
  <pageMargins left="0.7" right="0.7" top="0.75" bottom="0.75" header="0.3" footer="0.3"/>
  <pageSetup paperSize="9" orientation="landscape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79998168889431442"/>
  </sheetPr>
  <dimension ref="A2"/>
  <sheetViews>
    <sheetView view="pageBreakPreview" zoomScale="115" zoomScaleNormal="100" zoomScaleSheetLayoutView="115" zoomScalePageLayoutView="55" workbookViewId="0">
      <selection activeCell="A3" sqref="A3"/>
    </sheetView>
  </sheetViews>
  <sheetFormatPr defaultRowHeight="16.5"/>
  <sheetData>
    <row r="2" spans="1:1">
      <c r="A2" s="79" t="s">
        <v>186</v>
      </c>
    </row>
  </sheetData>
  <phoneticPr fontId="1" type="noConversion"/>
  <pageMargins left="0.7" right="0.7" top="0.75" bottom="0.75" header="0.3" footer="0.3"/>
  <pageSetup paperSize="9" scale="82" orientation="portrait" horizontalDpi="1200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79998168889431442"/>
  </sheetPr>
  <dimension ref="A2"/>
  <sheetViews>
    <sheetView view="pageBreakPreview" topLeftCell="A64" zoomScale="85" zoomScaleNormal="100" zoomScaleSheetLayoutView="85" zoomScalePageLayoutView="55" workbookViewId="0">
      <selection activeCell="T58" sqref="T58"/>
    </sheetView>
  </sheetViews>
  <sheetFormatPr defaultRowHeight="16.5"/>
  <sheetData>
    <row r="2" spans="1:1">
      <c r="A2" s="79" t="s">
        <v>187</v>
      </c>
    </row>
  </sheetData>
  <phoneticPr fontId="1" type="noConversion"/>
  <pageMargins left="0.7" right="0.7" top="0.75" bottom="0.75" header="0.3" footer="0.3"/>
  <pageSetup paperSize="9" scale="81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13</vt:i4>
      </vt:variant>
    </vt:vector>
  </HeadingPairs>
  <TitlesOfParts>
    <vt:vector size="29" baseType="lpstr">
      <vt:lpstr>0. 용역비 산출내역서(총괄)</vt:lpstr>
      <vt:lpstr>1단계(계약)</vt:lpstr>
      <vt:lpstr>2단계(계약)</vt:lpstr>
      <vt:lpstr>3단계(계약)</vt:lpstr>
      <vt:lpstr>달력</vt:lpstr>
      <vt:lpstr>(산근1) PMC_총괄표</vt:lpstr>
      <vt:lpstr>(산근1-1) PMC_투입인원수</vt:lpstr>
      <vt:lpstr>(산근1-2) PMC_건설사업관리기술인 노임가격</vt:lpstr>
      <vt:lpstr>(산근1-3) PMC_손해배상공제요율표</vt:lpstr>
      <vt:lpstr>(산근1-4) PMC_(Raw Data) 입력</vt:lpstr>
      <vt:lpstr>(산근1-5)PMC_(Raw Data)평균건설사업관리기간</vt:lpstr>
      <vt:lpstr>(산근2) 시설구축비</vt:lpstr>
      <vt:lpstr>(산근3) 조달청공사비분석</vt:lpstr>
      <vt:lpstr>(산근4) 설계비,감리비</vt:lpstr>
      <vt:lpstr>(산근5) 건축사업무대가</vt:lpstr>
      <vt:lpstr>(산근6) 손해배상공제요율표</vt:lpstr>
      <vt:lpstr>'(산근1) PMC_총괄표'!Print_Area</vt:lpstr>
      <vt:lpstr>'(산근2) 시설구축비'!Print_Area</vt:lpstr>
      <vt:lpstr>'(산근3) 조달청공사비분석'!Print_Area</vt:lpstr>
      <vt:lpstr>'(산근4) 설계비,감리비'!Print_Area</vt:lpstr>
      <vt:lpstr>'(산근6) 손해배상공제요율표'!Print_Area</vt:lpstr>
      <vt:lpstr>'0. 용역비 산출내역서(총괄)'!Print_Area</vt:lpstr>
      <vt:lpstr>'1단계(계약)'!Print_Area</vt:lpstr>
      <vt:lpstr>'2단계(계약)'!Print_Area</vt:lpstr>
      <vt:lpstr>'3단계(계약)'!Print_Area</vt:lpstr>
      <vt:lpstr>'0. 용역비 산출내역서(총괄)'!Print_Titles</vt:lpstr>
      <vt:lpstr>'1단계(계약)'!Print_Titles</vt:lpstr>
      <vt:lpstr>'2단계(계약)'!Print_Titles</vt:lpstr>
      <vt:lpstr>'3단계(계약)'!Print_Titles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한국환경공단</cp:lastModifiedBy>
  <cp:lastPrinted>2026-10-07T02:49:10Z</cp:lastPrinted>
  <dcterms:created xsi:type="dcterms:W3CDTF">2022-06-16T00:16:45Z</dcterms:created>
  <dcterms:modified xsi:type="dcterms:W3CDTF">2026-10-22T07:05:42Z</dcterms:modified>
</cp:coreProperties>
</file>