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 tabRatio="724"/>
  </x:bookViews>
  <x:sheets>
    <x:sheet name="원가" sheetId="1" r:id="rId4"/>
    <x:sheet name="총괄표" sheetId="2" r:id="rId5"/>
    <x:sheet name="내역서" sheetId="3" r:id="rId6"/>
    <x:sheet name="노임근거" sheetId="4" r:id="rId7"/>
    <x:sheet name="합산자재" sheetId="5" r:id="rId8"/>
    <x:sheet name="단가조사" sheetId="6" r:id="rId9"/>
    <x:sheet name="옵션" sheetId="7" r:id="rId10"/>
  </x:sheets>
  <x:definedNames>
    <x:definedName name="CV_1C">#REF!</x:definedName>
    <x:definedName name="_xlnm.Database">#REF!</x:definedName>
    <x:definedName name="SIZE">#REF!</x:definedName>
    <x:definedName name="노임">#REF!</x:definedName>
    <x:definedName name="단가">#REF!</x:definedName>
    <x:definedName name="일위">#REF!</x:definedName>
    <x:definedName name="품_______명">#REF!</x:definedName>
    <x:definedName name="_xlnm.Print_Area">#REF!</x:definedName>
    <x:definedName name="_xlnm.Print_Area">#REF!</x:definedName>
    <x:definedName name="_xlnm.Print_Area" localSheetId="0">원가!$A$1:$E$35</x:definedName>
    <x:definedName name="_xlnm.Print_Area" localSheetId="1">총괄표!$A$1:$Q$29</x:definedName>
    <x:definedName name="_xlnm.Print_Area" localSheetId="2">내역서!$A$1:$Q$29</x:definedName>
    <x:definedName name="_xlnm.Print_Area" localSheetId="3">노임근거!$A$1:$T$29</x:definedName>
    <x:definedName name="_xlnm.Print_Titles">#REF!</x:definedName>
    <x:definedName name="_xlnm.Print_Titles" localSheetId="1">총괄표!$1:$3</x:definedName>
    <x:definedName name="_xlnm.Print_Titles" localSheetId="2">내역서!$1:$3</x:definedName>
    <x:definedName name="_xlnm.Print_Titles" localSheetId="3">노임근거!$1:$3</x:definedName>
    <x:definedName name="_xlnm.Print_Titles" localSheetId="4">합산자재!$1:$3</x:definedName>
    <x:definedName name="_xlnm.Print_Titles" localSheetId="5">단가조사!$1:$3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<x:sst xmlns:r="http://schemas.openxmlformats.org/officeDocument/2006/relationships" xmlns:c="http://schemas.openxmlformats.org/drawingml/2006/chart" xmlns:x="http://schemas.openxmlformats.org/spreadsheetml/2006/main" count="757" uniqueCount="240">
  <x:si>
    <x:t>[ 변전실 ALTS 교체공사 ] - 단가조사서(정보기준:2026년01월)</x:t>
  </x:si>
  <x:si>
    <x:t>[ 변전실 ALTS 교체공사 ] - 노임 산출근거(2026년 상반기 노임)</x:t>
  </x:si>
  <x:si>
    <x:t>부속재 및 손료</x:t>
  </x:si>
  <x:si>
    <x:t>( 총  원  가 )</x:t>
  </x:si>
  <x:si>
    <x:t>간 접 재 료 비</x:t>
  </x:si>
  <x:si>
    <x:t>직 접 노 무 비</x:t>
  </x:si>
  <x:si>
    <x:t>56900017015</x:t>
  </x:si>
  <x:si>
    <x:t>MM300004801</x:t>
  </x:si>
  <x:si>
    <x:t>56900017016</x:t>
  </x:si>
  <x:si>
    <x:t>고 용 보 험 료</x:t>
  </x:si>
  <x:si>
    <x:t>25KVA 60sq</x:t>
  </x:si>
  <x:si>
    <x:t>기  타  경  비</x:t>
  </x:si>
  <x:si>
    <x:t>공   종   명</x:t>
  </x:si>
  <x:si>
    <x:t>직 접 재 료 비</x:t>
  </x:si>
  <x:si>
    <x:t>A0300000000</x:t>
  </x:si>
  <x:si>
    <x:t>56900017076</x:t>
  </x:si>
  <x:si>
    <x:t>간 접 노 무 비</x:t>
  </x:si>
  <x:si>
    <x:t>연속견적가로형식</x:t>
  </x:si>
  <x:si>
    <x:t>석 면 분 담 금</x:t>
  </x:si>
  <x:si>
    <x:t>산 재 보 험 료</x:t>
  </x:si>
  <x:si>
    <x:t>59752007003</x:t>
  </x:si>
  <x:si>
    <x:t>특고압케이블전공</x:t>
  </x:si>
  <x:si>
    <x:t>노임 계산 정보</x:t>
  </x:si>
  <x:si>
    <x:t>전기3-38</x:t>
  </x:si>
  <x:si>
    <x:t>일위대가소수</x:t>
  </x:si>
  <x:si>
    <x:t>끝자리 맞추기</x:t>
  </x:si>
  <x:si>
    <x:t>구  성  비</x:t>
  </x:si>
  <x:si>
    <x:t>보통인부</x:t>
  </x:si>
  <x:si>
    <x:t>공종코드</x:t>
  </x:si>
  <x:si>
    <x:t>산출수량</x:t>
  </x:si>
  <x:si>
    <x:t>공종별(%)</x:t>
  </x:si>
  <x:si>
    <x:t>내선전공</x:t>
  </x:si>
  <x:si>
    <x:t>명   칭</x:t>
  </x:si>
  <x:si>
    <x:t>적용율(%)</x:t>
  </x:si>
  <x:si>
    <x:t>시설단가</x:t>
  </x:si>
  <x:si>
    <x:t>만단위 절사</x:t>
  </x:si>
  <x:si>
    <x:t>배전전공</x:t>
  </x:si>
  <x:si>
    <x:t>주문제작</x:t>
  </x:si>
  <x:si>
    <x:t>결정수량</x:t>
  </x:si>
  <x:si>
    <x:t>총줄수-&gt;</x:t>
  </x:si>
  <x:si>
    <x:t>산업안전관리비</x:t>
  </x:si>
  <x:si>
    <x:t>철거재사용</x:t>
  </x:si>
  <x:si>
    <x:t>1019</x:t>
  </x:si>
  <x:si>
    <x:t>노임 소수</x:t>
  </x:si>
  <x:si>
    <x:t>구  분</x:t>
  </x:si>
  <x:si>
    <x:t>ALTS 외함</x:t>
  </x:si>
  <x:si>
    <x:t>관급 자재비</x:t>
  </x:si>
  <x:si>
    <x:t>1021</x:t>
  </x:si>
  <x:si>
    <x:t>방폭할증(%)</x:t>
  </x:si>
  <x:si>
    <x:t>전기4-21</x:t>
  </x:si>
  <x:si>
    <x:t>공량산출</x:t>
  </x:si>
  <x:si>
    <x:t>분기 접속재</x:t>
  </x:si>
  <x:si>
    <x:t>변전전공</x:t>
  </x:si>
  <x:si>
    <x:t>PAGE</x:t>
  </x:si>
  <x:si>
    <x:t>발전기 임대</x:t>
  </x:si>
  <x:si>
    <x:t>일반배관재</x:t>
  </x:si>
  <x:si>
    <x:t>저압케이블전공</x:t>
  </x:si>
  <x:si>
    <x:t>1096</x:t>
  </x:si>
  <x:si>
    <x:t>소수자릿수</x:t>
  </x:si>
  <x:si>
    <x:t>러그단자</x:t>
  </x:si>
  <x:si>
    <x:t>적용단가</x:t>
  </x:si>
  <x:si>
    <x:t>전체(%)</x:t>
  </x:si>
  <x:si>
    <x:t>50KW 3상</x:t>
  </x:si>
  <x:si>
    <x:t>물가자료</x:t>
  </x:si>
  <x:si>
    <x:t>Total</x:t>
  </x:si>
  <x:si>
    <x:t>LS산전</x:t>
  </x:si>
  <x:si>
    <x:t>고소할증(%)</x:t>
  </x:si>
  <x:si>
    <x:t>철거자재</x:t>
  </x:si>
  <x:si>
    <x:t>총 급 액</x:t>
  </x:si>
  <x:si>
    <x:t>공구손료(%)</x:t>
  </x:si>
  <x:si>
    <x:t>공사명:</x:t>
  </x:si>
  <x:si>
    <x:t>1-1231</x:t>
  </x:si>
  <x:si>
    <x:t>기계설비공</x:t>
  </x:si>
  <x:si>
    <x:t>전기4-36</x:t>
  </x:si>
  <x:si>
    <x:t>품셈근거</x:t>
  </x:si>
  <x:si>
    <x:t>1-1165</x:t>
  </x:si>
  <x:si>
    <x:t>임금채권부담금</x:t>
  </x:si>
  <x:si>
    <x:t>조사단가1</x:t>
  </x:si>
  <x:si>
    <x:t>거래가격</x:t>
  </x:si>
  <x:si>
    <x:t>규   격</x:t>
  </x:si>
  <x:si>
    <x:t>노 무 비</x:t>
  </x:si>
  <x:si>
    <x:t>조사단가2</x:t>
  </x:si>
  <x:si>
    <x:t>발전기 연료</x:t>
  </x:si>
  <x:si>
    <x:t>전기4-34</x:t>
  </x:si>
  <x:si>
    <x:t>재 료 비</x:t>
  </x:si>
  <x:si>
    <x:t>전기3-35</x:t>
  </x:si>
  <x:si>
    <x:t>전기4-37</x:t>
  </x:si>
  <x:si>
    <x:t>단위단가</x:t>
  </x:si>
  <x:si>
    <x:t>물가정보</x:t>
  </x:si>
  <x:si>
    <x:t>CD배관재</x:t>
  </x:si>
  <x:si>
    <x:t>ALTS, 25.8kV 600A 옥내</x:t>
  </x:si>
  <x:si>
    <x:t>(노무+경비+일반관리비) * 15 %</x:t>
  </x:si>
  <x:si>
    <x:t>22.9kV,F-CN/CO,수밀,1x60㎟</x:t>
  </x:si>
  <x:si>
    <x:t>전체자재 적용율(%)(공종/일위대가)</x:t>
  </x:si>
  <x:si>
    <x:t>1. 변전실 자동부하전환개폐기 교체공사</x:t>
  </x:si>
  <x:si>
    <x:t>1.변전실 자동부하전환개폐기 교체공사</x:t>
  </x:si>
  <x:si>
    <x:t>[ 22경찰경호대 ALTS 교체 공사 ]</x:t>
  </x:si>
  <x:si>
    <x:t>회로</x:t>
  </x:si>
  <x:si>
    <x:t>요율</x:t>
  </x:si>
  <x:si>
    <x:t>할증%</x:t>
  </x:si>
  <x:si>
    <x:t>SET</x:t>
  </x:si>
  <x:si>
    <x:t>95㎟</x:t>
  </x:si>
  <x:si>
    <x:t>대</x:t>
  </x:si>
  <x:si>
    <x:t>소모재</x:t>
  </x:si>
  <x:si>
    <x:t>인</x:t>
  </x:si>
  <x:si>
    <x:t>조</x:t>
  </x:si>
  <x:si>
    <x:t>29</x:t>
  </x:si>
  <x:si>
    <x:t xml:space="preserve"> </x:t>
  </x:si>
  <x:si>
    <x:t>경비</x:t>
  </x:si>
  <x:si>
    <x:t>코드</x:t>
  </x:si>
  <x:si>
    <x:t>공량</x:t>
  </x:si>
  <x:si>
    <x:t>품셈</x:t>
  </x:si>
  <x:si>
    <x:t>ℓ</x:t>
  </x:si>
  <x:si>
    <x:t>단위계</x:t>
  </x:si>
  <x:si>
    <x:t>비고</x:t>
  </x:si>
  <x:si>
    <x:t>이윤</x:t>
  </x:si>
  <x:si>
    <x:t>공종줄</x:t>
  </x:si>
  <x:si>
    <x:t>994</x:t>
  </x:si>
  <x:si>
    <x:t>디젤</x:t>
  </x:si>
  <x:si>
    <x:t>개</x:t>
  </x:si>
  <x:si>
    <x:t>비</x:t>
  </x:si>
  <x:si>
    <x:t>단가</x:t>
  </x:si>
  <x:si>
    <x:t>순</x:t>
  </x:si>
  <x:si>
    <x:t>계</x:t>
  </x:si>
  <x:si>
    <x:t>M</x:t>
  </x:si>
  <x:si>
    <x:t>사</x:t>
  </x:si>
  <x:si>
    <x:t>노임계</x:t>
  </x:si>
  <x:si>
    <x:t>단위</x:t>
  </x:si>
  <x:si>
    <x:t>재료비</x:t>
  </x:si>
  <x:si>
    <x:t>금 액</x:t>
  </x:si>
  <x:si>
    <x:t>…</x:t>
  </x:si>
  <x:si>
    <x:t>번호</x:t>
  </x:si>
  <x:si>
    <x:t>지급비</x:t>
  </x:si>
  <x:si>
    <x:t>비 목</x:t>
  </x:si>
  <x:si>
    <x:t>규격</x:t>
  </x:si>
  <x:si>
    <x:t>01</x:t>
  </x:si>
  <x:si>
    <x:t>끝자리</x:t>
  </x:si>
  <x:si>
    <x:t>합계줄</x:t>
  </x:si>
  <x:si>
    <x:t>식</x:t>
  </x:si>
  <x:si>
    <x:t>금액</x:t>
  </x:si>
  <x:si>
    <x:t>996</x:t>
  </x:si>
  <x:si>
    <x:t/>
  </x:si>
  <x:si>
    <x:t>33</x:t>
  </x:si>
  <x:si>
    <x:t>노무비</x:t>
  </x:si>
  <x:si>
    <x:t>재할%</x:t>
  </x:si>
  <x:si>
    <x:t>경</x:t>
  </x:si>
  <x:si>
    <x:t>자재계</x:t>
  </x:si>
  <x:si>
    <x:t>비계공</x:t>
  </x:si>
  <x:si>
    <x:t>명칭</x:t>
  </x:si>
  <x:si>
    <x:t>방음</x:t>
  </x:si>
  <x:si>
    <x:t>수량</x:t>
  </x:si>
  <x:si>
    <x:t>할증</x:t>
  </x:si>
  <x:si>
    <x:t>56900017042</x:t>
  </x:si>
  <x:si>
    <x:t>[ 소모 잡자재 ]</x:t>
  </x:si>
  <x:si>
    <x:t>운반 및 장비사용</x:t>
  </x:si>
  <x:si>
    <x:t>56900017031</x:t>
  </x:si>
  <x:si>
    <x:t>배관부속재(%)</x:t>
  </x:si>
  <x:si>
    <x:t>J1450057309</x:t>
  </x:si>
  <x:si>
    <x:t>소모잡자재(%)</x:t>
  </x:si>
  <x:si>
    <x:t>노무비의 3 %</x:t>
  </x:si>
  <x:si>
    <x:t>부 가 가 치 세</x:t>
  </x:si>
  <x:si>
    <x:t>56900017041</x:t>
  </x:si>
  <x:si>
    <x:t>56900017035</x:t>
  </x:si>
  <x:si>
    <x:t>자동부속재(통신)</x:t>
  </x:si>
  <x:si>
    <x:t>CD관부속재(%)</x:t>
  </x:si>
  <x:si>
    <x:t>(총원가) * 10%</x:t>
  </x:si>
  <x:si>
    <x:t>MM070048890</x:t>
  </x:si>
  <x:si>
    <x:t>61100297101</x:t>
  </x:si>
  <x:si>
    <x:t>E9400177007</x:t>
  </x:si>
  <x:si>
    <x:t>E1450927212</x:t>
  </x:si>
  <x:si>
    <x:t>자동부속재(전기)</x:t>
  </x:si>
  <x:si>
    <x:t>[ 공 구 손 료 ]</x:t>
  </x:si>
  <x:si>
    <x:t>MM070048891</x:t>
  </x:si>
  <x:si>
    <x:t>MM070048889</x:t>
  </x:si>
  <x:si>
    <x:t>원 가 계 산 서</x:t>
  </x:si>
  <x:si>
    <x:t>56900017117</x:t>
  </x:si>
  <x:si>
    <x:t>59752367001</x:t>
  </x:si>
  <x:si>
    <x:t>일 반 관 리 비</x:t>
  </x:si>
  <x:si>
    <x:t>A0100000000</x:t>
  </x:si>
  <x:si>
    <x:t>적용율(%)/100</x:t>
  </x:si>
  <x:si>
    <x:t>케이블 단말접속자재</x:t>
  </x:si>
  <x:si>
    <x:t>MM070048892</x:t>
  </x:si>
  <x:si>
    <x:t>단 위 단 가 산 출</x:t>
  </x:si>
  <x:si>
    <x:t>( 소      계 )</x:t>
  </x:si>
  <x:si>
    <x:t>( 총      계 )</x:t>
  </x:si>
  <x:si>
    <x:t>(노무비) * 0.09 %</x:t>
  </x:si>
  <x:si>
    <x:t>변전실 ALTS 교체공사</x:t>
  </x:si>
  <x:si>
    <x:t>공사기간: 1 개월미만</x:t>
  </x:si>
  <x:si>
    <x:t>(노무비) * 1.01 %</x:t>
  </x:si>
  <x:si>
    <x:t>( 순 공 사 비 계 )</x:t>
  </x:si>
  <x:si>
    <x:t>한전 책임분기점 투개방</x:t>
  </x:si>
  <x:si>
    <x:t>제 4그룹   할증(%)</x:t>
  </x:si>
  <x:si>
    <x:t>이          윤</x:t>
  </x:si>
  <x:si>
    <x:t>자동부하전환개폐기(ALTS)</x:t>
  </x:si>
  <x:si>
    <x:t>( 합       계 )</x:t>
  </x:si>
  <x:si>
    <x:t>(재료+직노) * 2.07%</x:t>
  </x:si>
  <x:si>
    <x:t>전선, 전선관의 2 %</x:t>
  </x:si>
  <x:si>
    <x:t>1200*1800*1500</x:t>
  </x:si>
  <x:si>
    <x:t>(노무비) * 3.56 %</x:t>
  </x:si>
  <x:si>
    <x:t>전체노임 적용율(%)(공종)</x:t>
  </x:si>
  <x:si>
    <x:t>발전기 임대(케이블 포함)</x:t>
  </x:si>
  <x:si>
    <x:t>접지용비닐절연전선(F-GV)</x:t>
  </x:si>
  <x:si>
    <x:t>(노무비) * 0.006 %</x:t>
  </x:si>
  <x:si>
    <x:t>제 5그룹   할증(%)</x:t>
  </x:si>
  <x:si>
    <x:t>(재료+노무) * 5 %</x:t>
  </x:si>
  <x:si>
    <x:t>[ 변전실 ALTS 교체공사 ] - 합산자재목록</x:t>
  </x:si>
  <x:si>
    <x:t>23KV동심난연케이블-옥내2열</x:t>
  </x:si>
  <x:si>
    <x:t>*(그룹별 노임 추가 할증)*</x:t>
  </x:si>
  <x:si>
    <x:t>*(그룹별 자재 단가 추가 할증)*</x:t>
  </x:si>
  <x:si>
    <x:t>391115ZZ701Z0004</x:t>
  </x:si>
  <x:si>
    <x:t>동관단자 1 HOLE 95 ㎟</x:t>
  </x:si>
  <x:si>
    <x:t>전체노임 적용율(%)(일위대가)</x:t>
  </x:si>
  <x:si>
    <x:t>Pipe (PIP) 할증(%)</x:t>
  </x:si>
  <x:si>
    <x:t>L001010101000075</x:t>
  </x:si>
  <x:si>
    <x:t>3912110121653842</x:t>
  </x:si>
  <x:si>
    <x:t>RENT000000000006</x:t>
  </x:si>
  <x:si>
    <x:t>RENT000000000003</x:t>
  </x:si>
  <x:si>
    <x:t>L001010101000051</x:t>
  </x:si>
  <x:si>
    <x:t>3912140920174174</x:t>
  </x:si>
  <x:si>
    <x:t>391115ZZ701Z0002</x:t>
  </x:si>
  <x:si>
    <x:t>Cable(CAB) 할증(%)</x:t>
  </x:si>
  <x:si>
    <x:t>2612160621868121</x:t>
  </x:si>
  <x:si>
    <x:t>*(공종별 노임 적용율(%))*</x:t>
  </x:si>
  <x:si>
    <x:t>L001010101000076</x:t>
  </x:si>
  <x:si>
    <x:t>22경찰경호대 ALTS 교체 공사</x:t>
  </x:si>
  <x:si>
    <x:t>L001010101000006</x:t>
  </x:si>
  <x:si>
    <x:t>(재료+노무+경비) * 8 %</x:t>
  </x:si>
  <x:si>
    <x:t>L001010101000078</x:t>
  </x:si>
  <x:si>
    <x:t>2612152420683704</x:t>
  </x:si>
  <x:si>
    <x:t>391115ZZ701Z0001</x:t>
  </x:si>
  <x:si>
    <x:t>3912143210033792</x:t>
  </x:si>
  <x:si>
    <x:t>Wire (WIR) 할증(%)</x:t>
  </x:si>
  <x:si>
    <x:t>(직접 노무비) * 17.5 %</x:t>
  </x:si>
  <x:si>
    <x:t>3912110520172387</x:t>
  </x:si>
  <x:si>
    <x:t>L001010101000002</x:t>
  </x:si>
  <x:si>
    <x:t>L001010501000116</x:t>
  </x:si>
  <x:si>
    <x:t>3912140920175221</x:t>
  </x:si>
  <x:si>
    <x:t>391115ZZ701Z0003</x:t>
  </x:si>
  <x:si>
    <x:t>L001010101000081</x:t>
  </x:si>
  <x:si>
    <x:t>자기수축,23kV 1Cx70 ㎟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</x:si>
</x:sst>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#,###;\-#,###"/>
  </x:numFmts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</x:font>
    <x:font>
      <x:name val="돋움체"/>
      <x:sz val="28"/>
      <x:color rgb="ff000000"/>
    </x:font>
    <x:font>
      <x:name val="돋움체"/>
      <x:sz val="12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99cc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93">
    <x:xf numFmtId="0" fontId="0" fillId="0" borderId="0" xfId="0">
      <x:alignment horizontal="general" vertical="center"/>
    </x:xf>
    <x:xf numFmtId="49" fontId="6" fillId="0" borderId="0" xfId="0" applyNumberFormat="1" applyFont="1" applyAlignment="1">
      <x:alignment horizontal="left" vertical="bottom"/>
    </x:xf>
    <x:xf numFmtId="0" fontId="6" fillId="0" borderId="0" xfId="0" applyNumberFormat="1" applyFont="1" applyAlignment="1">
      <x:alignment horizontal="general" vertical="bottom"/>
    </x:xf>
    <x:xf numFmtId="49" fontId="6" fillId="0" borderId="1" xfId="0" applyNumberFormat="1" applyFont="1" applyBorder="1" applyAlignment="1">
      <x:alignment horizontal="left" vertical="bottom"/>
    </x:xf>
    <x:xf numFmtId="49" fontId="6" fillId="0" borderId="2" xfId="0" applyNumberFormat="1" applyFont="1" applyBorder="1" applyAlignment="1">
      <x:alignment horizontal="left" vertical="bottom"/>
    </x:xf>
    <x:xf numFmtId="49" fontId="6" fillId="0" borderId="3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bottom"/>
        </x:xf>
      </mc:Fallback>
    </mc:AlternateContent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right" vertical="bottom"/>
        </x:xf>
      </mc:Fallback>
    </mc:AlternateContent>
    <x:xf numFmtId="49" fontId="6" fillId="0" borderId="1" xfId="0" applyNumberFormat="1" applyFont="1" applyBorder="1" applyAlignment="1">
      <x:alignment horizontal="general" vertical="bottom"/>
    </x:xf>
    <x:xf numFmtId="49" fontId="6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6" fillId="0" borderId="3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right" vertical="bottom"/>
        </x:xf>
      </mc:Fallback>
    </mc:AlternateContent>
    <x:xf numFmtId="165" fontId="6" fillId="0" borderId="0" xfId="0" applyNumberFormat="1" applyFont="1" applyAlignment="1">
      <x:alignment horizontal="general" vertical="bottom"/>
    </x:xf>
    <x:xf numFmtId="165" fontId="6" fillId="0" borderId="3" xfId="0" applyNumberFormat="1" applyFont="1" applyBorder="1" applyAlignment="1">
      <x:alignment horizontal="general" vertical="bottom"/>
    </x:xf>
    <x:xf numFmtId="165" fontId="6" fillId="0" borderId="1" xfId="0" applyNumberFormat="1" applyFont="1" applyBorder="1" applyAlignment="1">
      <x:alignment horizontal="general" vertical="bottom"/>
    </x:xf>
    <x:xf numFmtId="165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Alignment="1">
          <x:alignment horizontal="center" vertical="center"/>
        </x:xf>
      </mc:Fallback>
    </mc:AlternateContent>
    <x:xf numFmtId="49" fontId="6" fillId="2" borderId="4" xfId="0" applyNumberFormat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bottom"/>
        </x:xf>
      </mc:Fallback>
    </mc:AlternateContent>
    <x:xf numFmtId="0" fontId="6" fillId="0" borderId="2" xfId="0" applyNumberFormat="1" applyFont="1" applyBorder="1" applyAlignment="1">
      <x:alignment horizontal="general" vertical="bottom"/>
    </x:xf>
    <x:xf numFmtId="165" fontId="6" fillId="0" borderId="2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x:xf numFmtId="49" fontId="6" fillId="0" borderId="1" xfId="0" applyNumberFormat="1" applyFont="1" applyBorder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center" vertical="center"/>
        </x:xf>
      </mc:Fallback>
    </mc:AlternateContent>
    <x:xf numFmtId="165" fontId="6" fillId="0" borderId="1" xfId="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/>
        </x:xf>
      </mc:Fallback>
    </mc:AlternateContent>
    <x:xf numFmtId="164" fontId="6" fillId="0" borderId="0" xfId="0" applyNumberFormat="1" applyFont="1" applyAlignment="1">
      <x:alignment horizontal="general" vertical="bottom"/>
    </x:xf>
    <x:xf numFmtId="165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/>
        </x:xf>
      </mc:Fallback>
    </mc:AlternateContent>
    <x:xf numFmtId="0" fontId="6" fillId="0" borderId="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left" vertical="center" indent="1"/>
        </x:xf>
      </mc:Fallback>
    </mc:AlternateContent>
    <x:xf numFmtId="165" fontId="6" fillId="0" borderId="3" xfId="0" applyNumberFormat="1" applyFont="1" applyBorder="1" applyAlignment="1">
      <x:alignment horizontal="general" vertical="center"/>
    </x:xf>
    <x:xf numFmtId="49" fontId="6" fillId="0" borderId="8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left" vertical="center" indent="1"/>
        </x:xf>
      </mc:Fallback>
    </mc:AlternateContent>
    <x:xf numFmtId="165" fontId="6" fillId="0" borderId="1" xfId="0" applyNumberFormat="1" applyFont="1" applyBorder="1" applyAlignment="1">
      <x:alignment horizontal="general" vertical="center"/>
    </x:xf>
    <x:xf numFmtId="49" fontId="6" fillId="0" borderId="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x:xf numFmtId="0" fontId="6" fillId="0" borderId="1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Border="1" applyAlignment="1">
          <x:alignment horizontal="left" vertical="center" indent="1"/>
        </x:xf>
      </mc:Fallback>
    </mc:AlternateContent>
    <x:xf numFmtId="165" fontId="6" fillId="0" borderId="11" xfId="0" applyNumberFormat="1" applyFont="1" applyBorder="1" applyAlignment="1">
      <x:alignment horizontal="general" vertical="center"/>
    </x:xf>
    <x:xf numFmtId="49" fontId="6" fillId="0" borderId="1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3" xfId="0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9" fontId="6" fillId="0" borderId="13" xfId="0" applyNumberFormat="1" applyFont="1" applyBorder="1" applyAlignment="1">
          <x:alignment horizontal="lef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lef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4" xfId="0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9" fontId="6" fillId="0" borderId="14" xfId="0" applyNumberFormat="1" applyFont="1" applyBorder="1" applyAlignment="1">
          <x:alignment horizontal="lef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1" xfId="0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9" fontId="6" fillId="0" borderId="11" xfId="0" applyNumberFormat="1" applyFont="1" applyBorder="1" applyAlignment="1">
          <x:alignment horizontal="lef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7" xfId="0" applyNumberFormat="1" applyFont="1" applyBorder="1" applyAlignment="1">
          <x:alignment horizontal="right" vertical="center"/>
        </x:xf>
      </mc:Fallback>
    </mc:AlternateContent>
    <x:xf numFmtId="0" fontId="6" fillId="0" borderId="1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x:xf numFmtId="49" fontId="6" fillId="0" borderId="15" xfId="0" applyNumberFormat="1" applyFont="1" applyBorder="1" applyAlignment="1">
      <x:alignment horizontal="general" vertical="bottom"/>
    </x:xf>
    <x:xf numFmtId="0" fontId="0" fillId="0" borderId="18" xfId="0" applyNumberFormat="1" applyBorder="1" applyAlignment="1">
      <x:alignment horizontal="general" vertical="bottom"/>
    </x:xf>
    <x:xf numFmtId="0" fontId="0" fillId="0" borderId="16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Border="1" applyAlignment="1">
          <x:alignment horizontal="center" vertical="center"/>
        </x:xf>
      </mc:Fallback>
    </mc:AlternateContent>
    <x:xf numFmtId="49" fontId="6" fillId="0" borderId="19" xfId="0" applyNumberFormat="1" applyFont="1" applyBorder="1" applyAlignment="1">
      <x:alignment horizontal="general" vertical="bottom"/>
    </x:xf>
    <x:xf numFmtId="49" fontId="0" fillId="0" borderId="19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Alignment="1" hs:applyExtension="1">
          <x:alignment horizontal="left" vertical="bottom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Alignment="1">
          <x:alignment horizontal="left" vertical="bottom" indent="1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bottom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bottom" indent="1"/>
        </x:xf>
      </mc:Fallback>
    </mc:AlternateContent>
    <x:xf numFmtId="49" fontId="0" fillId="0" borderId="1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left" vertical="bottom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left" vertical="bottom" inden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fLocksText="1" fPublished="0">
      <xdr:nvSpPr>
        <xdr:cNvPr id="2" name="Line 2"/>
        <xdr:cNvSpPr>
          <a:spLocks noChangeShapeType="1"/>
        </xdr:cNvSpPr>
      </xdr:nvSpPr>
      <xdr:spPr>
        <a:xfrm>
          <a:off x="3371850" y="438150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51"/>
  <x:sheetViews>
    <x:sheetView tabSelected="1" topLeftCell="A1" zoomScaleNormal="100" zoomScaleSheetLayoutView="75" workbookViewId="0">
      <x:selection activeCell="C3" activeCellId="0" sqref="C3:D3"/>
    </x:sheetView>
  </x:sheetViews>
  <x:sheetFormatPr defaultColWidth="8.88671875" defaultRowHeight="13.550000000000001"/>
  <x:cols>
    <x:col min="1" max="1" width="3.21875" style="8" customWidth="1"/>
    <x:col min="2" max="2" width="3.44140625" style="8" customWidth="1"/>
    <x:col min="3" max="3" width="25.33203125" style="8" customWidth="1"/>
    <x:col min="4" max="4" width="22" style="39" customWidth="1"/>
    <x:col min="5" max="5" width="56.5546875" style="8" customWidth="1"/>
    <x:col min="6" max="6" width="14" style="8" customWidth="1"/>
    <x:col min="7" max="7" width="5.88671875" style="8" customWidth="1"/>
    <x:col min="8" max="8" width="3.77734375" style="39" customWidth="1"/>
    <x:col min="9" max="9" width="6.33203125" style="8" hidden="1" customWidth="1"/>
    <x:col min="10" max="10" width="8.6640625" style="8" hidden="1" customWidth="1"/>
    <x:col min="11" max="11" width="13.88671875" style="8" hidden="1" customWidth="1"/>
    <x:col min="12" max="12" width="9.77734375" style="8" hidden="1" customWidth="1"/>
    <x:col min="13" max="13" width="8.6640625" style="8" hidden="1" customWidth="1"/>
    <x:col min="14" max="14" width="8.88671875" style="8" customWidth="1"/>
    <x:col min="15" max="16384" width="8.88671875" style="8"/>
  </x:cols>
  <x:sheetData>
    <x:row r="1" spans="1:5" ht="34.600000000000001">
      <x:c r="A1" s="66" t="s">
        <x:v>174</x:v>
      </x:c>
      <x:c r="B1" s="66"/>
      <x:c r="C1" s="66"/>
      <x:c r="D1" s="66"/>
      <x:c r="E1" s="66"/>
    </x:row>
    <x:row r="2" ht="24.75" customHeight="1"/>
    <x:row r="3" spans="1:5" ht="24.75" customHeight="1">
      <x:c r="A3" s="67" t="s">
        <x:v>70</x:v>
      </x:c>
      <x:c r="B3" s="67"/>
      <x:c r="C3" s="68" t="s">
        <x:v>224</x:v>
      </x:c>
      <x:c r="D3" s="68"/>
      <x:c r="E3" s="40" t="s">
        <x:v>187</x:v>
      </x:c>
    </x:row>
    <x:row r="4" spans="1:13" ht="21.75" customHeight="1">
      <x:c r="A4" s="69" t="s">
        <x:v>133</x:v>
      </x:c>
      <x:c r="B4" s="70"/>
      <x:c r="C4" s="41" t="s">
        <x:v>44</x:v>
      </x:c>
      <x:c r="D4" s="42" t="s">
        <x:v>129</x:v>
      </x:c>
      <x:c r="E4" s="43" t="s">
        <x:v>26</x:v>
      </x:c>
      <x:c r="F4" s="8" t="s">
        <x:v>107</x:v>
      </x:c>
      <x:c r="I4" s="15" t="s">
        <x:v>98</x:v>
      </x:c>
      <x:c r="J4" s="15" t="s">
        <x:v>150</x:v>
      </x:c>
      <x:c r="K4" s="15" t="s">
        <x:v>139</x:v>
      </x:c>
      <x:c r="L4" s="15" t="s">
        <x:v>115</x:v>
      </x:c>
      <x:c r="M4" s="15" t="s">
        <x:v>25</x:v>
      </x:c>
    </x:row>
    <x:row r="5" spans="1:13" ht="14.1" customHeight="1">
      <x:c r="A5" s="44"/>
      <x:c r="B5" s="64" t="s">
        <x:v>84</x:v>
      </x:c>
      <x:c r="C5" s="45" t="s">
        <x:v>13</x:v>
      </x:c>
      <x:c r="D5" s="46">
        <x:f>총괄표!I29</x:f>
        <x:v>0</x:v>
      </x:c>
      <x:c r="E5" s="47"/>
      <x:c r="G5" s="8" t="s">
        <x:v>107</x:v>
      </x:c>
      <x:c r="J5" s="8">
        <x:v>1</x:v>
      </x:c>
      <x:c r="K5" s="39">
        <x:f>D5*J5</x:f>
        <x:v>0</x:v>
      </x:c>
      <x:c r="L5" s="39"/>
      <x:c r="M5" s="39"/>
    </x:row>
    <x:row r="6" spans="1:13" ht="14.1" customHeight="1">
      <x:c r="A6" s="44"/>
      <x:c r="B6" s="64"/>
      <x:c r="C6" s="48" t="s">
        <x:v>4</x:v>
      </x:c>
      <x:c r="D6" s="49"/>
      <x:c r="E6" s="50"/>
      <x:c r="K6" s="39">
        <x:f t="shared" ref="K6:K33" si="0">D6*J6</x:f>
        <x:v>0</x:v>
      </x:c>
      <x:c r="L6" s="39"/>
      <x:c r="M6" s="39"/>
    </x:row>
    <x:row r="7" spans="1:13" ht="14.1" customHeight="1">
      <x:c r="A7" s="44" t="s">
        <x:v>107</x:v>
      </x:c>
      <x:c r="B7" s="65"/>
      <x:c r="C7" s="48" t="s">
        <x:v>183</x:v>
      </x:c>
      <x:c r="D7" s="49">
        <x:f>SUM(D5:D6)</x:f>
        <x:v>0</x:v>
      </x:c>
      <x:c r="E7" s="50"/>
      <x:c r="K7" s="39">
        <x:f t="shared" si="0"/>
        <x:v>0</x:v>
      </x:c>
      <x:c r="L7" s="39"/>
      <x:c r="M7" s="39"/>
    </x:row>
    <x:row r="8" spans="1:13" ht="14.1" customHeight="1">
      <x:c r="A8" s="51" t="s">
        <x:v>122</x:v>
      </x:c>
      <x:c r="B8" s="63" t="s">
        <x:v>80</x:v>
      </x:c>
      <x:c r="C8" s="48" t="s">
        <x:v>5</x:v>
      </x:c>
      <x:c r="D8" s="49">
        <x:f>총괄표!L29</x:f>
        <x:v>0</x:v>
      </x:c>
      <x:c r="E8" s="50"/>
      <x:c r="J8" s="8">
        <x:v>1</x:v>
      </x:c>
      <x:c r="K8" s="39">
        <x:f t="shared" si="0"/>
        <x:v>0</x:v>
      </x:c>
      <x:c r="L8" s="39"/>
      <x:c r="M8" s="39"/>
    </x:row>
    <x:row r="9" spans="1:13" ht="14.1" customHeight="1">
      <x:c r="A9" s="44"/>
      <x:c r="B9" s="64"/>
      <x:c r="C9" s="48" t="s">
        <x:v>16</x:v>
      </x:c>
      <x:c r="D9" s="49">
        <x:f>TRUNC(D8*I9/100)</x:f>
        <x:v>0</x:v>
      </x:c>
      <x:c r="E9" s="50" t="s">
        <x:v>232</x:v>
      </x:c>
      <x:c r="I9" s="8">
        <x:v>17.5</x:v>
      </x:c>
      <x:c r="J9" s="8">
        <x:v>1</x:v>
      </x:c>
      <x:c r="K9" s="39">
        <x:f t="shared" si="0"/>
        <x:v>0</x:v>
      </x:c>
      <x:c r="L9" s="39"/>
      <x:c r="M9" s="39"/>
    </x:row>
    <x:row r="10" spans="1:13" ht="14.1" customHeight="1">
      <x:c r="A10" s="44"/>
      <x:c r="B10" s="65"/>
      <x:c r="C10" s="48" t="s">
        <x:v>183</x:v>
      </x:c>
      <x:c r="D10" s="49">
        <x:f>SUM(D8:D9)</x:f>
        <x:v>0</x:v>
      </x:c>
      <x:c r="E10" s="50"/>
      <x:c r="K10" s="39">
        <x:f t="shared" si="0"/>
        <x:v>0</x:v>
      </x:c>
      <x:c r="L10" s="39"/>
      <x:c r="M10" s="39"/>
    </x:row>
    <x:row r="11" spans="1:13" ht="14.1" customHeight="1">
      <x:c r="A11" s="44" t="s">
        <x:v>107</x:v>
      </x:c>
      <x:c r="B11" s="52"/>
      <x:c r="C11" s="48" t="s">
        <x:v>19</x:v>
      </x:c>
      <x:c r="D11" s="49">
        <x:f>TRUNC(D10*I11/100)</x:f>
        <x:v>0</x:v>
      </x:c>
      <x:c r="E11" s="50" t="s">
        <x:v>198</x:v>
      </x:c>
      <x:c r="I11" s="8">
        <x:v>3.5600000000000001</x:v>
      </x:c>
      <x:c r="J11" s="8">
        <x:v>1</x:v>
      </x:c>
      <x:c r="K11" s="39">
        <x:f t="shared" si="0"/>
        <x:v>0</x:v>
      </x:c>
      <x:c r="L11" s="39"/>
      <x:c r="M11" s="39"/>
    </x:row>
    <x:row r="12" spans="1:13" ht="14.1" customHeight="1">
      <x:c r="A12" s="44"/>
      <x:c r="B12" s="52"/>
      <x:c r="C12" s="48" t="s">
        <x:v>9</x:v>
      </x:c>
      <x:c r="D12" s="49">
        <x:f>TRUNC(D10*I12/100)</x:f>
        <x:v>0</x:v>
      </x:c>
      <x:c r="E12" s="50" t="s">
        <x:v>188</x:v>
      </x:c>
      <x:c r="I12" s="8">
        <x:v>1.01</x:v>
      </x:c>
      <x:c r="J12" s="8">
        <x:v>1</x:v>
      </x:c>
      <x:c r="K12" s="39">
        <x:f t="shared" si="0"/>
        <x:v>0</x:v>
      </x:c>
      <x:c r="L12" s="39"/>
      <x:c r="M12" s="39"/>
    </x:row>
    <x:row r="13" spans="1:13" ht="14.1" customHeight="1">
      <x:c r="A13" s="44"/>
      <x:c r="B13" s="53" t="s">
        <x:v>145</x:v>
      </x:c>
      <x:c r="C13" s="48" t="s">
        <x:v>40</x:v>
      </x:c>
      <x:c r="D13" s="49">
        <x:f>TRUNC((D7+D8)*I13/100)</x:f>
        <x:v>0</x:v>
      </x:c>
      <x:c r="E13" s="50" t="s">
        <x:v>195</x:v>
      </x:c>
      <x:c r="I13" s="8">
        <x:v>2.0699999999999998</x:v>
      </x:c>
      <x:c r="J13" s="8">
        <x:v>1</x:v>
      </x:c>
      <x:c r="K13" s="39">
        <x:f>D13*J13</x:f>
        <x:v>0</x:v>
      </x:c>
      <x:c r="L13" s="39"/>
      <x:c r="M13" s="39"/>
    </x:row>
    <x:row r="14" spans="1:13" ht="14.1" customHeight="1">
      <x:c r="A14" s="44" t="s">
        <x:v>107</x:v>
      </x:c>
      <x:c r="B14" s="52"/>
      <x:c r="C14" s="48" t="s">
        <x:v>11</x:v>
      </x:c>
      <x:c r="D14" s="49">
        <x:f>TRUNC((D7+D10)*I14/100)</x:f>
        <x:v>0</x:v>
      </x:c>
      <x:c r="E14" s="50" t="s">
        <x:v>204</x:v>
      </x:c>
      <x:c r="I14" s="8">
        <x:v>5</x:v>
      </x:c>
      <x:c r="J14" s="8">
        <x:v>1</x:v>
      </x:c>
      <x:c r="K14" s="39">
        <x:f t="shared" si="0"/>
        <x:v>0</x:v>
      </x:c>
      <x:c r="L14" s="39"/>
      <x:c r="M14" s="39"/>
    </x:row>
    <x:row r="15" spans="1:13" ht="14.1" customHeight="1">
      <x:c r="A15" s="44"/>
      <x:c r="B15" s="52"/>
      <x:c r="C15" s="48" t="s">
        <x:v>18</x:v>
      </x:c>
      <x:c r="D15" s="49">
        <x:f>TRUNC(D10*I15/100)</x:f>
        <x:v>0</x:v>
      </x:c>
      <x:c r="E15" s="50" t="s">
        <x:v>202</x:v>
      </x:c>
      <x:c r="I15" s="8">
        <x:v>0.0059999999999999998</x:v>
      </x:c>
      <x:c r="J15" s="8">
        <x:v>1</x:v>
      </x:c>
      <x:c r="K15" s="39">
        <x:f t="shared" si="0"/>
        <x:v>0</x:v>
      </x:c>
      <x:c r="L15" s="39"/>
      <x:c r="M15" s="39"/>
    </x:row>
    <x:row r="16" spans="1:13" ht="14.1" customHeight="1">
      <x:c r="A16" s="44"/>
      <x:c r="B16" s="52"/>
      <x:c r="C16" s="48" t="s">
        <x:v>76</x:v>
      </x:c>
      <x:c r="D16" s="49">
        <x:f>TRUNC(D10*I16/100)</x:f>
        <x:v>0</x:v>
      </x:c>
      <x:c r="E16" s="50" t="s">
        <x:v>185</x:v>
      </x:c>
      <x:c r="I16" s="8">
        <x:v>0.089999999999999991</x:v>
      </x:c>
      <x:c r="J16" s="8">
        <x:v>1</x:v>
      </x:c>
      <x:c r="K16" s="39">
        <x:f t="shared" si="0"/>
        <x:v>0</x:v>
      </x:c>
      <x:c r="L16" s="39"/>
      <x:c r="M16" s="39"/>
    </x:row>
    <x:row r="17" spans="1:13" ht="14.1" customHeight="1">
      <x:c r="A17" s="51" t="s">
        <x:v>125</x:v>
      </x:c>
      <x:c r="B17" s="52"/>
      <x:c r="C17" s="48"/>
      <x:c r="D17" s="49"/>
      <x:c r="E17" s="50"/>
      <x:c r="I17" s="8">
        <x:v>10.25</x:v>
      </x:c>
      <x:c r="J17" s="8">
        <x:v>1</x:v>
      </x:c>
      <x:c r="K17" s="39">
        <x:f t="shared" si="0"/>
        <x:v>0</x:v>
      </x:c>
      <x:c r="L17" s="39"/>
      <x:c r="M17" s="39"/>
    </x:row>
    <x:row r="18" spans="1:13" ht="14.1" customHeight="1">
      <x:c r="A18" s="44" t="s">
        <x:v>107</x:v>
      </x:c>
      <x:c r="B18" s="53" t="s">
        <x:v>107</x:v>
      </x:c>
      <x:c r="C18" s="48"/>
      <x:c r="D18" s="49"/>
      <x:c r="E18" s="50"/>
      <x:c r="K18" s="39">
        <x:f t="shared" si="0"/>
        <x:v>0</x:v>
      </x:c>
      <x:c r="L18" s="39"/>
      <x:c r="M18" s="39"/>
    </x:row>
    <x:row r="19" spans="1:13" ht="14.1" customHeight="1">
      <x:c r="A19" s="44"/>
      <x:c r="C19" s="48" t="s">
        <x:v>107</x:v>
      </x:c>
      <x:c r="D19" s="49"/>
      <x:c r="E19" s="50"/>
      <x:c r="K19" s="39">
        <x:f t="shared" si="0"/>
        <x:v>0</x:v>
      </x:c>
      <x:c r="L19" s="39"/>
      <x:c r="M19" s="39"/>
    </x:row>
    <x:row r="20" spans="1:13" ht="14.1" customHeight="1">
      <x:c r="A20" s="44"/>
      <x:c r="B20" s="52"/>
      <x:c r="C20" s="48" t="s">
        <x:v>107</x:v>
      </x:c>
      <x:c r="D20" s="49"/>
      <x:c r="E20" s="50"/>
      <x:c r="K20" s="39">
        <x:f t="shared" si="0"/>
        <x:v>0</x:v>
      </x:c>
      <x:c r="L20" s="39"/>
      <x:c r="M20" s="39"/>
    </x:row>
    <x:row r="21" spans="1:13" ht="14.1" customHeight="1">
      <x:c r="A21" s="44"/>
      <x:c r="B21" s="53" t="s">
        <x:v>120</x:v>
      </x:c>
      <x:c r="C21" s="48" t="s">
        <x:v>107</x:v>
      </x:c>
      <x:c r="D21" s="49"/>
      <x:c r="E21" s="50"/>
      <x:c r="K21" s="39">
        <x:f t="shared" si="0"/>
        <x:v>0</x:v>
      </x:c>
      <x:c r="L21" s="39"/>
      <x:c r="M21" s="39"/>
    </x:row>
    <x:row r="22" spans="1:13" ht="14.1" customHeight="1">
      <x:c r="A22" s="51" t="s">
        <x:v>120</x:v>
      </x:c>
      <x:c r="B22" s="52"/>
      <x:c r="C22" s="48" t="s">
        <x:v>107</x:v>
      </x:c>
      <x:c r="D22" s="49"/>
      <x:c r="E22" s="50"/>
      <x:c r="K22" s="39">
        <x:f t="shared" si="0"/>
        <x:v>0</x:v>
      </x:c>
      <x:c r="L22" s="39"/>
      <x:c r="M22" s="39"/>
    </x:row>
    <x:row r="23" spans="1:13" ht="14.1" customHeight="1">
      <x:c r="A23" s="44"/>
      <x:c r="B23" s="52"/>
      <x:c r="C23" s="48" t="s">
        <x:v>107</x:v>
      </x:c>
      <x:c r="D23" s="49"/>
      <x:c r="E23" s="50"/>
      <x:c r="K23" s="39">
        <x:f t="shared" si="0"/>
        <x:v>0</x:v>
      </x:c>
      <x:c r="L23" s="39"/>
      <x:c r="M23" s="39"/>
    </x:row>
    <x:row r="24" spans="1:13" ht="14.1" customHeight="1">
      <x:c r="A24" s="44"/>
      <x:c r="B24" s="52"/>
      <x:c r="C24" s="54" t="s">
        <x:v>183</x:v>
      </x:c>
      <x:c r="D24" s="49">
        <x:f>SUM(D11:D23)</x:f>
        <x:v>0</x:v>
      </x:c>
      <x:c r="E24" s="50"/>
      <x:c r="K24" s="39">
        <x:f t="shared" si="0"/>
        <x:v>0</x:v>
      </x:c>
      <x:c r="L24" s="39"/>
      <x:c r="M24" s="39"/>
    </x:row>
    <x:row r="25" spans="1:13" ht="14.1" customHeight="1">
      <x:c r="A25" s="44"/>
      <x:c r="B25" s="61" t="s">
        <x:v>189</x:v>
      </x:c>
      <x:c r="C25" s="62"/>
      <x:c r="D25" s="49">
        <x:f>D7+D10+D24</x:f>
        <x:v>0</x:v>
      </x:c>
      <x:c r="E25" s="50"/>
      <x:c r="K25" s="39">
        <x:f t="shared" si="0"/>
        <x:v>0</x:v>
      </x:c>
      <x:c r="L25" s="39"/>
      <x:c r="M25" s="39"/>
    </x:row>
    <x:row r="26" spans="1:13" ht="14.1" customHeight="1">
      <x:c r="A26" s="57" t="s">
        <x:v>177</x:v>
      </x:c>
      <x:c r="B26" s="58"/>
      <x:c r="C26" s="58"/>
      <x:c r="D26" s="49">
        <x:f>TRUNC((D7+D10+D24)*I26/100)</x:f>
        <x:v>0</x:v>
      </x:c>
      <x:c r="E26" s="50" t="s">
        <x:v>226</x:v>
      </x:c>
      <x:c r="I26" s="8">
        <x:v>8</x:v>
      </x:c>
      <x:c r="J26" s="8">
        <x:v>1</x:v>
      </x:c>
      <x:c r="K26" s="39">
        <x:f t="shared" si="0"/>
        <x:v>0</x:v>
      </x:c>
      <x:c r="L26" s="39"/>
      <x:c r="M26" s="39"/>
    </x:row>
    <x:row r="27" spans="1:13" ht="14.1" customHeight="1">
      <x:c r="A27" s="57" t="s">
        <x:v>192</x:v>
      </x:c>
      <x:c r="B27" s="58"/>
      <x:c r="C27" s="58"/>
      <x:c r="D27" s="49">
        <x:f>L27-((SUM(K5:K26)+L27-TRUNC((SUM(K5:K26)+L27)/M27)*M27))</x:f>
        <x:v>0</x:v>
      </x:c>
      <x:c r="E27" s="50" t="s">
        <x:v>91</x:v>
      </x:c>
      <x:c r="I27" s="8">
        <x:v>15</x:v>
      </x:c>
      <x:c r="J27" s="8">
        <x:v>1</x:v>
      </x:c>
      <x:c r="K27" s="39">
        <x:f t="shared" si="0"/>
        <x:v>0</x:v>
      </x:c>
      <x:c r="L27" s="39">
        <x:f>TRUNC((D10+D24+D26)*I27/100)</x:f>
        <x:v>0</x:v>
      </x:c>
      <x:c r="M27" s="39">
        <x:v>100000</x:v>
      </x:c>
    </x:row>
    <x:row r="28" spans="1:13" ht="14.1" customHeight="1">
      <x:c r="A28" s="57" t="s">
        <x:v>3</x:v>
      </x:c>
      <x:c r="B28" s="58"/>
      <x:c r="C28" s="58"/>
      <x:c r="D28" s="49">
        <x:f>SUM(K5:K27)</x:f>
        <x:v>0</x:v>
      </x:c>
      <x:c r="E28" s="50"/>
      <x:c r="K28" s="39">
        <x:f t="shared" si="0"/>
        <x:v>0</x:v>
      </x:c>
      <x:c r="L28" s="39"/>
      <x:c r="M28" s="39"/>
    </x:row>
    <x:row r="29" spans="1:13" ht="14.1" customHeight="1">
      <x:c r="A29" s="57" t="s">
        <x:v>160</x:v>
      </x:c>
      <x:c r="B29" s="58"/>
      <x:c r="C29" s="58"/>
      <x:c r="D29" s="49">
        <x:f>TRUNC(D28*I29/100)</x:f>
        <x:v>0</x:v>
      </x:c>
      <x:c r="E29" s="50" t="s">
        <x:v>165</x:v>
      </x:c>
      <x:c r="I29" s="8">
        <x:v>10</x:v>
      </x:c>
      <x:c r="J29" s="8">
        <x:v>1</x:v>
      </x:c>
      <x:c r="K29" s="39">
        <x:f t="shared" si="0"/>
        <x:v>0</x:v>
      </x:c>
      <x:c r="L29" s="39"/>
      <x:c r="M29" s="39"/>
    </x:row>
    <x:row r="30" spans="1:13" ht="14.1" customHeight="1">
      <x:c r="A30" s="57" t="s">
        <x:v>107</x:v>
      </x:c>
      <x:c r="B30" s="58"/>
      <x:c r="C30" s="58"/>
      <x:c r="D30" s="49"/>
      <x:c r="E30" s="50"/>
      <x:c r="K30" s="39">
        <x:f t="shared" si="0"/>
        <x:v>0</x:v>
      </x:c>
      <x:c r="L30" s="39"/>
      <x:c r="M30" s="39"/>
    </x:row>
    <x:row r="31" spans="1:13" ht="14.1" customHeight="1">
      <x:c r="A31" s="57" t="s">
        <x:v>107</x:v>
      </x:c>
      <x:c r="B31" s="58"/>
      <x:c r="C31" s="58"/>
      <x:c r="D31" s="49"/>
      <x:c r="E31" s="50"/>
      <x:c r="K31" s="39">
        <x:f t="shared" si="0"/>
        <x:v>0</x:v>
      </x:c>
      <x:c r="L31" s="39"/>
      <x:c r="M31" s="39"/>
    </x:row>
    <x:row r="32" spans="1:13" ht="14.1" customHeight="1">
      <x:c r="A32" s="57" t="s">
        <x:v>107</x:v>
      </x:c>
      <x:c r="B32" s="58"/>
      <x:c r="C32" s="58"/>
      <x:c r="D32" s="49"/>
      <x:c r="E32" s="50"/>
      <x:c r="K32" s="39">
        <x:f t="shared" si="0"/>
        <x:v>0</x:v>
      </x:c>
      <x:c r="L32" s="39"/>
      <x:c r="M32" s="39"/>
    </x:row>
    <x:row r="33" spans="1:13" ht="14.1" customHeight="1">
      <x:c r="A33" s="57" t="s">
        <x:v>107</x:v>
      </x:c>
      <x:c r="B33" s="58"/>
      <x:c r="C33" s="58"/>
      <x:c r="D33" s="49"/>
      <x:c r="E33" s="50"/>
      <x:c r="K33" s="39">
        <x:f t="shared" si="0"/>
        <x:v>0</x:v>
      </x:c>
      <x:c r="L33" s="39"/>
      <x:c r="M33" s="39"/>
    </x:row>
    <x:row r="34" spans="1:13" ht="14.1" customHeight="1">
      <x:c r="A34" s="59" t="s">
        <x:v>184</x:v>
      </x:c>
      <x:c r="B34" s="60"/>
      <x:c r="C34" s="60"/>
      <x:c r="D34" s="55">
        <x:f>K34</x:f>
        <x:v>0</x:v>
      </x:c>
      <x:c r="E34" s="56" t="s">
        <x:v>35</x:v>
      </x:c>
      <x:c r="K34" s="39">
        <x:f>TRUNC(D28+K29,-5)</x:f>
        <x:v>0</x:v>
      </x:c>
      <x:c r="L34" s="39"/>
      <x:c r="M34" s="39"/>
    </x:row>
    <x:row r="35" spans="11:13" ht="14.1" customHeight="1">
      <x:c r="K35" s="39"/>
      <x:c r="L35" s="39"/>
      <x:c r="M35" s="39"/>
    </x:row>
    <x:row r="36" spans="11:13">
      <x:c r="K36" s="39"/>
      <x:c r="L36" s="39"/>
      <x:c r="M36" s="39"/>
    </x:row>
    <x:row r="37" spans="11:13">
      <x:c r="K37" s="39"/>
      <x:c r="L37" s="39"/>
      <x:c r="M37" s="39"/>
    </x:row>
    <x:row r="38" spans="11:13">
      <x:c r="K38" s="39"/>
      <x:c r="L38" s="39"/>
      <x:c r="M38" s="39"/>
    </x:row>
    <x:row r="39" spans="11:13">
      <x:c r="K39" s="39"/>
      <x:c r="L39" s="39"/>
      <x:c r="M39" s="39"/>
    </x:row>
    <x:row r="40" spans="11:13">
      <x:c r="K40" s="39"/>
      <x:c r="L40" s="39"/>
      <x:c r="M40" s="39"/>
    </x:row>
    <x:row r="41" spans="11:13">
      <x:c r="K41" s="39"/>
      <x:c r="L41" s="39"/>
      <x:c r="M41" s="39"/>
    </x:row>
    <x:row r="42" spans="11:13">
      <x:c r="K42" s="39"/>
      <x:c r="L42" s="39"/>
      <x:c r="M42" s="39"/>
    </x:row>
    <x:row r="43" spans="11:13">
      <x:c r="K43" s="39"/>
      <x:c r="L43" s="39"/>
      <x:c r="M43" s="39"/>
    </x:row>
    <x:row r="44" spans="11:13">
      <x:c r="K44" s="39"/>
      <x:c r="L44" s="39"/>
      <x:c r="M44" s="39"/>
    </x:row>
    <x:row r="45" spans="11:13">
      <x:c r="K45" s="39"/>
      <x:c r="L45" s="39"/>
      <x:c r="M45" s="39"/>
    </x:row>
    <x:row r="46" spans="11:13">
      <x:c r="K46" s="39"/>
      <x:c r="L46" s="39"/>
      <x:c r="M46" s="39"/>
    </x:row>
    <x:row r="47" spans="11:13">
      <x:c r="K47" s="39"/>
      <x:c r="L47" s="39"/>
      <x:c r="M47" s="39"/>
    </x:row>
    <x:row r="48" spans="11:13">
      <x:c r="K48" s="39"/>
      <x:c r="L48" s="39"/>
      <x:c r="M48" s="39"/>
    </x:row>
    <x:row r="49" spans="11:13">
      <x:c r="K49" s="39"/>
      <x:c r="L49" s="39"/>
      <x:c r="M49" s="39"/>
    </x:row>
    <x:row r="50" spans="11:13">
      <x:c r="K50" s="39"/>
      <x:c r="L50" s="39"/>
      <x:c r="M50" s="39"/>
    </x:row>
    <x:row r="51" spans="11:13">
      <x:c r="K51" s="39"/>
      <x:c r="L51" s="39"/>
      <x:c r="M51" s="39"/>
    </x:row>
  </x:sheetData>
  <x:mergeCells count="16">
    <x:mergeCell ref="A31:C31"/>
    <x:mergeCell ref="A32:C32"/>
    <x:mergeCell ref="A33:C33"/>
    <x:mergeCell ref="A34:C34"/>
    <x:mergeCell ref="B25:C25"/>
    <x:mergeCell ref="A26:C26"/>
    <x:mergeCell ref="A27:C27"/>
    <x:mergeCell ref="A28:C28"/>
    <x:mergeCell ref="A29:C29"/>
    <x:mergeCell ref="A30:C30"/>
    <x:mergeCell ref="B8:B10"/>
    <x:mergeCell ref="A1:E1"/>
    <x:mergeCell ref="A3:B3"/>
    <x:mergeCell ref="C3:D3"/>
    <x:mergeCell ref="A4:B4"/>
    <x:mergeCell ref="B5:B7"/>
  </x:mergeCells>
  <x:printOptions horizontalCentered="1" verticalCentered="1" headings="0" gridLines="0" gridLinesSet="1"/>
  <x:pageMargins left="0.74750000238418579" right="0.35430556535720825" top="0.19666667282581329" bottom="0.39347222447395325" header="0.51138889789581299" footer="0.39347222447395325"/>
  <x:pageSetup paperSize="9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A29"/>
  <x:sheetViews>
    <x:sheetView topLeftCell="D1" zoomScaleNormal="100" zoomScaleSheetLayoutView="75" workbookViewId="0">
      <x:pane xSplit="0" ySplit="3" topLeftCell="D4" activePane="bottomLeft" state="frozen"/>
      <x:selection pane="bottomLeft" activeCell="D1" activeCellId="0" sqref="D1:Q1"/>
    </x:sheetView>
  </x:sheetViews>
  <x:sheetFormatPr defaultColWidth="8.88671875" defaultRowHeight="20.449999999999999" customHeight="1"/>
  <x:cols>
    <x:col min="1" max="1" width="5.77734375" style="2" hidden="1" customWidth="1"/>
    <x:col min="2" max="2" width="6.5546875" style="12" hidden="1" customWidth="1"/>
    <x:col min="3" max="3" width="13.6640625" style="12" hidden="1" customWidth="1"/>
    <x:col min="4" max="4" width="36.21875" style="12" customWidth="1"/>
    <x:col min="5" max="5" width="9.109375" style="2" hidden="1" customWidth="1"/>
    <x:col min="6" max="6" width="4.21875" style="17" customWidth="1"/>
    <x:col min="7" max="7" width="4.6640625" style="22" customWidth="1"/>
    <x:col min="8" max="8" width="13" style="22" customWidth="1"/>
    <x:col min="9" max="9" width="13.109375" style="22" customWidth="1"/>
    <x:col min="10" max="10" width="5.109375" style="22" hidden="1" customWidth="1"/>
    <x:col min="11" max="11" width="11.21875" style="22" bestFit="1" customWidth="1"/>
    <x:col min="12" max="12" width="11.5546875" style="22" customWidth="1"/>
    <x:col min="13" max="14" width="9.44140625" style="22" customWidth="1"/>
    <x:col min="15" max="15" width="8.77734375" style="22" hidden="1" customWidth="1"/>
    <x:col min="16" max="16" width="13.21875" style="22" customWidth="1"/>
    <x:col min="17" max="17" width="10.44140625" style="12" customWidth="1"/>
    <x:col min="18" max="16384" width="8.88671875" style="2"/>
  </x:cols>
  <x:sheetData>
    <x:row r="1" spans="1:27" customHeight="1">
      <x:c r="A1" s="2" t="s">
        <x:v>39</x:v>
      </x:c>
      <x:c r="B1" s="12" t="s">
        <x:v>106</x:v>
      </x:c>
      <x:c r="D1" s="75" t="s">
        <x:v>96</x:v>
      </x:c>
      <x:c r="E1" s="76"/>
      <x:c r="F1" s="76"/>
      <x:c r="G1" s="76"/>
      <x:c r="H1" s="76"/>
      <x:c r="I1" s="76"/>
      <x:c r="J1" s="76"/>
      <x:c r="K1" s="76"/>
      <x:c r="L1" s="76"/>
      <x:c r="M1" s="76"/>
      <x:c r="N1" s="76"/>
      <x:c r="O1" s="76"/>
      <x:c r="P1" s="76"/>
      <x:c r="Q1" s="76"/>
      <x:c r="AA1" s="2" t="s">
        <x:v>17</x:v>
      </x:c>
    </x:row>
    <x:row r="2" spans="1:17" s="13" customFormat="1" customHeight="1">
      <x:c r="A2" s="77" t="s">
        <x:v>131</x:v>
      </x:c>
      <x:c r="B2" s="77" t="s">
        <x:v>28</x:v>
      </x:c>
      <x:c r="C2" s="77" t="s">
        <x:v>130</x:v>
      </x:c>
      <x:c r="D2" s="78" t="s">
        <x:v>12</x:v>
      </x:c>
      <x:c r="E2" s="79" t="s">
        <x:v>134</x:v>
      </x:c>
      <x:c r="F2" s="79" t="s">
        <x:v>127</x:v>
      </x:c>
      <x:c r="G2" s="74" t="s">
        <x:v>150</x:v>
      </x:c>
      <x:c r="H2" s="74" t="s">
        <x:v>128</x:v>
      </x:c>
      <x:c r="I2" s="74"/>
      <x:c r="J2" s="74" t="s">
        <x:v>143</x:v>
      </x:c>
      <x:c r="K2" s="74"/>
      <x:c r="L2" s="74"/>
      <x:c r="M2" s="74" t="s">
        <x:v>108</x:v>
      </x:c>
      <x:c r="N2" s="74"/>
      <x:c r="O2" s="34"/>
      <x:c r="P2" s="74" t="s">
        <x:v>123</x:v>
      </x:c>
      <x:c r="Q2" s="78" t="s">
        <x:v>114</x:v>
      </x:c>
    </x:row>
    <x:row r="3" spans="1:17" s="13" customFormat="1" customHeight="1">
      <x:c r="A3" s="77"/>
      <x:c r="B3" s="77"/>
      <x:c r="C3" s="77"/>
      <x:c r="D3" s="78"/>
      <x:c r="E3" s="79"/>
      <x:c r="F3" s="79"/>
      <x:c r="G3" s="74"/>
      <x:c r="H3" s="34" t="s">
        <x:v>121</x:v>
      </x:c>
      <x:c r="I3" s="34" t="s">
        <x:v>139</x:v>
      </x:c>
      <x:c r="J3" s="34" t="s">
        <x:v>150</x:v>
      </x:c>
      <x:c r="K3" s="34" t="s">
        <x:v>121</x:v>
      </x:c>
      <x:c r="L3" s="34" t="s">
        <x:v>139</x:v>
      </x:c>
      <x:c r="M3" s="34" t="s">
        <x:v>121</x:v>
      </x:c>
      <x:c r="N3" s="34" t="s">
        <x:v>139</x:v>
      </x:c>
      <x:c r="O3" s="34" t="s">
        <x:v>121</x:v>
      </x:c>
      <x:c r="P3" s="74"/>
      <x:c r="Q3" s="78"/>
    </x:row>
    <x:row r="4" spans="2:17" customHeight="1">
      <x:c r="B4" s="12" t="s">
        <x:v>116</x:v>
      </x:c>
      <x:c r="D4" s="71" t="s">
        <x:v>186</x:v>
      </x:c>
      <x:c r="E4" s="72"/>
      <x:c r="F4" s="72"/>
      <x:c r="G4" s="72"/>
      <x:c r="H4" s="72"/>
      <x:c r="I4" s="72"/>
      <x:c r="J4" s="72"/>
      <x:c r="K4" s="72"/>
      <x:c r="L4" s="72"/>
      <x:c r="M4" s="72"/>
      <x:c r="N4" s="72"/>
      <x:c r="O4" s="72"/>
      <x:c r="P4" s="72"/>
      <x:c r="Q4" s="73"/>
    </x:row>
    <x:row r="5" spans="2:17" customHeight="1">
      <x:c r="B5" s="12" t="s">
        <x:v>135</x:v>
      </x:c>
      <x:c r="D5" s="11" t="s">
        <x:v>94</x:v>
      </x:c>
      <x:c r="E5" s="14"/>
      <x:c r="F5" s="18" t="s">
        <x:v>138</x:v>
      </x:c>
      <x:c r="G5" s="24">
        <x:v>1</x:v>
      </x:c>
      <x:c r="H5" s="24">
        <x:f>내역서!I29</x:f>
        <x:v>0</x:v>
      </x:c>
      <x:c r="I5" s="24">
        <x:f>G5*H5</x:f>
        <x:v>0</x:v>
      </x:c>
      <x:c r="J5" s="24"/>
      <x:c r="K5" s="24">
        <x:f>내역서!L29</x:f>
        <x:v>0</x:v>
      </x:c>
      <x:c r="L5" s="24">
        <x:f>G5*K5</x:f>
        <x:v>0</x:v>
      </x:c>
      <x:c r="M5" s="24">
        <x:f>내역서!N29</x:f>
        <x:v>0</x:v>
      </x:c>
      <x:c r="N5" s="24">
        <x:f>G5*M5</x:f>
        <x:v>0</x:v>
      </x:c>
      <x:c r="O5" s="24" t="str">
        <x:f>IF((H5+K5+M5)=0,"",(H5+K5+M5))</x:f>
        <x:v/>
      </x:c>
      <x:c r="P5" s="24">
        <x:f>SUM(I5,L5,N5)</x:f>
        <x:v>0</x:v>
      </x:c>
      <x:c r="Q5" s="11" t="s">
        <x:v>107</x:v>
      </x:c>
    </x:row>
    <x:row r="6" spans="4:17" customHeight="1">
      <x:c r="D6" s="11"/>
      <x:c r="E6" s="14"/>
      <x:c r="F6" s="18"/>
      <x:c r="G6" s="24"/>
      <x:c r="H6" s="24"/>
      <x:c r="I6" s="24"/>
      <x:c r="J6" s="24"/>
      <x:c r="K6" s="24"/>
      <x:c r="L6" s="24"/>
      <x:c r="M6" s="24"/>
      <x:c r="N6" s="24"/>
      <x:c r="O6" s="24"/>
      <x:c r="P6" s="24"/>
      <x:c r="Q6" s="11"/>
    </x:row>
    <x:row r="7" spans="4:17" customHeight="1">
      <x:c r="D7" s="11"/>
      <x:c r="E7" s="14"/>
      <x:c r="F7" s="18"/>
      <x:c r="G7" s="24"/>
      <x:c r="H7" s="24"/>
      <x:c r="I7" s="24"/>
      <x:c r="J7" s="24"/>
      <x:c r="K7" s="24"/>
      <x:c r="L7" s="24"/>
      <x:c r="M7" s="24"/>
      <x:c r="N7" s="24"/>
      <x:c r="O7" s="24"/>
      <x:c r="P7" s="24"/>
      <x:c r="Q7" s="11"/>
    </x:row>
    <x:row r="8" spans="4:17" customHeight="1">
      <x:c r="D8" s="11"/>
      <x:c r="E8" s="14"/>
      <x:c r="F8" s="18"/>
      <x:c r="G8" s="24"/>
      <x:c r="H8" s="24"/>
      <x:c r="I8" s="24"/>
      <x:c r="J8" s="24"/>
      <x:c r="K8" s="24"/>
      <x:c r="L8" s="24"/>
      <x:c r="M8" s="24"/>
      <x:c r="N8" s="24"/>
      <x:c r="O8" s="24"/>
      <x:c r="P8" s="24"/>
      <x:c r="Q8" s="11"/>
    </x:row>
    <x:row r="9" spans="4:17" customHeight="1">
      <x:c r="D9" s="11"/>
      <x:c r="E9" s="14"/>
      <x:c r="F9" s="18"/>
      <x:c r="G9" s="24"/>
      <x:c r="H9" s="24"/>
      <x:c r="I9" s="24"/>
      <x:c r="J9" s="24"/>
      <x:c r="K9" s="24"/>
      <x:c r="L9" s="24"/>
      <x:c r="M9" s="24"/>
      <x:c r="N9" s="24"/>
      <x:c r="O9" s="24"/>
      <x:c r="P9" s="24"/>
      <x:c r="Q9" s="11"/>
    </x:row>
    <x:row r="10" spans="4:17" customHeight="1">
      <x:c r="D10" s="11"/>
      <x:c r="E10" s="14"/>
      <x:c r="F10" s="18"/>
      <x:c r="G10" s="24"/>
      <x:c r="H10" s="24"/>
      <x:c r="I10" s="24"/>
      <x:c r="J10" s="24"/>
      <x:c r="K10" s="24"/>
      <x:c r="L10" s="24"/>
      <x:c r="M10" s="24"/>
      <x:c r="N10" s="24"/>
      <x:c r="O10" s="24"/>
      <x:c r="P10" s="24"/>
      <x:c r="Q10" s="11"/>
    </x:row>
    <x:row r="11" spans="4:17" customHeight="1">
      <x:c r="D11" s="11"/>
      <x:c r="E11" s="14"/>
      <x:c r="F11" s="18"/>
      <x:c r="G11" s="24"/>
      <x:c r="H11" s="24"/>
      <x:c r="I11" s="24"/>
      <x:c r="J11" s="24"/>
      <x:c r="K11" s="24"/>
      <x:c r="L11" s="24"/>
      <x:c r="M11" s="24"/>
      <x:c r="N11" s="24"/>
      <x:c r="O11" s="24"/>
      <x:c r="P11" s="24"/>
      <x:c r="Q11" s="11"/>
    </x:row>
    <x:row r="12" spans="4:17" customHeight="1">
      <x:c r="D12" s="11"/>
      <x:c r="E12" s="14"/>
      <x:c r="F12" s="18"/>
      <x:c r="G12" s="24"/>
      <x:c r="H12" s="24"/>
      <x:c r="I12" s="24"/>
      <x:c r="J12" s="24"/>
      <x:c r="K12" s="24"/>
      <x:c r="L12" s="24"/>
      <x:c r="M12" s="24"/>
      <x:c r="N12" s="24"/>
      <x:c r="O12" s="24"/>
      <x:c r="P12" s="24"/>
      <x:c r="Q12" s="11"/>
    </x:row>
    <x:row r="13" spans="4:17" customHeight="1">
      <x:c r="D13" s="11"/>
      <x:c r="E13" s="14"/>
      <x:c r="F13" s="18"/>
      <x:c r="G13" s="24"/>
      <x:c r="H13" s="24"/>
      <x:c r="I13" s="24"/>
      <x:c r="J13" s="24"/>
      <x:c r="K13" s="24"/>
      <x:c r="L13" s="24"/>
      <x:c r="M13" s="24"/>
      <x:c r="N13" s="24"/>
      <x:c r="O13" s="24"/>
      <x:c r="P13" s="24"/>
      <x:c r="Q13" s="11"/>
    </x:row>
    <x:row r="14" spans="4:17" customHeight="1">
      <x:c r="D14" s="11"/>
      <x:c r="E14" s="14"/>
      <x:c r="F14" s="18"/>
      <x:c r="G14" s="24"/>
      <x:c r="H14" s="24"/>
      <x:c r="I14" s="24"/>
      <x:c r="J14" s="24"/>
      <x:c r="K14" s="24"/>
      <x:c r="L14" s="24"/>
      <x:c r="M14" s="24"/>
      <x:c r="N14" s="24"/>
      <x:c r="O14" s="24"/>
      <x:c r="P14" s="24"/>
      <x:c r="Q14" s="11"/>
    </x:row>
    <x:row r="15" spans="4:17" customHeight="1">
      <x:c r="D15" s="11"/>
      <x:c r="E15" s="14"/>
      <x:c r="F15" s="18"/>
      <x:c r="G15" s="24"/>
      <x:c r="H15" s="24"/>
      <x:c r="I15" s="24"/>
      <x:c r="J15" s="24"/>
      <x:c r="K15" s="24"/>
      <x:c r="L15" s="24"/>
      <x:c r="M15" s="24"/>
      <x:c r="N15" s="24"/>
      <x:c r="O15" s="24"/>
      <x:c r="P15" s="24"/>
      <x:c r="Q15" s="11"/>
    </x:row>
    <x:row r="16" spans="4:17" customHeight="1">
      <x:c r="D16" s="11"/>
      <x:c r="E16" s="14"/>
      <x:c r="F16" s="18"/>
      <x:c r="G16" s="24"/>
      <x:c r="H16" s="24"/>
      <x:c r="I16" s="24"/>
      <x:c r="J16" s="24"/>
      <x:c r="K16" s="24"/>
      <x:c r="L16" s="24"/>
      <x:c r="M16" s="24"/>
      <x:c r="N16" s="24"/>
      <x:c r="O16" s="24"/>
      <x:c r="P16" s="24"/>
      <x:c r="Q16" s="11"/>
    </x:row>
    <x:row r="17" spans="4:17" customHeight="1">
      <x:c r="D17" s="11"/>
      <x:c r="E17" s="14"/>
      <x:c r="F17" s="18"/>
      <x:c r="G17" s="24"/>
      <x:c r="H17" s="24"/>
      <x:c r="I17" s="24"/>
      <x:c r="J17" s="24"/>
      <x:c r="K17" s="24"/>
      <x:c r="L17" s="24"/>
      <x:c r="M17" s="24"/>
      <x:c r="N17" s="24"/>
      <x:c r="O17" s="24"/>
      <x:c r="P17" s="24"/>
      <x:c r="Q17" s="11"/>
    </x:row>
    <x:row r="18" spans="4:17" customHeight="1">
      <x:c r="D18" s="11"/>
      <x:c r="E18" s="14"/>
      <x:c r="F18" s="18"/>
      <x:c r="G18" s="24"/>
      <x:c r="H18" s="24"/>
      <x:c r="I18" s="24"/>
      <x:c r="J18" s="24"/>
      <x:c r="K18" s="24"/>
      <x:c r="L18" s="24"/>
      <x:c r="M18" s="24"/>
      <x:c r="N18" s="24"/>
      <x:c r="O18" s="24"/>
      <x:c r="P18" s="24"/>
      <x:c r="Q18" s="11"/>
    </x:row>
    <x:row r="19" spans="4:17" customHeight="1">
      <x:c r="D19" s="11"/>
      <x:c r="E19" s="14"/>
      <x:c r="F19" s="18"/>
      <x:c r="G19" s="24"/>
      <x:c r="H19" s="24"/>
      <x:c r="I19" s="24"/>
      <x:c r="J19" s="24"/>
      <x:c r="K19" s="24"/>
      <x:c r="L19" s="24"/>
      <x:c r="M19" s="24"/>
      <x:c r="N19" s="24"/>
      <x:c r="O19" s="24"/>
      <x:c r="P19" s="24"/>
      <x:c r="Q19" s="11"/>
    </x:row>
    <x:row r="20" spans="4:17" customHeight="1">
      <x:c r="D20" s="11"/>
      <x:c r="E20" s="14"/>
      <x:c r="F20" s="18"/>
      <x:c r="G20" s="24"/>
      <x:c r="H20" s="24"/>
      <x:c r="I20" s="24"/>
      <x:c r="J20" s="24"/>
      <x:c r="K20" s="24"/>
      <x:c r="L20" s="24"/>
      <x:c r="M20" s="24"/>
      <x:c r="N20" s="24"/>
      <x:c r="O20" s="24"/>
      <x:c r="P20" s="24"/>
      <x:c r="Q20" s="11"/>
    </x:row>
    <x:row r="21" spans="4:17" customHeight="1">
      <x:c r="D21" s="11"/>
      <x:c r="E21" s="14"/>
      <x:c r="F21" s="18"/>
      <x:c r="G21" s="24"/>
      <x:c r="H21" s="24"/>
      <x:c r="I21" s="24"/>
      <x:c r="J21" s="24"/>
      <x:c r="K21" s="24"/>
      <x:c r="L21" s="24"/>
      <x:c r="M21" s="24"/>
      <x:c r="N21" s="24"/>
      <x:c r="O21" s="24"/>
      <x:c r="P21" s="24"/>
      <x:c r="Q21" s="11"/>
    </x:row>
    <x:row r="22" spans="4:17" customHeight="1">
      <x:c r="D22" s="11"/>
      <x:c r="E22" s="14"/>
      <x:c r="F22" s="18"/>
      <x:c r="G22" s="24"/>
      <x:c r="H22" s="24"/>
      <x:c r="I22" s="24"/>
      <x:c r="J22" s="24"/>
      <x:c r="K22" s="24"/>
      <x:c r="L22" s="24"/>
      <x:c r="M22" s="24"/>
      <x:c r="N22" s="24"/>
      <x:c r="O22" s="24"/>
      <x:c r="P22" s="24"/>
      <x:c r="Q22" s="11"/>
    </x:row>
    <x:row r="23" spans="4:17" customHeight="1">
      <x:c r="D23" s="11"/>
      <x:c r="E23" s="14"/>
      <x:c r="F23" s="18"/>
      <x:c r="G23" s="24"/>
      <x:c r="H23" s="24"/>
      <x:c r="I23" s="24"/>
      <x:c r="J23" s="24"/>
      <x:c r="K23" s="24"/>
      <x:c r="L23" s="24"/>
      <x:c r="M23" s="24"/>
      <x:c r="N23" s="24"/>
      <x:c r="O23" s="24"/>
      <x:c r="P23" s="24"/>
      <x:c r="Q23" s="11"/>
    </x:row>
    <x:row r="24" spans="4:17" customHeight="1">
      <x:c r="D24" s="11"/>
      <x:c r="E24" s="14"/>
      <x:c r="F24" s="18"/>
      <x:c r="G24" s="24"/>
      <x:c r="H24" s="24"/>
      <x:c r="I24" s="24"/>
      <x:c r="J24" s="24"/>
      <x:c r="K24" s="24"/>
      <x:c r="L24" s="24"/>
      <x:c r="M24" s="24"/>
      <x:c r="N24" s="24"/>
      <x:c r="O24" s="24"/>
      <x:c r="P24" s="24"/>
      <x:c r="Q24" s="11"/>
    </x:row>
    <x:row r="25" spans="4:17" customHeight="1">
      <x:c r="D25" s="11"/>
      <x:c r="E25" s="14"/>
      <x:c r="F25" s="18"/>
      <x:c r="G25" s="24"/>
      <x:c r="H25" s="24"/>
      <x:c r="I25" s="24"/>
      <x:c r="J25" s="24"/>
      <x:c r="K25" s="24"/>
      <x:c r="L25" s="24"/>
      <x:c r="M25" s="24"/>
      <x:c r="N25" s="24"/>
      <x:c r="O25" s="24"/>
      <x:c r="P25" s="24"/>
      <x:c r="Q25" s="11"/>
    </x:row>
    <x:row r="26" spans="4:17" customHeight="1">
      <x:c r="D26" s="11"/>
      <x:c r="E26" s="14"/>
      <x:c r="F26" s="18"/>
      <x:c r="G26" s="24"/>
      <x:c r="H26" s="24"/>
      <x:c r="I26" s="24"/>
      <x:c r="J26" s="24"/>
      <x:c r="K26" s="24"/>
      <x:c r="L26" s="24"/>
      <x:c r="M26" s="24"/>
      <x:c r="N26" s="24"/>
      <x:c r="O26" s="24"/>
      <x:c r="P26" s="24"/>
      <x:c r="Q26" s="11"/>
    </x:row>
    <x:row r="27" spans="4:17" customHeight="1">
      <x:c r="D27" s="11"/>
      <x:c r="E27" s="14"/>
      <x:c r="F27" s="18"/>
      <x:c r="G27" s="24"/>
      <x:c r="H27" s="24"/>
      <x:c r="I27" s="24"/>
      <x:c r="J27" s="24"/>
      <x:c r="K27" s="24"/>
      <x:c r="L27" s="24"/>
      <x:c r="M27" s="24"/>
      <x:c r="N27" s="24"/>
      <x:c r="O27" s="24"/>
      <x:c r="P27" s="24"/>
      <x:c r="Q27" s="11"/>
    </x:row>
    <x:row r="28" spans="4:17" customHeight="1">
      <x:c r="D28" s="11"/>
      <x:c r="E28" s="14"/>
      <x:c r="F28" s="18"/>
      <x:c r="G28" s="24"/>
      <x:c r="H28" s="24"/>
      <x:c r="I28" s="24"/>
      <x:c r="J28" s="24"/>
      <x:c r="K28" s="24"/>
      <x:c r="L28" s="24"/>
      <x:c r="M28" s="24"/>
      <x:c r="N28" s="24"/>
      <x:c r="O28" s="24"/>
      <x:c r="P28" s="24"/>
      <x:c r="Q28" s="11"/>
    </x:row>
    <x:row r="29" spans="3:17" customHeight="1">
      <x:c r="C29" s="12" t="s">
        <x:v>64</x:v>
      </x:c>
      <x:c r="D29" s="11" t="s">
        <x:v>194</x:v>
      </x:c>
      <x:c r="E29" s="14"/>
      <x:c r="F29" s="18"/>
      <x:c r="G29" s="24"/>
      <x:c r="H29" s="24"/>
      <x:c r="I29" s="24">
        <x:f>TRUNC(SUM(I4:I28))</x:f>
        <x:v>0</x:v>
      </x:c>
      <x:c r="J29" s="24"/>
      <x:c r="K29" s="24"/>
      <x:c r="L29" s="24">
        <x:f>TRUNC(SUM(L4:L28))</x:f>
        <x:v>0</x:v>
      </x:c>
      <x:c r="M29" s="24"/>
      <x:c r="N29" s="24">
        <x:f>TRUNC(SUM(N4:N28))</x:f>
        <x:v>0</x:v>
      </x:c>
      <x:c r="O29" s="24"/>
      <x:c r="P29" s="24">
        <x:f>TRUNC(SUM(P4:P28))</x:f>
        <x:v>0</x:v>
      </x:c>
      <x:c r="Q29" s="11"/>
    </x:row>
  </x:sheetData>
  <x:mergeCells count="14">
    <x:mergeCell ref="D4:Q4"/>
    <x:mergeCell ref="J2:L2"/>
    <x:mergeCell ref="M2:N2"/>
    <x:mergeCell ref="D1:Q1"/>
    <x:mergeCell ref="A2:A3"/>
    <x:mergeCell ref="Q2:Q3"/>
    <x:mergeCell ref="B2:B3"/>
    <x:mergeCell ref="C2:C3"/>
    <x:mergeCell ref="E2:E3"/>
    <x:mergeCell ref="F2:F3"/>
    <x:mergeCell ref="G2:G3"/>
    <x:mergeCell ref="H2:I2"/>
    <x:mergeCell ref="P2:P3"/>
    <x:mergeCell ref="D2:D3"/>
  </x:mergeCells>
  <x:printOptions horizontalCentered="1" verticalCentered="1" headings="0" gridLines="0" gridLinesSet="1"/>
  <x:pageMargins left="0.74750000238418579" right="0.35430556535720825" top="0.59041666984558105" bottom="0.59041666984558105" header="0.51138889789581299" footer="0.4723611176013946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E29"/>
  <x:sheetViews>
    <x:sheetView topLeftCell="D1" zoomScaleNormal="100" zoomScaleSheetLayoutView="75" workbookViewId="0">
      <x:pane xSplit="0" ySplit="3" topLeftCell="D4" activePane="bottomLeft" state="frozen"/>
      <x:selection pane="bottomLeft" activeCell="D4" activeCellId="0" sqref="D4:Q4"/>
    </x:sheetView>
  </x:sheetViews>
  <x:sheetFormatPr defaultColWidth="8.88671875" defaultRowHeight="23.100000000000001" customHeight="1"/>
  <x:cols>
    <x:col min="1" max="1" width="12.109375" style="12" hidden="1" customWidth="1"/>
    <x:col min="2" max="2" width="17.44140625" style="12" hidden="1" customWidth="1"/>
    <x:col min="3" max="3" width="20.6640625" style="12" hidden="1" customWidth="1"/>
    <x:col min="4" max="4" width="24.33203125" style="12" customWidth="1"/>
    <x:col min="5" max="5" width="25.33203125" style="12" customWidth="1"/>
    <x:col min="6" max="6" width="4.21875" style="17" customWidth="1"/>
    <x:col min="7" max="7" width="10" style="2" customWidth="1"/>
    <x:col min="8" max="8" width="13" style="22" customWidth="1"/>
    <x:col min="9" max="9" width="13.21875" style="22" customWidth="1"/>
    <x:col min="10" max="10" width="5.5546875" style="22" hidden="1" customWidth="1"/>
    <x:col min="11" max="11" width="10.44140625" style="22" customWidth="1"/>
    <x:col min="12" max="12" width="11.77734375" style="22" customWidth="1"/>
    <x:col min="13" max="13" width="8.44140625" style="22" customWidth="1"/>
    <x:col min="14" max="14" width="9.109375" style="22" customWidth="1"/>
    <x:col min="15" max="15" width="6" style="22" hidden="1" customWidth="1"/>
    <x:col min="16" max="16" width="13" style="22" customWidth="1"/>
    <x:col min="17" max="17" width="11.109375" style="12" customWidth="1"/>
    <x:col min="18" max="26" width="8.88671875" style="2"/>
    <x:col min="27" max="31" width="11.77734375" style="22" customWidth="1"/>
    <x:col min="32" max="16384" width="8.88671875" style="2"/>
  </x:cols>
  <x:sheetData>
    <x:row r="1" spans="1:31" customHeight="1">
      <x:c r="A1" s="12" t="s">
        <x:v>39</x:v>
      </x:c>
      <x:c r="B1" s="12" t="s">
        <x:v>106</x:v>
      </x:c>
      <x:c r="D1" s="81" t="s">
        <x:v>96</x:v>
      </x:c>
      <x:c r="E1" s="82"/>
      <x:c r="F1" s="82"/>
      <x:c r="G1" s="82"/>
      <x:c r="H1" s="82"/>
      <x:c r="I1" s="82"/>
      <x:c r="J1" s="82"/>
      <x:c r="K1" s="82"/>
      <x:c r="L1" s="82"/>
      <x:c r="M1" s="82"/>
      <x:c r="N1" s="82"/>
      <x:c r="W1" s="80" t="s">
        <x:v>22</x:v>
      </x:c>
      <x:c r="X1" s="80"/>
      <x:c r="Y1" s="80"/>
      <x:c r="Z1" s="17"/>
      <x:c r="AA1" s="17" t="s">
        <x:v>2</x:v>
      </x:c>
      <x:c r="AB1" s="17"/>
      <x:c r="AC1" s="17"/>
      <x:c r="AD1" s="17"/>
      <x:c r="AE1" s="17"/>
    </x:row>
    <x:row r="2" spans="1:31" s="13" customFormat="1" customHeight="1">
      <x:c r="A2" s="77" t="s">
        <x:v>131</x:v>
      </x:c>
      <x:c r="B2" s="77" t="s">
        <x:v>28</x:v>
      </x:c>
      <x:c r="C2" s="77" t="s">
        <x:v>109</x:v>
      </x:c>
      <x:c r="D2" s="78" t="s">
        <x:v>32</x:v>
      </x:c>
      <x:c r="E2" s="78" t="s">
        <x:v>79</x:v>
      </x:c>
      <x:c r="F2" s="79" t="s">
        <x:v>127</x:v>
      </x:c>
      <x:c r="G2" s="79" t="s">
        <x:v>150</x:v>
      </x:c>
      <x:c r="H2" s="74" t="s">
        <x:v>128</x:v>
      </x:c>
      <x:c r="I2" s="74"/>
      <x:c r="J2" s="74" t="s">
        <x:v>143</x:v>
      </x:c>
      <x:c r="K2" s="74"/>
      <x:c r="L2" s="74"/>
      <x:c r="M2" s="74" t="s">
        <x:v>108</x:v>
      </x:c>
      <x:c r="N2" s="74"/>
      <x:c r="O2" s="34"/>
      <x:c r="P2" s="74" t="s">
        <x:v>123</x:v>
      </x:c>
      <x:c r="Q2" s="78" t="s">
        <x:v>114</x:v>
      </x:c>
      <x:c r="W2" s="13" t="s">
        <x:v>126</x:v>
      </x:c>
      <x:c r="X2" s="13" t="s">
        <x:v>61</x:v>
      </x:c>
      <x:c r="Y2" s="13" t="s">
        <x:v>30</x:v>
      </x:c>
      <x:c r="Z2" s="13" t="s">
        <x:v>43</x:v>
      </x:c>
      <x:c r="AA2" s="26" t="s">
        <x:v>89</x:v>
      </x:c>
      <x:c r="AB2" s="26" t="s">
        <x:v>55</x:v>
      </x:c>
      <x:c r="AC2" s="26" t="s">
        <x:v>103</x:v>
      </x:c>
      <x:c r="AD2" s="26" t="s">
        <x:v>146</x:v>
      </x:c>
      <x:c r="AE2" s="26" t="s">
        <x:v>126</x:v>
      </x:c>
    </x:row>
    <x:row r="3" spans="1:31" s="13" customFormat="1" customHeight="1">
      <x:c r="A3" s="77"/>
      <x:c r="B3" s="77"/>
      <x:c r="C3" s="77"/>
      <x:c r="D3" s="78"/>
      <x:c r="E3" s="78"/>
      <x:c r="F3" s="79"/>
      <x:c r="G3" s="79"/>
      <x:c r="H3" s="34" t="s">
        <x:v>121</x:v>
      </x:c>
      <x:c r="I3" s="34" t="s">
        <x:v>139</x:v>
      </x:c>
      <x:c r="J3" s="34" t="s">
        <x:v>150</x:v>
      </x:c>
      <x:c r="K3" s="34" t="s">
        <x:v>121</x:v>
      </x:c>
      <x:c r="L3" s="34" t="s">
        <x:v>139</x:v>
      </x:c>
      <x:c r="M3" s="34" t="s">
        <x:v>121</x:v>
      </x:c>
      <x:c r="N3" s="34" t="s">
        <x:v>139</x:v>
      </x:c>
      <x:c r="O3" s="34" t="s">
        <x:v>121</x:v>
      </x:c>
      <x:c r="P3" s="74"/>
      <x:c r="Q3" s="78"/>
      <x:c r="W3" s="2"/>
      <x:c r="X3" s="2"/>
      <x:c r="Y3" s="2"/>
      <x:c r="Z3" s="2"/>
      <x:c r="AA3" s="22"/>
      <x:c r="AB3" s="22"/>
      <x:c r="AC3" s="22"/>
      <x:c r="AD3" s="22">
        <x:f>IF(옵션!$C$11=0,"1",옵션!$C$11)</x:f>
        <x:v>1000</x:v>
      </x:c>
      <x:c r="AE3" s="22">
        <x:f>IF(옵션!$C$12=0,"1",옵션!$C$12)</x:f>
        <x:v>1000</x:v>
      </x:c>
    </x:row>
    <x:row r="4" spans="2:17" customHeight="1">
      <x:c r="B4" s="12" t="s">
        <x:v>116</x:v>
      </x:c>
      <x:c r="D4" s="71" t="s">
        <x:v>95</x:v>
      </x:c>
      <x:c r="E4" s="72"/>
      <x:c r="F4" s="72"/>
      <x:c r="G4" s="72"/>
      <x:c r="H4" s="72"/>
      <x:c r="I4" s="72"/>
      <x:c r="J4" s="72"/>
      <x:c r="K4" s="72"/>
      <x:c r="L4" s="72"/>
      <x:c r="M4" s="72"/>
      <x:c r="N4" s="72"/>
      <x:c r="O4" s="72"/>
      <x:c r="P4" s="72"/>
      <x:c r="Q4" s="73"/>
    </x:row>
    <x:row r="5" spans="1:29" customHeight="1">
      <x:c r="A5" s="12" t="s">
        <x:v>169</x:v>
      </x:c>
      <x:c r="B5" s="12" t="s">
        <x:v>135</x:v>
      </x:c>
      <x:c r="C5" s="12" t="s">
        <x:v>228</x:v>
      </x:c>
      <x:c r="D5" s="11" t="s">
        <x:v>201</x:v>
      </x:c>
      <x:c r="E5" s="11" t="s">
        <x:v>101</x:v>
      </x:c>
      <x:c r="F5" s="18" t="s">
        <x:v>124</x:v>
      </x:c>
      <x:c r="G5" s="14">
        <x:v>8</x:v>
      </x:c>
      <x:c r="H5" s="24"/>
      <x:c r="I5" s="36"/>
      <x:c r="J5" s="24"/>
      <x:c r="K5" s="24"/>
      <x:c r="L5" s="36"/>
      <x:c r="M5" s="24"/>
      <x:c r="N5" s="36"/>
      <x:c r="O5" s="24"/>
      <x:c r="P5" s="24"/>
      <x:c r="Q5" s="11"/>
      <x:c r="AC5" s="22">
        <x:f>G5*H5</x:f>
        <x:v>0</x:v>
      </x:c>
    </x:row>
    <x:row r="6" spans="1:17" customHeight="1">
      <x:c r="A6" s="12" t="s">
        <x:v>168</x:v>
      </x:c>
      <x:c r="B6" s="12" t="s">
        <x:v>135</x:v>
      </x:c>
      <x:c r="C6" s="12" t="s">
        <x:v>230</x:v>
      </x:c>
      <x:c r="D6" s="11" t="s">
        <x:v>59</x:v>
      </x:c>
      <x:c r="E6" s="11" t="s">
        <x:v>210</x:v>
      </x:c>
      <x:c r="F6" s="18" t="s">
        <x:v>119</x:v>
      </x:c>
      <x:c r="G6" s="14">
        <x:v>2</x:v>
      </x:c>
      <x:c r="H6" s="24"/>
      <x:c r="I6" s="36"/>
      <x:c r="J6" s="24"/>
      <x:c r="K6" s="24"/>
      <x:c r="L6" s="36"/>
      <x:c r="M6" s="24"/>
      <x:c r="N6" s="36"/>
      <x:c r="O6" s="24"/>
      <x:c r="P6" s="24"/>
      <x:c r="Q6" s="11"/>
    </x:row>
    <x:row r="7" spans="1:17" customHeight="1">
      <x:c r="A7" s="12" t="s">
        <x:v>167</x:v>
      </x:c>
      <x:c r="B7" s="12" t="s">
        <x:v>135</x:v>
      </x:c>
      <x:c r="C7" s="12" t="s">
        <x:v>233</x:v>
      </x:c>
      <x:c r="D7" s="11" t="s">
        <x:v>193</x:v>
      </x:c>
      <x:c r="E7" s="11" t="s">
        <x:v>90</x:v>
      </x:c>
      <x:c r="F7" s="18" t="s">
        <x:v>102</x:v>
      </x:c>
      <x:c r="G7" s="14">
        <x:v>1</x:v>
      </x:c>
      <x:c r="H7" s="24"/>
      <x:c r="I7" s="36"/>
      <x:c r="J7" s="24"/>
      <x:c r="K7" s="24"/>
      <x:c r="L7" s="36"/>
      <x:c r="M7" s="24"/>
      <x:c r="N7" s="36"/>
      <x:c r="O7" s="24"/>
      <x:c r="P7" s="24"/>
      <x:c r="Q7" s="11" t="s">
        <x:v>67</x:v>
      </x:c>
    </x:row>
    <x:row r="8" spans="1:17" customHeight="1">
      <x:c r="A8" s="12" t="s">
        <x:v>167</x:v>
      </x:c>
      <x:c r="B8" s="12" t="s">
        <x:v>135</x:v>
      </x:c>
      <x:c r="C8" s="12" t="s">
        <x:v>233</x:v>
      </x:c>
      <x:c r="D8" s="11" t="s">
        <x:v>193</x:v>
      </x:c>
      <x:c r="E8" s="11" t="s">
        <x:v>90</x:v>
      </x:c>
      <x:c r="F8" s="18" t="s">
        <x:v>102</x:v>
      </x:c>
      <x:c r="G8" s="14">
        <x:v>1</x:v>
      </x:c>
      <x:c r="H8" s="24"/>
      <x:c r="I8" s="36"/>
      <x:c r="J8" s="24"/>
      <x:c r="K8" s="24"/>
      <x:c r="L8" s="36"/>
      <x:c r="M8" s="24"/>
      <x:c r="N8" s="36"/>
      <x:c r="O8" s="24"/>
      <x:c r="P8" s="24"/>
      <x:c r="Q8" s="11" t="s">
        <x:v>65</x:v>
      </x:c>
    </x:row>
    <x:row r="9" spans="1:17" customHeight="1">
      <x:c r="A9" s="12" t="s">
        <x:v>7</x:v>
      </x:c>
      <x:c r="B9" s="12" t="s">
        <x:v>135</x:v>
      </x:c>
      <x:c r="C9" s="12" t="s">
        <x:v>214</x:v>
      </x:c>
      <x:c r="D9" s="11" t="s">
        <x:v>45</x:v>
      </x:c>
      <x:c r="E9" s="11" t="s">
        <x:v>197</x:v>
      </x:c>
      <x:c r="F9" s="18" t="s">
        <x:v>100</x:v>
      </x:c>
      <x:c r="G9" s="14">
        <x:v>1</x:v>
      </x:c>
      <x:c r="H9" s="24"/>
      <x:c r="I9" s="36"/>
      <x:c r="J9" s="24"/>
      <x:c r="K9" s="24"/>
      <x:c r="L9" s="36"/>
      <x:c r="M9" s="24"/>
      <x:c r="N9" s="36"/>
      <x:c r="O9" s="24"/>
      <x:c r="P9" s="24"/>
      <x:c r="Q9" s="11" t="s">
        <x:v>37</x:v>
      </x:c>
    </x:row>
    <x:row r="10" spans="1:29" customHeight="1">
      <x:c r="A10" s="12" t="s">
        <x:v>157</x:v>
      </x:c>
      <x:c r="B10" s="12" t="s">
        <x:v>135</x:v>
      </x:c>
      <x:c r="C10" s="12" t="s">
        <x:v>221</x:v>
      </x:c>
      <x:c r="D10" s="11" t="s">
        <x:v>206</x:v>
      </x:c>
      <x:c r="E10" s="11" t="s">
        <x:v>92</x:v>
      </x:c>
      <x:c r="F10" s="18" t="s">
        <x:v>124</x:v>
      </x:c>
      <x:c r="G10" s="14">
        <x:v>39</x:v>
      </x:c>
      <x:c r="H10" s="24"/>
      <x:c r="I10" s="36"/>
      <x:c r="J10" s="24"/>
      <x:c r="K10" s="24"/>
      <x:c r="L10" s="36"/>
      <x:c r="M10" s="24"/>
      <x:c r="N10" s="36"/>
      <x:c r="O10" s="24"/>
      <x:c r="P10" s="24"/>
      <x:c r="Q10" s="11"/>
      <x:c r="AC10" s="22">
        <x:f>G10*H10</x:f>
        <x:v>0</x:v>
      </x:c>
    </x:row>
    <x:row r="11" spans="1:17" customHeight="1">
      <x:c r="A11" s="12" t="s">
        <x:v>20</x:v>
      </x:c>
      <x:c r="B11" s="12" t="s">
        <x:v>135</x:v>
      </x:c>
      <x:c r="C11" s="12" t="s">
        <x:v>218</x:v>
      </x:c>
      <x:c r="D11" s="11" t="s">
        <x:v>180</x:v>
      </x:c>
      <x:c r="E11" s="11" t="s">
        <x:v>239</x:v>
      </x:c>
      <x:c r="F11" s="18" t="s">
        <x:v>105</x:v>
      </x:c>
      <x:c r="G11" s="14">
        <x:v>2</x:v>
      </x:c>
      <x:c r="H11" s="24"/>
      <x:c r="I11" s="36"/>
      <x:c r="J11" s="24"/>
      <x:c r="K11" s="24"/>
      <x:c r="L11" s="36"/>
      <x:c r="M11" s="24"/>
      <x:c r="N11" s="36"/>
      <x:c r="O11" s="24"/>
      <x:c r="P11" s="24"/>
      <x:c r="Q11" s="11"/>
    </x:row>
    <x:row r="12" spans="1:17" customHeight="1">
      <x:c r="A12" s="12" t="s">
        <x:v>176</x:v>
      </x:c>
      <x:c r="B12" s="12" t="s">
        <x:v>135</x:v>
      </x:c>
      <x:c r="C12" s="12" t="s">
        <x:v>236</x:v>
      </x:c>
      <x:c r="D12" s="11" t="s">
        <x:v>51</x:v>
      </x:c>
      <x:c r="E12" s="11" t="s">
        <x:v>10</x:v>
      </x:c>
      <x:c r="F12" s="18" t="s">
        <x:v>119</x:v>
      </x:c>
      <x:c r="G12" s="14">
        <x:v>6</x:v>
      </x:c>
      <x:c r="H12" s="24"/>
      <x:c r="I12" s="36"/>
      <x:c r="J12" s="24"/>
      <x:c r="K12" s="24"/>
      <x:c r="L12" s="36"/>
      <x:c r="M12" s="24"/>
      <x:c r="N12" s="36"/>
      <x:c r="O12" s="24"/>
      <x:c r="P12" s="24"/>
      <x:c r="Q12" s="11" t="s">
        <x:v>41</x:v>
      </x:c>
    </x:row>
    <x:row r="13" spans="1:17" customHeight="1">
      <x:c r="A13" s="12" t="s">
        <x:v>173</x:v>
      </x:c>
      <x:c r="B13" s="12" t="s">
        <x:v>135</x:v>
      </x:c>
      <x:c r="C13" s="12" t="s">
        <x:v>219</x:v>
      </x:c>
      <x:c r="D13" s="11" t="s">
        <x:v>200</x:v>
      </x:c>
      <x:c r="E13" s="11" t="s">
        <x:v>62</x:v>
      </x:c>
      <x:c r="F13" s="18" t="s">
        <x:v>100</x:v>
      </x:c>
      <x:c r="G13" s="14">
        <x:v>1</x:v>
      </x:c>
      <x:c r="H13" s="24"/>
      <x:c r="I13" s="36"/>
      <x:c r="J13" s="24"/>
      <x:c r="K13" s="24"/>
      <x:c r="L13" s="36"/>
      <x:c r="M13" s="24"/>
      <x:c r="N13" s="36"/>
      <x:c r="O13" s="24"/>
      <x:c r="P13" s="24"/>
      <x:c r="Q13" s="11" t="s">
        <x:v>149</x:v>
      </x:c>
    </x:row>
    <x:row r="14" spans="1:17" customHeight="1">
      <x:c r="A14" s="12" t="s">
        <x:v>166</x:v>
      </x:c>
      <x:c r="B14" s="12" t="s">
        <x:v>135</x:v>
      </x:c>
      <x:c r="C14" s="12" t="s">
        <x:v>229</x:v>
      </x:c>
      <x:c r="D14" s="11" t="s">
        <x:v>82</x:v>
      </x:c>
      <x:c r="E14" s="11" t="s">
        <x:v>118</x:v>
      </x:c>
      <x:c r="F14" s="18" t="s">
        <x:v>112</x:v>
      </x:c>
      <x:c r="G14" s="14">
        <x:v>150</x:v>
      </x:c>
      <x:c r="H14" s="24"/>
      <x:c r="I14" s="36"/>
      <x:c r="J14" s="24"/>
      <x:c r="K14" s="24"/>
      <x:c r="L14" s="36"/>
      <x:c r="M14" s="24"/>
      <x:c r="N14" s="36"/>
      <x:c r="O14" s="24"/>
      <x:c r="P14" s="24"/>
      <x:c r="Q14" s="11"/>
    </x:row>
    <x:row r="15" spans="1:17" customHeight="1">
      <x:c r="A15" s="12" t="s">
        <x:v>172</x:v>
      </x:c>
      <x:c r="B15" s="12" t="s">
        <x:v>135</x:v>
      </x:c>
      <x:c r="C15" s="12" t="s">
        <x:v>209</x:v>
      </x:c>
      <x:c r="D15" s="11" t="s">
        <x:v>190</x:v>
      </x:c>
      <x:c r="E15" s="11"/>
      <x:c r="F15" s="18" t="s">
        <x:v>97</x:v>
      </x:c>
      <x:c r="G15" s="14">
        <x:v>2</x:v>
      </x:c>
      <x:c r="H15" s="24"/>
      <x:c r="I15" s="36"/>
      <x:c r="J15" s="24"/>
      <x:c r="K15" s="24"/>
      <x:c r="L15" s="36"/>
      <x:c r="M15" s="24"/>
      <x:c r="N15" s="36"/>
      <x:c r="O15" s="24"/>
      <x:c r="P15" s="24"/>
      <x:c r="Q15" s="11"/>
    </x:row>
    <x:row r="16" spans="1:17" customHeight="1">
      <x:c r="A16" s="12" t="s">
        <x:v>181</x:v>
      </x:c>
      <x:c r="B16" s="12" t="s">
        <x:v>135</x:v>
      </x:c>
      <x:c r="C16" s="12" t="s">
        <x:v>237</x:v>
      </x:c>
      <x:c r="D16" s="11" t="s">
        <x:v>154</x:v>
      </x:c>
      <x:c r="E16" s="11"/>
      <x:c r="F16" s="18" t="s">
        <x:v>138</x:v>
      </x:c>
      <x:c r="G16" s="14">
        <x:v>1</x:v>
      </x:c>
      <x:c r="H16" s="24"/>
      <x:c r="I16" s="36"/>
      <x:c r="J16" s="24"/>
      <x:c r="K16" s="24"/>
      <x:c r="L16" s="36"/>
      <x:c r="M16" s="24"/>
      <x:c r="N16" s="36"/>
      <x:c r="O16" s="24"/>
      <x:c r="P16" s="24"/>
      <x:c r="Q16" s="11"/>
    </x:row>
    <x:row r="17" spans="1:30" customHeight="1">
      <x:c r="A17" s="12" t="s">
        <x:v>178</x:v>
      </x:c>
      <x:c r="B17" s="12" t="s">
        <x:v>135</x:v>
      </x:c>
      <x:c r="C17" s="12" t="s">
        <x:v>216</x:v>
      </x:c>
      <x:c r="D17" s="11" t="s">
        <x:v>153</x:v>
      </x:c>
      <x:c r="E17" s="11" t="s">
        <x:v>196</x:v>
      </x:c>
      <x:c r="F17" s="18" t="s">
        <x:v>138</x:v>
      </x:c>
      <x:c r="G17" s="14">
        <x:v>1</x:v>
      </x:c>
      <x:c r="H17" s="24"/>
      <x:c r="I17" s="36"/>
      <x:c r="J17" s="24"/>
      <x:c r="K17" s="24"/>
      <x:c r="L17" s="36"/>
      <x:c r="M17" s="24"/>
      <x:c r="N17" s="36"/>
      <x:c r="O17" s="24"/>
      <x:c r="P17" s="24"/>
      <x:c r="Q17" s="11"/>
      <x:c r="AC17" s="22">
        <x:f>TRUNC(TRUNC(SUM(AC4:AC16))*옵션!$B$33/100)</x:f>
        <x:v>0</x:v>
      </x:c>
      <x:c r="AD17" s="22">
        <x:f>TRUNC(SUM(I4:I16))+TRUNC(SUM(N4:N16))</x:f>
        <x:v>0</x:v>
      </x:c>
    </x:row>
    <x:row r="18" spans="1:31" customHeight="1">
      <x:c r="A18" s="12" t="s">
        <x:v>8</x:v>
      </x:c>
      <x:c r="B18" s="12" t="s">
        <x:v>135</x:v>
      </x:c>
      <x:c r="C18" s="12" t="s">
        <x:v>213</x:v>
      </x:c>
      <x:c r="D18" s="11" t="s">
        <x:v>80</x:v>
      </x:c>
      <x:c r="E18" s="11" t="s">
        <x:v>31</x:v>
      </x:c>
      <x:c r="F18" s="18" t="s">
        <x:v>104</x:v>
      </x:c>
      <x:c r="G18" s="14">
        <x:f>노임근거!G19</x:f>
        <x:v>0</x:v>
      </x:c>
      <x:c r="H18" s="24"/>
      <x:c r="I18" s="36"/>
      <x:c r="J18" s="24"/>
      <x:c r="K18" s="24"/>
      <x:c r="L18" s="36"/>
      <x:c r="M18" s="24"/>
      <x:c r="N18" s="36"/>
      <x:c r="O18" s="24"/>
      <x:c r="P18" s="24"/>
      <x:c r="Q18" s="11"/>
      <x:c r="AE18" s="22">
        <x:f t="shared" ref="AE18:AE25" si="0">L18</x:f>
        <x:v>0</x:v>
      </x:c>
    </x:row>
    <x:row r="19" spans="1:31" customHeight="1">
      <x:c r="A19" s="12" t="s">
        <x:v>15</x:v>
      </x:c>
      <x:c r="B19" s="12" t="s">
        <x:v>135</x:v>
      </x:c>
      <x:c r="C19" s="12" t="s">
        <x:v>227</x:v>
      </x:c>
      <x:c r="D19" s="11" t="s">
        <x:v>80</x:v>
      </x:c>
      <x:c r="E19" s="11" t="s">
        <x:v>56</x:v>
      </x:c>
      <x:c r="F19" s="18" t="s">
        <x:v>104</x:v>
      </x:c>
      <x:c r="G19" s="14">
        <x:f>노임근거!G20</x:f>
        <x:v>0</x:v>
      </x:c>
      <x:c r="H19" s="24"/>
      <x:c r="I19" s="36"/>
      <x:c r="J19" s="24"/>
      <x:c r="K19" s="24"/>
      <x:c r="L19" s="36"/>
      <x:c r="M19" s="24"/>
      <x:c r="N19" s="36"/>
      <x:c r="O19" s="24"/>
      <x:c r="P19" s="24"/>
      <x:c r="Q19" s="11"/>
      <x:c r="AE19" s="22">
        <x:f t="shared" si="0"/>
        <x:v>0</x:v>
      </x:c>
    </x:row>
    <x:row r="20" spans="1:31" customHeight="1">
      <x:c r="A20" s="12" t="s">
        <x:v>175</x:v>
      </x:c>
      <x:c r="B20" s="12" t="s">
        <x:v>135</x:v>
      </x:c>
      <x:c r="C20" s="12" t="s">
        <x:v>223</x:v>
      </x:c>
      <x:c r="D20" s="11" t="s">
        <x:v>80</x:v>
      </x:c>
      <x:c r="E20" s="11" t="s">
        <x:v>21</x:v>
      </x:c>
      <x:c r="F20" s="18" t="s">
        <x:v>104</x:v>
      </x:c>
      <x:c r="G20" s="14">
        <x:f>노임근거!G21</x:f>
        <x:v>0</x:v>
      </x:c>
      <x:c r="H20" s="24"/>
      <x:c r="I20" s="36"/>
      <x:c r="J20" s="24"/>
      <x:c r="K20" s="24"/>
      <x:c r="L20" s="36"/>
      <x:c r="M20" s="24"/>
      <x:c r="N20" s="36"/>
      <x:c r="O20" s="24"/>
      <x:c r="P20" s="24"/>
      <x:c r="Q20" s="11"/>
      <x:c r="AE20" s="22">
        <x:f t="shared" si="0"/>
        <x:v>0</x:v>
      </x:c>
    </x:row>
    <x:row r="21" spans="1:31" customHeight="1">
      <x:c r="A21" s="12" t="s">
        <x:v>155</x:v>
      </x:c>
      <x:c r="B21" s="12" t="s">
        <x:v>135</x:v>
      </x:c>
      <x:c r="C21" s="12" t="s">
        <x:v>238</x:v>
      </x:c>
      <x:c r="D21" s="11" t="s">
        <x:v>80</x:v>
      </x:c>
      <x:c r="E21" s="11" t="s">
        <x:v>36</x:v>
      </x:c>
      <x:c r="F21" s="18" t="s">
        <x:v>104</x:v>
      </x:c>
      <x:c r="G21" s="14">
        <x:f>노임근거!G22</x:f>
        <x:v>0</x:v>
      </x:c>
      <x:c r="H21" s="24"/>
      <x:c r="I21" s="36"/>
      <x:c r="J21" s="24"/>
      <x:c r="K21" s="24"/>
      <x:c r="L21" s="36"/>
      <x:c r="M21" s="24"/>
      <x:c r="N21" s="36"/>
      <x:c r="O21" s="24"/>
      <x:c r="P21" s="24"/>
      <x:c r="Q21" s="11"/>
      <x:c r="AE21" s="22">
        <x:f t="shared" si="0"/>
        <x:v>0</x:v>
      </x:c>
    </x:row>
    <x:row r="22" spans="1:31" customHeight="1">
      <x:c r="A22" s="12" t="s">
        <x:v>162</x:v>
      </x:c>
      <x:c r="B22" s="12" t="s">
        <x:v>135</x:v>
      </x:c>
      <x:c r="C22" s="12" t="s">
        <x:v>235</x:v>
      </x:c>
      <x:c r="D22" s="11" t="s">
        <x:v>80</x:v>
      </x:c>
      <x:c r="E22" s="11" t="s">
        <x:v>52</x:v>
      </x:c>
      <x:c r="F22" s="18" t="s">
        <x:v>104</x:v>
      </x:c>
      <x:c r="G22" s="14">
        <x:f>노임근거!G23</x:f>
        <x:v>0</x:v>
      </x:c>
      <x:c r="H22" s="24"/>
      <x:c r="I22" s="36"/>
      <x:c r="J22" s="24"/>
      <x:c r="K22" s="24"/>
      <x:c r="L22" s="36"/>
      <x:c r="M22" s="24"/>
      <x:c r="N22" s="36"/>
      <x:c r="O22" s="24"/>
      <x:c r="P22" s="24"/>
      <x:c r="Q22" s="11"/>
      <x:c r="AE22" s="22">
        <x:f t="shared" si="0"/>
        <x:v>0</x:v>
      </x:c>
    </x:row>
    <x:row r="23" spans="1:31" customHeight="1">
      <x:c r="A23" s="12" t="s">
        <x:v>161</x:v>
      </x:c>
      <x:c r="B23" s="12" t="s">
        <x:v>135</x:v>
      </x:c>
      <x:c r="C23" s="12" t="s">
        <x:v>234</x:v>
      </x:c>
      <x:c r="D23" s="11" t="s">
        <x:v>80</x:v>
      </x:c>
      <x:c r="E23" s="11" t="s">
        <x:v>27</x:v>
      </x:c>
      <x:c r="F23" s="18" t="s">
        <x:v>104</x:v>
      </x:c>
      <x:c r="G23" s="14">
        <x:f>노임근거!G24</x:f>
        <x:v>0</x:v>
      </x:c>
      <x:c r="H23" s="24"/>
      <x:c r="I23" s="36"/>
      <x:c r="J23" s="24"/>
      <x:c r="K23" s="24"/>
      <x:c r="L23" s="36"/>
      <x:c r="M23" s="24"/>
      <x:c r="N23" s="36"/>
      <x:c r="O23" s="24"/>
      <x:c r="P23" s="24"/>
      <x:c r="Q23" s="11"/>
      <x:c r="AE23" s="22">
        <x:f t="shared" si="0"/>
        <x:v>0</x:v>
      </x:c>
    </x:row>
    <x:row r="24" spans="1:31" customHeight="1">
      <x:c r="A24" s="12" t="s">
        <x:v>152</x:v>
      </x:c>
      <x:c r="B24" s="12" t="s">
        <x:v>135</x:v>
      </x:c>
      <x:c r="C24" s="12" t="s">
        <x:v>225</x:v>
      </x:c>
      <x:c r="D24" s="11" t="s">
        <x:v>80</x:v>
      </x:c>
      <x:c r="E24" s="11" t="s">
        <x:v>147</x:v>
      </x:c>
      <x:c r="F24" s="18" t="s">
        <x:v>104</x:v>
      </x:c>
      <x:c r="G24" s="14">
        <x:f>노임근거!G25</x:f>
        <x:v>0</x:v>
      </x:c>
      <x:c r="H24" s="24"/>
      <x:c r="I24" s="36"/>
      <x:c r="J24" s="24"/>
      <x:c r="K24" s="24"/>
      <x:c r="L24" s="36"/>
      <x:c r="M24" s="24"/>
      <x:c r="N24" s="36"/>
      <x:c r="O24" s="24"/>
      <x:c r="P24" s="24"/>
      <x:c r="Q24" s="11"/>
      <x:c r="AE24" s="22">
        <x:f t="shared" si="0"/>
        <x:v>0</x:v>
      </x:c>
    </x:row>
    <x:row r="25" spans="1:31" customHeight="1">
      <x:c r="A25" s="12" t="s">
        <x:v>6</x:v>
      </x:c>
      <x:c r="B25" s="12" t="s">
        <x:v>135</x:v>
      </x:c>
      <x:c r="C25" s="12" t="s">
        <x:v>217</x:v>
      </x:c>
      <x:c r="D25" s="11" t="s">
        <x:v>80</x:v>
      </x:c>
      <x:c r="E25" s="11" t="s">
        <x:v>72</x:v>
      </x:c>
      <x:c r="F25" s="18" t="s">
        <x:v>104</x:v>
      </x:c>
      <x:c r="G25" s="14">
        <x:f>노임근거!G26</x:f>
        <x:v>0</x:v>
      </x:c>
      <x:c r="H25" s="24"/>
      <x:c r="I25" s="36"/>
      <x:c r="J25" s="24"/>
      <x:c r="K25" s="24"/>
      <x:c r="L25" s="36"/>
      <x:c r="M25" s="24"/>
      <x:c r="N25" s="36"/>
      <x:c r="O25" s="24"/>
      <x:c r="P25" s="24"/>
      <x:c r="Q25" s="11"/>
      <x:c r="AE25" s="22">
        <x:f t="shared" si="0"/>
        <x:v>0</x:v>
      </x:c>
    </x:row>
    <x:row r="26" spans="1:17" customHeight="1">
      <x:c r="A26" s="12" t="s">
        <x:v>14</x:v>
      </x:c>
      <x:c r="B26" s="12" t="s">
        <x:v>135</x:v>
      </x:c>
      <x:c r="C26" s="12" t="s">
        <x:v>215</x:v>
      </x:c>
      <x:c r="D26" s="11" t="s">
        <x:v>171</x:v>
      </x:c>
      <x:c r="E26" s="11" t="s">
        <x:v>159</x:v>
      </x:c>
      <x:c r="F26" s="18" t="s">
        <x:v>138</x:v>
      </x:c>
      <x:c r="G26" s="14">
        <x:v>1</x:v>
      </x:c>
      <x:c r="H26" s="24"/>
      <x:c r="I26" s="36"/>
      <x:c r="J26" s="24"/>
      <x:c r="K26" s="24"/>
      <x:c r="L26" s="36"/>
      <x:c r="M26" s="24"/>
      <x:c r="N26" s="36"/>
      <x:c r="O26" s="24"/>
      <x:c r="P26" s="24"/>
      <x:c r="Q26" s="11"/>
    </x:row>
    <x:row r="27" spans="4:31" customHeight="1">
      <x:c r="D27" s="11"/>
      <x:c r="E27" s="11"/>
      <x:c r="F27" s="18"/>
      <x:c r="G27" s="14"/>
      <x:c r="H27" s="24"/>
      <x:c r="I27" s="36"/>
      <x:c r="J27" s="24"/>
      <x:c r="K27" s="24"/>
      <x:c r="L27" s="36"/>
      <x:c r="M27" s="24"/>
      <x:c r="N27" s="36"/>
      <x:c r="O27" s="24"/>
      <x:c r="P27" s="24"/>
      <x:c r="Q27" s="11"/>
      <x:c r="AC27" s="22">
        <x:f>TRUNC(AE27*옵션!$B$36/100)</x:f>
        <x:v>0</x:v>
      </x:c>
      <x:c r="AD27" s="22">
        <x:f>TRUNC(SUM(L4:L25))</x:f>
        <x:v>0</x:v>
      </x:c>
      <x:c r="AE27" s="22">
        <x:f>TRUNC(SUM(AE4:AE26))</x:f>
        <x:v>0</x:v>
      </x:c>
    </x:row>
    <x:row r="28" spans="4:17" customHeight="1">
      <x:c r="D28" s="11"/>
      <x:c r="E28" s="11"/>
      <x:c r="F28" s="18"/>
      <x:c r="G28" s="14"/>
      <x:c r="H28" s="24"/>
      <x:c r="I28" s="36"/>
      <x:c r="J28" s="24"/>
      <x:c r="K28" s="24"/>
      <x:c r="L28" s="36"/>
      <x:c r="M28" s="24"/>
      <x:c r="N28" s="36"/>
      <x:c r="O28" s="24"/>
      <x:c r="P28" s="24"/>
      <x:c r="Q28" s="11"/>
    </x:row>
    <x:row r="29" spans="2:17" customHeight="1">
      <x:c r="B29" s="12" t="s">
        <x:v>137</x:v>
      </x:c>
      <x:c r="D29" s="11" t="s">
        <x:v>194</x:v>
      </x:c>
      <x:c r="E29" s="11"/>
      <x:c r="F29" s="18"/>
      <x:c r="G29" s="14"/>
      <x:c r="H29" s="24"/>
      <x:c r="I29" s="36"/>
      <x:c r="J29" s="24"/>
      <x:c r="K29" s="24"/>
      <x:c r="L29" s="36"/>
      <x:c r="M29" s="24"/>
      <x:c r="N29" s="36"/>
      <x:c r="O29" s="24"/>
      <x:c r="P29" s="24"/>
      <x:c r="Q29" s="11"/>
    </x:row>
  </x:sheetData>
  <x:mergeCells count="15">
    <x:mergeCell ref="D4:Q4"/>
    <x:mergeCell ref="A2:A3"/>
    <x:mergeCell ref="B2:B3"/>
    <x:mergeCell ref="C2:C3"/>
    <x:mergeCell ref="W1:Y1"/>
    <x:mergeCell ref="D1:N1"/>
    <x:mergeCell ref="E2:E3"/>
    <x:mergeCell ref="D2:D3"/>
    <x:mergeCell ref="J2:L2"/>
    <x:mergeCell ref="M2:N2"/>
    <x:mergeCell ref="G2:G3"/>
    <x:mergeCell ref="H2:I2"/>
    <x:mergeCell ref="P2:P3"/>
    <x:mergeCell ref="F2:F3"/>
    <x:mergeCell ref="Q2:Q3"/>
  </x:mergeCells>
  <x:printOptions horizontalCentered="1" verticalCentered="1" headings="0" gridLines="0" gridLinesSet="1"/>
  <x:pageMargins left="0.74750000238418579" right="0.35430556535720825" top="0.59041666984558105" bottom="0.59041666984558105" header="0.51138889789581299" footer="0.47236111760139465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H29"/>
  <x:sheetViews>
    <x:sheetView topLeftCell="E1" zoomScaleNormal="100" zoomScaleSheetLayoutView="75" workbookViewId="0">
      <x:pane xSplit="0" ySplit="3" topLeftCell="E4" activePane="bottomLeft" state="frozen"/>
      <x:selection pane="bottomLeft" activeCell="D1" activeCellId="0" sqref="D1:O1"/>
    </x:sheetView>
  </x:sheetViews>
  <x:sheetFormatPr defaultColWidth="8.88671875" defaultRowHeight="21.949999999999999" customHeight="1"/>
  <x:cols>
    <x:col min="1" max="1" width="4.6640625" style="2" hidden="1" customWidth="1"/>
    <x:col min="2" max="2" width="6.5546875" style="12" hidden="1" customWidth="1"/>
    <x:col min="3" max="3" width="10.77734375" style="12" hidden="1" customWidth="1"/>
    <x:col min="4" max="5" width="24.33203125" style="12" customWidth="1"/>
    <x:col min="6" max="6" width="4.5546875" style="2" customWidth="1"/>
    <x:col min="7" max="7" width="10.109375" style="2" customWidth="1"/>
    <x:col min="8" max="8" width="9.33203125" style="2" customWidth="1"/>
    <x:col min="9" max="9" width="10" style="2" customWidth="1"/>
    <x:col min="10" max="10" width="5.21875" style="2" customWidth="1"/>
    <x:col min="11" max="11" width="4.77734375" style="12" hidden="1" customWidth="1"/>
    <x:col min="12" max="12" width="14.109375" style="2" customWidth="1"/>
    <x:col min="13" max="13" width="7.21875" style="2" customWidth="1"/>
    <x:col min="14" max="14" width="5.44140625" style="2" customWidth="1"/>
    <x:col min="15" max="15" width="8.77734375" style="2" customWidth="1"/>
    <x:col min="16" max="16" width="2.44140625" style="22" hidden="1" customWidth="1"/>
    <x:col min="17" max="17" width="1.21875" style="22" hidden="1" customWidth="1"/>
    <x:col min="18" max="18" width="5.109375" style="22" hidden="1" customWidth="1"/>
    <x:col min="19" max="19" width="9.21875" style="2" customWidth="1"/>
    <x:col min="20" max="20" width="11.109375" style="2" customWidth="1"/>
    <x:col min="21" max="29" width="8.88671875" style="2"/>
    <x:col min="30" max="55" width="11.77734375" style="2" customWidth="1"/>
    <x:col min="56" max="16384" width="8.88671875" style="2"/>
  </x:cols>
  <x:sheetData>
    <x:row r="1" spans="2:34" customHeight="1">
      <x:c r="B1" s="12" t="s">
        <x:v>106</x:v>
      </x:c>
      <x:c r="D1" s="81" t="s">
        <x:v>1</x:v>
      </x:c>
      <x:c r="E1" s="82"/>
      <x:c r="F1" s="82"/>
      <x:c r="G1" s="82"/>
      <x:c r="H1" s="82"/>
      <x:c r="I1" s="82"/>
      <x:c r="J1" s="82"/>
      <x:c r="K1" s="82"/>
      <x:c r="L1" s="82"/>
      <x:c r="M1" s="82"/>
      <x:c r="N1" s="82"/>
      <x:c r="O1" s="82"/>
      <x:c r="P1" s="25"/>
      <x:c r="Q1" s="25"/>
      <x:c r="R1" s="25"/>
      <x:c r="AA1" s="2" t="s">
        <x:v>31</x:v>
      </x:c>
      <x:c r="AB1" s="2" t="s">
        <x:v>56</x:v>
      </x:c>
      <x:c r="AC1" s="2" t="s">
        <x:v>21</x:v>
      </x:c>
      <x:c r="AD1" s="2" t="s">
        <x:v>36</x:v>
      </x:c>
      <x:c r="AE1" s="2" t="s">
        <x:v>52</x:v>
      </x:c>
      <x:c r="AF1" s="2" t="s">
        <x:v>27</x:v>
      </x:c>
      <x:c r="AG1" s="2" t="s">
        <x:v>147</x:v>
      </x:c>
      <x:c r="AH1" s="2" t="s">
        <x:v>72</x:v>
      </x:c>
    </x:row>
    <x:row r="2" spans="1:20" s="13" customFormat="1" customHeight="1">
      <x:c r="A2" s="83" t="s">
        <x:v>131</x:v>
      </x:c>
      <x:c r="B2" s="77" t="s">
        <x:v>28</x:v>
      </x:c>
      <x:c r="C2" s="77" t="s">
        <x:v>109</x:v>
      </x:c>
      <x:c r="D2" s="78" t="s">
        <x:v>32</x:v>
      </x:c>
      <x:c r="E2" s="78" t="s">
        <x:v>79</x:v>
      </x:c>
      <x:c r="F2" s="79" t="s">
        <x:v>127</x:v>
      </x:c>
      <x:c r="G2" s="79" t="s">
        <x:v>150</x:v>
      </x:c>
      <x:c r="H2" s="79"/>
      <x:c r="I2" s="79"/>
      <x:c r="J2" s="79"/>
      <x:c r="K2" s="78" t="s">
        <x:v>109</x:v>
      </x:c>
      <x:c r="L2" s="79" t="s">
        <x:v>50</x:v>
      </x:c>
      <x:c r="M2" s="79"/>
      <x:c r="N2" s="79"/>
      <x:c r="O2" s="79"/>
      <x:c r="P2" s="79" t="s">
        <x:v>182</x:v>
      </x:c>
      <x:c r="Q2" s="79"/>
      <x:c r="R2" s="79"/>
      <x:c r="S2" s="79" t="s">
        <x:v>74</x:v>
      </x:c>
      <x:c r="T2" s="79" t="s">
        <x:v>114</x:v>
      </x:c>
    </x:row>
    <x:row r="3" spans="1:20" s="13" customFormat="1" customHeight="1">
      <x:c r="A3" s="83"/>
      <x:c r="B3" s="77"/>
      <x:c r="C3" s="77"/>
      <x:c r="D3" s="78"/>
      <x:c r="E3" s="78"/>
      <x:c r="F3" s="79"/>
      <x:c r="G3" s="15" t="s">
        <x:v>38</x:v>
      </x:c>
      <x:c r="H3" s="15" t="s">
        <x:v>151</x:v>
      </x:c>
      <x:c r="I3" s="15" t="s">
        <x:v>29</x:v>
      </x:c>
      <x:c r="J3" s="15" t="s">
        <x:v>144</x:v>
      </x:c>
      <x:c r="K3" s="84"/>
      <x:c r="L3" s="15" t="s">
        <x:v>148</x:v>
      </x:c>
      <x:c r="M3" s="15" t="s">
        <x:v>111</x:v>
      </x:c>
      <x:c r="N3" s="15" t="s">
        <x:v>99</x:v>
      </x:c>
      <x:c r="O3" s="15" t="s">
        <x:v>110</x:v>
      </x:c>
      <x:c r="P3" s="15" t="s">
        <x:v>121</x:v>
      </x:c>
      <x:c r="Q3" s="15" t="s">
        <x:v>87</x:v>
      </x:c>
      <x:c r="R3" s="15" t="s">
        <x:v>113</x:v>
      </x:c>
      <x:c r="S3" s="79"/>
      <x:c r="T3" s="79"/>
    </x:row>
    <x:row r="4" spans="2:20" customHeight="1">
      <x:c r="B4" s="12" t="s">
        <x:v>116</x:v>
      </x:c>
      <x:c r="D4" s="71" t="s">
        <x:v>95</x:v>
      </x:c>
      <x:c r="E4" s="72"/>
      <x:c r="F4" s="72"/>
      <x:c r="G4" s="72"/>
      <x:c r="H4" s="72"/>
      <x:c r="I4" s="72"/>
      <x:c r="J4" s="72"/>
      <x:c r="K4" s="72"/>
      <x:c r="L4" s="72"/>
      <x:c r="M4" s="72"/>
      <x:c r="N4" s="72"/>
      <x:c r="O4" s="72"/>
      <x:c r="P4" s="72"/>
      <x:c r="Q4" s="72"/>
      <x:c r="R4" s="72"/>
      <x:c r="S4" s="72"/>
      <x:c r="T4" s="73"/>
    </x:row>
    <x:row r="5" spans="2:27" customHeight="1">
      <x:c r="B5" s="12" t="s">
        <x:v>135</x:v>
      </x:c>
      <x:c r="C5" s="12" t="s">
        <x:v>228</x:v>
      </x:c>
      <x:c r="D5" s="11" t="s">
        <x:v>201</x:v>
      </x:c>
      <x:c r="E5" s="11" t="s">
        <x:v>101</x:v>
      </x:c>
      <x:c r="F5" s="14" t="s">
        <x:v>124</x:v>
      </x:c>
      <x:c r="G5" s="14">
        <x:f>내역서!G5</x:f>
        <x:v>8</x:v>
      </x:c>
      <x:c r="H5" s="14" t="str">
        <x:f t="shared" ref="H5:H18" si="0">IF(I5&lt;&gt;0,G5-I5,"")</x:f>
        <x:v/>
      </x:c>
      <x:c r="I5" s="14">
        <x:f>내역서!J5</x:f>
        <x:v>0</x:v>
      </x:c>
      <x:c r="J5" s="14">
        <x:v>10</x:v>
      </x:c>
      <x:c r="K5" s="11" t="s">
        <x:v>8</x:v>
      </x:c>
      <x:c r="L5" s="14" t="s">
        <x:v>31</x:v>
      </x:c>
      <x:c r="M5" s="14">
        <x:v>0.0080000000000000004</x:v>
      </x:c>
      <x:c r="N5" s="14">
        <x:v>150</x:v>
      </x:c>
      <x:c r="O5" s="14" t="str">
        <x:f t="shared" ref="O5:O26" si="1">IF(I5*M5=0,"",I5*M5*(N5/100))</x:f>
        <x:v/>
      </x:c>
      <x:c r="P5" s="24"/>
      <x:c r="Q5" s="24">
        <x:f t="shared" ref="Q5:Q26" si="2">TRUNC(P5*M5*N5/100)</x:f>
        <x:v>0</x:v>
      </x:c>
      <x:c r="R5" s="24"/>
      <x:c r="S5" s="14" t="s">
        <x:v>23</x:v>
      </x:c>
      <x:c r="T5" s="14"/>
      <x:c r="AA5" s="2" t="str">
        <x:f>O5</x:f>
        <x:v/>
      </x:c>
    </x:row>
    <x:row r="6" spans="2:28" customHeight="1">
      <x:c r="B6" s="12" t="s">
        <x:v>135</x:v>
      </x:c>
      <x:c r="C6" s="12" t="s">
        <x:v>230</x:v>
      </x:c>
      <x:c r="D6" s="11" t="s">
        <x:v>59</x:v>
      </x:c>
      <x:c r="E6" s="11" t="s">
        <x:v>210</x:v>
      </x:c>
      <x:c r="F6" s="14" t="s">
        <x:v>119</x:v>
      </x:c>
      <x:c r="G6" s="14">
        <x:f>내역서!G6</x:f>
        <x:v>2</x:v>
      </x:c>
      <x:c r="H6" s="14" t="str">
        <x:f t="shared" si="0"/>
        <x:v/>
      </x:c>
      <x:c r="I6" s="14">
        <x:f>내역서!J6</x:f>
        <x:v>0</x:v>
      </x:c>
      <x:c r="J6" s="14"/>
      <x:c r="K6" s="11" t="s">
        <x:v>15</x:v>
      </x:c>
      <x:c r="L6" s="14" t="s">
        <x:v>56</x:v>
      </x:c>
      <x:c r="M6" s="14">
        <x:v>0.14999999999999999</x:v>
      </x:c>
      <x:c r="N6" s="14">
        <x:v>120</x:v>
      </x:c>
      <x:c r="O6" s="14" t="str">
        <x:f t="shared" si="1"/>
        <x:v/>
      </x:c>
      <x:c r="P6" s="24"/>
      <x:c r="Q6" s="24">
        <x:f t="shared" si="2"/>
        <x:v>0</x:v>
      </x:c>
      <x:c r="R6" s="24"/>
      <x:c r="S6" s="14" t="s">
        <x:v>86</x:v>
      </x:c>
      <x:c r="T6" s="14"/>
      <x:c r="AB6" s="2" t="str">
        <x:f>O6</x:f>
        <x:v/>
      </x:c>
    </x:row>
    <x:row r="7" spans="2:30" customHeight="1">
      <x:c r="B7" s="12" t="s">
        <x:v>135</x:v>
      </x:c>
      <x:c r="C7" s="12" t="s">
        <x:v>233</x:v>
      </x:c>
      <x:c r="D7" s="11" t="s">
        <x:v>193</x:v>
      </x:c>
      <x:c r="E7" s="11" t="s">
        <x:v>90</x:v>
      </x:c>
      <x:c r="F7" s="14" t="s">
        <x:v>102</x:v>
      </x:c>
      <x:c r="G7" s="14">
        <x:f>내역서!G7</x:f>
        <x:v>1</x:v>
      </x:c>
      <x:c r="H7" s="14" t="str">
        <x:f t="shared" si="0"/>
        <x:v/>
      </x:c>
      <x:c r="I7" s="14">
        <x:f>내역서!J7</x:f>
        <x:v>0</x:v>
      </x:c>
      <x:c r="J7" s="14"/>
      <x:c r="K7" s="11" t="s">
        <x:v>155</x:v>
      </x:c>
      <x:c r="L7" s="14" t="s">
        <x:v>36</x:v>
      </x:c>
      <x:c r="M7" s="14">
        <x:v>3.6200000000000001</x:v>
      </x:c>
      <x:c r="N7" s="14">
        <x:v>30</x:v>
      </x:c>
      <x:c r="O7" s="14" t="str">
        <x:f t="shared" si="1"/>
        <x:v/>
      </x:c>
      <x:c r="P7" s="24"/>
      <x:c r="Q7" s="24">
        <x:f t="shared" si="2"/>
        <x:v>0</x:v>
      </x:c>
      <x:c r="R7" s="24"/>
      <x:c r="S7" s="14" t="s">
        <x:v>49</x:v>
      </x:c>
      <x:c r="T7" s="14" t="s">
        <x:v>67</x:v>
      </x:c>
      <x:c r="AD7" s="2" t="str">
        <x:f>O7</x:f>
        <x:v/>
      </x:c>
    </x:row>
    <x:row r="8" spans="2:32" customHeight="1">
      <x:c r="B8" s="12" t="s">
        <x:v>135</x:v>
      </x:c>
      <x:c r="C8" s="12" t="s">
        <x:v>233</x:v>
      </x:c>
      <x:c r="D8" s="11"/>
      <x:c r="E8" s="11"/>
      <x:c r="F8" s="14"/>
      <x:c r="G8" s="14">
        <x:f>내역서!G7</x:f>
        <x:v>1</x:v>
      </x:c>
      <x:c r="H8" s="14" t="str">
        <x:f t="shared" si="0"/>
        <x:v/>
      </x:c>
      <x:c r="I8" s="14">
        <x:f>내역서!J7</x:f>
        <x:v>0</x:v>
      </x:c>
      <x:c r="J8" s="14"/>
      <x:c r="K8" s="11" t="s">
        <x:v>161</x:v>
      </x:c>
      <x:c r="L8" s="14" t="s">
        <x:v>27</x:v>
      </x:c>
      <x:c r="M8" s="14">
        <x:v>3.6200000000000001</x:v>
      </x:c>
      <x:c r="N8" s="14">
        <x:v>30</x:v>
      </x:c>
      <x:c r="O8" s="14" t="str">
        <x:f t="shared" si="1"/>
        <x:v/>
      </x:c>
      <x:c r="P8" s="24"/>
      <x:c r="Q8" s="24">
        <x:f t="shared" si="2"/>
        <x:v>0</x:v>
      </x:c>
      <x:c r="R8" s="24"/>
      <x:c r="S8" s="14" t="s">
        <x:v>49</x:v>
      </x:c>
      <x:c r="T8" s="14" t="s">
        <x:v>67</x:v>
      </x:c>
      <x:c r="AF8" s="2" t="str">
        <x:f>O8</x:f>
        <x:v/>
      </x:c>
    </x:row>
    <x:row r="9" spans="2:30" customHeight="1">
      <x:c r="B9" s="12" t="s">
        <x:v>135</x:v>
      </x:c>
      <x:c r="C9" s="12" t="s">
        <x:v>233</x:v>
      </x:c>
      <x:c r="D9" s="11" t="s">
        <x:v>193</x:v>
      </x:c>
      <x:c r="E9" s="11" t="s">
        <x:v>90</x:v>
      </x:c>
      <x:c r="F9" s="14" t="s">
        <x:v>102</x:v>
      </x:c>
      <x:c r="G9" s="14">
        <x:f>내역서!G8</x:f>
        <x:v>1</x:v>
      </x:c>
      <x:c r="H9" s="14" t="str">
        <x:f t="shared" si="0"/>
        <x:v/>
      </x:c>
      <x:c r="I9" s="14">
        <x:f>내역서!J8</x:f>
        <x:v>0</x:v>
      </x:c>
      <x:c r="J9" s="14"/>
      <x:c r="K9" s="11" t="s">
        <x:v>155</x:v>
      </x:c>
      <x:c r="L9" s="14" t="s">
        <x:v>36</x:v>
      </x:c>
      <x:c r="M9" s="14">
        <x:v>3.6200000000000001</x:v>
      </x:c>
      <x:c r="N9" s="14">
        <x:v>100</x:v>
      </x:c>
      <x:c r="O9" s="14" t="str">
        <x:f t="shared" si="1"/>
        <x:v/>
      </x:c>
      <x:c r="P9" s="24"/>
      <x:c r="Q9" s="24">
        <x:f t="shared" si="2"/>
        <x:v>0</x:v>
      </x:c>
      <x:c r="R9" s="24"/>
      <x:c r="S9" s="14" t="s">
        <x:v>49</x:v>
      </x:c>
      <x:c r="T9" s="14"/>
      <x:c r="AD9" s="2" t="str">
        <x:f>O9</x:f>
        <x:v/>
      </x:c>
    </x:row>
    <x:row r="10" spans="2:32" customHeight="1">
      <x:c r="B10" s="12" t="s">
        <x:v>135</x:v>
      </x:c>
      <x:c r="C10" s="12" t="s">
        <x:v>233</x:v>
      </x:c>
      <x:c r="D10" s="11"/>
      <x:c r="E10" s="11"/>
      <x:c r="F10" s="14"/>
      <x:c r="G10" s="14">
        <x:f>내역서!G8</x:f>
        <x:v>1</x:v>
      </x:c>
      <x:c r="H10" s="14" t="str">
        <x:f t="shared" si="0"/>
        <x:v/>
      </x:c>
      <x:c r="I10" s="14">
        <x:f>내역서!J8</x:f>
        <x:v>0</x:v>
      </x:c>
      <x:c r="J10" s="14"/>
      <x:c r="K10" s="11" t="s">
        <x:v>161</x:v>
      </x:c>
      <x:c r="L10" s="14" t="s">
        <x:v>27</x:v>
      </x:c>
      <x:c r="M10" s="14">
        <x:v>3.6200000000000001</x:v>
      </x:c>
      <x:c r="N10" s="14">
        <x:v>100</x:v>
      </x:c>
      <x:c r="O10" s="14" t="str">
        <x:f t="shared" si="1"/>
        <x:v/>
      </x:c>
      <x:c r="P10" s="24"/>
      <x:c r="Q10" s="24">
        <x:f t="shared" si="2"/>
        <x:v>0</x:v>
      </x:c>
      <x:c r="R10" s="24"/>
      <x:c r="S10" s="14" t="s">
        <x:v>49</x:v>
      </x:c>
      <x:c r="T10" s="14"/>
      <x:c r="AF10" s="2" t="str">
        <x:f>O10</x:f>
        <x:v/>
      </x:c>
    </x:row>
    <x:row r="11" spans="2:31" customHeight="1">
      <x:c r="B11" s="12" t="s">
        <x:v>135</x:v>
      </x:c>
      <x:c r="C11" s="12" t="s">
        <x:v>214</x:v>
      </x:c>
      <x:c r="D11" s="11" t="s">
        <x:v>45</x:v>
      </x:c>
      <x:c r="E11" s="11" t="s">
        <x:v>197</x:v>
      </x:c>
      <x:c r="F11" s="18" t="s">
        <x:v>100</x:v>
      </x:c>
      <x:c r="G11" s="14">
        <x:f>내역서!G9</x:f>
        <x:v>1</x:v>
      </x:c>
      <x:c r="H11" s="14" t="str">
        <x:f t="shared" si="0"/>
        <x:v/>
      </x:c>
      <x:c r="I11" s="14">
        <x:f>내역서!J9</x:f>
        <x:v>0</x:v>
      </x:c>
      <x:c r="J11" s="14"/>
      <x:c r="K11" s="11" t="s">
        <x:v>162</x:v>
      </x:c>
      <x:c r="L11" s="14" t="s">
        <x:v>52</x:v>
      </x:c>
      <x:c r="M11" s="14">
        <x:v>2.4500000000000002</x:v>
      </x:c>
      <x:c r="N11" s="14">
        <x:v>100</x:v>
      </x:c>
      <x:c r="O11" s="14" t="str">
        <x:f t="shared" si="1"/>
        <x:v/>
      </x:c>
      <x:c r="P11" s="24"/>
      <x:c r="Q11" s="24">
        <x:f t="shared" si="2"/>
        <x:v>0</x:v>
      </x:c>
      <x:c r="R11" s="24"/>
      <x:c r="S11" s="14" t="s">
        <x:v>85</x:v>
      </x:c>
      <x:c r="T11" s="14"/>
      <x:c r="AE11" s="2" t="str">
        <x:f>O11</x:f>
        <x:v/>
      </x:c>
    </x:row>
    <x:row r="12" spans="2:33" customHeight="1">
      <x:c r="B12" s="12" t="s">
        <x:v>135</x:v>
      </x:c>
      <x:c r="C12" s="12" t="s">
        <x:v>214</x:v>
      </x:c>
      <x:c r="D12" s="11"/>
      <x:c r="E12" s="11"/>
      <x:c r="F12" s="14"/>
      <x:c r="G12" s="14">
        <x:f>내역서!G9</x:f>
        <x:v>1</x:v>
      </x:c>
      <x:c r="H12" s="14" t="str">
        <x:f t="shared" si="0"/>
        <x:v/>
      </x:c>
      <x:c r="I12" s="14">
        <x:f>내역서!J9</x:f>
        <x:v>0</x:v>
      </x:c>
      <x:c r="J12" s="14"/>
      <x:c r="K12" s="11" t="s">
        <x:v>152</x:v>
      </x:c>
      <x:c r="L12" s="14" t="s">
        <x:v>147</x:v>
      </x:c>
      <x:c r="M12" s="14">
        <x:v>1.2</x:v>
      </x:c>
      <x:c r="N12" s="14">
        <x:v>100</x:v>
      </x:c>
      <x:c r="O12" s="14" t="str">
        <x:f t="shared" si="1"/>
        <x:v/>
      </x:c>
      <x:c r="P12" s="24"/>
      <x:c r="Q12" s="24">
        <x:f t="shared" si="2"/>
        <x:v>0</x:v>
      </x:c>
      <x:c r="R12" s="24"/>
      <x:c r="S12" s="14" t="s">
        <x:v>85</x:v>
      </x:c>
      <x:c r="T12" s="14"/>
      <x:c r="AG12" s="2" t="str">
        <x:f>O12</x:f>
        <x:v/>
      </x:c>
    </x:row>
    <x:row r="13" spans="2:34" customHeight="1">
      <x:c r="B13" s="12" t="s">
        <x:v>135</x:v>
      </x:c>
      <x:c r="C13" s="12" t="s">
        <x:v>214</x:v>
      </x:c>
      <x:c r="D13" s="11"/>
      <x:c r="E13" s="11"/>
      <x:c r="F13" s="14"/>
      <x:c r="G13" s="14">
        <x:f>내역서!G9</x:f>
        <x:v>1</x:v>
      </x:c>
      <x:c r="H13" s="14" t="str">
        <x:f t="shared" si="0"/>
        <x:v/>
      </x:c>
      <x:c r="I13" s="14">
        <x:f>내역서!J9</x:f>
        <x:v>0</x:v>
      </x:c>
      <x:c r="J13" s="14"/>
      <x:c r="K13" s="11" t="s">
        <x:v>6</x:v>
      </x:c>
      <x:c r="L13" s="14" t="s">
        <x:v>72</x:v>
      </x:c>
      <x:c r="M13" s="14">
        <x:v>0.5</x:v>
      </x:c>
      <x:c r="N13" s="14">
        <x:v>100</x:v>
      </x:c>
      <x:c r="O13" s="14" t="str">
        <x:f t="shared" si="1"/>
        <x:v/>
      </x:c>
      <x:c r="P13" s="24"/>
      <x:c r="Q13" s="24">
        <x:f t="shared" si="2"/>
        <x:v>0</x:v>
      </x:c>
      <x:c r="R13" s="24"/>
      <x:c r="S13" s="14" t="s">
        <x:v>85</x:v>
      </x:c>
      <x:c r="T13" s="14"/>
      <x:c r="AH13" s="2" t="str">
        <x:f>O13</x:f>
        <x:v/>
      </x:c>
    </x:row>
    <x:row r="14" spans="2:32" customHeight="1">
      <x:c r="B14" s="12" t="s">
        <x:v>135</x:v>
      </x:c>
      <x:c r="C14" s="12" t="s">
        <x:v>214</x:v>
      </x:c>
      <x:c r="D14" s="11"/>
      <x:c r="E14" s="11"/>
      <x:c r="F14" s="14"/>
      <x:c r="G14" s="14">
        <x:f>내역서!G9</x:f>
        <x:v>1</x:v>
      </x:c>
      <x:c r="H14" s="14" t="str">
        <x:f t="shared" si="0"/>
        <x:v/>
      </x:c>
      <x:c r="I14" s="14">
        <x:f>내역서!J9</x:f>
        <x:v>0</x:v>
      </x:c>
      <x:c r="J14" s="14"/>
      <x:c r="K14" s="11" t="s">
        <x:v>161</x:v>
      </x:c>
      <x:c r="L14" s="14" t="s">
        <x:v>27</x:v>
      </x:c>
      <x:c r="M14" s="14">
        <x:v>2.1000000000000001</x:v>
      </x:c>
      <x:c r="N14" s="14">
        <x:v>100</x:v>
      </x:c>
      <x:c r="O14" s="14" t="str">
        <x:f t="shared" si="1"/>
        <x:v/>
      </x:c>
      <x:c r="P14" s="24"/>
      <x:c r="Q14" s="24">
        <x:f t="shared" si="2"/>
        <x:v>0</x:v>
      </x:c>
      <x:c r="R14" s="24"/>
      <x:c r="S14" s="14" t="s">
        <x:v>85</x:v>
      </x:c>
      <x:c r="T14" s="14"/>
      <x:c r="AF14" s="2" t="str">
        <x:f>O14</x:f>
        <x:v/>
      </x:c>
    </x:row>
    <x:row r="15" spans="2:29" customHeight="1">
      <x:c r="B15" s="12" t="s">
        <x:v>135</x:v>
      </x:c>
      <x:c r="C15" s="12" t="s">
        <x:v>221</x:v>
      </x:c>
      <x:c r="D15" s="11" t="s">
        <x:v>206</x:v>
      </x:c>
      <x:c r="E15" s="11" t="s">
        <x:v>92</x:v>
      </x:c>
      <x:c r="F15" s="14" t="s">
        <x:v>124</x:v>
      </x:c>
      <x:c r="G15" s="14">
        <x:f>내역서!G10</x:f>
        <x:v>39</x:v>
      </x:c>
      <x:c r="H15" s="14" t="str">
        <x:f t="shared" si="0"/>
        <x:v/>
      </x:c>
      <x:c r="I15" s="14">
        <x:f>내역서!J10</x:f>
        <x:v>0</x:v>
      </x:c>
      <x:c r="J15" s="14">
        <x:v>5</x:v>
      </x:c>
      <x:c r="K15" s="11" t="s">
        <x:v>175</x:v>
      </x:c>
      <x:c r="L15" s="14" t="s">
        <x:v>21</x:v>
      </x:c>
      <x:c r="M15" s="14">
        <x:v>0.0121</x:v>
      </x:c>
      <x:c r="N15" s="14">
        <x:v>180</x:v>
      </x:c>
      <x:c r="O15" s="14" t="str">
        <x:f t="shared" si="1"/>
        <x:v/>
      </x:c>
      <x:c r="P15" s="24"/>
      <x:c r="Q15" s="24">
        <x:f t="shared" si="2"/>
        <x:v>0</x:v>
      </x:c>
      <x:c r="R15" s="24"/>
      <x:c r="S15" s="14" t="s">
        <x:v>83</x:v>
      </x:c>
      <x:c r="T15" s="14"/>
      <x:c r="AC15" s="2" t="str">
        <x:f>O15</x:f>
        <x:v/>
      </x:c>
    </x:row>
    <x:row r="16" spans="2:32" customHeight="1">
      <x:c r="B16" s="12" t="s">
        <x:v>135</x:v>
      </x:c>
      <x:c r="C16" s="12" t="s">
        <x:v>221</x:v>
      </x:c>
      <x:c r="D16" s="11"/>
      <x:c r="E16" s="11"/>
      <x:c r="F16" s="14"/>
      <x:c r="G16" s="14">
        <x:f>내역서!G10</x:f>
        <x:v>39</x:v>
      </x:c>
      <x:c r="H16" s="14" t="str">
        <x:f t="shared" si="0"/>
        <x:v/>
      </x:c>
      <x:c r="I16" s="14">
        <x:f>내역서!J10</x:f>
        <x:v>0</x:v>
      </x:c>
      <x:c r="J16" s="14">
        <x:v>5</x:v>
      </x:c>
      <x:c r="K16" s="11" t="s">
        <x:v>161</x:v>
      </x:c>
      <x:c r="L16" s="14" t="s">
        <x:v>27</x:v>
      </x:c>
      <x:c r="M16" s="14">
        <x:v>0.0121</x:v>
      </x:c>
      <x:c r="N16" s="14">
        <x:v>180</x:v>
      </x:c>
      <x:c r="O16" s="14" t="str">
        <x:f t="shared" si="1"/>
        <x:v/>
      </x:c>
      <x:c r="P16" s="24"/>
      <x:c r="Q16" s="24">
        <x:f t="shared" si="2"/>
        <x:v>0</x:v>
      </x:c>
      <x:c r="R16" s="24"/>
      <x:c r="S16" s="14" t="s">
        <x:v>83</x:v>
      </x:c>
      <x:c r="T16" s="14"/>
      <x:c r="AF16" s="2" t="str">
        <x:f>O16</x:f>
        <x:v/>
      </x:c>
    </x:row>
    <x:row r="17" spans="2:29" customHeight="1">
      <x:c r="B17" s="12" t="s">
        <x:v>135</x:v>
      </x:c>
      <x:c r="C17" s="12" t="s">
        <x:v>218</x:v>
      </x:c>
      <x:c r="D17" s="11" t="s">
        <x:v>180</x:v>
      </x:c>
      <x:c r="E17" s="11" t="s">
        <x:v>239</x:v>
      </x:c>
      <x:c r="F17" s="14" t="s">
        <x:v>105</x:v>
      </x:c>
      <x:c r="G17" s="14">
        <x:f>내역서!G11</x:f>
        <x:v>2</x:v>
      </x:c>
      <x:c r="H17" s="14" t="str">
        <x:f t="shared" si="0"/>
        <x:v/>
      </x:c>
      <x:c r="I17" s="14">
        <x:f>내역서!J11</x:f>
        <x:v>0</x:v>
      </x:c>
      <x:c r="J17" s="14"/>
      <x:c r="K17" s="11" t="s">
        <x:v>175</x:v>
      </x:c>
      <x:c r="L17" s="14" t="s">
        <x:v>21</x:v>
      </x:c>
      <x:c r="M17" s="14">
        <x:v>0.85999999999999999</x:v>
      </x:c>
      <x:c r="N17" s="14">
        <x:v>100</x:v>
      </x:c>
      <x:c r="O17" s="14" t="str">
        <x:f t="shared" si="1"/>
        <x:v/>
      </x:c>
      <x:c r="P17" s="24"/>
      <x:c r="Q17" s="24">
        <x:f t="shared" si="2"/>
        <x:v>0</x:v>
      </x:c>
      <x:c r="R17" s="24"/>
      <x:c r="S17" s="14" t="s">
        <x:v>86</x:v>
      </x:c>
      <x:c r="T17" s="14"/>
      <x:c r="AC17" s="2" t="str">
        <x:f>O17</x:f>
        <x:v/>
      </x:c>
    </x:row>
    <x:row r="18" spans="2:29" customHeight="1">
      <x:c r="B18" s="12" t="s">
        <x:v>135</x:v>
      </x:c>
      <x:c r="C18" s="12" t="s">
        <x:v>236</x:v>
      </x:c>
      <x:c r="D18" s="11" t="s">
        <x:v>51</x:v>
      </x:c>
      <x:c r="E18" s="11" t="s">
        <x:v>10</x:v>
      </x:c>
      <x:c r="F18" s="14" t="s">
        <x:v>119</x:v>
      </x:c>
      <x:c r="G18" s="14">
        <x:f>내역서!G12</x:f>
        <x:v>6</x:v>
      </x:c>
      <x:c r="H18" s="14" t="str">
        <x:f t="shared" si="0"/>
        <x:v/>
      </x:c>
      <x:c r="I18" s="14">
        <x:f>내역서!J12</x:f>
        <x:v>0</x:v>
      </x:c>
      <x:c r="J18" s="14"/>
      <x:c r="K18" s="11" t="s">
        <x:v>175</x:v>
      </x:c>
      <x:c r="L18" s="14" t="s">
        <x:v>21</x:v>
      </x:c>
      <x:c r="M18" s="14">
        <x:v>0.52000000000000002</x:v>
      </x:c>
      <x:c r="N18" s="14">
        <x:v>150</x:v>
      </x:c>
      <x:c r="O18" s="14" t="str">
        <x:f t="shared" si="1"/>
        <x:v/>
      </x:c>
      <x:c r="P18" s="24"/>
      <x:c r="Q18" s="24">
        <x:f t="shared" si="2"/>
        <x:v>0</x:v>
      </x:c>
      <x:c r="R18" s="24"/>
      <x:c r="S18" s="14" t="s">
        <x:v>73</x:v>
      </x:c>
      <x:c r="T18" s="14" t="s">
        <x:v>41</x:v>
      </x:c>
      <x:c r="AC18" s="2" t="str">
        <x:f>O18</x:f>
        <x:v/>
      </x:c>
    </x:row>
    <x:row r="19" spans="2:34" customHeight="1">
      <x:c r="B19" s="12" t="s">
        <x:v>135</x:v>
      </x:c>
      <x:c r="C19" s="12" t="s">
        <x:v>213</x:v>
      </x:c>
      <x:c r="D19" s="11" t="s">
        <x:v>80</x:v>
      </x:c>
      <x:c r="E19" s="11" t="s">
        <x:v>31</x:v>
      </x:c>
      <x:c r="F19" s="14" t="s">
        <x:v>104</x:v>
      </x:c>
      <x:c r="G19" s="14">
        <x:f t="shared" ref="G19:G26" si="3">IF(H19*I19/100+0.5&lt;1,TRUNC(H19*I19/100,3),TRUNC(H19*I19/100+0.5,J19))</x:f>
        <x:v>0</x:v>
      </x:c>
      <x:c r="H19" s="14">
        <x:f>(옵션!$B$12*옵션!$B$41)/100</x:f>
        <x:v>70</x:v>
      </x:c>
      <x:c r="I19" s="14">
        <x:f>SUM(AA5:AA18)</x:f>
        <x:v>0</x:v>
      </x:c>
      <x:c r="J19" s="14">
        <x:f>옵션!$C$41</x:f>
        <x:v>0</x:v>
      </x:c>
      <x:c r="K19" s="11"/>
      <x:c r="L19" s="14"/>
      <x:c r="M19" s="14"/>
      <x:c r="N19" s="14"/>
      <x:c r="O19" s="14" t="str">
        <x:f t="shared" si="1"/>
        <x:v/>
      </x:c>
      <x:c r="P19" s="24"/>
      <x:c r="Q19" s="24">
        <x:f t="shared" si="2"/>
        <x:v>0</x:v>
      </x:c>
      <x:c r="R19" s="24"/>
      <x:c r="S19" s="14"/>
      <x:c r="T19" s="14"/>
      <x:c r="Z19" s="2" t="s">
        <x:v>126</x:v>
      </x:c>
      <x:c r="AA19" s="2">
        <x:f t="shared" ref="AA19:AH19" si="4">SUM(AA5:AA18)</x:f>
        <x:v>0</x:v>
      </x:c>
      <x:c r="AB19" s="2">
        <x:f t="shared" si="4"/>
        <x:v>0</x:v>
      </x:c>
      <x:c r="AC19" s="2">
        <x:f t="shared" si="4"/>
        <x:v>0</x:v>
      </x:c>
      <x:c r="AD19" s="2">
        <x:f t="shared" si="4"/>
        <x:v>0</x:v>
      </x:c>
      <x:c r="AE19" s="2">
        <x:f t="shared" si="4"/>
        <x:v>0</x:v>
      </x:c>
      <x:c r="AF19" s="2">
        <x:f t="shared" si="4"/>
        <x:v>0</x:v>
      </x:c>
      <x:c r="AG19" s="2">
        <x:f t="shared" si="4"/>
        <x:v>0</x:v>
      </x:c>
      <x:c r="AH19" s="2">
        <x:f t="shared" si="4"/>
        <x:v>0</x:v>
      </x:c>
    </x:row>
    <x:row r="20" spans="2:20" customHeight="1">
      <x:c r="B20" s="12" t="s">
        <x:v>135</x:v>
      </x:c>
      <x:c r="C20" s="12" t="s">
        <x:v>227</x:v>
      </x:c>
      <x:c r="D20" s="11" t="s">
        <x:v>80</x:v>
      </x:c>
      <x:c r="E20" s="11" t="s">
        <x:v>56</x:v>
      </x:c>
      <x:c r="F20" s="14" t="s">
        <x:v>104</x:v>
      </x:c>
      <x:c r="G20" s="14">
        <x:f t="shared" si="3"/>
        <x:v>0</x:v>
      </x:c>
      <x:c r="H20" s="14">
        <x:f>(옵션!$B$12*옵션!$B$41)/100</x:f>
        <x:v>70</x:v>
      </x:c>
      <x:c r="I20" s="14">
        <x:f>SUM(AB5:AB18)</x:f>
        <x:v>0</x:v>
      </x:c>
      <x:c r="J20" s="14">
        <x:f>옵션!$C$41</x:f>
        <x:v>0</x:v>
      </x:c>
      <x:c r="K20" s="11"/>
      <x:c r="L20" s="14"/>
      <x:c r="M20" s="14"/>
      <x:c r="N20" s="14"/>
      <x:c r="O20" s="14" t="str">
        <x:f t="shared" si="1"/>
        <x:v/>
      </x:c>
      <x:c r="P20" s="24"/>
      <x:c r="Q20" s="24">
        <x:f t="shared" si="2"/>
        <x:v>0</x:v>
      </x:c>
      <x:c r="R20" s="24"/>
      <x:c r="S20" s="14"/>
      <x:c r="T20" s="14"/>
    </x:row>
    <x:row r="21" spans="2:20" customHeight="1">
      <x:c r="B21" s="12" t="s">
        <x:v>135</x:v>
      </x:c>
      <x:c r="C21" s="12" t="s">
        <x:v>223</x:v>
      </x:c>
      <x:c r="D21" s="11" t="s">
        <x:v>80</x:v>
      </x:c>
      <x:c r="E21" s="11" t="s">
        <x:v>21</x:v>
      </x:c>
      <x:c r="F21" s="14" t="s">
        <x:v>104</x:v>
      </x:c>
      <x:c r="G21" s="14">
        <x:f>IF(H21*I21/100+0.5&lt;1,TRUNC(H21*I21/100,3),TRUNC(H21*I21/100+0.5,J21))</x:f>
        <x:v>0</x:v>
      </x:c>
      <x:c r="H21" s="14">
        <x:f>(옵션!$B$12*옵션!$B$41)/100</x:f>
        <x:v>70</x:v>
      </x:c>
      <x:c r="I21" s="14">
        <x:f>SUM(AC5:AC18)</x:f>
        <x:v>0</x:v>
      </x:c>
      <x:c r="J21" s="14">
        <x:f>옵션!$C$41</x:f>
        <x:v>0</x:v>
      </x:c>
      <x:c r="K21" s="11"/>
      <x:c r="L21" s="14"/>
      <x:c r="M21" s="14"/>
      <x:c r="N21" s="14"/>
      <x:c r="O21" s="14" t="str">
        <x:f t="shared" si="1"/>
        <x:v/>
      </x:c>
      <x:c r="P21" s="24"/>
      <x:c r="Q21" s="24">
        <x:f t="shared" si="2"/>
        <x:v>0</x:v>
      </x:c>
      <x:c r="R21" s="24"/>
      <x:c r="S21" s="14"/>
      <x:c r="T21" s="14"/>
    </x:row>
    <x:row r="22" spans="2:20" customHeight="1">
      <x:c r="B22" s="12" t="s">
        <x:v>135</x:v>
      </x:c>
      <x:c r="C22" s="12" t="s">
        <x:v>238</x:v>
      </x:c>
      <x:c r="D22" s="11" t="s">
        <x:v>80</x:v>
      </x:c>
      <x:c r="E22" s="11" t="s">
        <x:v>36</x:v>
      </x:c>
      <x:c r="F22" s="14" t="s">
        <x:v>104</x:v>
      </x:c>
      <x:c r="G22" s="14">
        <x:f t="shared" si="3"/>
        <x:v>0</x:v>
      </x:c>
      <x:c r="H22" s="14">
        <x:f>(옵션!$B$12*옵션!$B$41)/100</x:f>
        <x:v>70</x:v>
      </x:c>
      <x:c r="I22" s="14">
        <x:f>SUM(AD5:AD18)</x:f>
        <x:v>0</x:v>
      </x:c>
      <x:c r="J22" s="14">
        <x:f>옵션!$C$41</x:f>
        <x:v>0</x:v>
      </x:c>
      <x:c r="K22" s="11"/>
      <x:c r="L22" s="14"/>
      <x:c r="M22" s="14"/>
      <x:c r="N22" s="14"/>
      <x:c r="O22" s="14" t="str">
        <x:f t="shared" si="1"/>
        <x:v/>
      </x:c>
      <x:c r="P22" s="24"/>
      <x:c r="Q22" s="24">
        <x:f t="shared" si="2"/>
        <x:v>0</x:v>
      </x:c>
      <x:c r="R22" s="24"/>
      <x:c r="S22" s="14"/>
      <x:c r="T22" s="14"/>
    </x:row>
    <x:row r="23" spans="2:20" customHeight="1">
      <x:c r="B23" s="12" t="s">
        <x:v>135</x:v>
      </x:c>
      <x:c r="C23" s="12" t="s">
        <x:v>235</x:v>
      </x:c>
      <x:c r="D23" s="11" t="s">
        <x:v>80</x:v>
      </x:c>
      <x:c r="E23" s="11" t="s">
        <x:v>52</x:v>
      </x:c>
      <x:c r="F23" s="14" t="s">
        <x:v>104</x:v>
      </x:c>
      <x:c r="G23" s="14">
        <x:f t="shared" si="3"/>
        <x:v>0</x:v>
      </x:c>
      <x:c r="H23" s="14">
        <x:f>(옵션!$B$12*옵션!$B$41)/100</x:f>
        <x:v>70</x:v>
      </x:c>
      <x:c r="I23" s="14">
        <x:f>SUM(AE5:AE18)</x:f>
        <x:v>0</x:v>
      </x:c>
      <x:c r="J23" s="14">
        <x:f>옵션!$C$41</x:f>
        <x:v>0</x:v>
      </x:c>
      <x:c r="K23" s="11"/>
      <x:c r="L23" s="14"/>
      <x:c r="M23" s="14"/>
      <x:c r="N23" s="14"/>
      <x:c r="O23" s="14" t="str">
        <x:f t="shared" si="1"/>
        <x:v/>
      </x:c>
      <x:c r="P23" s="24"/>
      <x:c r="Q23" s="24">
        <x:f t="shared" si="2"/>
        <x:v>0</x:v>
      </x:c>
      <x:c r="R23" s="24"/>
      <x:c r="S23" s="14"/>
      <x:c r="T23" s="14"/>
    </x:row>
    <x:row r="24" spans="2:20" customHeight="1">
      <x:c r="B24" s="12" t="s">
        <x:v>135</x:v>
      </x:c>
      <x:c r="C24" s="12" t="s">
        <x:v>234</x:v>
      </x:c>
      <x:c r="D24" s="11" t="s">
        <x:v>80</x:v>
      </x:c>
      <x:c r="E24" s="11" t="s">
        <x:v>27</x:v>
      </x:c>
      <x:c r="F24" s="14" t="s">
        <x:v>104</x:v>
      </x:c>
      <x:c r="G24" s="14">
        <x:f t="shared" si="3"/>
        <x:v>0</x:v>
      </x:c>
      <x:c r="H24" s="14">
        <x:f>(옵션!$B$12*옵션!$B$41)/100</x:f>
        <x:v>70</x:v>
      </x:c>
      <x:c r="I24" s="14">
        <x:f>SUM(AF5:AF18)</x:f>
        <x:v>0</x:v>
      </x:c>
      <x:c r="J24" s="14">
        <x:f>옵션!$C$41</x:f>
        <x:v>0</x:v>
      </x:c>
      <x:c r="K24" s="11"/>
      <x:c r="L24" s="14"/>
      <x:c r="M24" s="14"/>
      <x:c r="N24" s="14"/>
      <x:c r="O24" s="14" t="str">
        <x:f t="shared" si="1"/>
        <x:v/>
      </x:c>
      <x:c r="P24" s="24"/>
      <x:c r="Q24" s="24">
        <x:f t="shared" si="2"/>
        <x:v>0</x:v>
      </x:c>
      <x:c r="R24" s="24"/>
      <x:c r="S24" s="14"/>
      <x:c r="T24" s="14"/>
    </x:row>
    <x:row r="25" spans="2:20" customHeight="1">
      <x:c r="B25" s="12" t="s">
        <x:v>135</x:v>
      </x:c>
      <x:c r="C25" s="12" t="s">
        <x:v>225</x:v>
      </x:c>
      <x:c r="D25" s="11" t="s">
        <x:v>80</x:v>
      </x:c>
      <x:c r="E25" s="11" t="s">
        <x:v>147</x:v>
      </x:c>
      <x:c r="F25" s="14" t="s">
        <x:v>104</x:v>
      </x:c>
      <x:c r="G25" s="14">
        <x:f t="shared" si="3"/>
        <x:v>0</x:v>
      </x:c>
      <x:c r="H25" s="14">
        <x:f>(옵션!$B$12*옵션!$B$41)/100</x:f>
        <x:v>70</x:v>
      </x:c>
      <x:c r="I25" s="14">
        <x:f>SUM(AG5:AG18)</x:f>
        <x:v>0</x:v>
      </x:c>
      <x:c r="J25" s="14">
        <x:f>옵션!$C$41</x:f>
        <x:v>0</x:v>
      </x:c>
      <x:c r="K25" s="11"/>
      <x:c r="L25" s="14"/>
      <x:c r="M25" s="14"/>
      <x:c r="N25" s="14"/>
      <x:c r="O25" s="14" t="str">
        <x:f t="shared" si="1"/>
        <x:v/>
      </x:c>
      <x:c r="P25" s="24"/>
      <x:c r="Q25" s="24">
        <x:f t="shared" si="2"/>
        <x:v>0</x:v>
      </x:c>
      <x:c r="R25" s="24"/>
      <x:c r="S25" s="14"/>
      <x:c r="T25" s="14"/>
    </x:row>
    <x:row r="26" spans="2:20" customHeight="1">
      <x:c r="B26" s="12" t="s">
        <x:v>135</x:v>
      </x:c>
      <x:c r="C26" s="12" t="s">
        <x:v>217</x:v>
      </x:c>
      <x:c r="D26" s="11" t="s">
        <x:v>80</x:v>
      </x:c>
      <x:c r="E26" s="11" t="s">
        <x:v>72</x:v>
      </x:c>
      <x:c r="F26" s="14" t="s">
        <x:v>104</x:v>
      </x:c>
      <x:c r="G26" s="14">
        <x:f t="shared" si="3"/>
        <x:v>0</x:v>
      </x:c>
      <x:c r="H26" s="14">
        <x:f>(옵션!$B$12*옵션!$B$41)/100</x:f>
        <x:v>70</x:v>
      </x:c>
      <x:c r="I26" s="14">
        <x:f>SUM(AH5:AH18)</x:f>
        <x:v>0</x:v>
      </x:c>
      <x:c r="J26" s="14">
        <x:f>옵션!$C$41</x:f>
        <x:v>0</x:v>
      </x:c>
      <x:c r="K26" s="11"/>
      <x:c r="L26" s="14"/>
      <x:c r="M26" s="14"/>
      <x:c r="N26" s="14"/>
      <x:c r="O26" s="14" t="str">
        <x:f t="shared" si="1"/>
        <x:v/>
      </x:c>
      <x:c r="P26" s="24"/>
      <x:c r="Q26" s="24">
        <x:f t="shared" si="2"/>
        <x:v>0</x:v>
      </x:c>
      <x:c r="R26" s="24"/>
      <x:c r="S26" s="14"/>
      <x:c r="T26" s="14"/>
    </x:row>
    <x:row r="27" spans="4:20" customHeight="1">
      <x:c r="D27" s="11"/>
      <x:c r="E27" s="11"/>
      <x:c r="F27" s="14"/>
      <x:c r="G27" s="14"/>
      <x:c r="H27" s="14"/>
      <x:c r="I27" s="14"/>
      <x:c r="J27" s="14"/>
      <x:c r="K27" s="11"/>
      <x:c r="L27" s="14"/>
      <x:c r="M27" s="14"/>
      <x:c r="N27" s="14"/>
      <x:c r="O27" s="14"/>
      <x:c r="P27" s="24"/>
      <x:c r="Q27" s="24"/>
      <x:c r="R27" s="24"/>
      <x:c r="S27" s="14"/>
      <x:c r="T27" s="14"/>
    </x:row>
    <x:row r="28" spans="4:20" customHeight="1">
      <x:c r="D28" s="11"/>
      <x:c r="E28" s="11"/>
      <x:c r="F28" s="14"/>
      <x:c r="G28" s="14"/>
      <x:c r="H28" s="14"/>
      <x:c r="I28" s="14"/>
      <x:c r="J28" s="14"/>
      <x:c r="K28" s="11"/>
      <x:c r="L28" s="14"/>
      <x:c r="M28" s="14"/>
      <x:c r="N28" s="14"/>
      <x:c r="O28" s="14"/>
      <x:c r="P28" s="24"/>
      <x:c r="Q28" s="24"/>
      <x:c r="R28" s="24"/>
      <x:c r="S28" s="14"/>
      <x:c r="T28" s="14"/>
    </x:row>
    <x:row r="29" spans="4:20" customHeight="1">
      <x:c r="D29" s="11"/>
      <x:c r="E29" s="11"/>
      <x:c r="F29" s="14"/>
      <x:c r="G29" s="14"/>
      <x:c r="H29" s="14"/>
      <x:c r="I29" s="14"/>
      <x:c r="J29" s="14"/>
      <x:c r="K29" s="11"/>
      <x:c r="L29" s="14"/>
      <x:c r="M29" s="14"/>
      <x:c r="N29" s="14"/>
      <x:c r="O29" s="14"/>
      <x:c r="P29" s="24"/>
      <x:c r="Q29" s="24"/>
      <x:c r="R29" s="24"/>
      <x:c r="S29" s="14"/>
      <x:c r="T29" s="14"/>
    </x:row>
  </x:sheetData>
  <x:mergeCells count="14">
    <x:mergeCell ref="D4:T4"/>
    <x:mergeCell ref="A2:A3"/>
    <x:mergeCell ref="B2:B3"/>
    <x:mergeCell ref="E2:E3"/>
    <x:mergeCell ref="F2:F3"/>
    <x:mergeCell ref="C2:C3"/>
    <x:mergeCell ref="D2:D3"/>
    <x:mergeCell ref="D1:O1"/>
    <x:mergeCell ref="S2:S3"/>
    <x:mergeCell ref="K2:K3"/>
    <x:mergeCell ref="P2:R2"/>
    <x:mergeCell ref="T2:T3"/>
    <x:mergeCell ref="L2:O2"/>
    <x:mergeCell ref="G2:J2"/>
  </x:mergeCells>
  <x:printOptions horizontalCentered="1" verticalCentered="1" headings="0" gridLines="0" gridLinesSet="1"/>
  <x:pageMargins left="0.74750000238418579" right="0.35430556535720825" top="0.59041666984558105" bottom="0.59041666984558105" header="0.51138889789581299" footer="0.47236111760139465"/>
  <x:pageSetup paperSize="9" scale="8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M29"/>
  <x:sheetViews>
    <x:sheetView view="pageBreakPreview" topLeftCell="C1" zoomScaleNormal="100" zoomScaleSheetLayoutView="100" workbookViewId="0">
      <x:pane xSplit="0" ySplit="3" topLeftCell="C4" activePane="bottomLeft" state="frozen"/>
      <x:selection pane="bottomLeft" activeCell="C1" activeCellId="0" sqref="C1:H1"/>
    </x:sheetView>
  </x:sheetViews>
  <x:sheetFormatPr defaultColWidth="8.88671875" defaultRowHeight="21.600000000000001" customHeight="1"/>
  <x:cols>
    <x:col min="1" max="1" width="6.6640625" style="19" hidden="1" customWidth="1"/>
    <x:col min="2" max="2" width="8.5546875" style="12" hidden="1" customWidth="1"/>
    <x:col min="3" max="3" width="16.77734375" style="12" customWidth="1"/>
    <x:col min="4" max="4" width="24.33203125" style="12" customWidth="1"/>
    <x:col min="5" max="5" width="25.33203125" style="12" customWidth="1"/>
    <x:col min="6" max="6" width="4.77734375" style="17" customWidth="1"/>
    <x:col min="7" max="7" width="11.21875" style="2" customWidth="1"/>
    <x:col min="8" max="8" width="13.88671875" style="22" customWidth="1"/>
    <x:col min="9" max="9" width="11.6640625" style="22" customWidth="1"/>
    <x:col min="10" max="10" width="10" style="22" customWidth="1"/>
    <x:col min="11" max="11" width="7" style="22" customWidth="1"/>
    <x:col min="12" max="12" width="14.6640625" style="22" customWidth="1"/>
    <x:col min="13" max="13" width="12.33203125" style="2" customWidth="1"/>
    <x:col min="14" max="16384" width="8.88671875" style="2"/>
  </x:cols>
  <x:sheetData>
    <x:row r="1" spans="2:12" customHeight="1">
      <x:c r="B1" s="12" t="s">
        <x:v>106</x:v>
      </x:c>
      <x:c r="C1" s="87" t="s">
        <x:v>205</x:v>
      </x:c>
      <x:c r="D1" s="87"/>
      <x:c r="E1" s="87"/>
      <x:c r="F1" s="87"/>
      <x:c r="G1" s="87"/>
      <x:c r="H1" s="87"/>
      <x:c r="K1" s="86"/>
      <x:c r="L1" s="86"/>
    </x:row>
    <x:row r="2" spans="1:13" s="8" customFormat="1" customHeight="1">
      <x:c r="A2" s="13" t="s">
        <x:v>131</x:v>
      </x:c>
      <x:c r="B2" s="32" t="s">
        <x:v>130</x:v>
      </x:c>
      <x:c r="C2" s="78" t="s">
        <x:v>109</x:v>
      </x:c>
      <x:c r="D2" s="78" t="s">
        <x:v>32</x:v>
      </x:c>
      <x:c r="E2" s="78" t="s">
        <x:v>79</x:v>
      </x:c>
      <x:c r="F2" s="79" t="s">
        <x:v>127</x:v>
      </x:c>
      <x:c r="G2" s="79" t="s">
        <x:v>150</x:v>
      </x:c>
      <x:c r="H2" s="74" t="s">
        <x:v>128</x:v>
      </x:c>
      <x:c r="I2" s="74" t="s">
        <x:v>143</x:v>
      </x:c>
      <x:c r="J2" s="74" t="s">
        <x:v>108</x:v>
      </x:c>
      <x:c r="K2" s="74" t="s">
        <x:v>132</x:v>
      </x:c>
      <x:c r="L2" s="74" t="s">
        <x:v>123</x:v>
      </x:c>
      <x:c r="M2" s="79" t="s">
        <x:v>114</x:v>
      </x:c>
    </x:row>
    <x:row r="3" spans="3:13" customHeight="1">
      <x:c r="C3" s="88"/>
      <x:c r="D3" s="88"/>
      <x:c r="E3" s="88"/>
      <x:c r="F3" s="89"/>
      <x:c r="G3" s="85"/>
      <x:c r="H3" s="85"/>
      <x:c r="I3" s="85"/>
      <x:c r="J3" s="85"/>
      <x:c r="K3" s="85"/>
      <x:c r="L3" s="85"/>
      <x:c r="M3" s="85"/>
    </x:row>
    <x:row r="4" spans="2:13" customHeight="1">
      <x:c r="B4" s="12" t="s">
        <x:v>169</x:v>
      </x:c>
      <x:c r="C4" s="11" t="s">
        <x:v>228</x:v>
      </x:c>
      <x:c r="D4" s="11" t="s">
        <x:v>201</x:v>
      </x:c>
      <x:c r="E4" s="11" t="s">
        <x:v>101</x:v>
      </x:c>
      <x:c r="F4" s="18" t="s">
        <x:v>124</x:v>
      </x:c>
      <x:c r="G4" s="14">
        <x:v>8</x:v>
      </x:c>
      <x:c r="H4" s="24">
        <x:f>ROUNDDOWN(단가조사!G4*옵션!$D$11,0)</x:f>
        <x:v>14231</x:v>
      </x:c>
      <x:c r="I4" s="24"/>
      <x:c r="J4" s="24"/>
      <x:c r="K4" s="24"/>
      <x:c r="L4" s="24">
        <x:f t="shared" ref="L4:L22" si="0">SUM(H4,I4,J4)</x:f>
        <x:v>14231</x:v>
      </x:c>
      <x:c r="M4" s="14"/>
    </x:row>
    <x:row r="5" spans="2:13" customHeight="1">
      <x:c r="B5" s="12" t="s">
        <x:v>157</x:v>
      </x:c>
      <x:c r="C5" s="11" t="s">
        <x:v>221</x:v>
      </x:c>
      <x:c r="D5" s="11" t="s">
        <x:v>206</x:v>
      </x:c>
      <x:c r="E5" s="11" t="s">
        <x:v>92</x:v>
      </x:c>
      <x:c r="F5" s="18" t="s">
        <x:v>124</x:v>
      </x:c>
      <x:c r="G5" s="14">
        <x:v>39</x:v>
      </x:c>
      <x:c r="H5" s="24">
        <x:f>ROUNDDOWN(단가조사!G5*옵션!$D$11,0)</x:f>
        <x:v>29120</x:v>
      </x:c>
      <x:c r="I5" s="24"/>
      <x:c r="J5" s="24"/>
      <x:c r="K5" s="24"/>
      <x:c r="L5" s="24">
        <x:f t="shared" si="0"/>
        <x:v>29120</x:v>
      </x:c>
      <x:c r="M5" s="14"/>
    </x:row>
    <x:row r="6" spans="2:13" customHeight="1">
      <x:c r="B6" s="12" t="s">
        <x:v>7</x:v>
      </x:c>
      <x:c r="C6" s="11" t="s">
        <x:v>214</x:v>
      </x:c>
      <x:c r="D6" s="11" t="s">
        <x:v>45</x:v>
      </x:c>
      <x:c r="E6" s="11" t="s">
        <x:v>197</x:v>
      </x:c>
      <x:c r="F6" s="18" t="s">
        <x:v>100</x:v>
      </x:c>
      <x:c r="G6" s="14">
        <x:v>1</x:v>
      </x:c>
      <x:c r="H6" s="24">
        <x:f>ROUNDDOWN(단가조사!G6*옵션!$D$11,0)</x:f>
        <x:v>3700000</x:v>
      </x:c>
      <x:c r="I6" s="24"/>
      <x:c r="J6" s="24"/>
      <x:c r="K6" s="24"/>
      <x:c r="L6" s="24">
        <x:f t="shared" si="0"/>
        <x:v>3700000</x:v>
      </x:c>
      <x:c r="M6" s="14"/>
    </x:row>
    <x:row r="7" spans="2:13" customHeight="1">
      <x:c r="B7" s="12" t="s">
        <x:v>20</x:v>
      </x:c>
      <x:c r="C7" s="11" t="s">
        <x:v>218</x:v>
      </x:c>
      <x:c r="D7" s="11" t="s">
        <x:v>180</x:v>
      </x:c>
      <x:c r="E7" s="11" t="s">
        <x:v>239</x:v>
      </x:c>
      <x:c r="F7" s="18" t="s">
        <x:v>105</x:v>
      </x:c>
      <x:c r="G7" s="14">
        <x:v>2</x:v>
      </x:c>
      <x:c r="H7" s="24">
        <x:f>ROUNDDOWN(단가조사!G7*옵션!$D$11,0)</x:f>
        <x:v>178935</x:v>
      </x:c>
      <x:c r="I7" s="24"/>
      <x:c r="J7" s="24"/>
      <x:c r="K7" s="24"/>
      <x:c r="L7" s="24">
        <x:f t="shared" si="0"/>
        <x:v>178935</x:v>
      </x:c>
      <x:c r="M7" s="14"/>
    </x:row>
    <x:row r="8" spans="2:13" customHeight="1">
      <x:c r="B8" s="12" t="s">
        <x:v>176</x:v>
      </x:c>
      <x:c r="C8" s="11" t="s">
        <x:v>236</x:v>
      </x:c>
      <x:c r="D8" s="11" t="s">
        <x:v>51</x:v>
      </x:c>
      <x:c r="E8" s="11" t="s">
        <x:v>10</x:v>
      </x:c>
      <x:c r="F8" s="18" t="s">
        <x:v>119</x:v>
      </x:c>
      <x:c r="G8" s="14">
        <x:v>6</x:v>
      </x:c>
      <x:c r="H8" s="24">
        <x:f>ROUNDDOWN(단가조사!G8*옵션!$D$11,0)</x:f>
        <x:v>0</x:v>
      </x:c>
      <x:c r="I8" s="24"/>
      <x:c r="J8" s="24"/>
      <x:c r="K8" s="24"/>
      <x:c r="L8" s="24">
        <x:f t="shared" si="0"/>
        <x:v>0</x:v>
      </x:c>
      <x:c r="M8" s="14"/>
    </x:row>
    <x:row r="9" spans="2:13" customHeight="1">
      <x:c r="B9" s="12" t="s">
        <x:v>168</x:v>
      </x:c>
      <x:c r="C9" s="11" t="s">
        <x:v>230</x:v>
      </x:c>
      <x:c r="D9" s="11" t="s">
        <x:v>59</x:v>
      </x:c>
      <x:c r="E9" s="11" t="s">
        <x:v>210</x:v>
      </x:c>
      <x:c r="F9" s="18" t="s">
        <x:v>119</x:v>
      </x:c>
      <x:c r="G9" s="14">
        <x:v>2</x:v>
      </x:c>
      <x:c r="H9" s="24">
        <x:f>ROUNDDOWN(단가조사!G9*옵션!$D$11,0)</x:f>
        <x:v>2234</x:v>
      </x:c>
      <x:c r="I9" s="24"/>
      <x:c r="J9" s="24"/>
      <x:c r="K9" s="24"/>
      <x:c r="L9" s="24">
        <x:f t="shared" si="0"/>
        <x:v>2234</x:v>
      </x:c>
      <x:c r="M9" s="14"/>
    </x:row>
    <x:row r="10" spans="2:13" customHeight="1">
      <x:c r="B10" s="12" t="s">
        <x:v>167</x:v>
      </x:c>
      <x:c r="C10" s="11" t="s">
        <x:v>233</x:v>
      </x:c>
      <x:c r="D10" s="11" t="s">
        <x:v>193</x:v>
      </x:c>
      <x:c r="E10" s="11" t="s">
        <x:v>90</x:v>
      </x:c>
      <x:c r="F10" s="18" t="s">
        <x:v>102</x:v>
      </x:c>
      <x:c r="G10" s="14">
        <x:v>1</x:v>
      </x:c>
      <x:c r="H10" s="24">
        <x:f>ROUNDDOWN(단가조사!G10*옵션!$D$11,0)</x:f>
        <x:v>30245000</x:v>
      </x:c>
      <x:c r="I10" s="24"/>
      <x:c r="J10" s="24"/>
      <x:c r="K10" s="24"/>
      <x:c r="L10" s="24">
        <x:f t="shared" si="0"/>
        <x:v>30245000</x:v>
      </x:c>
      <x:c r="M10" s="14"/>
    </x:row>
    <x:row r="11" spans="2:13" customHeight="1">
      <x:c r="B11" s="12" t="s">
        <x:v>166</x:v>
      </x:c>
      <x:c r="C11" s="11" t="s">
        <x:v>229</x:v>
      </x:c>
      <x:c r="D11" s="11" t="s">
        <x:v>82</x:v>
      </x:c>
      <x:c r="E11" s="11" t="s">
        <x:v>118</x:v>
      </x:c>
      <x:c r="F11" s="18" t="s">
        <x:v>112</x:v>
      </x:c>
      <x:c r="G11" s="14">
        <x:v>150</x:v>
      </x:c>
      <x:c r="H11" s="24">
        <x:f>ROUNDDOWN(단가조사!G11*옵션!$D$11,0)</x:f>
        <x:v>1800</x:v>
      </x:c>
      <x:c r="I11" s="24"/>
      <x:c r="J11" s="24"/>
      <x:c r="K11" s="24"/>
      <x:c r="L11" s="24">
        <x:f t="shared" si="0"/>
        <x:v>1800</x:v>
      </x:c>
      <x:c r="M11" s="14"/>
    </x:row>
    <x:row r="12" spans="2:13" customHeight="1">
      <x:c r="B12" s="12" t="s">
        <x:v>173</x:v>
      </x:c>
      <x:c r="C12" s="11" t="s">
        <x:v>219</x:v>
      </x:c>
      <x:c r="D12" s="11" t="s">
        <x:v>54</x:v>
      </x:c>
      <x:c r="E12" s="11" t="s">
        <x:v>62</x:v>
      </x:c>
      <x:c r="F12" s="18" t="s">
        <x:v>100</x:v>
      </x:c>
      <x:c r="G12" s="14">
        <x:v>1</x:v>
      </x:c>
      <x:c r="H12" s="24">
        <x:f>ROUNDDOWN(단가조사!G12*옵션!$D$11,0)</x:f>
        <x:v>1500000</x:v>
      </x:c>
      <x:c r="I12" s="24"/>
      <x:c r="J12" s="24"/>
      <x:c r="K12" s="24"/>
      <x:c r="L12" s="24">
        <x:f t="shared" si="0"/>
        <x:v>1500000</x:v>
      </x:c>
      <x:c r="M12" s="14"/>
    </x:row>
    <x:row r="13" spans="2:13" customHeight="1">
      <x:c r="B13" s="12" t="s">
        <x:v>181</x:v>
      </x:c>
      <x:c r="C13" s="11" t="s">
        <x:v>237</x:v>
      </x:c>
      <x:c r="D13" s="11" t="s">
        <x:v>154</x:v>
      </x:c>
      <x:c r="E13" s="11"/>
      <x:c r="F13" s="18" t="s">
        <x:v>138</x:v>
      </x:c>
      <x:c r="G13" s="14">
        <x:v>1</x:v>
      </x:c>
      <x:c r="H13" s="24">
        <x:f>ROUNDDOWN(단가조사!G13*옵션!$D$11,0)</x:f>
        <x:v>2500000</x:v>
      </x:c>
      <x:c r="I13" s="24"/>
      <x:c r="J13" s="24"/>
      <x:c r="K13" s="24"/>
      <x:c r="L13" s="24">
        <x:f t="shared" si="0"/>
        <x:v>2500000</x:v>
      </x:c>
      <x:c r="M13" s="14"/>
    </x:row>
    <x:row r="14" spans="2:13" customHeight="1">
      <x:c r="B14" s="12" t="s">
        <x:v>172</x:v>
      </x:c>
      <x:c r="C14" s="11" t="s">
        <x:v>209</x:v>
      </x:c>
      <x:c r="D14" s="11" t="s">
        <x:v>190</x:v>
      </x:c>
      <x:c r="E14" s="11"/>
      <x:c r="F14" s="18" t="s">
        <x:v>97</x:v>
      </x:c>
      <x:c r="G14" s="14">
        <x:v>2</x:v>
      </x:c>
      <x:c r="H14" s="24">
        <x:f>ROUNDDOWN(단가조사!G14*옵션!$D$11,0)</x:f>
        <x:v>300000</x:v>
      </x:c>
      <x:c r="I14" s="24"/>
      <x:c r="J14" s="24"/>
      <x:c r="K14" s="24"/>
      <x:c r="L14" s="24">
        <x:f t="shared" si="0"/>
        <x:v>300000</x:v>
      </x:c>
      <x:c r="M14" s="14"/>
    </x:row>
    <x:row r="15" spans="2:13" customHeight="1">
      <x:c r="B15" s="12" t="s">
        <x:v>8</x:v>
      </x:c>
      <x:c r="C15" s="11" t="s">
        <x:v>213</x:v>
      </x:c>
      <x:c r="D15" s="11" t="s">
        <x:v>80</x:v>
      </x:c>
      <x:c r="E15" s="11" t="s">
        <x:v>31</x:v>
      </x:c>
      <x:c r="F15" s="18" t="s">
        <x:v>104</x:v>
      </x:c>
      <x:c r="G15" s="14">
        <x:v>0.084000000000000008</x:v>
      </x:c>
      <x:c r="H15" s="24"/>
      <x:c r="I15" s="24">
        <x:f>ROUNDDOWN(단가조사!G15,0)</x:f>
        <x:v>273676</x:v>
      </x:c>
      <x:c r="J15" s="24"/>
      <x:c r="K15" s="24"/>
      <x:c r="L15" s="24">
        <x:f t="shared" si="0"/>
        <x:v>273676</x:v>
      </x:c>
      <x:c r="M15" s="14"/>
    </x:row>
    <x:row r="16" spans="2:13" customHeight="1">
      <x:c r="B16" s="12" t="s">
        <x:v>15</x:v>
      </x:c>
      <x:c r="C16" s="11" t="s">
        <x:v>227</x:v>
      </x:c>
      <x:c r="D16" s="11" t="s">
        <x:v>80</x:v>
      </x:c>
      <x:c r="E16" s="11" t="s">
        <x:v>56</x:v>
      </x:c>
      <x:c r="F16" s="18" t="s">
        <x:v>104</x:v>
      </x:c>
      <x:c r="G16" s="14">
        <x:v>0.35999999999999999</x:v>
      </x:c>
      <x:c r="H16" s="24"/>
      <x:c r="I16" s="24">
        <x:f>ROUNDDOWN(단가조사!G16,0)</x:f>
        <x:v>304156</x:v>
      </x:c>
      <x:c r="J16" s="24"/>
      <x:c r="K16" s="24"/>
      <x:c r="L16" s="24">
        <x:f t="shared" si="0"/>
        <x:v>304156</x:v>
      </x:c>
      <x:c r="M16" s="14"/>
    </x:row>
    <x:row r="17" spans="2:13" customHeight="1">
      <x:c r="B17" s="12" t="s">
        <x:v>175</x:v>
      </x:c>
      <x:c r="C17" s="11" t="s">
        <x:v>223</x:v>
      </x:c>
      <x:c r="D17" s="11" t="s">
        <x:v>80</x:v>
      </x:c>
      <x:c r="E17" s="11" t="s">
        <x:v>21</x:v>
      </x:c>
      <x:c r="F17" s="18" t="s">
        <x:v>104</x:v>
      </x:c>
      <x:c r="G17" s="14">
        <x:v>7</x:v>
      </x:c>
      <x:c r="H17" s="24"/>
      <x:c r="I17" s="24">
        <x:f>ROUNDDOWN(단가조사!G17,0)</x:f>
        <x:v>440616</x:v>
      </x:c>
      <x:c r="J17" s="24"/>
      <x:c r="K17" s="24"/>
      <x:c r="L17" s="24">
        <x:f t="shared" si="0"/>
        <x:v>440616</x:v>
      </x:c>
      <x:c r="M17" s="14"/>
    </x:row>
    <x:row r="18" spans="2:13" customHeight="1">
      <x:c r="B18" s="12" t="s">
        <x:v>155</x:v>
      </x:c>
      <x:c r="C18" s="11" t="s">
        <x:v>238</x:v>
      </x:c>
      <x:c r="D18" s="11" t="s">
        <x:v>80</x:v>
      </x:c>
      <x:c r="E18" s="11" t="s">
        <x:v>36</x:v>
      </x:c>
      <x:c r="F18" s="18" t="s">
        <x:v>104</x:v>
      </x:c>
      <x:c r="G18" s="14">
        <x:v>5</x:v>
      </x:c>
      <x:c r="H18" s="24"/>
      <x:c r="I18" s="24">
        <x:f>ROUNDDOWN(단가조사!G18,0)</x:f>
        <x:v>414968</x:v>
      </x:c>
      <x:c r="J18" s="24"/>
      <x:c r="K18" s="24"/>
      <x:c r="L18" s="24">
        <x:f t="shared" si="0"/>
        <x:v>414968</x:v>
      </x:c>
      <x:c r="M18" s="14"/>
    </x:row>
    <x:row r="19" spans="2:13" customHeight="1">
      <x:c r="B19" s="12" t="s">
        <x:v>162</x:v>
      </x:c>
      <x:c r="C19" s="11" t="s">
        <x:v>235</x:v>
      </x:c>
      <x:c r="D19" s="11" t="s">
        <x:v>80</x:v>
      </x:c>
      <x:c r="E19" s="11" t="s">
        <x:v>52</x:v>
      </x:c>
      <x:c r="F19" s="18" t="s">
        <x:v>104</x:v>
      </x:c>
      <x:c r="G19" s="14">
        <x:v>2</x:v>
      </x:c>
      <x:c r="H19" s="24"/>
      <x:c r="I19" s="24">
        <x:f>ROUNDDOWN(단가조사!G19,0)</x:f>
        <x:v>485075</x:v>
      </x:c>
      <x:c r="J19" s="24"/>
      <x:c r="K19" s="24"/>
      <x:c r="L19" s="24">
        <x:f t="shared" si="0"/>
        <x:v>485075</x:v>
      </x:c>
      <x:c r="M19" s="14"/>
    </x:row>
    <x:row r="20" spans="2:13" customHeight="1">
      <x:c r="B20" s="12" t="s">
        <x:v>161</x:v>
      </x:c>
      <x:c r="C20" s="11" t="s">
        <x:v>234</x:v>
      </x:c>
      <x:c r="D20" s="11" t="s">
        <x:v>80</x:v>
      </x:c>
      <x:c r="E20" s="11" t="s">
        <x:v>27</x:v>
      </x:c>
      <x:c r="F20" s="18" t="s">
        <x:v>104</x:v>
      </x:c>
      <x:c r="G20" s="14">
        <x:v>8</x:v>
      </x:c>
      <x:c r="H20" s="24"/>
      <x:c r="I20" s="24">
        <x:f>ROUNDDOWN(단가조사!G20,0)</x:f>
        <x:v>172068</x:v>
      </x:c>
      <x:c r="J20" s="24"/>
      <x:c r="K20" s="24"/>
      <x:c r="L20" s="24">
        <x:f t="shared" si="0"/>
        <x:v>172068</x:v>
      </x:c>
      <x:c r="M20" s="14"/>
    </x:row>
    <x:row r="21" spans="2:13" customHeight="1">
      <x:c r="B21" s="12" t="s">
        <x:v>152</x:v>
      </x:c>
      <x:c r="C21" s="11" t="s">
        <x:v>225</x:v>
      </x:c>
      <x:c r="D21" s="11" t="s">
        <x:v>80</x:v>
      </x:c>
      <x:c r="E21" s="11" t="s">
        <x:v>147</x:v>
      </x:c>
      <x:c r="F21" s="18" t="s">
        <x:v>104</x:v>
      </x:c>
      <x:c r="G21" s="14">
        <x:v>1</x:v>
      </x:c>
      <x:c r="H21" s="24"/>
      <x:c r="I21" s="24">
        <x:f>ROUNDDOWN(단가조사!G21,0)</x:f>
        <x:v>281939</x:v>
      </x:c>
      <x:c r="J21" s="24"/>
      <x:c r="K21" s="24"/>
      <x:c r="L21" s="24">
        <x:f t="shared" si="0"/>
        <x:v>281939</x:v>
      </x:c>
      <x:c r="M21" s="14"/>
    </x:row>
    <x:row r="22" spans="2:13" customHeight="1">
      <x:c r="B22" s="12" t="s">
        <x:v>6</x:v>
      </x:c>
      <x:c r="C22" s="11" t="s">
        <x:v>217</x:v>
      </x:c>
      <x:c r="D22" s="11" t="s">
        <x:v>80</x:v>
      </x:c>
      <x:c r="E22" s="11" t="s">
        <x:v>72</x:v>
      </x:c>
      <x:c r="F22" s="18" t="s">
        <x:v>104</x:v>
      </x:c>
      <x:c r="G22" s="14">
        <x:v>1</x:v>
      </x:c>
      <x:c r="H22" s="24"/>
      <x:c r="I22" s="24">
        <x:f>ROUNDDOWN(단가조사!G22,0)</x:f>
        <x:v>241698</x:v>
      </x:c>
      <x:c r="J22" s="24"/>
      <x:c r="K22" s="24"/>
      <x:c r="L22" s="24">
        <x:f t="shared" si="0"/>
        <x:v>241698</x:v>
      </x:c>
      <x:c r="M22" s="14"/>
    </x:row>
    <x:row r="23" spans="3:13" customHeight="1">
      <x:c r="C23" s="11"/>
      <x:c r="D23" s="11"/>
      <x:c r="E23" s="11"/>
      <x:c r="F23" s="18"/>
      <x:c r="G23" s="14"/>
      <x:c r="H23" s="24"/>
      <x:c r="I23" s="24"/>
      <x:c r="J23" s="24"/>
      <x:c r="K23" s="24"/>
      <x:c r="L23" s="24"/>
      <x:c r="M23" s="14"/>
    </x:row>
    <x:row r="24" spans="3:13" customHeight="1">
      <x:c r="C24" s="11"/>
      <x:c r="D24" s="11"/>
      <x:c r="E24" s="11"/>
      <x:c r="F24" s="18"/>
      <x:c r="G24" s="14"/>
      <x:c r="H24" s="24"/>
      <x:c r="I24" s="24"/>
      <x:c r="J24" s="24"/>
      <x:c r="K24" s="24"/>
      <x:c r="L24" s="24"/>
      <x:c r="M24" s="14"/>
    </x:row>
    <x:row r="25" spans="3:13" customHeight="1">
      <x:c r="C25" s="11"/>
      <x:c r="D25" s="11"/>
      <x:c r="E25" s="11"/>
      <x:c r="F25" s="18"/>
      <x:c r="G25" s="14"/>
      <x:c r="H25" s="24"/>
      <x:c r="I25" s="24"/>
      <x:c r="J25" s="24"/>
      <x:c r="K25" s="24"/>
      <x:c r="L25" s="24"/>
      <x:c r="M25" s="14"/>
    </x:row>
    <x:row r="26" spans="3:13" customHeight="1">
      <x:c r="C26" s="11"/>
      <x:c r="D26" s="11"/>
      <x:c r="E26" s="11"/>
      <x:c r="F26" s="18"/>
      <x:c r="G26" s="14"/>
      <x:c r="H26" s="24"/>
      <x:c r="I26" s="24"/>
      <x:c r="J26" s="24"/>
      <x:c r="K26" s="24"/>
      <x:c r="L26" s="24"/>
      <x:c r="M26" s="14"/>
    </x:row>
    <x:row r="27" spans="3:13" customHeight="1">
      <x:c r="C27" s="11"/>
      <x:c r="D27" s="11"/>
      <x:c r="E27" s="11"/>
      <x:c r="F27" s="18"/>
      <x:c r="G27" s="14"/>
      <x:c r="H27" s="24"/>
      <x:c r="I27" s="24"/>
      <x:c r="J27" s="24"/>
      <x:c r="K27" s="24"/>
      <x:c r="L27" s="24"/>
      <x:c r="M27" s="14"/>
    </x:row>
    <x:row r="28" spans="3:13" customHeight="1">
      <x:c r="C28" s="11"/>
      <x:c r="D28" s="11"/>
      <x:c r="E28" s="11"/>
      <x:c r="F28" s="18"/>
      <x:c r="G28" s="14"/>
      <x:c r="H28" s="24"/>
      <x:c r="I28" s="24"/>
      <x:c r="J28" s="24"/>
      <x:c r="K28" s="24"/>
      <x:c r="L28" s="24"/>
      <x:c r="M28" s="14"/>
    </x:row>
    <x:row r="29" spans="3:13" customHeight="1">
      <x:c r="C29" s="11"/>
      <x:c r="D29" s="11"/>
      <x:c r="E29" s="11"/>
      <x:c r="F29" s="18"/>
      <x:c r="G29" s="14"/>
      <x:c r="H29" s="24"/>
      <x:c r="I29" s="24"/>
      <x:c r="J29" s="24"/>
      <x:c r="K29" s="24"/>
      <x:c r="L29" s="24"/>
      <x:c r="M29" s="14"/>
    </x:row>
  </x:sheetData>
  <x:mergeCells count="13">
    <x:mergeCell ref="L2:L3"/>
    <x:mergeCell ref="M2:M3"/>
    <x:mergeCell ref="K2:K3"/>
    <x:mergeCell ref="K1:L1"/>
    <x:mergeCell ref="I2:I3"/>
    <x:mergeCell ref="J2:J3"/>
    <x:mergeCell ref="C1:H1"/>
    <x:mergeCell ref="C2:C3"/>
    <x:mergeCell ref="D2:D3"/>
    <x:mergeCell ref="E2:E3"/>
    <x:mergeCell ref="F2:F3"/>
    <x:mergeCell ref="G2:G3"/>
    <x:mergeCell ref="H2:H3"/>
  </x:mergeCells>
  <x:printOptions horizontalCentered="1" verticalCentered="1" headings="0" gridLines="0" gridLinesSet="1"/>
  <x:pageMargins left="0.74750000238418579" right="0.35430556535720825" top="0.59041666984558105" bottom="0.59041666984558105" header="0.51138889789581299" footer="0.47236111760139465"/>
  <x:pageSetup paperSize="9" scale="74" firstPageNumber="1" fitToWidth="1" fitToHeight="1" orientation="landscape" usePrinterDefaults="1" blackAndWhite="0" draft="0" useFirstPageNumber="0" horizontalDpi="600" verticalDpi="600" copies="1"/>
  <x:colBreaks count="1" manualBreakCount="1">
    <x:brk id="13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T33"/>
  <x:sheetViews>
    <x:sheetView topLeftCell="D1" zoomScaleNormal="100" zoomScaleSheetLayoutView="75" workbookViewId="0">
      <x:pane xSplit="0" ySplit="3" topLeftCell="D4" activePane="bottomLeft" state="frozen"/>
      <x:selection pane="bottomLeft" activeCell="D1" activeCellId="0" sqref="D1:K1"/>
    </x:sheetView>
  </x:sheetViews>
  <x:sheetFormatPr defaultColWidth="8.88671875" defaultRowHeight="18.949999999999999" customHeight="1"/>
  <x:cols>
    <x:col min="1" max="1" width="6.21875" style="12" hidden="1" customWidth="1"/>
    <x:col min="2" max="2" width="10.33203125" style="12" hidden="1" customWidth="1"/>
    <x:col min="3" max="3" width="15.44140625" style="12" hidden="1" customWidth="1"/>
    <x:col min="4" max="5" width="22.77734375" style="12" customWidth="1"/>
    <x:col min="6" max="6" width="4.5546875" style="7" customWidth="1"/>
    <x:col min="7" max="7" width="11.109375" style="22" customWidth="1"/>
    <x:col min="8" max="8" width="9.88671875" style="21" customWidth="1"/>
    <x:col min="9" max="9" width="11.21875" style="1" hidden="1" customWidth="1"/>
    <x:col min="10" max="10" width="9.88671875" style="21" customWidth="1"/>
    <x:col min="11" max="11" width="5.44140625" style="6" customWidth="1"/>
    <x:col min="12" max="12" width="9.88671875" style="21" customWidth="1"/>
    <x:col min="13" max="13" width="5.44140625" style="6" customWidth="1"/>
    <x:col min="14" max="14" width="9.88671875" style="21" customWidth="1"/>
    <x:col min="15" max="15" width="5.44140625" style="6" customWidth="1"/>
    <x:col min="16" max="16" width="9.88671875" style="21" customWidth="1"/>
    <x:col min="17" max="17" width="5.44140625" style="6" customWidth="1"/>
    <x:col min="18" max="18" width="3" style="21" hidden="1" customWidth="1"/>
    <x:col min="19" max="19" width="4.88671875" style="6" hidden="1" customWidth="1"/>
    <x:col min="20" max="20" width="10.77734375" style="12" customWidth="1"/>
    <x:col min="21" max="16384" width="8.88671875" style="2"/>
  </x:cols>
  <x:sheetData>
    <x:row r="1" spans="2:19" customHeight="1">
      <x:c r="B1" s="12" t="s">
        <x:v>142</x:v>
      </x:c>
      <x:c r="D1" s="92" t="s">
        <x:v>0</x:v>
      </x:c>
      <x:c r="E1" s="82"/>
      <x:c r="F1" s="82"/>
      <x:c r="G1" s="82"/>
      <x:c r="H1" s="82"/>
      <x:c r="I1" s="82"/>
      <x:c r="J1" s="82"/>
      <x:c r="K1" s="82"/>
      <x:c r="L1" s="90" t="s">
        <x:v>107</x:v>
      </x:c>
      <x:c r="M1" s="91"/>
      <x:c r="N1" s="91"/>
      <x:c r="O1" s="91"/>
      <x:c r="P1" s="91"/>
      <x:c r="Q1" s="2"/>
      <x:c r="R1" s="38"/>
      <x:c r="S1" s="2"/>
    </x:row>
    <x:row r="2" spans="1:20" customHeight="1">
      <x:c r="A2" s="77" t="s">
        <x:v>131</x:v>
      </x:c>
      <x:c r="B2" s="77" t="s">
        <x:v>28</x:v>
      </x:c>
      <x:c r="C2" s="77" t="s">
        <x:v>109</x:v>
      </x:c>
      <x:c r="D2" s="78" t="s">
        <x:v>32</x:v>
      </x:c>
      <x:c r="E2" s="78" t="s">
        <x:v>79</x:v>
      </x:c>
      <x:c r="F2" s="78" t="s">
        <x:v>127</x:v>
      </x:c>
      <x:c r="G2" s="74" t="s">
        <x:v>60</x:v>
      </x:c>
      <x:c r="H2" s="35" t="s">
        <x:v>34</x:v>
      </x:c>
      <x:c r="I2" s="35"/>
      <x:c r="J2" s="78" t="s">
        <x:v>78</x:v>
      </x:c>
      <x:c r="K2" s="78"/>
      <x:c r="L2" s="78" t="s">
        <x:v>88</x:v>
      </x:c>
      <x:c r="M2" s="78"/>
      <x:c r="N2" s="78" t="s">
        <x:v>63</x:v>
      </x:c>
      <x:c r="O2" s="78"/>
      <x:c r="P2" s="78" t="s">
        <x:v>77</x:v>
      </x:c>
      <x:c r="Q2" s="78"/>
      <x:c r="R2" s="78" t="s">
        <x:v>81</x:v>
      </x:c>
      <x:c r="S2" s="78"/>
      <x:c r="T2" s="78" t="s">
        <x:v>114</x:v>
      </x:c>
    </x:row>
    <x:row r="3" spans="1:20" customHeight="1">
      <x:c r="A3" s="77"/>
      <x:c r="B3" s="77"/>
      <x:c r="C3" s="77"/>
      <x:c r="D3" s="78"/>
      <x:c r="E3" s="78"/>
      <x:c r="F3" s="78"/>
      <x:c r="G3" s="74"/>
      <x:c r="H3" s="37" t="s">
        <x:v>121</x:v>
      </x:c>
      <x:c r="I3" s="35" t="s">
        <x:v>109</x:v>
      </x:c>
      <x:c r="J3" s="37" t="s">
        <x:v>121</x:v>
      </x:c>
      <x:c r="K3" s="35" t="s">
        <x:v>53</x:v>
      </x:c>
      <x:c r="L3" s="37" t="s">
        <x:v>121</x:v>
      </x:c>
      <x:c r="M3" s="35" t="s">
        <x:v>53</x:v>
      </x:c>
      <x:c r="N3" s="37" t="s">
        <x:v>121</x:v>
      </x:c>
      <x:c r="O3" s="35" t="s">
        <x:v>53</x:v>
      </x:c>
      <x:c r="P3" s="37" t="s">
        <x:v>121</x:v>
      </x:c>
      <x:c r="Q3" s="35" t="s">
        <x:v>53</x:v>
      </x:c>
      <x:c r="R3" s="37" t="s">
        <x:v>121</x:v>
      </x:c>
      <x:c r="S3" s="35" t="s">
        <x:v>53</x:v>
      </x:c>
      <x:c r="T3" s="78"/>
    </x:row>
    <x:row r="4" spans="3:20" customHeight="1">
      <x:c r="C4" s="12" t="s">
        <x:v>228</x:v>
      </x:c>
      <x:c r="D4" s="33" t="s">
        <x:v>201</x:v>
      </x:c>
      <x:c r="E4" s="33" t="s">
        <x:v>101</x:v>
      </x:c>
      <x:c r="F4" s="9" t="s">
        <x:v>124</x:v>
      </x:c>
      <x:c r="G4" s="24">
        <x:f>SMALL(H4:P4,COUNTIF(H4:P4,0)+1)</x:f>
        <x:v>14231</x:v>
      </x:c>
      <x:c r="H4" s="20">
        <x:v>14231</x:v>
      </x:c>
      <x:c r="I4" s="3"/>
      <x:c r="J4" s="20">
        <x:v>17738</x:v>
      </x:c>
      <x:c r="K4" s="10" t="s">
        <x:v>117</x:v>
      </x:c>
      <x:c r="L4" s="20">
        <x:v>18891</x:v>
      </x:c>
      <x:c r="M4" s="10" t="s">
        <x:v>75</x:v>
      </x:c>
      <x:c r="N4" s="20"/>
      <x:c r="O4" s="10"/>
      <x:c r="P4" s="20"/>
      <x:c r="Q4" s="10"/>
      <x:c r="R4" s="20"/>
      <x:c r="S4" s="10"/>
      <x:c r="T4" s="11"/>
    </x:row>
    <x:row r="5" spans="3:20" customHeight="1">
      <x:c r="C5" s="12" t="s">
        <x:v>221</x:v>
      </x:c>
      <x:c r="D5" s="33" t="s">
        <x:v>206</x:v>
      </x:c>
      <x:c r="E5" s="33" t="s">
        <x:v>92</x:v>
      </x:c>
      <x:c r="F5" s="9" t="s">
        <x:v>124</x:v>
      </x:c>
      <x:c r="G5" s="24">
        <x:f t="shared" ref="G5:G10" si="0">SMALL(H5:P5,COUNTIF(H5:P5,0)+1)</x:f>
        <x:v>29120</x:v>
      </x:c>
      <x:c r="H5" s="20"/>
      <x:c r="I5" s="3"/>
      <x:c r="J5" s="20">
        <x:v>29120</x:v>
      </x:c>
      <x:c r="K5" s="10" t="s">
        <x:v>140</x:v>
      </x:c>
      <x:c r="L5" s="20"/>
      <x:c r="M5" s="10"/>
      <x:c r="N5" s="20"/>
      <x:c r="O5" s="10"/>
      <x:c r="P5" s="20"/>
      <x:c r="Q5" s="10"/>
      <x:c r="R5" s="20"/>
      <x:c r="S5" s="10"/>
      <x:c r="T5" s="11"/>
    </x:row>
    <x:row r="6" spans="3:20" customHeight="1">
      <x:c r="C6" s="12" t="s">
        <x:v>214</x:v>
      </x:c>
      <x:c r="D6" s="11" t="s">
        <x:v>45</x:v>
      </x:c>
      <x:c r="E6" s="11" t="s">
        <x:v>197</x:v>
      </x:c>
      <x:c r="F6" s="18" t="s">
        <x:v>100</x:v>
      </x:c>
      <x:c r="G6" s="24">
        <x:f t="shared" si="0"/>
        <x:v>3700000</x:v>
      </x:c>
      <x:c r="H6" s="20"/>
      <x:c r="I6" s="3"/>
      <x:c r="J6" s="20"/>
      <x:c r="K6" s="10"/>
      <x:c r="L6" s="20" t="s">
        <x:v>107</x:v>
      </x:c>
      <x:c r="M6" s="10"/>
      <x:c r="N6" s="20"/>
      <x:c r="O6" s="10"/>
      <x:c r="P6" s="20">
        <x:v>3700000</x:v>
      </x:c>
      <x:c r="Q6" s="10"/>
      <x:c r="R6" s="20"/>
      <x:c r="S6" s="10"/>
      <x:c r="T6" s="11"/>
    </x:row>
    <x:row r="7" spans="3:20" customHeight="1">
      <x:c r="C7" s="12" t="s">
        <x:v>218</x:v>
      </x:c>
      <x:c r="D7" s="33" t="s">
        <x:v>180</x:v>
      </x:c>
      <x:c r="E7" s="33" t="s">
        <x:v>239</x:v>
      </x:c>
      <x:c r="F7" s="9" t="s">
        <x:v>105</x:v>
      </x:c>
      <x:c r="G7" s="24">
        <x:f t="shared" si="0"/>
        <x:v>178935</x:v>
      </x:c>
      <x:c r="H7" s="20">
        <x:v>178935</x:v>
      </x:c>
      <x:c r="I7" s="3"/>
      <x:c r="J7" s="20">
        <x:v>222000</x:v>
      </x:c>
      <x:c r="K7" s="10" t="s">
        <x:v>47</x:v>
      </x:c>
      <x:c r="L7" s="20"/>
      <x:c r="M7" s="10"/>
      <x:c r="N7" s="20"/>
      <x:c r="O7" s="10"/>
      <x:c r="P7" s="20"/>
      <x:c r="Q7" s="10"/>
      <x:c r="R7" s="20"/>
      <x:c r="S7" s="10"/>
      <x:c r="T7" s="11"/>
    </x:row>
    <x:row r="8" spans="3:20" customHeight="1">
      <x:c r="C8" s="12" t="s">
        <x:v>236</x:v>
      </x:c>
      <x:c r="D8" s="33" t="s">
        <x:v>51</x:v>
      </x:c>
      <x:c r="E8" s="33" t="s">
        <x:v>10</x:v>
      </x:c>
      <x:c r="F8" s="9" t="s">
        <x:v>119</x:v>
      </x:c>
      <x:c r="G8" s="24"/>
      <x:c r="H8" s="20">
        <x:v>0</x:v>
      </x:c>
      <x:c r="I8" s="3"/>
      <x:c r="J8" s="20">
        <x:v>0</x:v>
      </x:c>
      <x:c r="K8" s="10"/>
      <x:c r="L8" s="20">
        <x:v>0</x:v>
      </x:c>
      <x:c r="M8" s="10"/>
      <x:c r="N8" s="20"/>
      <x:c r="O8" s="10"/>
      <x:c r="P8" s="20">
        <x:v>0</x:v>
      </x:c>
      <x:c r="Q8" s="10"/>
      <x:c r="R8" s="20"/>
      <x:c r="S8" s="10"/>
      <x:c r="T8" s="11"/>
    </x:row>
    <x:row r="9" spans="3:20" customHeight="1">
      <x:c r="C9" s="12" t="s">
        <x:v>230</x:v>
      </x:c>
      <x:c r="D9" s="33" t="s">
        <x:v>59</x:v>
      </x:c>
      <x:c r="E9" s="33" t="s">
        <x:v>210</x:v>
      </x:c>
      <x:c r="F9" s="9" t="s">
        <x:v>119</x:v>
      </x:c>
      <x:c r="G9" s="24">
        <x:f t="shared" si="0"/>
        <x:v>2234</x:v>
      </x:c>
      <x:c r="H9" s="20"/>
      <x:c r="I9" s="3"/>
      <x:c r="J9" s="20">
        <x:v>2521</x:v>
      </x:c>
      <x:c r="K9" s="10" t="s">
        <x:v>42</x:v>
      </x:c>
      <x:c r="L9" s="20">
        <x:v>2234</x:v>
      </x:c>
      <x:c r="M9" s="10" t="s">
        <x:v>71</x:v>
      </x:c>
      <x:c r="N9" s="20"/>
      <x:c r="O9" s="10"/>
      <x:c r="P9" s="20"/>
      <x:c r="Q9" s="10"/>
      <x:c r="R9" s="20"/>
      <x:c r="S9" s="10"/>
      <x:c r="T9" s="11"/>
    </x:row>
    <x:row r="10" spans="3:20" customHeight="1">
      <x:c r="C10" s="12" t="s">
        <x:v>233</x:v>
      </x:c>
      <x:c r="D10" s="33" t="s">
        <x:v>193</x:v>
      </x:c>
      <x:c r="E10" s="33" t="s">
        <x:v>90</x:v>
      </x:c>
      <x:c r="F10" s="9" t="s">
        <x:v>102</x:v>
      </x:c>
      <x:c r="G10" s="24">
        <x:f t="shared" si="0"/>
        <x:v>30245000</x:v>
      </x:c>
      <x:c r="H10" s="20"/>
      <x:c r="I10" s="3"/>
      <x:c r="J10" s="20">
        <x:v>30245000</x:v>
      </x:c>
      <x:c r="K10" s="10" t="s">
        <x:v>57</x:v>
      </x:c>
      <x:c r="L10" s="20"/>
      <x:c r="M10" s="10"/>
      <x:c r="N10" s="20"/>
      <x:c r="O10" s="10"/>
      <x:c r="P10" s="20"/>
      <x:c r="Q10" s="10"/>
      <x:c r="R10" s="20"/>
      <x:c r="S10" s="10"/>
      <x:c r="T10" s="11"/>
    </x:row>
    <x:row r="11" spans="3:20" customHeight="1">
      <x:c r="C11" s="12" t="s">
        <x:v>229</x:v>
      </x:c>
      <x:c r="D11" s="33" t="s">
        <x:v>82</x:v>
      </x:c>
      <x:c r="E11" s="33" t="s">
        <x:v>118</x:v>
      </x:c>
      <x:c r="F11" s="9" t="s">
        <x:v>112</x:v>
      </x:c>
      <x:c r="G11" s="24">
        <x:v>1800</x:v>
      </x:c>
      <x:c r="H11" s="20"/>
      <x:c r="I11" s="3"/>
      <x:c r="J11" s="20"/>
      <x:c r="K11" s="10"/>
      <x:c r="L11" s="20"/>
      <x:c r="M11" s="10"/>
      <x:c r="N11" s="20"/>
      <x:c r="O11" s="10"/>
      <x:c r="P11" s="20"/>
      <x:c r="Q11" s="10"/>
      <x:c r="R11" s="20"/>
      <x:c r="S11" s="10"/>
      <x:c r="T11" s="11"/>
    </x:row>
    <x:row r="12" spans="3:20" customHeight="1">
      <x:c r="C12" s="12" t="s">
        <x:v>219</x:v>
      </x:c>
      <x:c r="D12" s="33" t="s">
        <x:v>54</x:v>
      </x:c>
      <x:c r="E12" s="33" t="s">
        <x:v>62</x:v>
      </x:c>
      <x:c r="F12" s="9" t="s">
        <x:v>100</x:v>
      </x:c>
      <x:c r="G12" s="24">
        <x:v>1500000</x:v>
      </x:c>
      <x:c r="H12" s="20"/>
      <x:c r="I12" s="3"/>
      <x:c r="J12" s="20"/>
      <x:c r="K12" s="10"/>
      <x:c r="L12" s="20"/>
      <x:c r="M12" s="10"/>
      <x:c r="N12" s="20"/>
      <x:c r="O12" s="10"/>
      <x:c r="P12" s="20"/>
      <x:c r="Q12" s="10"/>
      <x:c r="R12" s="20"/>
      <x:c r="S12" s="10"/>
      <x:c r="T12" s="11"/>
    </x:row>
    <x:row r="13" spans="3:20" customHeight="1">
      <x:c r="C13" s="12" t="s">
        <x:v>237</x:v>
      </x:c>
      <x:c r="D13" s="33" t="s">
        <x:v>154</x:v>
      </x:c>
      <x:c r="E13" s="33"/>
      <x:c r="F13" s="9" t="s">
        <x:v>138</x:v>
      </x:c>
      <x:c r="G13" s="24">
        <x:v>2500000</x:v>
      </x:c>
      <x:c r="H13" s="20"/>
      <x:c r="I13" s="3"/>
      <x:c r="J13" s="20"/>
      <x:c r="K13" s="10"/>
      <x:c r="L13" s="20"/>
      <x:c r="M13" s="10"/>
      <x:c r="N13" s="20"/>
      <x:c r="O13" s="10"/>
      <x:c r="P13" s="20"/>
      <x:c r="Q13" s="10"/>
      <x:c r="R13" s="20"/>
      <x:c r="S13" s="10"/>
      <x:c r="T13" s="11"/>
    </x:row>
    <x:row r="14" spans="3:20" customHeight="1">
      <x:c r="C14" s="12" t="s">
        <x:v>209</x:v>
      </x:c>
      <x:c r="D14" s="33" t="s">
        <x:v>190</x:v>
      </x:c>
      <x:c r="E14" s="33"/>
      <x:c r="F14" s="9" t="s">
        <x:v>97</x:v>
      </x:c>
      <x:c r="G14" s="24">
        <x:v>300000</x:v>
      </x:c>
      <x:c r="H14" s="20"/>
      <x:c r="I14" s="3"/>
      <x:c r="J14" s="20"/>
      <x:c r="K14" s="10"/>
      <x:c r="L14" s="20"/>
      <x:c r="M14" s="10"/>
      <x:c r="N14" s="20"/>
      <x:c r="O14" s="10"/>
      <x:c r="P14" s="20"/>
      <x:c r="Q14" s="10"/>
      <x:c r="R14" s="20"/>
      <x:c r="S14" s="10"/>
      <x:c r="T14" s="11"/>
    </x:row>
    <x:row r="15" spans="3:20" customHeight="1">
      <x:c r="C15" s="12" t="s">
        <x:v>213</x:v>
      </x:c>
      <x:c r="D15" s="33" t="s">
        <x:v>80</x:v>
      </x:c>
      <x:c r="E15" s="33" t="s">
        <x:v>31</x:v>
      </x:c>
      <x:c r="F15" s="9" t="s">
        <x:v>104</x:v>
      </x:c>
      <x:c r="G15" s="24">
        <x:v>273676</x:v>
      </x:c>
      <x:c r="H15" s="20"/>
      <x:c r="I15" s="3"/>
      <x:c r="J15" s="20"/>
      <x:c r="K15" s="10"/>
      <x:c r="L15" s="20"/>
      <x:c r="M15" s="10"/>
      <x:c r="N15" s="20"/>
      <x:c r="O15" s="10"/>
      <x:c r="P15" s="20"/>
      <x:c r="Q15" s="10"/>
      <x:c r="R15" s="20"/>
      <x:c r="S15" s="10"/>
      <x:c r="T15" s="11"/>
    </x:row>
    <x:row r="16" spans="3:20" customHeight="1">
      <x:c r="C16" s="12" t="s">
        <x:v>227</x:v>
      </x:c>
      <x:c r="D16" s="33" t="s">
        <x:v>80</x:v>
      </x:c>
      <x:c r="E16" s="33" t="s">
        <x:v>56</x:v>
      </x:c>
      <x:c r="F16" s="9" t="s">
        <x:v>104</x:v>
      </x:c>
      <x:c r="G16" s="24">
        <x:v>304156</x:v>
      </x:c>
      <x:c r="H16" s="20"/>
      <x:c r="I16" s="3"/>
      <x:c r="J16" s="20"/>
      <x:c r="K16" s="10"/>
      <x:c r="L16" s="20"/>
      <x:c r="M16" s="10"/>
      <x:c r="N16" s="20"/>
      <x:c r="O16" s="10"/>
      <x:c r="P16" s="20"/>
      <x:c r="Q16" s="10"/>
      <x:c r="R16" s="20"/>
      <x:c r="S16" s="10"/>
      <x:c r="T16" s="11"/>
    </x:row>
    <x:row r="17" spans="3:20" customHeight="1">
      <x:c r="C17" s="12" t="s">
        <x:v>223</x:v>
      </x:c>
      <x:c r="D17" s="33" t="s">
        <x:v>80</x:v>
      </x:c>
      <x:c r="E17" s="33" t="s">
        <x:v>21</x:v>
      </x:c>
      <x:c r="F17" s="9" t="s">
        <x:v>104</x:v>
      </x:c>
      <x:c r="G17" s="24">
        <x:v>440616</x:v>
      </x:c>
      <x:c r="H17" s="20"/>
      <x:c r="I17" s="3"/>
      <x:c r="J17" s="20"/>
      <x:c r="K17" s="10"/>
      <x:c r="L17" s="20"/>
      <x:c r="M17" s="10"/>
      <x:c r="N17" s="20"/>
      <x:c r="O17" s="10"/>
      <x:c r="P17" s="20"/>
      <x:c r="Q17" s="10"/>
      <x:c r="R17" s="20"/>
      <x:c r="S17" s="10"/>
      <x:c r="T17" s="11"/>
    </x:row>
    <x:row r="18" spans="3:20" customHeight="1">
      <x:c r="C18" s="12" t="s">
        <x:v>238</x:v>
      </x:c>
      <x:c r="D18" s="33" t="s">
        <x:v>80</x:v>
      </x:c>
      <x:c r="E18" s="33" t="s">
        <x:v>36</x:v>
      </x:c>
      <x:c r="F18" s="9" t="s">
        <x:v>104</x:v>
      </x:c>
      <x:c r="G18" s="24">
        <x:v>414968</x:v>
      </x:c>
      <x:c r="H18" s="20"/>
      <x:c r="I18" s="3"/>
      <x:c r="J18" s="20"/>
      <x:c r="K18" s="10"/>
      <x:c r="L18" s="20"/>
      <x:c r="M18" s="10"/>
      <x:c r="N18" s="20"/>
      <x:c r="O18" s="10"/>
      <x:c r="P18" s="20"/>
      <x:c r="Q18" s="10"/>
      <x:c r="R18" s="20"/>
      <x:c r="S18" s="10"/>
      <x:c r="T18" s="11"/>
    </x:row>
    <x:row r="19" spans="3:20" customHeight="1">
      <x:c r="C19" s="12" t="s">
        <x:v>235</x:v>
      </x:c>
      <x:c r="D19" s="33" t="s">
        <x:v>80</x:v>
      </x:c>
      <x:c r="E19" s="33" t="s">
        <x:v>52</x:v>
      </x:c>
      <x:c r="F19" s="9" t="s">
        <x:v>104</x:v>
      </x:c>
      <x:c r="G19" s="24">
        <x:v>485075</x:v>
      </x:c>
      <x:c r="H19" s="20"/>
      <x:c r="I19" s="3"/>
      <x:c r="J19" s="20"/>
      <x:c r="K19" s="10"/>
      <x:c r="L19" s="20"/>
      <x:c r="M19" s="10"/>
      <x:c r="N19" s="20"/>
      <x:c r="O19" s="10"/>
      <x:c r="P19" s="20"/>
      <x:c r="Q19" s="10"/>
      <x:c r="R19" s="20"/>
      <x:c r="S19" s="10"/>
      <x:c r="T19" s="11"/>
    </x:row>
    <x:row r="20" spans="3:20" customHeight="1">
      <x:c r="C20" s="12" t="s">
        <x:v>234</x:v>
      </x:c>
      <x:c r="D20" s="33" t="s">
        <x:v>80</x:v>
      </x:c>
      <x:c r="E20" s="33" t="s">
        <x:v>27</x:v>
      </x:c>
      <x:c r="F20" s="9" t="s">
        <x:v>104</x:v>
      </x:c>
      <x:c r="G20" s="24">
        <x:v>172068</x:v>
      </x:c>
      <x:c r="H20" s="20"/>
      <x:c r="I20" s="3"/>
      <x:c r="J20" s="20"/>
      <x:c r="K20" s="10"/>
      <x:c r="L20" s="20"/>
      <x:c r="M20" s="10"/>
      <x:c r="N20" s="20"/>
      <x:c r="O20" s="10"/>
      <x:c r="P20" s="20"/>
      <x:c r="Q20" s="10"/>
      <x:c r="R20" s="20"/>
      <x:c r="S20" s="10"/>
      <x:c r="T20" s="11"/>
    </x:row>
    <x:row r="21" spans="3:20" customHeight="1">
      <x:c r="C21" s="12" t="s">
        <x:v>225</x:v>
      </x:c>
      <x:c r="D21" s="33" t="s">
        <x:v>80</x:v>
      </x:c>
      <x:c r="E21" s="33" t="s">
        <x:v>147</x:v>
      </x:c>
      <x:c r="F21" s="9" t="s">
        <x:v>104</x:v>
      </x:c>
      <x:c r="G21" s="24">
        <x:v>281939</x:v>
      </x:c>
      <x:c r="H21" s="20"/>
      <x:c r="I21" s="3"/>
      <x:c r="J21" s="20"/>
      <x:c r="K21" s="10"/>
      <x:c r="L21" s="20"/>
      <x:c r="M21" s="10"/>
      <x:c r="N21" s="20"/>
      <x:c r="O21" s="10"/>
      <x:c r="P21" s="20"/>
      <x:c r="Q21" s="10"/>
      <x:c r="R21" s="20"/>
      <x:c r="S21" s="10"/>
      <x:c r="T21" s="11"/>
    </x:row>
    <x:row r="22" spans="3:20" customHeight="1">
      <x:c r="C22" s="12" t="s">
        <x:v>217</x:v>
      </x:c>
      <x:c r="D22" s="33" t="s">
        <x:v>80</x:v>
      </x:c>
      <x:c r="E22" s="33" t="s">
        <x:v>72</x:v>
      </x:c>
      <x:c r="F22" s="9" t="s">
        <x:v>104</x:v>
      </x:c>
      <x:c r="G22" s="24">
        <x:v>241698</x:v>
      </x:c>
      <x:c r="H22" s="20"/>
      <x:c r="I22" s="3"/>
      <x:c r="J22" s="20"/>
      <x:c r="K22" s="10"/>
      <x:c r="L22" s="20"/>
      <x:c r="M22" s="10"/>
      <x:c r="N22" s="20"/>
      <x:c r="O22" s="10"/>
      <x:c r="P22" s="20"/>
      <x:c r="Q22" s="10"/>
      <x:c r="R22" s="20"/>
      <x:c r="S22" s="10"/>
      <x:c r="T22" s="11"/>
    </x:row>
    <x:row r="23" spans="4:20" customHeight="1">
      <x:c r="D23" s="33"/>
      <x:c r="E23" s="33"/>
      <x:c r="F23" s="9"/>
      <x:c r="G23" s="24"/>
      <x:c r="H23" s="20"/>
      <x:c r="I23" s="3"/>
      <x:c r="J23" s="20"/>
      <x:c r="K23" s="10"/>
      <x:c r="L23" s="20"/>
      <x:c r="M23" s="10"/>
      <x:c r="N23" s="20"/>
      <x:c r="O23" s="10"/>
      <x:c r="P23" s="20"/>
      <x:c r="Q23" s="10"/>
      <x:c r="R23" s="20"/>
      <x:c r="S23" s="10"/>
      <x:c r="T23" s="11"/>
    </x:row>
    <x:row r="24" spans="4:20" customHeight="1">
      <x:c r="D24" s="33"/>
      <x:c r="E24" s="33"/>
      <x:c r="F24" s="9"/>
      <x:c r="G24" s="24"/>
      <x:c r="H24" s="20"/>
      <x:c r="I24" s="3"/>
      <x:c r="J24" s="20"/>
      <x:c r="K24" s="10"/>
      <x:c r="L24" s="20"/>
      <x:c r="M24" s="10"/>
      <x:c r="N24" s="20"/>
      <x:c r="O24" s="10"/>
      <x:c r="P24" s="20"/>
      <x:c r="Q24" s="10"/>
      <x:c r="R24" s="20"/>
      <x:c r="S24" s="10"/>
      <x:c r="T24" s="11"/>
    </x:row>
    <x:row r="25" spans="4:20" customHeight="1">
      <x:c r="D25" s="33"/>
      <x:c r="E25" s="33"/>
      <x:c r="F25" s="9"/>
      <x:c r="G25" s="24"/>
      <x:c r="H25" s="20"/>
      <x:c r="I25" s="3"/>
      <x:c r="J25" s="20"/>
      <x:c r="K25" s="10"/>
      <x:c r="L25" s="20"/>
      <x:c r="M25" s="10"/>
      <x:c r="N25" s="20"/>
      <x:c r="O25" s="10"/>
      <x:c r="P25" s="20"/>
      <x:c r="Q25" s="10"/>
      <x:c r="R25" s="20"/>
      <x:c r="S25" s="10"/>
      <x:c r="T25" s="11"/>
    </x:row>
    <x:row r="26" spans="4:20" customHeight="1">
      <x:c r="D26" s="33"/>
      <x:c r="E26" s="33"/>
      <x:c r="F26" s="9"/>
      <x:c r="G26" s="24"/>
      <x:c r="H26" s="20"/>
      <x:c r="I26" s="3"/>
      <x:c r="J26" s="20"/>
      <x:c r="K26" s="10"/>
      <x:c r="L26" s="20"/>
      <x:c r="M26" s="10"/>
      <x:c r="N26" s="20"/>
      <x:c r="O26" s="10"/>
      <x:c r="P26" s="20"/>
      <x:c r="Q26" s="10"/>
      <x:c r="R26" s="20"/>
      <x:c r="S26" s="10"/>
      <x:c r="T26" s="11"/>
    </x:row>
    <x:row r="27" spans="4:20" customHeight="1">
      <x:c r="D27" s="33"/>
      <x:c r="E27" s="33"/>
      <x:c r="F27" s="9"/>
      <x:c r="G27" s="24"/>
      <x:c r="H27" s="20"/>
      <x:c r="I27" s="3"/>
      <x:c r="J27" s="20"/>
      <x:c r="K27" s="10"/>
      <x:c r="L27" s="20"/>
      <x:c r="M27" s="10"/>
      <x:c r="N27" s="20"/>
      <x:c r="O27" s="10"/>
      <x:c r="P27" s="20"/>
      <x:c r="Q27" s="10"/>
      <x:c r="R27" s="20"/>
      <x:c r="S27" s="10"/>
      <x:c r="T27" s="11"/>
    </x:row>
    <x:row r="28" spans="4:20" customHeight="1">
      <x:c r="D28" s="33"/>
      <x:c r="E28" s="33"/>
      <x:c r="F28" s="9"/>
      <x:c r="G28" s="24"/>
      <x:c r="H28" s="20"/>
      <x:c r="I28" s="3"/>
      <x:c r="J28" s="20"/>
      <x:c r="K28" s="10"/>
      <x:c r="L28" s="20"/>
      <x:c r="M28" s="10"/>
      <x:c r="N28" s="20"/>
      <x:c r="O28" s="10"/>
      <x:c r="P28" s="20"/>
      <x:c r="Q28" s="10"/>
      <x:c r="R28" s="20"/>
      <x:c r="S28" s="10"/>
      <x:c r="T28" s="11"/>
    </x:row>
    <x:row r="29" spans="4:20" customHeight="1">
      <x:c r="D29" s="33"/>
      <x:c r="E29" s="33"/>
      <x:c r="F29" s="9"/>
      <x:c r="G29" s="24"/>
      <x:c r="H29" s="20"/>
      <x:c r="I29" s="3"/>
      <x:c r="J29" s="20"/>
      <x:c r="K29" s="10"/>
      <x:c r="L29" s="20"/>
      <x:c r="M29" s="10"/>
      <x:c r="N29" s="20"/>
      <x:c r="O29" s="10"/>
      <x:c r="P29" s="20"/>
      <x:c r="Q29" s="10"/>
      <x:c r="R29" s="20"/>
      <x:c r="S29" s="10"/>
      <x:c r="T29" s="11"/>
    </x:row>
    <x:row r="30" spans="4:20" customHeight="1">
      <x:c r="D30" s="33"/>
      <x:c r="E30" s="33"/>
      <x:c r="F30" s="9"/>
      <x:c r="G30" s="24"/>
      <x:c r="H30" s="20"/>
      <x:c r="I30" s="3"/>
      <x:c r="J30" s="20"/>
      <x:c r="K30" s="10"/>
      <x:c r="L30" s="20"/>
      <x:c r="M30" s="10"/>
      <x:c r="N30" s="20"/>
      <x:c r="O30" s="10"/>
      <x:c r="P30" s="20"/>
      <x:c r="Q30" s="10"/>
      <x:c r="R30" s="20"/>
      <x:c r="S30" s="10"/>
      <x:c r="T30" s="11"/>
    </x:row>
    <x:row r="31" spans="4:20" customHeight="1">
      <x:c r="D31" s="33"/>
      <x:c r="E31" s="33"/>
      <x:c r="F31" s="9"/>
      <x:c r="G31" s="24"/>
      <x:c r="H31" s="20"/>
      <x:c r="I31" s="3"/>
      <x:c r="J31" s="20"/>
      <x:c r="K31" s="10"/>
      <x:c r="L31" s="20"/>
      <x:c r="M31" s="10"/>
      <x:c r="N31" s="20"/>
      <x:c r="O31" s="10"/>
      <x:c r="P31" s="20"/>
      <x:c r="Q31" s="10"/>
      <x:c r="R31" s="20"/>
      <x:c r="S31" s="10"/>
      <x:c r="T31" s="11"/>
    </x:row>
    <x:row r="32" spans="4:20" customHeight="1">
      <x:c r="D32" s="33"/>
      <x:c r="E32" s="33"/>
      <x:c r="F32" s="9"/>
      <x:c r="G32" s="24"/>
      <x:c r="H32" s="20"/>
      <x:c r="I32" s="3"/>
      <x:c r="J32" s="20"/>
      <x:c r="K32" s="10"/>
      <x:c r="L32" s="20"/>
      <x:c r="M32" s="10"/>
      <x:c r="N32" s="20"/>
      <x:c r="O32" s="10"/>
      <x:c r="P32" s="20"/>
      <x:c r="Q32" s="10"/>
      <x:c r="R32" s="20"/>
      <x:c r="S32" s="10"/>
      <x:c r="T32" s="11"/>
    </x:row>
    <x:row r="33" spans="4:20" customHeight="1">
      <x:c r="D33" s="33"/>
      <x:c r="E33" s="33"/>
      <x:c r="F33" s="9"/>
      <x:c r="G33" s="24"/>
      <x:c r="H33" s="20"/>
      <x:c r="I33" s="3"/>
      <x:c r="J33" s="20"/>
      <x:c r="K33" s="10"/>
      <x:c r="L33" s="20"/>
      <x:c r="M33" s="10"/>
      <x:c r="N33" s="20"/>
      <x:c r="O33" s="10"/>
      <x:c r="P33" s="20"/>
      <x:c r="Q33" s="10"/>
      <x:c r="R33" s="20"/>
      <x:c r="S33" s="10"/>
      <x:c r="T33" s="11"/>
    </x:row>
  </x:sheetData>
  <x:mergeCells count="15">
    <x:mergeCell ref="R2:S2"/>
    <x:mergeCell ref="T2:T3"/>
    <x:mergeCell ref="A2:A3"/>
    <x:mergeCell ref="L2:M2"/>
    <x:mergeCell ref="B2:B3"/>
    <x:mergeCell ref="C2:C3"/>
    <x:mergeCell ref="L1:P1"/>
    <x:mergeCell ref="F2:F3"/>
    <x:mergeCell ref="G2:G3"/>
    <x:mergeCell ref="J2:K2"/>
    <x:mergeCell ref="N2:O2"/>
    <x:mergeCell ref="D1:K1"/>
    <x:mergeCell ref="E2:E3"/>
    <x:mergeCell ref="D2:D3"/>
    <x:mergeCell ref="P2:Q2"/>
  </x:mergeCells>
  <x:printOptions horizontalCentered="1" verticalCentered="1" headings="0" gridLines="0" gridLinesSet="1"/>
  <x:pageMargins left="0.74750000238418579" right="0.35430556535720825" top="0.59041666984558105" bottom="0.59041666984558105" header="0.51138889789581299" footer="0.47236111760139465"/>
  <x:pageSetup paperSize="9" scale="80" firstPageNumber="1" fitToWidth="1" fitToHeight="1" orientation="landscape" usePrinterDefaults="1" blackAndWhite="0" draft="0" useFirstPageNumber="0" horizontalDpi="60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F41"/>
  <x:sheetViews>
    <x:sheetView topLeftCell="A1" zoomScaleNormal="100" zoomScaleSheetLayoutView="75" workbookViewId="0">
      <x:selection activeCell="A1" activeCellId="0" sqref="A1:A1"/>
    </x:sheetView>
  </x:sheetViews>
  <x:sheetFormatPr defaultColWidth="8.88671875" defaultRowHeight="13.550000000000001"/>
  <x:cols>
    <x:col min="1" max="1" width="36.109375" style="1" customWidth="1"/>
    <x:col min="2" max="2" width="15.109375" style="2" bestFit="1" customWidth="1"/>
    <x:col min="3" max="6" width="15.109375" style="2" customWidth="1"/>
    <x:col min="7" max="7" width="8.6640625" style="2" customWidth="1"/>
    <x:col min="8" max="16384" width="8.88671875" style="2"/>
  </x:cols>
  <x:sheetData>
    <x:row r="1" spans="1:6" ht="14.300000000000001">
      <x:c r="A1" s="27" t="s">
        <x:v>107</x:v>
      </x:c>
      <x:c r="B1" s="28" t="s">
        <x:v>128</x:v>
      </x:c>
      <x:c r="C1" s="28" t="s">
        <x:v>143</x:v>
      </x:c>
      <x:c r="D1" s="28" t="s">
        <x:v>108</x:v>
      </x:c>
      <x:c r="E1" s="28" t="s">
        <x:v>107</x:v>
      </x:c>
      <x:c r="F1" s="29" t="s">
        <x:v>123</x:v>
      </x:c>
    </x:row>
    <x:row r="2" spans="1:6">
      <x:c r="A2" s="5" t="s">
        <x:v>68</x:v>
      </x:c>
      <x:c r="B2" s="23">
        <x:f>총괄표!I29</x:f>
        <x:v>0</x:v>
      </x:c>
      <x:c r="C2" s="23">
        <x:f>총괄표!L29</x:f>
        <x:v>0</x:v>
      </x:c>
      <x:c r="D2" s="23">
        <x:f>총괄표!N29</x:f>
        <x:v>0</x:v>
      </x:c>
      <x:c r="E2" s="23"/>
      <x:c r="F2" s="23">
        <x:f>SUM(B2,C2,D2)</x:f>
        <x:v>0</x:v>
      </x:c>
    </x:row>
    <x:row r="3" spans="1:6">
      <x:c r="A3" s="3" t="s">
        <x:v>46</x:v>
      </x:c>
      <x:c r="B3" s="24"/>
      <x:c r="C3" s="24"/>
      <x:c r="D3" s="24"/>
      <x:c r="E3" s="24"/>
      <x:c r="F3" s="23">
        <x:f>SUM(B3,C3,D3)</x:f>
        <x:v>0</x:v>
      </x:c>
    </x:row>
    <x:row r="4" spans="1:6">
      <x:c r="A4" s="3" t="s">
        <x:v>107</x:v>
      </x:c>
      <x:c r="B4" s="24"/>
      <x:c r="C4" s="24"/>
      <x:c r="D4" s="24"/>
      <x:c r="E4" s="24"/>
      <x:c r="F4" s="24"/>
    </x:row>
    <x:row r="5" spans="1:6">
      <x:c r="A5" s="3" t="s">
        <x:v>107</x:v>
      </x:c>
      <x:c r="B5" s="24"/>
      <x:c r="C5" s="24" t="s">
        <x:v>107</x:v>
      </x:c>
      <x:c r="D5" s="24"/>
      <x:c r="E5" s="24"/>
      <x:c r="F5" s="24"/>
    </x:row>
    <x:row r="6" spans="1:6">
      <x:c r="A6" s="3" t="s">
        <x:v>107</x:v>
      </x:c>
      <x:c r="B6" s="24"/>
      <x:c r="C6" s="24"/>
      <x:c r="D6" s="24"/>
      <x:c r="E6" s="24"/>
      <x:c r="F6" s="24"/>
    </x:row>
    <x:row r="7" spans="1:6">
      <x:c r="A7" s="3"/>
      <x:c r="B7" s="24"/>
      <x:c r="C7" s="24"/>
      <x:c r="D7" s="24"/>
      <x:c r="E7" s="24"/>
      <x:c r="F7" s="24"/>
    </x:row>
    <x:row r="8" spans="1:6">
      <x:c r="A8" s="3"/>
      <x:c r="B8" s="24"/>
      <x:c r="C8" s="24"/>
      <x:c r="D8" s="24"/>
      <x:c r="E8" s="24"/>
      <x:c r="F8" s="24"/>
    </x:row>
    <x:row r="9" spans="2:6">
      <x:c r="B9" s="31"/>
      <x:c r="C9" s="31"/>
      <x:c r="D9" s="31"/>
      <x:c r="E9" s="31"/>
      <x:c r="F9" s="31"/>
    </x:row>
    <x:row r="10" spans="1:6" ht="14.300000000000001">
      <x:c r="A10" s="27"/>
      <x:c r="B10" s="28" t="s">
        <x:v>33</x:v>
      </x:c>
      <x:c r="C10" s="28" t="s">
        <x:v>136</x:v>
      </x:c>
      <x:c r="D10" s="28" t="s">
        <x:v>179</x:v>
      </x:c>
      <x:c r="E10" s="28" t="s">
        <x:v>24</x:v>
      </x:c>
      <x:c r="F10" s="29"/>
    </x:row>
    <x:row r="11" spans="1:6">
      <x:c r="A11" s="5" t="s">
        <x:v>93</x:v>
      </x:c>
      <x:c r="B11" s="16">
        <x:v>100</x:v>
      </x:c>
      <x:c r="C11" s="16">
        <x:v>1000</x:v>
      </x:c>
      <x:c r="D11" s="16">
        <x:f>$B$11/100</x:f>
        <x:v>1</x:v>
      </x:c>
      <x:c r="E11" s="16"/>
      <x:c r="F11" s="16"/>
    </x:row>
    <x:row r="12" spans="1:6">
      <x:c r="A12" s="3" t="s">
        <x:v>199</x:v>
      </x:c>
      <x:c r="B12" s="14">
        <x:v>70</x:v>
      </x:c>
      <x:c r="C12" s="14">
        <x:v>1000</x:v>
      </x:c>
      <x:c r="D12" s="16">
        <x:f>$B$12/100</x:f>
        <x:v>0.69999999999999996</x:v>
      </x:c>
      <x:c r="E12" s="14">
        <x:v>2</x:v>
      </x:c>
      <x:c r="F12" s="14"/>
    </x:row>
    <x:row r="13" spans="1:6">
      <x:c r="A13" s="3" t="s">
        <x:v>211</x:v>
      </x:c>
      <x:c r="B13" s="14">
        <x:v>100</x:v>
      </x:c>
      <x:c r="C13" s="14">
        <x:v>1</x:v>
      </x:c>
      <x:c r="D13" s="16">
        <x:f>$B$13/100</x:f>
        <x:v>1</x:v>
      </x:c>
      <x:c r="E13" s="14">
        <x:v>5</x:v>
      </x:c>
      <x:c r="F13" s="14"/>
    </x:row>
    <x:row r="14" spans="1:6">
      <x:c r="A14" s="3"/>
      <x:c r="B14" s="14"/>
      <x:c r="C14" s="14"/>
      <x:c r="D14" s="14"/>
      <x:c r="E14" s="14"/>
      <x:c r="F14" s="14"/>
    </x:row>
    <x:row r="15" spans="1:6">
      <x:c r="A15" s="3"/>
      <x:c r="B15" s="14"/>
      <x:c r="C15" s="14"/>
      <x:c r="D15" s="14"/>
      <x:c r="E15" s="14"/>
      <x:c r="F15" s="14"/>
    </x:row>
    <x:row r="16" spans="1:6">
      <x:c r="A16" s="3"/>
      <x:c r="B16" s="14"/>
      <x:c r="C16" s="14"/>
      <x:c r="D16" s="14"/>
      <x:c r="E16" s="14"/>
      <x:c r="F16" s="14"/>
    </x:row>
    <x:row r="17" spans="1:6">
      <x:c r="A17" s="3"/>
      <x:c r="B17" s="14"/>
      <x:c r="C17" s="14"/>
      <x:c r="D17" s="14"/>
      <x:c r="E17" s="14"/>
      <x:c r="F17" s="14"/>
    </x:row>
    <x:row r="18" spans="1:6">
      <x:c r="A18" s="3" t="s">
        <x:v>107</x:v>
      </x:c>
      <x:c r="B18" s="14"/>
      <x:c r="C18" s="14"/>
      <x:c r="D18" s="14"/>
      <x:c r="E18" s="14"/>
      <x:c r="F18" s="14"/>
    </x:row>
    <x:row r="19" spans="1:6">
      <x:c r="A19" s="4" t="s">
        <x:v>107</x:v>
      </x:c>
      <x:c r="B19" s="30"/>
      <x:c r="C19" s="30"/>
      <x:c r="D19" s="30"/>
      <x:c r="E19" s="30"/>
      <x:c r="F19" s="30"/>
    </x:row>
    <x:row r="20" spans="1:6" ht="14.300000000000001">
      <x:c r="A20" s="27" t="s">
        <x:v>208</x:v>
      </x:c>
      <x:c r="B20" s="28" t="s">
        <x:v>33</x:v>
      </x:c>
      <x:c r="C20" s="28"/>
      <x:c r="D20" s="28" t="s">
        <x:v>179</x:v>
      </x:c>
      <x:c r="E20" s="28"/>
      <x:c r="F20" s="29"/>
    </x:row>
    <x:row r="21" spans="1:6">
      <x:c r="A21" s="5" t="s">
        <x:v>220</x:v>
      </x:c>
      <x:c r="B21" s="16">
        <x:f>B11</x:f>
        <x:v>100</x:v>
      </x:c>
      <x:c r="C21" s="16"/>
      <x:c r="D21" s="16">
        <x:f>$B$21/100</x:f>
        <x:v>1</x:v>
      </x:c>
      <x:c r="E21" s="16"/>
      <x:c r="F21" s="16"/>
    </x:row>
    <x:row r="22" spans="1:6">
      <x:c r="A22" s="3" t="s">
        <x:v>231</x:v>
      </x:c>
      <x:c r="B22" s="14">
        <x:f>B11</x:f>
        <x:v>100</x:v>
      </x:c>
      <x:c r="C22" s="16"/>
      <x:c r="D22" s="16">
        <x:f>$B$22/100</x:f>
        <x:v>1</x:v>
      </x:c>
      <x:c r="E22" s="14"/>
      <x:c r="F22" s="14"/>
    </x:row>
    <x:row r="23" spans="1:6">
      <x:c r="A23" s="3" t="s">
        <x:v>212</x:v>
      </x:c>
      <x:c r="B23" s="14">
        <x:f>B11</x:f>
        <x:v>100</x:v>
      </x:c>
      <x:c r="C23" s="16"/>
      <x:c r="D23" s="16">
        <x:f>$B$23/100</x:f>
        <x:v>1</x:v>
      </x:c>
      <x:c r="E23" s="14"/>
      <x:c r="F23" s="14"/>
    </x:row>
    <x:row r="24" spans="1:6">
      <x:c r="A24" s="3" t="s">
        <x:v>191</x:v>
      </x:c>
      <x:c r="B24" s="14">
        <x:f>B11</x:f>
        <x:v>100</x:v>
      </x:c>
      <x:c r="C24" s="16"/>
      <x:c r="D24" s="16">
        <x:f>$B$24/100</x:f>
        <x:v>1</x:v>
      </x:c>
      <x:c r="E24" s="14"/>
      <x:c r="F24" s="14"/>
    </x:row>
    <x:row r="25" spans="1:6">
      <x:c r="A25" s="3" t="s">
        <x:v>203</x:v>
      </x:c>
      <x:c r="B25" s="14">
        <x:f>B11</x:f>
        <x:v>100</x:v>
      </x:c>
      <x:c r="C25" s="16"/>
      <x:c r="D25" s="16">
        <x:f>$B$25/100</x:f>
        <x:v>1</x:v>
      </x:c>
      <x:c r="E25" s="14"/>
      <x:c r="F25" s="14"/>
    </x:row>
    <x:row r="26" spans="1:6">
      <x:c r="A26" s="3"/>
      <x:c r="B26" s="14"/>
      <x:c r="C26" s="14"/>
      <x:c r="D26" s="14"/>
      <x:c r="E26" s="14"/>
      <x:c r="F26" s="14"/>
    </x:row>
    <x:row r="27" spans="1:6">
      <x:c r="A27" s="3"/>
      <x:c r="B27" s="14"/>
      <x:c r="C27" s="14"/>
      <x:c r="D27" s="14"/>
      <x:c r="E27" s="14"/>
      <x:c r="F27" s="14"/>
    </x:row>
    <x:row r="28" spans="1:6">
      <x:c r="A28" s="3"/>
      <x:c r="B28" s="14"/>
      <x:c r="C28" s="14"/>
      <x:c r="D28" s="14"/>
      <x:c r="E28" s="14"/>
      <x:c r="F28" s="14"/>
    </x:row>
    <x:row r="29" spans="1:6" ht="14.25" customHeight="1">
      <x:c r="A29" s="4"/>
      <x:c r="B29" s="30"/>
      <x:c r="C29" s="30"/>
      <x:c r="D29" s="30"/>
      <x:c r="E29" s="30"/>
      <x:c r="F29" s="30"/>
    </x:row>
    <x:row r="30" spans="1:6" ht="14.25" customHeight="1">
      <x:c r="A30" s="27" t="s">
        <x:v>207</x:v>
      </x:c>
      <x:c r="B30" s="28" t="s">
        <x:v>33</x:v>
      </x:c>
      <x:c r="C30" s="28" t="s">
        <x:v>170</x:v>
      </x:c>
      <x:c r="D30" s="28" t="s">
        <x:v>163</x:v>
      </x:c>
      <x:c r="E30" s="28"/>
      <x:c r="F30" s="29"/>
    </x:row>
    <x:row r="31" spans="1:6">
      <x:c r="A31" s="5" t="s">
        <x:v>156</x:v>
      </x:c>
      <x:c r="B31" s="16">
        <x:v>15</x:v>
      </x:c>
      <x:c r="C31" s="16">
        <x:v>15</x:v>
      </x:c>
      <x:c r="D31" s="16">
        <x:v>20</x:v>
      </x:c>
      <x:c r="E31" s="16"/>
      <x:c r="F31" s="16"/>
    </x:row>
    <x:row r="32" spans="1:6">
      <x:c r="A32" s="5" t="s">
        <x:v>164</x:v>
      </x:c>
      <x:c r="B32" s="14">
        <x:v>40</x:v>
      </x:c>
      <x:c r="C32" s="14">
        <x:v>40</x:v>
      </x:c>
      <x:c r="D32" s="14">
        <x:v>40</x:v>
      </x:c>
      <x:c r="E32" s="14"/>
      <x:c r="F32" s="14"/>
    </x:row>
    <x:row r="33" spans="1:6">
      <x:c r="A33" s="3" t="s">
        <x:v>158</x:v>
      </x:c>
      <x:c r="B33" s="14">
        <x:v>2</x:v>
      </x:c>
      <x:c r="C33" s="14"/>
      <x:c r="D33" s="14"/>
      <x:c r="E33" s="14"/>
      <x:c r="F33" s="14"/>
    </x:row>
    <x:row r="34" spans="1:6">
      <x:c r="A34" s="3" t="s">
        <x:v>48</x:v>
      </x:c>
      <x:c r="B34" s="14"/>
      <x:c r="C34" s="14"/>
      <x:c r="D34" s="14"/>
      <x:c r="E34" s="14"/>
      <x:c r="F34" s="14"/>
    </x:row>
    <x:row r="35" spans="1:6">
      <x:c r="A35" s="3" t="s">
        <x:v>66</x:v>
      </x:c>
      <x:c r="B35" s="14">
        <x:v>2</x:v>
      </x:c>
      <x:c r="C35" s="14"/>
      <x:c r="D35" s="14"/>
      <x:c r="E35" s="14"/>
      <x:c r="F35" s="14"/>
    </x:row>
    <x:row r="36" spans="1:6">
      <x:c r="A36" s="3" t="s">
        <x:v>69</x:v>
      </x:c>
      <x:c r="B36" s="14">
        <x:v>3</x:v>
      </x:c>
      <x:c r="C36" s="14"/>
      <x:c r="D36" s="14"/>
      <x:c r="E36" s="14"/>
      <x:c r="F36" s="14"/>
    </x:row>
    <x:row r="37" spans="1:6">
      <x:c r="A37" s="3"/>
      <x:c r="B37" s="14"/>
      <x:c r="C37" s="14"/>
      <x:c r="D37" s="14"/>
      <x:c r="E37" s="14"/>
      <x:c r="F37" s="14"/>
    </x:row>
    <x:row r="38" spans="1:6">
      <x:c r="A38" s="3"/>
      <x:c r="B38" s="14"/>
      <x:c r="C38" s="14"/>
      <x:c r="D38" s="14"/>
      <x:c r="E38" s="14"/>
      <x:c r="F38" s="14"/>
    </x:row>
    <x:row r="39" spans="1:6">
      <x:c r="A39" s="4"/>
      <x:c r="B39" s="30"/>
      <x:c r="C39" s="30"/>
      <x:c r="D39" s="30"/>
      <x:c r="E39" s="30"/>
      <x:c r="F39" s="30"/>
    </x:row>
    <x:row r="40" spans="1:6" ht="14.300000000000001">
      <x:c r="A40" s="27" t="s">
        <x:v>222</x:v>
      </x:c>
      <x:c r="B40" s="28" t="s">
        <x:v>33</x:v>
      </x:c>
      <x:c r="C40" s="28" t="s">
        <x:v>58</x:v>
      </x:c>
      <x:c r="D40" s="28"/>
      <x:c r="E40" s="28"/>
      <x:c r="F40" s="29"/>
    </x:row>
    <x:row r="41" spans="1:3">
      <x:c r="A41" s="1" t="s">
        <x:v>94</x:v>
      </x:c>
      <x:c r="B41" s="2">
        <x:v>100</x:v>
      </x:c>
      <x:c r="C41" s="2">
        <x:v>0</x:v>
      </x:c>
    </x:row>
  </x:sheetData>
  <x:printOptions horizontalCentered="1" verticalCentered="0" headings="0" gridLines="0" gridLinesSet="1"/>
  <x:pageMargins left="0.35430556535720825" right="0.35430556535720825" top="0.59041666984558105" bottom="0.59041666984558105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원가</vt:lpstr>
      <vt:lpstr>총괄표</vt:lpstr>
      <vt:lpstr>내역서</vt:lpstr>
      <vt:lpstr>노임근거</vt:lpstr>
      <vt:lpstr>합산자재</vt:lpstr>
      <vt:lpstr>단가조사</vt:lpstr>
      <vt:lpstr>옵션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revision>9</cp:revision>
  <cp:lastPrinted>2026-10-18T23:37:31.774</cp:lastPrinted>
  <dcterms:created xsi:type="dcterms:W3CDTF">2002-09-09T02:35:17.000</dcterms:created>
  <dcterms:modified xsi:type="dcterms:W3CDTF">2026-10-22T06:27:22.933</dcterms:modified>
  <cp:version>1000.0100.01</cp:version>
</cp:coreProperties>
</file>