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F0D9654-CC9E-488A-9201-D54B5A46FA8D}" xr6:coauthVersionLast="47" xr6:coauthVersionMax="47" xr10:uidLastSave="{00000000-0000-0000-0000-000000000000}"/>
  <bookViews>
    <workbookView xWindow="-120" yWindow="-120" windowWidth="29040" windowHeight="16440" activeTab="2"/>
  </bookViews>
  <sheets>
    <sheet name="0.공사기간산정근거" sheetId="13" r:id="rId1"/>
    <sheet name="1 공사기간 산출자료" sheetId="6" r:id="rId2"/>
    <sheet name="작업일수" sheetId="17" r:id="rId3"/>
    <sheet name="Sheet1" sheetId="18" r:id="rId4"/>
    <sheet name="2.작업일수 (2)" sheetId="16" state="hidden" r:id="rId5"/>
    <sheet name="---&gt;참고용" sheetId="9" state="hidden" r:id="rId6"/>
    <sheet name="월별작업일수(데이터산정)" sheetId="4" state="hidden" r:id="rId7"/>
    <sheet name="기상상태" sheetId="5" state="hidden" r:id="rId8"/>
  </sheets>
  <definedNames>
    <definedName name="_xlnm.Print_Area" localSheetId="1">'1 공사기간 산출자료'!$A$1:$Q$46</definedName>
    <definedName name="_xlnm.Print_Titles" localSheetId="4">'2.작업일수 (2)'!$1:$4</definedName>
    <definedName name="_xlnm.Print_Titles" localSheetId="2">작업일수!$1:$4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8" i="13" l="1"/>
  <c r="B28" i="13"/>
  <c r="B27" i="13"/>
  <c r="B26" i="13"/>
  <c r="T40" i="6"/>
  <c r="C22" i="13" s="1"/>
  <c r="G51" i="17"/>
  <c r="J51" i="17" s="1"/>
  <c r="J23" i="17" s="1"/>
  <c r="C26" i="13" s="1"/>
  <c r="J35" i="17"/>
  <c r="G34" i="17"/>
  <c r="G32" i="17"/>
  <c r="G21" i="17"/>
  <c r="J21" i="17"/>
  <c r="G20" i="17"/>
  <c r="G19" i="17"/>
  <c r="J19" i="17" s="1"/>
  <c r="G18" i="17"/>
  <c r="J18" i="17"/>
  <c r="G17" i="17"/>
  <c r="J17" i="17"/>
  <c r="G16" i="17"/>
  <c r="G14" i="17"/>
  <c r="J14" i="17" s="1"/>
  <c r="G11" i="17"/>
  <c r="J11" i="17" s="1"/>
  <c r="G9" i="17"/>
  <c r="J9" i="17" s="1"/>
  <c r="G8" i="17"/>
  <c r="J8" i="17"/>
  <c r="G7" i="17"/>
  <c r="J7" i="17"/>
  <c r="H74" i="17"/>
  <c r="J74" i="17"/>
  <c r="H73" i="17"/>
  <c r="J73" i="17"/>
  <c r="H71" i="17"/>
  <c r="J71" i="17"/>
  <c r="H70" i="17"/>
  <c r="J70" i="17"/>
  <c r="H69" i="17"/>
  <c r="J69" i="17"/>
  <c r="H68" i="17"/>
  <c r="J68" i="17"/>
  <c r="H67" i="17"/>
  <c r="J67" i="17"/>
  <c r="H63" i="17"/>
  <c r="J63" i="17"/>
  <c r="H62" i="17"/>
  <c r="J62" i="17"/>
  <c r="H60" i="17"/>
  <c r="J60" i="17"/>
  <c r="H59" i="17"/>
  <c r="J59" i="17"/>
  <c r="H58" i="17"/>
  <c r="J58" i="17"/>
  <c r="J54" i="17" s="1"/>
  <c r="C27" i="13" s="1"/>
  <c r="H57" i="17"/>
  <c r="J57" i="17"/>
  <c r="H56" i="17"/>
  <c r="J56" i="17"/>
  <c r="H52" i="17"/>
  <c r="J52" i="17"/>
  <c r="H51" i="17"/>
  <c r="H50" i="17"/>
  <c r="G50" i="17"/>
  <c r="J50" i="17"/>
  <c r="H49" i="17"/>
  <c r="J49" i="17"/>
  <c r="H48" i="17"/>
  <c r="J48" i="17"/>
  <c r="H47" i="17"/>
  <c r="J47" i="17"/>
  <c r="H46" i="17"/>
  <c r="J46" i="17"/>
  <c r="H44" i="17"/>
  <c r="J44" i="17"/>
  <c r="H42" i="17"/>
  <c r="J42" i="17"/>
  <c r="H41" i="17"/>
  <c r="J41" i="17"/>
  <c r="H39" i="17"/>
  <c r="J39" i="17"/>
  <c r="H38" i="17"/>
  <c r="H37" i="17"/>
  <c r="J37" i="17"/>
  <c r="H36" i="17"/>
  <c r="J36" i="17"/>
  <c r="H35" i="17"/>
  <c r="H34" i="17"/>
  <c r="J34" i="17"/>
  <c r="H32" i="17"/>
  <c r="J32" i="17"/>
  <c r="H30" i="17"/>
  <c r="J30" i="17"/>
  <c r="H29" i="17"/>
  <c r="J29" i="17"/>
  <c r="H28" i="17"/>
  <c r="J28" i="17"/>
  <c r="H27" i="17"/>
  <c r="J27" i="17"/>
  <c r="H26" i="17"/>
  <c r="J26" i="17"/>
  <c r="H21" i="17"/>
  <c r="H20" i="17"/>
  <c r="J20" i="17"/>
  <c r="H19" i="17"/>
  <c r="P29" i="6"/>
  <c r="O29" i="6"/>
  <c r="N29" i="6"/>
  <c r="M29" i="6"/>
  <c r="L29" i="6"/>
  <c r="K29" i="6"/>
  <c r="K30" i="6" s="1"/>
  <c r="J29" i="6"/>
  <c r="I29" i="6"/>
  <c r="I31" i="6" s="1"/>
  <c r="I32" i="6" s="1"/>
  <c r="H29" i="6"/>
  <c r="H31" i="6" s="1"/>
  <c r="H32" i="6" s="1"/>
  <c r="G29" i="6"/>
  <c r="F29" i="6"/>
  <c r="E29" i="6"/>
  <c r="P14" i="6"/>
  <c r="P28" i="6"/>
  <c r="O14" i="6"/>
  <c r="O28" i="6"/>
  <c r="N14" i="6"/>
  <c r="N28" i="6"/>
  <c r="T39" i="6" s="1"/>
  <c r="M14" i="6"/>
  <c r="M28" i="6" s="1"/>
  <c r="L14" i="6"/>
  <c r="L28" i="6" s="1"/>
  <c r="K14" i="6"/>
  <c r="K28" i="6"/>
  <c r="J14" i="6"/>
  <c r="J28" i="6"/>
  <c r="I14" i="6"/>
  <c r="I28" i="6"/>
  <c r="I30" i="6" s="1"/>
  <c r="H14" i="6"/>
  <c r="H28" i="6"/>
  <c r="H30" i="6"/>
  <c r="G14" i="6"/>
  <c r="G28" i="6" s="1"/>
  <c r="F14" i="6"/>
  <c r="F28" i="6"/>
  <c r="E14" i="6"/>
  <c r="E28" i="6"/>
  <c r="E31" i="6" s="1"/>
  <c r="E32" i="6" s="1"/>
  <c r="E30" i="6"/>
  <c r="J10" i="17"/>
  <c r="J13" i="17"/>
  <c r="H13" i="17"/>
  <c r="B25" i="13"/>
  <c r="J16" i="17"/>
  <c r="H18" i="17"/>
  <c r="H17" i="17"/>
  <c r="H16" i="17"/>
  <c r="J12" i="17"/>
  <c r="H8" i="17"/>
  <c r="H9" i="17"/>
  <c r="H14" i="17"/>
  <c r="H12" i="17"/>
  <c r="H11" i="17"/>
  <c r="H10" i="17"/>
  <c r="H7" i="17"/>
  <c r="J108" i="16"/>
  <c r="F108" i="16"/>
  <c r="J107" i="16"/>
  <c r="F107" i="16"/>
  <c r="J106" i="16"/>
  <c r="F106" i="16"/>
  <c r="J105" i="16"/>
  <c r="F105" i="16"/>
  <c r="J104" i="16"/>
  <c r="F104" i="16"/>
  <c r="J103" i="16"/>
  <c r="F103" i="16"/>
  <c r="J102" i="16"/>
  <c r="F102" i="16"/>
  <c r="J101" i="16"/>
  <c r="J100" i="16" s="1"/>
  <c r="F101" i="16"/>
  <c r="J98" i="16"/>
  <c r="F98" i="16"/>
  <c r="J97" i="16"/>
  <c r="F97" i="16"/>
  <c r="J95" i="16"/>
  <c r="F95" i="16"/>
  <c r="J94" i="16"/>
  <c r="J91" i="16" s="1"/>
  <c r="F94" i="16"/>
  <c r="J93" i="16"/>
  <c r="F93" i="16"/>
  <c r="F91" i="16"/>
  <c r="F90" i="16"/>
  <c r="J89" i="16"/>
  <c r="F89" i="16"/>
  <c r="J88" i="16"/>
  <c r="F88" i="16"/>
  <c r="J87" i="16"/>
  <c r="F87" i="16"/>
  <c r="J85" i="16"/>
  <c r="F85" i="16"/>
  <c r="J84" i="16"/>
  <c r="F84" i="16"/>
  <c r="J83" i="16"/>
  <c r="F83" i="16"/>
  <c r="F82" i="16"/>
  <c r="J81" i="16"/>
  <c r="F81" i="16"/>
  <c r="J80" i="16"/>
  <c r="F80" i="16"/>
  <c r="J79" i="16"/>
  <c r="F79" i="16"/>
  <c r="J78" i="16"/>
  <c r="F78" i="16"/>
  <c r="J76" i="16"/>
  <c r="F76" i="16"/>
  <c r="J75" i="16"/>
  <c r="F75" i="16"/>
  <c r="J74" i="16"/>
  <c r="F74" i="16"/>
  <c r="J70" i="16"/>
  <c r="F70" i="16"/>
  <c r="J69" i="16"/>
  <c r="F69" i="16"/>
  <c r="J68" i="16"/>
  <c r="J65" i="16" s="1"/>
  <c r="F68" i="16"/>
  <c r="J67" i="16"/>
  <c r="F67" i="16"/>
  <c r="J63" i="16"/>
  <c r="F63" i="16"/>
  <c r="J62" i="16"/>
  <c r="F62" i="16"/>
  <c r="J61" i="16"/>
  <c r="F61" i="16"/>
  <c r="J59" i="16"/>
  <c r="F59" i="16"/>
  <c r="J57" i="16"/>
  <c r="F57" i="16"/>
  <c r="J56" i="16"/>
  <c r="F56" i="16"/>
  <c r="F55" i="16"/>
  <c r="J54" i="16"/>
  <c r="F54" i="16"/>
  <c r="J53" i="16"/>
  <c r="F53" i="16"/>
  <c r="J52" i="16"/>
  <c r="F52" i="16"/>
  <c r="J50" i="16"/>
  <c r="F50" i="16"/>
  <c r="J49" i="16"/>
  <c r="F49" i="16"/>
  <c r="J44" i="16"/>
  <c r="F44" i="16"/>
  <c r="J43" i="16"/>
  <c r="F43" i="16"/>
  <c r="J42" i="16"/>
  <c r="F42" i="16"/>
  <c r="J41" i="16"/>
  <c r="F41" i="16"/>
  <c r="J35" i="16"/>
  <c r="F35" i="16"/>
  <c r="J33" i="16"/>
  <c r="F33" i="16"/>
  <c r="J29" i="16"/>
  <c r="F29" i="16"/>
  <c r="J28" i="16"/>
  <c r="F28" i="16"/>
  <c r="J27" i="16"/>
  <c r="J24" i="16" s="1"/>
  <c r="F27" i="16"/>
  <c r="J22" i="16"/>
  <c r="F22" i="16"/>
  <c r="J21" i="16"/>
  <c r="F21" i="16"/>
  <c r="J20" i="16"/>
  <c r="F20" i="16"/>
  <c r="J19" i="16"/>
  <c r="F19" i="16"/>
  <c r="J18" i="16"/>
  <c r="F18" i="16"/>
  <c r="J17" i="16"/>
  <c r="F17" i="16"/>
  <c r="J16" i="16"/>
  <c r="F16" i="16"/>
  <c r="F15" i="16"/>
  <c r="J14" i="16"/>
  <c r="F14" i="16"/>
  <c r="J11" i="16"/>
  <c r="F11" i="16"/>
  <c r="J10" i="16"/>
  <c r="F10" i="16"/>
  <c r="J9" i="16"/>
  <c r="F9" i="16"/>
  <c r="J8" i="16"/>
  <c r="J5" i="16" s="1"/>
  <c r="F8" i="16"/>
  <c r="J7" i="16"/>
  <c r="F7" i="16"/>
  <c r="C29" i="13"/>
  <c r="D41" i="6"/>
  <c r="C16" i="13"/>
  <c r="B11" i="13"/>
  <c r="AP9" i="4"/>
  <c r="AP4" i="4"/>
  <c r="AF25" i="4"/>
  <c r="AF26" i="4"/>
  <c r="AF27" i="4"/>
  <c r="AF28" i="4"/>
  <c r="AF29" i="4"/>
  <c r="AF30" i="4"/>
  <c r="AF31" i="4"/>
  <c r="AF32" i="4"/>
  <c r="AF33" i="4"/>
  <c r="AF34" i="4"/>
  <c r="AF35" i="4"/>
  <c r="AF24" i="4"/>
  <c r="AF17" i="4"/>
  <c r="AF18" i="4"/>
  <c r="AF19" i="4"/>
  <c r="O134" i="4"/>
  <c r="O124" i="4"/>
  <c r="O114" i="4"/>
  <c r="O104" i="4"/>
  <c r="O94" i="4"/>
  <c r="O84" i="4"/>
  <c r="O74" i="4"/>
  <c r="O64" i="4"/>
  <c r="R64" i="4" s="1"/>
  <c r="AH10" i="4" s="1"/>
  <c r="O54" i="4"/>
  <c r="O44" i="4"/>
  <c r="O34" i="4"/>
  <c r="O24" i="4"/>
  <c r="R133" i="4"/>
  <c r="R123" i="4"/>
  <c r="R113" i="4"/>
  <c r="R103" i="4"/>
  <c r="R93" i="4"/>
  <c r="R83" i="4"/>
  <c r="R73" i="4"/>
  <c r="R63" i="4"/>
  <c r="R53" i="4"/>
  <c r="R43" i="4"/>
  <c r="R33" i="4"/>
  <c r="R23" i="4"/>
  <c r="T23" i="4" s="1"/>
  <c r="P132" i="4"/>
  <c r="P133" i="4" s="1"/>
  <c r="T133" i="4" s="1"/>
  <c r="P122" i="4"/>
  <c r="T122" i="4"/>
  <c r="P112" i="4"/>
  <c r="T112" i="4"/>
  <c r="P102" i="4"/>
  <c r="P103" i="4"/>
  <c r="T103" i="4"/>
  <c r="P104" i="4" s="1"/>
  <c r="R104" i="4" s="1"/>
  <c r="AL10" i="4" s="1"/>
  <c r="T102" i="4"/>
  <c r="P92" i="4"/>
  <c r="P93" i="4" s="1"/>
  <c r="T93" i="4" s="1"/>
  <c r="T92" i="4"/>
  <c r="P82" i="4"/>
  <c r="T82" i="4" s="1"/>
  <c r="P72" i="4"/>
  <c r="T72" i="4"/>
  <c r="P62" i="4"/>
  <c r="T62" i="4"/>
  <c r="P52" i="4"/>
  <c r="P53" i="4" s="1"/>
  <c r="T53" i="4" s="1"/>
  <c r="T52" i="4"/>
  <c r="P42" i="4"/>
  <c r="P43" i="4" s="1"/>
  <c r="T43" i="4" s="1"/>
  <c r="T42" i="4"/>
  <c r="P32" i="4"/>
  <c r="P33" i="4" s="1"/>
  <c r="T33" i="4" s="1"/>
  <c r="P22" i="4"/>
  <c r="P23" i="4"/>
  <c r="P123" i="4"/>
  <c r="T123" i="4"/>
  <c r="AN5" i="4" s="1"/>
  <c r="P63" i="4"/>
  <c r="T63" i="4"/>
  <c r="P64" i="4" s="1"/>
  <c r="AH5" i="4"/>
  <c r="T22" i="4"/>
  <c r="P73" i="4"/>
  <c r="T73" i="4" s="1"/>
  <c r="AL5" i="4"/>
  <c r="P113" i="4"/>
  <c r="T113" i="4"/>
  <c r="AM5" i="4" s="1"/>
  <c r="F30" i="6"/>
  <c r="F31" i="6"/>
  <c r="F32" i="6"/>
  <c r="N30" i="6"/>
  <c r="J65" i="17"/>
  <c r="C28" i="13" s="1"/>
  <c r="E11" i="13"/>
  <c r="D40" i="6"/>
  <c r="AK5" i="4" l="1"/>
  <c r="P94" i="4"/>
  <c r="L30" i="6"/>
  <c r="L31" i="6"/>
  <c r="L32" i="6" s="1"/>
  <c r="M30" i="6"/>
  <c r="M31" i="6"/>
  <c r="M32" i="6" s="1"/>
  <c r="G30" i="6"/>
  <c r="G31" i="6" s="1"/>
  <c r="G32" i="6" s="1"/>
  <c r="J5" i="17"/>
  <c r="AI5" i="4"/>
  <c r="P74" i="4"/>
  <c r="R74" i="4" s="1"/>
  <c r="AI10" i="4" s="1"/>
  <c r="AE5" i="4"/>
  <c r="P34" i="4"/>
  <c r="C21" i="13"/>
  <c r="P54" i="4"/>
  <c r="R54" i="4" s="1"/>
  <c r="AG10" i="4" s="1"/>
  <c r="AG5" i="4"/>
  <c r="R94" i="4"/>
  <c r="AK10" i="4" s="1"/>
  <c r="T41" i="6"/>
  <c r="C23" i="13" s="1"/>
  <c r="AO5" i="4"/>
  <c r="P134" i="4"/>
  <c r="R134" i="4" s="1"/>
  <c r="AO10" i="4" s="1"/>
  <c r="J31" i="6"/>
  <c r="J32" i="6" s="1"/>
  <c r="AD5" i="4"/>
  <c r="P24" i="4"/>
  <c r="R24" i="4"/>
  <c r="AD10" i="4" s="1"/>
  <c r="J145" i="16"/>
  <c r="P44" i="4"/>
  <c r="R44" i="4" s="1"/>
  <c r="AF10" i="4" s="1"/>
  <c r="AF5" i="4"/>
  <c r="R34" i="4"/>
  <c r="AE10" i="4" s="1"/>
  <c r="P114" i="4"/>
  <c r="R114" i="4" s="1"/>
  <c r="AM10" i="4" s="1"/>
  <c r="K31" i="6"/>
  <c r="K32" i="6" s="1"/>
  <c r="P30" i="6"/>
  <c r="P31" i="6" s="1"/>
  <c r="P32" i="6" s="1"/>
  <c r="N31" i="6"/>
  <c r="N32" i="6" s="1"/>
  <c r="P124" i="4"/>
  <c r="R124" i="4" s="1"/>
  <c r="AN10" i="4" s="1"/>
  <c r="P83" i="4"/>
  <c r="T83" i="4" s="1"/>
  <c r="T132" i="4"/>
  <c r="T32" i="4"/>
  <c r="O30" i="6"/>
  <c r="O31" i="6" s="1"/>
  <c r="O32" i="6" s="1"/>
  <c r="J30" i="6"/>
  <c r="J78" i="17" l="1"/>
  <c r="D39" i="6" s="1"/>
  <c r="C25" i="13"/>
  <c r="C24" i="13" s="1"/>
  <c r="D11" i="13" s="1"/>
  <c r="AE14" i="4"/>
  <c r="C20" i="13"/>
  <c r="T38" i="6"/>
  <c r="D38" i="6" s="1"/>
  <c r="P84" i="4"/>
  <c r="R84" i="4" s="1"/>
  <c r="AJ10" i="4" s="1"/>
  <c r="AP10" i="4" s="1"/>
  <c r="AJ5" i="4"/>
  <c r="AP5" i="4"/>
  <c r="AE13" i="4"/>
  <c r="AE17" i="4" s="1"/>
  <c r="AE18" i="4" s="1"/>
  <c r="AE19" i="4" s="1"/>
  <c r="C32" i="13" l="1"/>
  <c r="B9" i="13" s="1"/>
  <c r="C11" i="13"/>
  <c r="D42" i="6"/>
  <c r="D43" i="6" s="1"/>
</calcChain>
</file>

<file path=xl/sharedStrings.xml><?xml version="1.0" encoding="utf-8"?>
<sst xmlns="http://schemas.openxmlformats.org/spreadsheetml/2006/main" count="1905" uniqueCount="493">
  <si>
    <r>
      <t>기상상태에 따른 지역별 비작업일수</t>
    </r>
    <r>
      <rPr>
        <b/>
        <sz val="13"/>
        <color indexed="8"/>
        <rFont val="휴먼명조"/>
        <family val="3"/>
        <charset val="129"/>
      </rPr>
      <t>(2008</t>
    </r>
    <r>
      <rPr>
        <b/>
        <sz val="13"/>
        <color indexed="8"/>
        <rFont val="맑은 고딕"/>
        <family val="3"/>
        <charset val="129"/>
      </rPr>
      <t>년</t>
    </r>
    <r>
      <rPr>
        <b/>
        <sz val="13"/>
        <color indexed="8"/>
        <rFont val="휴먼명조"/>
        <family val="3"/>
        <charset val="129"/>
      </rPr>
      <t>-2017</t>
    </r>
    <r>
      <rPr>
        <b/>
        <sz val="13"/>
        <color indexed="8"/>
        <rFont val="맑은 고딕"/>
        <family val="3"/>
        <charset val="129"/>
      </rPr>
      <t>년</t>
    </r>
    <r>
      <rPr>
        <b/>
        <sz val="13"/>
        <color indexed="8"/>
        <rFont val="휴먼명조"/>
        <family val="3"/>
        <charset val="129"/>
      </rPr>
      <t>)</t>
    </r>
  </si>
  <si>
    <t>(1) 혹서기 : 35°C 이상</t>
  </si>
  <si>
    <t>작업불가능일수</t>
  </si>
  <si>
    <t>번호</t>
  </si>
  <si>
    <t>도</t>
  </si>
  <si>
    <t>지역</t>
  </si>
  <si>
    <t>월평균 기상데이터</t>
  </si>
  <si>
    <t>소계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</si>
  <si>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</si>
  <si>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</si>
  <si>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</si>
  <si>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</si>
  <si>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</si>
  <si>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</si>
  <si>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</si>
  <si>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</si>
  <si>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</si>
  <si>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</si>
  <si>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</si>
  <si>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</si>
  <si>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경상북도</t>
  </si>
  <si>
    <t>경주시</t>
  </si>
  <si>
    <t>구미</t>
  </si>
  <si>
    <t>문경</t>
  </si>
  <si>
    <t>봉화</t>
  </si>
  <si>
    <t>상주</t>
  </si>
  <si>
    <t>안동</t>
  </si>
  <si>
    <t>영덕</t>
  </si>
  <si>
    <t>영주</t>
  </si>
  <si>
    <t>영천</t>
  </si>
  <si>
    <t>울릉도</t>
  </si>
  <si>
    <t>울진</t>
  </si>
  <si>
    <t>청송군</t>
  </si>
  <si>
    <t>포항</t>
  </si>
  <si>
    <t>광주광역시</t>
  </si>
  <si>
    <t>광주</t>
  </si>
  <si>
    <t>대구광역시</t>
  </si>
  <si>
    <t>고산</t>
  </si>
  <si>
    <t>대구</t>
  </si>
  <si>
    <t>대구 기상대</t>
  </si>
  <si>
    <t>(5) 동절기 : 일최고기온 0°C 이하 및 신적설 5m 이상</t>
  </si>
  <si>
    <t>공종별 표준작업량</t>
  </si>
  <si>
    <t>공  종</t>
  </si>
  <si>
    <t>규  격</t>
  </si>
  <si>
    <t>표준작업량</t>
  </si>
  <si>
    <t>단  위</t>
  </si>
  <si>
    <t>보조기층</t>
  </si>
  <si>
    <t>㎥/일</t>
  </si>
  <si>
    <t>택코팅</t>
  </si>
  <si>
    <t>㎡/일</t>
  </si>
  <si>
    <t>프라임코팅</t>
  </si>
  <si>
    <t>기층</t>
  </si>
  <si>
    <t>5~7Cm</t>
  </si>
  <si>
    <t>기층2</t>
  </si>
  <si>
    <t>8~10Cm</t>
  </si>
  <si>
    <t>중간층</t>
  </si>
  <si>
    <t>표층</t>
  </si>
  <si>
    <t>콘크리트표층</t>
  </si>
  <si>
    <t>1차로</t>
  </si>
  <si>
    <t>콘크리트표층2</t>
  </si>
  <si>
    <t>2차로</t>
  </si>
  <si>
    <t>포장절단및 줄눈설치</t>
  </si>
  <si>
    <t>일</t>
  </si>
  <si>
    <t>차선도색</t>
  </si>
  <si>
    <t>노면절삭</t>
  </si>
  <si>
    <t>50mm</t>
  </si>
  <si>
    <t>표지판설치</t>
  </si>
  <si>
    <t>개/일</t>
  </si>
  <si>
    <t>표지판철거</t>
  </si>
  <si>
    <t>법정 공휴일수(2019-2028년)</t>
  </si>
  <si>
    <t>구분</t>
  </si>
  <si>
    <t>월간 법정공휴일</t>
  </si>
  <si>
    <r>
      <t>1</t>
    </r>
    <r>
      <rPr>
        <sz val="11"/>
        <color indexed="8"/>
        <rFont val="맑은 고딕"/>
        <family val="3"/>
        <charset val="129"/>
      </rPr>
      <t>월</t>
    </r>
  </si>
  <si>
    <r>
      <t>2</t>
    </r>
    <r>
      <rPr>
        <sz val="11"/>
        <color indexed="8"/>
        <rFont val="맑은 고딕"/>
        <family val="3"/>
        <charset val="129"/>
      </rPr>
      <t>월</t>
    </r>
  </si>
  <si>
    <r>
      <t>3</t>
    </r>
    <r>
      <rPr>
        <sz val="11"/>
        <color indexed="8"/>
        <rFont val="맑은 고딕"/>
        <family val="3"/>
        <charset val="129"/>
      </rPr>
      <t>월</t>
    </r>
  </si>
  <si>
    <r>
      <t>4</t>
    </r>
    <r>
      <rPr>
        <sz val="11"/>
        <color indexed="8"/>
        <rFont val="맑은 고딕"/>
        <family val="3"/>
        <charset val="129"/>
      </rPr>
      <t>월</t>
    </r>
  </si>
  <si>
    <r>
      <t>5</t>
    </r>
    <r>
      <rPr>
        <sz val="11"/>
        <color indexed="8"/>
        <rFont val="맑은 고딕"/>
        <family val="3"/>
        <charset val="129"/>
      </rPr>
      <t>월</t>
    </r>
  </si>
  <si>
    <r>
      <t>6</t>
    </r>
    <r>
      <rPr>
        <sz val="11"/>
        <color indexed="8"/>
        <rFont val="맑은 고딕"/>
        <family val="3"/>
        <charset val="129"/>
      </rPr>
      <t>월</t>
    </r>
  </si>
  <si>
    <r>
      <t>7</t>
    </r>
    <r>
      <rPr>
        <sz val="11"/>
        <color indexed="8"/>
        <rFont val="맑은 고딕"/>
        <family val="3"/>
        <charset val="129"/>
      </rPr>
      <t>월</t>
    </r>
  </si>
  <si>
    <r>
      <t>8</t>
    </r>
    <r>
      <rPr>
        <sz val="11"/>
        <color indexed="8"/>
        <rFont val="맑은 고딕"/>
        <family val="3"/>
        <charset val="129"/>
      </rPr>
      <t>월</t>
    </r>
  </si>
  <si>
    <r>
      <t>9</t>
    </r>
    <r>
      <rPr>
        <sz val="11"/>
        <color indexed="8"/>
        <rFont val="맑은 고딕"/>
        <family val="3"/>
        <charset val="129"/>
      </rPr>
      <t>월</t>
    </r>
  </si>
  <si>
    <r>
      <t>10</t>
    </r>
    <r>
      <rPr>
        <sz val="11"/>
        <color indexed="8"/>
        <rFont val="맑은 고딕"/>
        <family val="3"/>
        <charset val="129"/>
      </rPr>
      <t>월</t>
    </r>
  </si>
  <si>
    <r>
      <t>11</t>
    </r>
    <r>
      <rPr>
        <sz val="11"/>
        <color indexed="8"/>
        <rFont val="맑은 고딕"/>
        <family val="3"/>
        <charset val="129"/>
      </rPr>
      <t>월</t>
    </r>
  </si>
  <si>
    <r>
      <t>12</t>
    </r>
    <r>
      <rPr>
        <sz val="11"/>
        <color indexed="8"/>
        <rFont val="맑은 고딕"/>
        <family val="3"/>
        <charset val="129"/>
      </rPr>
      <t>월</t>
    </r>
  </si>
  <si>
    <r>
      <t>2019</t>
    </r>
    <r>
      <rPr>
        <sz val="11"/>
        <color indexed="8"/>
        <rFont val="맑은 고딕"/>
        <family val="3"/>
        <charset val="129"/>
      </rPr>
      <t>년</t>
    </r>
  </si>
  <si>
    <r>
      <t>2020</t>
    </r>
    <r>
      <rPr>
        <sz val="11"/>
        <color indexed="8"/>
        <rFont val="맑은 고딕"/>
        <family val="3"/>
        <charset val="129"/>
      </rPr>
      <t>년</t>
    </r>
  </si>
  <si>
    <r>
      <t>2021</t>
    </r>
    <r>
      <rPr>
        <sz val="11"/>
        <color indexed="8"/>
        <rFont val="맑은 고딕"/>
        <family val="3"/>
        <charset val="129"/>
      </rPr>
      <t>년</t>
    </r>
  </si>
  <si>
    <r>
      <t>2022</t>
    </r>
    <r>
      <rPr>
        <sz val="11"/>
        <color indexed="8"/>
        <rFont val="맑은 고딕"/>
        <family val="3"/>
        <charset val="129"/>
      </rPr>
      <t>년</t>
    </r>
  </si>
  <si>
    <r>
      <t>2023</t>
    </r>
    <r>
      <rPr>
        <sz val="11"/>
        <color indexed="8"/>
        <rFont val="맑은 고딕"/>
        <family val="3"/>
        <charset val="129"/>
      </rPr>
      <t>년</t>
    </r>
  </si>
  <si>
    <r>
      <t>2024</t>
    </r>
    <r>
      <rPr>
        <sz val="11"/>
        <color indexed="8"/>
        <rFont val="맑은 고딕"/>
        <family val="3"/>
        <charset val="129"/>
      </rPr>
      <t>년</t>
    </r>
  </si>
  <si>
    <r>
      <t>2025</t>
    </r>
    <r>
      <rPr>
        <sz val="11"/>
        <color indexed="8"/>
        <rFont val="맑은 고딕"/>
        <family val="3"/>
        <charset val="129"/>
      </rPr>
      <t>년</t>
    </r>
  </si>
  <si>
    <r>
      <t>2026</t>
    </r>
    <r>
      <rPr>
        <sz val="11"/>
        <color indexed="8"/>
        <rFont val="맑은 고딕"/>
        <family val="3"/>
        <charset val="129"/>
      </rPr>
      <t>년</t>
    </r>
  </si>
  <si>
    <r>
      <t>2027</t>
    </r>
    <r>
      <rPr>
        <sz val="11"/>
        <color indexed="8"/>
        <rFont val="맑은 고딕"/>
        <family val="3"/>
        <charset val="129"/>
      </rPr>
      <t>년</t>
    </r>
  </si>
  <si>
    <r>
      <t>2028</t>
    </r>
    <r>
      <rPr>
        <sz val="11"/>
        <color indexed="8"/>
        <rFont val="맑은 고딕"/>
        <family val="3"/>
        <charset val="129"/>
      </rPr>
      <t>년</t>
    </r>
  </si>
  <si>
    <t>월별 달력일수</t>
  </si>
  <si>
    <t xml:space="preserve">A : </t>
  </si>
  <si>
    <t xml:space="preserve">B : </t>
  </si>
  <si>
    <t xml:space="preserve">C : </t>
  </si>
  <si>
    <t xml:space="preserve"> C : =</t>
  </si>
  <si>
    <t>/</t>
  </si>
  <si>
    <t>=</t>
  </si>
  <si>
    <t>-</t>
  </si>
  <si>
    <t>2019년</t>
    <phoneticPr fontId="2" type="noConversion"/>
  </si>
  <si>
    <t>구분</t>
    <phoneticPr fontId="2" type="noConversion"/>
  </si>
  <si>
    <t>비작업일수</t>
    <phoneticPr fontId="2" type="noConversion"/>
  </si>
  <si>
    <t>작업일수</t>
    <phoneticPr fontId="2" type="noConversion"/>
  </si>
  <si>
    <t>공사준비기간</t>
    <phoneticPr fontId="2" type="noConversion"/>
  </si>
  <si>
    <t>공사정리기간</t>
    <phoneticPr fontId="2" type="noConversion"/>
  </si>
  <si>
    <t xml:space="preserve"> A값은 고정</t>
    <phoneticPr fontId="2" type="noConversion"/>
  </si>
  <si>
    <t>해당 월에 기후여건으로 인해 계획된 공종의 작업이 불가능한 일수</t>
    <phoneticPr fontId="2" type="noConversion"/>
  </si>
  <si>
    <r>
      <rPr>
        <sz val="10"/>
        <color indexed="8"/>
        <rFont val="맑은 고딕"/>
        <family val="3"/>
        <charset val="129"/>
      </rPr>
      <t>공사유형별 준비기간 및 정리기간</t>
    </r>
  </si>
  <si>
    <r>
      <rPr>
        <sz val="10"/>
        <color indexed="8"/>
        <rFont val="맑은 고딕"/>
        <family val="3"/>
        <charset val="129"/>
      </rPr>
      <t>공사유형</t>
    </r>
  </si>
  <si>
    <r>
      <rPr>
        <sz val="10"/>
        <color indexed="8"/>
        <rFont val="맑은 고딕"/>
        <family val="3"/>
        <charset val="129"/>
      </rPr>
      <t>준비기간</t>
    </r>
  </si>
  <si>
    <r>
      <rPr>
        <b/>
        <sz val="10"/>
        <color indexed="8"/>
        <rFont val="맑은 고딕"/>
        <family val="3"/>
        <charset val="129"/>
      </rPr>
      <t>월별 비작업 일수</t>
    </r>
  </si>
  <si>
    <r>
      <rPr>
        <sz val="10"/>
        <color indexed="8"/>
        <rFont val="맑은 고딕"/>
        <family val="3"/>
        <charset val="129"/>
      </rPr>
      <t>공동주택</t>
    </r>
  </si>
  <si>
    <r>
      <t>1</t>
    </r>
    <r>
      <rPr>
        <b/>
        <sz val="10"/>
        <color indexed="8"/>
        <rFont val="맑은 고딕"/>
        <family val="3"/>
        <charset val="129"/>
      </rPr>
      <t>월</t>
    </r>
  </si>
  <si>
    <r>
      <t>2</t>
    </r>
    <r>
      <rPr>
        <b/>
        <sz val="10"/>
        <color indexed="8"/>
        <rFont val="맑은 고딕"/>
        <family val="3"/>
        <charset val="129"/>
      </rPr>
      <t>월</t>
    </r>
  </si>
  <si>
    <r>
      <t>3</t>
    </r>
    <r>
      <rPr>
        <b/>
        <sz val="10"/>
        <color indexed="8"/>
        <rFont val="맑은 고딕"/>
        <family val="3"/>
        <charset val="129"/>
      </rPr>
      <t>월</t>
    </r>
  </si>
  <si>
    <r>
      <t>4</t>
    </r>
    <r>
      <rPr>
        <b/>
        <sz val="10"/>
        <color indexed="8"/>
        <rFont val="맑은 고딕"/>
        <family val="3"/>
        <charset val="129"/>
      </rPr>
      <t>월</t>
    </r>
  </si>
  <si>
    <r>
      <t>5</t>
    </r>
    <r>
      <rPr>
        <b/>
        <sz val="10"/>
        <color indexed="8"/>
        <rFont val="맑은 고딕"/>
        <family val="3"/>
        <charset val="129"/>
      </rPr>
      <t>월</t>
    </r>
  </si>
  <si>
    <r>
      <t>6</t>
    </r>
    <r>
      <rPr>
        <b/>
        <sz val="10"/>
        <color indexed="8"/>
        <rFont val="맑은 고딕"/>
        <family val="3"/>
        <charset val="129"/>
      </rPr>
      <t>월</t>
    </r>
  </si>
  <si>
    <r>
      <t>7</t>
    </r>
    <r>
      <rPr>
        <b/>
        <sz val="10"/>
        <color indexed="8"/>
        <rFont val="맑은 고딕"/>
        <family val="3"/>
        <charset val="129"/>
      </rPr>
      <t>월</t>
    </r>
  </si>
  <si>
    <r>
      <t>8</t>
    </r>
    <r>
      <rPr>
        <b/>
        <sz val="10"/>
        <color indexed="8"/>
        <rFont val="맑은 고딕"/>
        <family val="3"/>
        <charset val="129"/>
      </rPr>
      <t>월</t>
    </r>
  </si>
  <si>
    <r>
      <t>9</t>
    </r>
    <r>
      <rPr>
        <b/>
        <sz val="10"/>
        <color indexed="8"/>
        <rFont val="맑은 고딕"/>
        <family val="3"/>
        <charset val="129"/>
      </rPr>
      <t>월</t>
    </r>
  </si>
  <si>
    <r>
      <t>10</t>
    </r>
    <r>
      <rPr>
        <b/>
        <sz val="10"/>
        <color indexed="8"/>
        <rFont val="맑은 고딕"/>
        <family val="3"/>
        <charset val="129"/>
      </rPr>
      <t>월</t>
    </r>
  </si>
  <si>
    <r>
      <t>11</t>
    </r>
    <r>
      <rPr>
        <b/>
        <sz val="10"/>
        <color indexed="8"/>
        <rFont val="맑은 고딕"/>
        <family val="3"/>
        <charset val="129"/>
      </rPr>
      <t>월</t>
    </r>
  </si>
  <si>
    <r>
      <t>12</t>
    </r>
    <r>
      <rPr>
        <b/>
        <sz val="10"/>
        <color indexed="8"/>
        <rFont val="맑은 고딕"/>
        <family val="3"/>
        <charset val="129"/>
      </rPr>
      <t>월</t>
    </r>
  </si>
  <si>
    <r>
      <rPr>
        <sz val="10"/>
        <color indexed="8"/>
        <rFont val="맑은 고딕"/>
        <family val="3"/>
        <charset val="129"/>
      </rPr>
      <t>도로개량공사</t>
    </r>
  </si>
  <si>
    <r>
      <t>2019</t>
    </r>
    <r>
      <rPr>
        <b/>
        <sz val="10"/>
        <color indexed="8"/>
        <rFont val="맑은 고딕"/>
        <family val="3"/>
        <charset val="129"/>
      </rPr>
      <t>년</t>
    </r>
    <phoneticPr fontId="2" type="noConversion"/>
  </si>
  <si>
    <r>
      <rPr>
        <sz val="10"/>
        <color indexed="8"/>
        <rFont val="맑은 고딕"/>
        <family val="3"/>
        <charset val="129"/>
      </rPr>
      <t>포장공사(신설)</t>
    </r>
  </si>
  <si>
    <r>
      <t>2020</t>
    </r>
    <r>
      <rPr>
        <b/>
        <sz val="10"/>
        <color indexed="8"/>
        <rFont val="맑은 고딕"/>
        <family val="3"/>
        <charset val="129"/>
      </rPr>
      <t>년</t>
    </r>
    <phoneticPr fontId="2" type="noConversion"/>
  </si>
  <si>
    <r>
      <rPr>
        <sz val="10"/>
        <color indexed="8"/>
        <rFont val="맑은 고딕"/>
        <family val="3"/>
        <charset val="129"/>
      </rPr>
      <t>포장공사(수선)</t>
    </r>
  </si>
  <si>
    <r>
      <rPr>
        <sz val="10"/>
        <color indexed="8"/>
        <rFont val="맑은 고딕"/>
        <family val="3"/>
        <charset val="129"/>
      </rPr>
      <t>공동구공사</t>
    </r>
  </si>
  <si>
    <r>
      <rPr>
        <b/>
        <sz val="10"/>
        <color indexed="8"/>
        <rFont val="맑은 고딕"/>
        <family val="3"/>
        <charset val="129"/>
      </rPr>
      <t>월별 작업 일수</t>
    </r>
  </si>
  <si>
    <r>
      <rPr>
        <sz val="10"/>
        <color indexed="8"/>
        <rFont val="맑은 고딕"/>
        <family val="3"/>
        <charset val="129"/>
      </rPr>
      <t>강교가설공사</t>
    </r>
  </si>
  <si>
    <r>
      <t>PC</t>
    </r>
    <r>
      <rPr>
        <sz val="10"/>
        <color indexed="8"/>
        <rFont val="맑은 고딕"/>
        <family val="3"/>
        <charset val="129"/>
      </rPr>
      <t>교량공사</t>
    </r>
  </si>
  <si>
    <r>
      <rPr>
        <sz val="10"/>
        <color indexed="8"/>
        <rFont val="맑은 고딕"/>
        <family val="3"/>
        <charset val="129"/>
      </rPr>
      <t>교량보수공사</t>
    </r>
  </si>
  <si>
    <r>
      <rPr>
        <sz val="10"/>
        <color indexed="8"/>
        <rFont val="맑은 고딕"/>
        <family val="3"/>
        <charset val="129"/>
      </rPr>
      <t>하천공사</t>
    </r>
  </si>
  <si>
    <r>
      <rPr>
        <sz val="10"/>
        <color indexed="8"/>
        <rFont val="맑은 고딕"/>
        <family val="3"/>
        <charset val="129"/>
      </rPr>
      <t>항만공사</t>
    </r>
  </si>
  <si>
    <r>
      <rPr>
        <sz val="10"/>
        <color indexed="8"/>
        <rFont val="맑은 고딕"/>
        <family val="3"/>
        <charset val="129"/>
      </rPr>
      <t>표지판설치</t>
    </r>
  </si>
  <si>
    <r>
      <t>1</t>
    </r>
    <r>
      <rPr>
        <sz val="10"/>
        <color indexed="8"/>
        <rFont val="맑은 고딕"/>
        <family val="3"/>
        <charset val="129"/>
      </rPr>
      <t>월</t>
    </r>
  </si>
  <si>
    <r>
      <rPr>
        <sz val="10"/>
        <color indexed="8"/>
        <rFont val="맑은 고딕"/>
        <family val="3"/>
        <charset val="129"/>
      </rPr>
      <t>비작업일수 = A+B-C</t>
    </r>
  </si>
  <si>
    <r>
      <rPr>
        <sz val="10"/>
        <color indexed="8"/>
        <rFont val="맑은 고딕"/>
        <family val="3"/>
        <charset val="129"/>
      </rPr>
      <t>해당 월에 기후여건으로 인해 계획된 공종의 작업이 불가능한 일수</t>
    </r>
  </si>
  <si>
    <r>
      <rPr>
        <sz val="10"/>
        <color indexed="8"/>
        <rFont val="맑은 고딕"/>
        <family val="3"/>
        <charset val="129"/>
      </rPr>
      <t>일</t>
    </r>
  </si>
  <si>
    <r>
      <rPr>
        <sz val="10"/>
        <color indexed="8"/>
        <rFont val="맑은 고딕"/>
        <family val="3"/>
        <charset val="129"/>
      </rPr>
      <t>해당 월에 포함된 법정 공휴일수</t>
    </r>
  </si>
  <si>
    <r>
      <rPr>
        <sz val="10"/>
        <color indexed="8"/>
        <rFont val="맑은 고딕"/>
        <family val="3"/>
        <charset val="129"/>
      </rPr>
      <t>월별 중복일수(C)=A*B/달력일수(소수점 첫째자리에서 반올림)</t>
    </r>
  </si>
  <si>
    <r>
      <rPr>
        <sz val="10"/>
        <color indexed="8"/>
        <rFont val="맑은 고딕"/>
        <family val="3"/>
        <charset val="129"/>
      </rPr>
      <t>비작업일수=</t>
    </r>
  </si>
  <si>
    <r>
      <rPr>
        <sz val="10"/>
        <color indexed="8"/>
        <rFont val="맑은 고딕"/>
        <family val="3"/>
        <charset val="129"/>
      </rPr>
      <t>작업일수=</t>
    </r>
  </si>
  <si>
    <r>
      <t>2</t>
    </r>
    <r>
      <rPr>
        <sz val="10"/>
        <color indexed="8"/>
        <rFont val="맑은 고딕"/>
        <family val="3"/>
        <charset val="129"/>
      </rPr>
      <t>월</t>
    </r>
  </si>
  <si>
    <r>
      <t>3</t>
    </r>
    <r>
      <rPr>
        <sz val="10"/>
        <color indexed="8"/>
        <rFont val="맑은 고딕"/>
        <family val="3"/>
        <charset val="129"/>
      </rPr>
      <t>월</t>
    </r>
  </si>
  <si>
    <r>
      <t>4</t>
    </r>
    <r>
      <rPr>
        <sz val="10"/>
        <color indexed="8"/>
        <rFont val="맑은 고딕"/>
        <family val="3"/>
        <charset val="129"/>
      </rPr>
      <t>월</t>
    </r>
  </si>
  <si>
    <r>
      <t>5</t>
    </r>
    <r>
      <rPr>
        <sz val="10"/>
        <color indexed="8"/>
        <rFont val="맑은 고딕"/>
        <family val="3"/>
        <charset val="129"/>
      </rPr>
      <t>월</t>
    </r>
  </si>
  <si>
    <r>
      <t>6</t>
    </r>
    <r>
      <rPr>
        <sz val="10"/>
        <color indexed="8"/>
        <rFont val="맑은 고딕"/>
        <family val="3"/>
        <charset val="129"/>
      </rPr>
      <t>월</t>
    </r>
  </si>
  <si>
    <r>
      <t>7</t>
    </r>
    <r>
      <rPr>
        <sz val="10"/>
        <color indexed="8"/>
        <rFont val="맑은 고딕"/>
        <family val="3"/>
        <charset val="129"/>
      </rPr>
      <t>월</t>
    </r>
  </si>
  <si>
    <r>
      <t>8</t>
    </r>
    <r>
      <rPr>
        <sz val="10"/>
        <color indexed="8"/>
        <rFont val="맑은 고딕"/>
        <family val="3"/>
        <charset val="129"/>
      </rPr>
      <t>월</t>
    </r>
  </si>
  <si>
    <r>
      <t>9</t>
    </r>
    <r>
      <rPr>
        <sz val="10"/>
        <color indexed="8"/>
        <rFont val="맑은 고딕"/>
        <family val="3"/>
        <charset val="129"/>
      </rPr>
      <t>월</t>
    </r>
  </si>
  <si>
    <r>
      <t>10</t>
    </r>
    <r>
      <rPr>
        <sz val="10"/>
        <color indexed="8"/>
        <rFont val="맑은 고딕"/>
        <family val="3"/>
        <charset val="129"/>
      </rPr>
      <t>월</t>
    </r>
  </si>
  <si>
    <r>
      <t>11</t>
    </r>
    <r>
      <rPr>
        <sz val="10"/>
        <color indexed="8"/>
        <rFont val="맑은 고딕"/>
        <family val="3"/>
        <charset val="129"/>
      </rPr>
      <t>월</t>
    </r>
  </si>
  <si>
    <r>
      <t>12</t>
    </r>
    <r>
      <rPr>
        <sz val="10"/>
        <color indexed="8"/>
        <rFont val="맑은 고딕"/>
        <family val="3"/>
        <charset val="129"/>
      </rPr>
      <t>월</t>
    </r>
  </si>
  <si>
    <t>공사기간</t>
    <phoneticPr fontId="2" type="noConversion"/>
  </si>
  <si>
    <t>1~4 합계</t>
    <phoneticPr fontId="2" type="noConversion"/>
  </si>
  <si>
    <t>공사개월수</t>
    <phoneticPr fontId="2" type="noConversion"/>
  </si>
  <si>
    <t>공사일수/30일</t>
    <phoneticPr fontId="2" type="noConversion"/>
  </si>
  <si>
    <t>최종공사기간</t>
    <phoneticPr fontId="2" type="noConversion"/>
  </si>
  <si>
    <t>공사개월수X30일</t>
    <phoneticPr fontId="2" type="noConversion"/>
  </si>
  <si>
    <t>갓바위 공사기간(2019.08~2020.02)</t>
    <phoneticPr fontId="2" type="noConversion"/>
  </si>
  <si>
    <t>산정값</t>
    <phoneticPr fontId="2" type="noConversion"/>
  </si>
  <si>
    <t>적용값</t>
    <phoneticPr fontId="2" type="noConversion"/>
  </si>
  <si>
    <t>구분</t>
    <phoneticPr fontId="2" type="noConversion"/>
  </si>
  <si>
    <t>법정공휴일수</t>
    <phoneticPr fontId="2" type="noConversion"/>
  </si>
  <si>
    <t>비고</t>
  </si>
  <si>
    <t>비고</t>
    <phoneticPr fontId="2" type="noConversion"/>
  </si>
  <si>
    <t>(7) 일강수량 : 5㎜ 이상</t>
    <phoneticPr fontId="2" type="noConversion"/>
  </si>
  <si>
    <t>일강수량 : 5㎜ 이상</t>
    <phoneticPr fontId="2" type="noConversion"/>
  </si>
  <si>
    <t>풍속 15이상</t>
    <phoneticPr fontId="2" type="noConversion"/>
  </si>
  <si>
    <t>합계</t>
    <phoneticPr fontId="2" type="noConversion"/>
  </si>
  <si>
    <t>기후여건</t>
    <phoneticPr fontId="2" type="noConversion"/>
  </si>
  <si>
    <t>비작업 일수</t>
    <phoneticPr fontId="2" type="noConversion"/>
  </si>
  <si>
    <t>10년간 평균기상</t>
    <phoneticPr fontId="2" type="noConversion"/>
  </si>
  <si>
    <t>소계</t>
    <phoneticPr fontId="2" type="noConversion"/>
  </si>
  <si>
    <t>월별 달력일수</t>
    <phoneticPr fontId="2" type="noConversion"/>
  </si>
  <si>
    <t xml:space="preserve">월 비작업일수 = A + B - C </t>
    <phoneticPr fontId="2" type="noConversion"/>
  </si>
  <si>
    <t xml:space="preserve">D : </t>
    <phoneticPr fontId="2" type="noConversion"/>
  </si>
  <si>
    <t>월 작업일수 = 월별 달력일수 - D</t>
    <phoneticPr fontId="2" type="noConversion"/>
  </si>
  <si>
    <t>E</t>
  </si>
  <si>
    <t xml:space="preserve">E : </t>
    <phoneticPr fontId="2" type="noConversion"/>
  </si>
  <si>
    <t>A</t>
  </si>
  <si>
    <t>B</t>
  </si>
  <si>
    <t>C</t>
  </si>
  <si>
    <t>D</t>
  </si>
  <si>
    <t>비작업일수</t>
    <phoneticPr fontId="2" type="noConversion"/>
  </si>
  <si>
    <t>작업일수</t>
    <phoneticPr fontId="2" type="noConversion"/>
  </si>
  <si>
    <t>월별 법정 공휴일 수</t>
    <phoneticPr fontId="2" type="noConversion"/>
  </si>
  <si>
    <t>월별 중복일수</t>
    <phoneticPr fontId="2" type="noConversion"/>
  </si>
  <si>
    <t>기후여건에 의한 작업 불가능한 일수</t>
    <phoneticPr fontId="2" type="noConversion"/>
  </si>
  <si>
    <t>4) 정리기간</t>
    <phoneticPr fontId="2" type="noConversion"/>
  </si>
  <si>
    <t>: 준공검사 준비를 위한 행정절차 및 청소 등 현장정리에 필요한 기간</t>
    <phoneticPr fontId="2" type="noConversion"/>
  </si>
  <si>
    <t xml:space="preserve"> 1. 공사기간 산출자료</t>
    <phoneticPr fontId="2" type="noConversion"/>
  </si>
  <si>
    <t xml:space="preserve">   ㅁ 공사기간 : 공사준비, 정리기간, 작업일수, 비작업일수의 합계로 산출</t>
    <phoneticPr fontId="2" type="noConversion"/>
  </si>
  <si>
    <t>가.  비작업일수</t>
    <phoneticPr fontId="2" type="noConversion"/>
  </si>
  <si>
    <t>나.  작업일수</t>
    <phoneticPr fontId="2" type="noConversion"/>
  </si>
  <si>
    <t>다.  공사준비기간</t>
    <phoneticPr fontId="2" type="noConversion"/>
  </si>
  <si>
    <t>라.  공사정리기간</t>
    <phoneticPr fontId="2" type="noConversion"/>
  </si>
  <si>
    <t>바.  공사개월수 (30일/1개월)</t>
    <phoneticPr fontId="2" type="noConversion"/>
  </si>
  <si>
    <r>
      <t>1) 준비기간 :</t>
    </r>
    <r>
      <rPr>
        <sz val="10"/>
        <rFont val="맑은 고딕"/>
        <family val="3"/>
        <charset val="129"/>
      </rPr>
      <t xml:space="preserve"> 착공초기 하도급업체 선정, 설계도면 검토, 현장사무소 설치 등 본 공사 착수준비에 필요한 기간 </t>
    </r>
    <phoneticPr fontId="2" type="noConversion"/>
  </si>
  <si>
    <t>마.  공사기간 (가~라. 합계)</t>
    <phoneticPr fontId="2" type="noConversion"/>
  </si>
  <si>
    <t>3) 비작업일수 및 작업일수 산정값</t>
    <phoneticPr fontId="2" type="noConversion"/>
  </si>
  <si>
    <t>2) 비작업일수 및 작업일수</t>
    <phoneticPr fontId="2" type="noConversion"/>
  </si>
  <si>
    <r>
      <t>6월</t>
    </r>
    <r>
      <rPr>
        <sz val="10"/>
        <color indexed="8"/>
        <rFont val="맑은 고딕"/>
        <family val="3"/>
        <charset val="129"/>
      </rPr>
      <t/>
    </r>
  </si>
  <si>
    <r>
      <t>7월</t>
    </r>
    <r>
      <rPr>
        <sz val="10"/>
        <color indexed="8"/>
        <rFont val="맑은 고딕"/>
        <family val="3"/>
        <charset val="129"/>
      </rPr>
      <t/>
    </r>
  </si>
  <si>
    <r>
      <t>8월</t>
    </r>
    <r>
      <rPr>
        <sz val="10"/>
        <color indexed="8"/>
        <rFont val="맑은 고딕"/>
        <family val="3"/>
        <charset val="129"/>
      </rPr>
      <t/>
    </r>
  </si>
  <si>
    <r>
      <t>9월</t>
    </r>
    <r>
      <rPr>
        <sz val="10"/>
        <color indexed="8"/>
        <rFont val="맑은 고딕"/>
        <family val="3"/>
        <charset val="129"/>
      </rPr>
      <t/>
    </r>
  </si>
  <si>
    <r>
      <t>10월</t>
    </r>
    <r>
      <rPr>
        <sz val="10"/>
        <color indexed="8"/>
        <rFont val="맑은 고딕"/>
        <family val="3"/>
        <charset val="129"/>
      </rPr>
      <t/>
    </r>
  </si>
  <si>
    <r>
      <t>11월</t>
    </r>
    <r>
      <rPr>
        <sz val="10"/>
        <color indexed="8"/>
        <rFont val="맑은 고딕"/>
        <family val="3"/>
        <charset val="129"/>
      </rPr>
      <t/>
    </r>
  </si>
  <si>
    <t>혹서기 : 35°C 이상 (대구광역시)</t>
    <phoneticPr fontId="2" type="noConversion"/>
  </si>
  <si>
    <t>(대구지역)</t>
    <phoneticPr fontId="2" type="noConversion"/>
  </si>
  <si>
    <t>공종</t>
  </si>
  <si>
    <t>비    고</t>
  </si>
  <si>
    <t/>
  </si>
  <si>
    <t>1.</t>
  </si>
  <si>
    <t>토공</t>
  </si>
  <si>
    <t>1.01</t>
  </si>
  <si>
    <t>기계</t>
  </si>
  <si>
    <t>㎥</t>
  </si>
  <si>
    <t>1.02</t>
  </si>
  <si>
    <t>㎡</t>
  </si>
  <si>
    <t>무근콘크리트깨기</t>
  </si>
  <si>
    <t>폐기물상차</t>
  </si>
  <si>
    <t>2.</t>
  </si>
  <si>
    <t>구조물공</t>
  </si>
  <si>
    <t>2.01</t>
  </si>
  <si>
    <t>1)</t>
  </si>
  <si>
    <t>레미콘타설(장비사용타설)</t>
  </si>
  <si>
    <t>철근구조물</t>
  </si>
  <si>
    <t>무근구조물</t>
  </si>
  <si>
    <t>유로폼</t>
  </si>
  <si>
    <t>보통,0~7m</t>
  </si>
  <si>
    <t>간단,0~7m</t>
  </si>
  <si>
    <t>Ton</t>
  </si>
  <si>
    <t>2.02</t>
  </si>
  <si>
    <t>2)</t>
  </si>
  <si>
    <t>2.03</t>
  </si>
  <si>
    <t>3)</t>
  </si>
  <si>
    <t>깬잡석쌓기</t>
  </si>
  <si>
    <t>깬잡석찰쌓기</t>
  </si>
  <si>
    <t>뒷길이35㎝</t>
  </si>
  <si>
    <t>구  분</t>
    <phoneticPr fontId="2" type="noConversion"/>
  </si>
  <si>
    <t>규  격</t>
    <phoneticPr fontId="2" type="noConversion"/>
  </si>
  <si>
    <t>표준작업량</t>
    <phoneticPr fontId="2" type="noConversion"/>
  </si>
  <si>
    <t>작업일</t>
    <phoneticPr fontId="2" type="noConversion"/>
  </si>
  <si>
    <t>수량</t>
    <phoneticPr fontId="2" type="noConversion"/>
  </si>
  <si>
    <t>일</t>
    <phoneticPr fontId="2" type="noConversion"/>
  </si>
  <si>
    <r>
      <rPr>
        <b/>
        <sz val="20"/>
        <color indexed="8"/>
        <rFont val="돋움"/>
        <family val="3"/>
        <charset val="129"/>
      </rPr>
      <t>작업일수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산정</t>
    </r>
    <phoneticPr fontId="2" type="noConversion"/>
  </si>
  <si>
    <t>되메우기</t>
  </si>
  <si>
    <t>M</t>
  </si>
  <si>
    <t>아스팔트포장깨기</t>
  </si>
  <si>
    <t>배수공</t>
  </si>
  <si>
    <t>3.</t>
  </si>
  <si>
    <t>포장공</t>
  </si>
  <si>
    <t>3.01</t>
  </si>
  <si>
    <t>아스콘포장</t>
  </si>
  <si>
    <t>아스팔트 표층 포설및다짐</t>
  </si>
  <si>
    <t>3.02</t>
  </si>
  <si>
    <t>3.03</t>
  </si>
  <si>
    <t>3.04</t>
  </si>
  <si>
    <t>보조기층포설및다짐</t>
  </si>
  <si>
    <t>보차도 및 도로경계블록 설치(직선)</t>
  </si>
  <si>
    <t>m</t>
  </si>
  <si>
    <t>기계+인력</t>
  </si>
  <si>
    <t>조</t>
  </si>
  <si>
    <t>4.</t>
  </si>
  <si>
    <t>부대공</t>
  </si>
  <si>
    <t>4.01</t>
  </si>
  <si>
    <t>4.02</t>
  </si>
  <si>
    <t>5) 공사기간 산출내역</t>
    <phoneticPr fontId="2" type="noConversion"/>
  </si>
  <si>
    <t>철거</t>
  </si>
  <si>
    <t>지장물철거(일반건물)</t>
  </si>
  <si>
    <t>전파,기계</t>
  </si>
  <si>
    <t>콘크리트 포장절단</t>
  </si>
  <si>
    <t>아스팔트 포장절단</t>
  </si>
  <si>
    <t>연결부 담장구멍뚫기</t>
  </si>
  <si>
    <t>D150</t>
  </si>
  <si>
    <t>개소</t>
  </si>
  <si>
    <t>폐기물 선별작업</t>
  </si>
  <si>
    <t>혼합 및 가연성</t>
  </si>
  <si>
    <t>흙깍기</t>
  </si>
  <si>
    <t>흙쌓기</t>
  </si>
  <si>
    <t>비다짐</t>
  </si>
  <si>
    <t>터파기</t>
  </si>
  <si>
    <t>노반준비공</t>
  </si>
  <si>
    <t>사토운반</t>
  </si>
  <si>
    <t>우수관로</t>
  </si>
  <si>
    <t>관부설및접합</t>
  </si>
  <si>
    <t>이중벽PE관접합및부설</t>
  </si>
  <si>
    <t>D=400mm,소켓식</t>
  </si>
  <si>
    <t>D=600mm,소켓식</t>
  </si>
  <si>
    <t>D=300mm,밴드식</t>
  </si>
  <si>
    <t>PE관 절단</t>
  </si>
  <si>
    <t>D300</t>
  </si>
  <si>
    <t>D400</t>
  </si>
  <si>
    <t>D600</t>
  </si>
  <si>
    <t>모래기초지정</t>
  </si>
  <si>
    <t>관보호공</t>
  </si>
  <si>
    <t>D400,관로제외</t>
  </si>
  <si>
    <t>가정분기관</t>
  </si>
  <si>
    <t>PVC관 연결</t>
  </si>
  <si>
    <t>Φ150mm</t>
  </si>
  <si>
    <t>PVC엘보설치</t>
  </si>
  <si>
    <t>D150,45˚</t>
  </si>
  <si>
    <t>맨홀천공</t>
  </si>
  <si>
    <t>4)</t>
  </si>
  <si>
    <t>집수정</t>
  </si>
  <si>
    <t>N=48EA</t>
  </si>
  <si>
    <t>우수받이설치</t>
  </si>
  <si>
    <t>450×600×1000,기성품</t>
  </si>
  <si>
    <t>450×600×850,기성품</t>
  </si>
  <si>
    <t>450×600×700,기성품</t>
  </si>
  <si>
    <t>우수집수정설치</t>
  </si>
  <si>
    <t>0.8×0.8×1.3,현장타설</t>
  </si>
  <si>
    <t>주물뚜껑설치</t>
  </si>
  <si>
    <t>500×640×70</t>
  </si>
  <si>
    <t>900×900×70</t>
  </si>
  <si>
    <t>L형측구 설치</t>
  </si>
  <si>
    <t>L형측구,TYPE-1</t>
  </si>
  <si>
    <t>일반부,L=533.5m</t>
  </si>
  <si>
    <t>신축이음</t>
  </si>
  <si>
    <t>L형측구,TYPE-2</t>
  </si>
  <si>
    <t>옹벽부,L=96.5m</t>
  </si>
  <si>
    <t>일반(Type-Ⅰ)</t>
  </si>
  <si>
    <t>L형측구,TYPE-3</t>
  </si>
  <si>
    <t>H=0.15~0.6m,L=32.0m</t>
  </si>
  <si>
    <t>문양거푸집 설치및해체</t>
  </si>
  <si>
    <t>스치로폼</t>
  </si>
  <si>
    <t>경계석</t>
  </si>
  <si>
    <t>L형옹벽</t>
  </si>
  <si>
    <t>H=2.0~2.5m,L=96.5m</t>
  </si>
  <si>
    <t>스페이스설치</t>
  </si>
  <si>
    <t>벽체용</t>
  </si>
  <si>
    <t>슬라브및기초</t>
  </si>
  <si>
    <t>강관비계</t>
  </si>
  <si>
    <t>10m이하(3개월)</t>
  </si>
  <si>
    <t>L형옹벽,H=2.0</t>
  </si>
  <si>
    <t>H=1.6~0.2m,L=16.0m</t>
  </si>
  <si>
    <t>뒷채움부설</t>
  </si>
  <si>
    <t>인력+기계</t>
  </si>
  <si>
    <t>L형면벽설치</t>
  </si>
  <si>
    <t>H=1.2m,L=20.0m</t>
  </si>
  <si>
    <t>측벽설치</t>
  </si>
  <si>
    <t>H=0.7m,L=68.0m</t>
  </si>
  <si>
    <t>대형장비,3m≤B,t=5~7cm</t>
  </si>
  <si>
    <t>아스팔트 기층 포설및다짐</t>
  </si>
  <si>
    <t>대형장비,3m≤B,t=8~10cm</t>
  </si>
  <si>
    <t>기계시공-본선포장</t>
  </si>
  <si>
    <t>콘크리트포장</t>
  </si>
  <si>
    <t>t=20㎝,A=209.0㎡</t>
  </si>
  <si>
    <t>콘크리트포장(인력포설)</t>
  </si>
  <si>
    <t>B-Type, t=20cm</t>
  </si>
  <si>
    <t>5.</t>
  </si>
  <si>
    <t>차선도색제거</t>
  </si>
  <si>
    <t>수동식,백색실선</t>
  </si>
  <si>
    <t>수동식,횡단보도.주차장</t>
  </si>
  <si>
    <t>수동식,문자.기호</t>
  </si>
  <si>
    <t>실선</t>
  </si>
  <si>
    <t>횡단보도,주차장</t>
  </si>
  <si>
    <t>문자,기호</t>
  </si>
  <si>
    <t>버스정류장이설</t>
  </si>
  <si>
    <t>식</t>
  </si>
  <si>
    <t>공사기간 산정근거</t>
  </si>
  <si>
    <t>▣ 공사개요</t>
  </si>
  <si>
    <t>공 사 명</t>
  </si>
  <si>
    <t>공사규모</t>
  </si>
  <si>
    <t>공사위치</t>
  </si>
  <si>
    <t>공사금액</t>
  </si>
  <si>
    <t>공사기간</t>
  </si>
  <si>
    <t xml:space="preserve">  </t>
  </si>
  <si>
    <t>▣ 공사기간 산정내역</t>
  </si>
  <si>
    <t>구 분</t>
  </si>
  <si>
    <t>내 역</t>
  </si>
  <si>
    <t>일 수</t>
  </si>
  <si>
    <t>비 고</t>
  </si>
  <si>
    <t>준비기간</t>
  </si>
  <si>
    <t>산정일수</t>
  </si>
  <si>
    <t>착수준비기간</t>
  </si>
  <si>
    <t>도면 검토 및 측량</t>
  </si>
  <si>
    <t>비작업일수</t>
  </si>
  <si>
    <t>해당월 작업 불가능 일수(A)</t>
  </si>
  <si>
    <t>해당월 법정 공휴일(B)</t>
  </si>
  <si>
    <t>월별 중복일수(C)</t>
  </si>
  <si>
    <t>작업일수</t>
  </si>
  <si>
    <t>정리기간</t>
  </si>
  <si>
    <t>준공검사 관련 행정절차</t>
  </si>
  <si>
    <t>청소 등 현장정리</t>
  </si>
  <si>
    <t>깨기중복</t>
    <phoneticPr fontId="2" type="noConversion"/>
  </si>
  <si>
    <t>사토반출</t>
    <phoneticPr fontId="2" type="noConversion"/>
  </si>
  <si>
    <t>관부설중복</t>
    <phoneticPr fontId="2" type="noConversion"/>
  </si>
  <si>
    <t>집수정설치중복</t>
    <phoneticPr fontId="2" type="noConversion"/>
  </si>
  <si>
    <t>철근가공및조립</t>
    <phoneticPr fontId="2" type="noConversion"/>
  </si>
  <si>
    <t>산정일수(A+B-C)</t>
    <phoneticPr fontId="2" type="noConversion"/>
  </si>
  <si>
    <t>지장물헐기중복</t>
    <phoneticPr fontId="2" type="noConversion"/>
  </si>
  <si>
    <t>계</t>
    <phoneticPr fontId="2" type="noConversion"/>
  </si>
  <si>
    <t>준비기간</t>
    <phoneticPr fontId="2" type="noConversion"/>
  </si>
  <si>
    <t>작업일수</t>
    <phoneticPr fontId="2" type="noConversion"/>
  </si>
  <si>
    <t>정리기간</t>
    <phoneticPr fontId="2" type="noConversion"/>
  </si>
  <si>
    <t>차선도색</t>
    <phoneticPr fontId="2" type="noConversion"/>
  </si>
  <si>
    <t>차선밑그림-신설도로</t>
    <phoneticPr fontId="2" type="noConversion"/>
  </si>
  <si>
    <t>B-Type, 500mm미만</t>
    <phoneticPr fontId="2" type="noConversion"/>
  </si>
  <si>
    <t>B-Type, 400mm미만</t>
    <phoneticPr fontId="2" type="noConversion"/>
  </si>
  <si>
    <t>B-Type, 350mm미만</t>
    <phoneticPr fontId="2" type="noConversion"/>
  </si>
  <si>
    <t>절토작업중복</t>
    <phoneticPr fontId="2" type="noConversion"/>
  </si>
  <si>
    <t>거푸집중복</t>
    <phoneticPr fontId="2" type="noConversion"/>
  </si>
  <si>
    <t>철근작업중복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</si>
  <si>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</si>
  <si>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</si>
  <si>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</si>
  <si>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단위</t>
  </si>
  <si>
    <t>비작업일수 산정</t>
    <phoneticPr fontId="2" type="noConversion"/>
  </si>
  <si>
    <t>흙깎기</t>
  </si>
  <si>
    <t>토사L=15㎞,사후정산</t>
  </si>
  <si>
    <t>본선부</t>
  </si>
  <si>
    <t>집수정설치</t>
  </si>
  <si>
    <t>면  목</t>
  </si>
  <si>
    <t>30, 21×21</t>
  </si>
  <si>
    <t>스치로폴(t=10mm)</t>
  </si>
  <si>
    <t>몰 탈</t>
  </si>
  <si>
    <t>1:2(재료비포함)</t>
  </si>
  <si>
    <t>차선도색(융착식,일반형)-신설도로,차량전면통제</t>
  </si>
  <si>
    <t>차선밑그림-신설도로,차량전면통제</t>
  </si>
  <si>
    <t>인허가 업무 추진</t>
  </si>
  <si>
    <t>자재선정및공사준비</t>
    <phoneticPr fontId="2" type="noConversion"/>
  </si>
  <si>
    <t>콘크리트포장깨기</t>
  </si>
  <si>
    <t>보도용 블록 장비사용 철거</t>
  </si>
  <si>
    <t>B-Type</t>
  </si>
  <si>
    <t>PE관접합및부설</t>
  </si>
  <si>
    <t>2.04</t>
  </si>
  <si>
    <t>B-Type, 200×200×1000</t>
  </si>
  <si>
    <t>B-Type, 200×100×1000</t>
  </si>
  <si>
    <t>보차도 및 도로경계블록 설치(곡선)</t>
  </si>
  <si>
    <t>B-Type, 200×200~100×1000</t>
  </si>
  <si>
    <t>B-Type, 150×150×1000</t>
  </si>
  <si>
    <t>텍코팅(인력식)</t>
  </si>
  <si>
    <t>보도블록포장</t>
  </si>
  <si>
    <t>B-Type, t=8cm이하</t>
  </si>
  <si>
    <t>수동식,황색실선</t>
  </si>
  <si>
    <t>동절기 : 일최고기온 0°C 이하 및 신적설 5Cm 이상</t>
    <phoneticPr fontId="2" type="noConversion"/>
  </si>
  <si>
    <t>거푸집병행</t>
    <phoneticPr fontId="2" type="noConversion"/>
  </si>
  <si>
    <t xml:space="preserve">   ㅁ 근거법령 : 공공 건설공사의 공사기간 산정기준</t>
    <phoneticPr fontId="2" type="noConversion"/>
  </si>
  <si>
    <t>2026년</t>
    <phoneticPr fontId="2" type="noConversion"/>
  </si>
  <si>
    <r>
      <t>1</t>
    </r>
    <r>
      <rPr>
        <sz val="10"/>
        <rFont val="맑은 고딕"/>
        <family val="3"/>
        <charset val="129"/>
      </rPr>
      <t>월</t>
    </r>
  </si>
  <si>
    <r>
      <t>2</t>
    </r>
    <r>
      <rPr>
        <sz val="10"/>
        <rFont val="맑은 고딕"/>
        <family val="3"/>
        <charset val="129"/>
      </rPr>
      <t>월</t>
    </r>
  </si>
  <si>
    <r>
      <t>3</t>
    </r>
    <r>
      <rPr>
        <sz val="10"/>
        <rFont val="맑은 고딕"/>
        <family val="3"/>
        <charset val="129"/>
      </rPr>
      <t>월</t>
    </r>
  </si>
  <si>
    <r>
      <t>4</t>
    </r>
    <r>
      <rPr>
        <sz val="10"/>
        <rFont val="맑은 고딕"/>
        <family val="3"/>
        <charset val="129"/>
      </rPr>
      <t>월</t>
    </r>
  </si>
  <si>
    <r>
      <t>5</t>
    </r>
    <r>
      <rPr>
        <sz val="10"/>
        <rFont val="맑은 고딕"/>
        <family val="3"/>
        <charset val="129"/>
      </rPr>
      <t>월</t>
    </r>
  </si>
  <si>
    <r>
      <t>12</t>
    </r>
    <r>
      <rPr>
        <sz val="10"/>
        <rFont val="맑은 고딕"/>
        <family val="3"/>
        <charset val="129"/>
      </rPr>
      <t>월</t>
    </r>
  </si>
  <si>
    <t>흄관철거</t>
  </si>
  <si>
    <t>D=300mm</t>
  </si>
  <si>
    <t>순성토운반</t>
  </si>
  <si>
    <t>D=300mm,소켓</t>
  </si>
  <si>
    <t>D=300mm,밴드</t>
  </si>
  <si>
    <t>D300,벽체</t>
  </si>
  <si>
    <t>D300,관로제외</t>
  </si>
  <si>
    <t>우수받이설치,T1</t>
  </si>
  <si>
    <t>400×500×1000,기성품</t>
  </si>
  <si>
    <t>집수정설치,T2</t>
  </si>
  <si>
    <t>600×700×1100,현장타설</t>
  </si>
  <si>
    <t>400×500×70</t>
  </si>
  <si>
    <t>스틸그레이팅설치</t>
  </si>
  <si>
    <t>700×700×50</t>
  </si>
  <si>
    <t>도시가스보호맨홀</t>
  </si>
  <si>
    <t>900×700×800,현장타설</t>
  </si>
  <si>
    <t>L형측구설치</t>
  </si>
  <si>
    <t>B=0.5m,L=64.0m</t>
  </si>
  <si>
    <t>경계석설치</t>
  </si>
  <si>
    <t>L=129.0m</t>
  </si>
  <si>
    <t>무근구조물(소형)</t>
  </si>
  <si>
    <t>소형장비,t=5~7cm,Q=B/2</t>
  </si>
  <si>
    <t>아스팔트스프레이어400ℓ,Q=B/2</t>
  </si>
  <si>
    <t>소형장비,t=8~10cm,Q=B/2</t>
  </si>
  <si>
    <t>프라임코팅(인력식)</t>
  </si>
  <si>
    <t>기계시공-길어깨포장,Q=B/2</t>
  </si>
  <si>
    <t>보도용 블록 설치(소형)</t>
  </si>
  <si>
    <t>인력식 소규모 장비사용 시공,Q=B/2</t>
  </si>
  <si>
    <t>수동식,백색,횡단보도.주차장</t>
  </si>
  <si>
    <t>출입문재설치</t>
  </si>
  <si>
    <t>휀스 출입문 철거(재사용)</t>
  </si>
  <si>
    <t>H1.8</t>
  </si>
  <si>
    <t>휀스출입문 재설치</t>
  </si>
  <si>
    <t>구지 고봉리 224-2번지선 도로 정비공사</t>
    <phoneticPr fontId="2" type="noConversion"/>
  </si>
  <si>
    <t>도로정비공사</t>
    <phoneticPr fontId="2" type="noConversion"/>
  </si>
  <si>
    <t>대구광역시 달성군 구지면 고봉리 224-2번지 일원</t>
    <phoneticPr fontId="2" type="noConversion"/>
  </si>
  <si>
    <t>도급액</t>
    <phoneticPr fontId="2" type="noConversion"/>
  </si>
  <si>
    <t>관급액</t>
    <phoneticPr fontId="2" type="noConversion"/>
  </si>
  <si>
    <t>폐기물</t>
    <phoneticPr fontId="2" type="noConversion"/>
  </si>
  <si>
    <t>CCTV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</si>
</sst>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1" formatCode="_-* #,##0_-;\-* #,##0_-;_-* &quot;-&quot;_-;_-@_-"/>
    <numFmt numFmtId="43" formatCode="_-* #,##0.00_-;\-* #,##0.00_-;_-* &quot;-&quot;??_-;_-@_-"/>
    <numFmt numFmtId="189" formatCode="0.0"/>
    <numFmt numFmtId="191" formatCode="#&quot;월&quot;"/>
    <numFmt numFmtId="192" formatCode="0.0_ "/>
    <numFmt numFmtId="193" formatCode="_-* #,##0_-;\-* #,##0_-;_-* &quot;-&quot;??_-;_-@_-"/>
    <numFmt numFmtId="194" formatCode="_-* #,##0.0_-;\-* #,##0.0_-;_-* &quot;-&quot;_-;_-@_-"/>
    <numFmt numFmtId="198" formatCode="#,##0.0########"/>
    <numFmt numFmtId="205" formatCode="#,##0.0"/>
    <numFmt numFmtId="207" formatCode="#,##0.000"/>
    <numFmt numFmtId="208" formatCode="#,##0&quot;원&quot;"/>
    <numFmt numFmtId="209" formatCode="#,##0&quot;일&quot;"/>
    <numFmt numFmtId="210" formatCode="General&quot;개월&quot;"/>
    <numFmt numFmtId="212" formatCode="&quot;착공일로부터 &quot;#,##0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color indexed="8"/>
      <name val="맑은 고딕"/>
      <family val="3"/>
      <charset val="129"/>
    </font>
    <font>
      <b/>
      <sz val="13"/>
      <color indexed="8"/>
      <name val="휴먼명조"/>
      <family val="3"/>
      <charset val="129"/>
    </font>
    <font>
      <sz val="11"/>
      <color indexed="8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b/>
      <sz val="13"/>
      <name val="맑은 고딕"/>
      <family val="3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20"/>
      <color indexed="8"/>
      <name val="돋움"/>
      <family val="3"/>
      <charset val="129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b/>
      <sz val="8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8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한양신명조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HY헤드라인M"/>
      <family val="1"/>
      <charset val="129"/>
    </font>
    <font>
      <sz val="13"/>
      <color rgb="FF000000"/>
      <name val="HY헤드라인M"/>
      <family val="1"/>
      <charset val="129"/>
    </font>
    <font>
      <sz val="13"/>
      <color theme="1"/>
      <name val="HY헤드라인M"/>
      <family val="1"/>
      <charset val="129"/>
    </font>
    <font>
      <sz val="11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10"/>
      <color rgb="FF0000FF"/>
      <name val="굴림체"/>
      <family val="3"/>
      <charset val="129"/>
    </font>
    <font>
      <sz val="10"/>
      <name val="맑은 고딕"/>
      <family val="3"/>
      <charset val="129"/>
      <scheme val="major"/>
    </font>
    <font>
      <b/>
      <sz val="16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b/>
      <sz val="13"/>
      <color rgb="FF00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C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0" fontId="1" fillId="0" borderId="0"/>
    <xf numFmtId="0" fontId="28" fillId="0" borderId="0">
      <alignment vertical="center"/>
    </xf>
    <xf numFmtId="0" fontId="13" fillId="0" borderId="0"/>
  </cellStyleXfs>
  <cellXfs count="288">
    <xf numFmtId="0" fontId="0" fillId="0" borderId="0" xfId="0"/>
    <xf numFmtId="0" fontId="27" fillId="0" borderId="0" xfId="6">
      <alignment vertical="center"/>
    </xf>
    <xf numFmtId="0" fontId="30" fillId="0" borderId="0" xfId="6" applyFont="1" applyAlignment="1">
      <alignment horizontal="justify" vertical="center"/>
    </xf>
    <xf numFmtId="0" fontId="31" fillId="0" borderId="11" xfId="6" applyFont="1" applyBorder="1" applyAlignment="1">
      <alignment horizontal="center" vertical="center" wrapText="1"/>
    </xf>
    <xf numFmtId="0" fontId="31" fillId="2" borderId="11" xfId="6" applyFont="1" applyFill="1" applyBorder="1" applyAlignment="1">
      <alignment horizontal="center" vertical="center" wrapText="1"/>
    </xf>
    <xf numFmtId="0" fontId="32" fillId="0" borderId="11" xfId="6" applyFont="1" applyBorder="1" applyAlignment="1">
      <alignment horizontal="center" vertical="center" wrapText="1"/>
    </xf>
    <xf numFmtId="0" fontId="29" fillId="2" borderId="1" xfId="6" applyFont="1" applyFill="1" applyBorder="1" applyAlignment="1">
      <alignment horizontal="center" vertical="center"/>
    </xf>
    <xf numFmtId="0" fontId="33" fillId="2" borderId="1" xfId="6" applyFont="1" applyFill="1" applyBorder="1" applyAlignment="1">
      <alignment horizontal="center" vertical="center" wrapText="1"/>
    </xf>
    <xf numFmtId="0" fontId="34" fillId="3" borderId="11" xfId="6" applyFont="1" applyFill="1" applyBorder="1" applyAlignment="1">
      <alignment horizontal="center" vertical="center" wrapText="1"/>
    </xf>
    <xf numFmtId="192" fontId="29" fillId="2" borderId="1" xfId="6" applyNumberFormat="1" applyFont="1" applyFill="1" applyBorder="1" applyAlignment="1">
      <alignment horizontal="center" vertical="center"/>
    </xf>
    <xf numFmtId="192" fontId="32" fillId="0" borderId="11" xfId="6" applyNumberFormat="1" applyFont="1" applyBorder="1" applyAlignment="1">
      <alignment horizontal="center" vertical="center" wrapText="1"/>
    </xf>
    <xf numFmtId="0" fontId="29" fillId="2" borderId="1" xfId="6" applyNumberFormat="1" applyFont="1" applyFill="1" applyBorder="1" applyAlignment="1">
      <alignment horizontal="center" vertical="center"/>
    </xf>
    <xf numFmtId="0" fontId="35" fillId="0" borderId="12" xfId="6" applyFont="1" applyBorder="1" applyAlignment="1">
      <alignment vertical="center"/>
    </xf>
    <xf numFmtId="0" fontId="36" fillId="0" borderId="0" xfId="6" applyFont="1">
      <alignment vertical="center"/>
    </xf>
    <xf numFmtId="0" fontId="27" fillId="0" borderId="0" xfId="6" applyFont="1">
      <alignment vertical="center"/>
    </xf>
    <xf numFmtId="0" fontId="27" fillId="0" borderId="1" xfId="6" applyBorder="1" applyAlignment="1">
      <alignment horizontal="center" vertical="center"/>
    </xf>
    <xf numFmtId="0" fontId="27" fillId="0" borderId="1" xfId="6" applyFont="1" applyBorder="1" applyAlignment="1">
      <alignment horizontal="center" vertical="center"/>
    </xf>
    <xf numFmtId="0" fontId="37" fillId="0" borderId="1" xfId="6" applyFont="1" applyFill="1" applyBorder="1" applyAlignment="1">
      <alignment horizontal="center" vertical="center" wrapText="1"/>
    </xf>
    <xf numFmtId="0" fontId="27" fillId="0" borderId="1" xfId="6" applyFont="1" applyBorder="1">
      <alignment vertical="center"/>
    </xf>
    <xf numFmtId="0" fontId="27" fillId="0" borderId="1" xfId="6" applyFont="1" applyBorder="1" applyAlignment="1">
      <alignment horizontal="center" vertical="center"/>
    </xf>
    <xf numFmtId="41" fontId="37" fillId="0" borderId="1" xfId="3" applyFont="1" applyFill="1" applyBorder="1" applyAlignment="1">
      <alignment horizontal="right" vertical="center" wrapText="1"/>
    </xf>
    <xf numFmtId="0" fontId="27" fillId="0" borderId="1" xfId="6" applyFont="1" applyBorder="1">
      <alignment vertical="center"/>
    </xf>
    <xf numFmtId="0" fontId="27" fillId="0" borderId="2" xfId="6" applyFont="1" applyBorder="1" applyAlignment="1">
      <alignment horizontal="center" vertical="center"/>
    </xf>
    <xf numFmtId="0" fontId="27" fillId="0" borderId="2" xfId="6" applyFont="1" applyBorder="1">
      <alignment vertical="center"/>
    </xf>
    <xf numFmtId="0" fontId="27" fillId="0" borderId="2" xfId="6" applyBorder="1" applyAlignment="1">
      <alignment horizontal="right" vertical="center"/>
    </xf>
    <xf numFmtId="0" fontId="27" fillId="0" borderId="2" xfId="6" applyFont="1" applyBorder="1" applyAlignment="1">
      <alignment horizontal="center" vertical="center"/>
    </xf>
    <xf numFmtId="0" fontId="27" fillId="0" borderId="11" xfId="6" applyFont="1" applyFill="1" applyBorder="1" applyAlignment="1">
      <alignment horizontal="center" vertical="center"/>
    </xf>
    <xf numFmtId="0" fontId="27" fillId="0" borderId="11" xfId="6" applyFill="1" applyBorder="1" applyAlignment="1">
      <alignment horizontal="center" vertical="center"/>
    </xf>
    <xf numFmtId="41" fontId="37" fillId="0" borderId="11" xfId="3" applyFont="1" applyFill="1" applyBorder="1" applyAlignment="1">
      <alignment horizontal="right" vertical="center" wrapText="1"/>
    </xf>
    <xf numFmtId="0" fontId="27" fillId="0" borderId="11" xfId="6" applyFont="1" applyFill="1" applyBorder="1" applyAlignment="1">
      <alignment horizontal="center" vertical="center"/>
    </xf>
    <xf numFmtId="0" fontId="27" fillId="0" borderId="11" xfId="6" applyFont="1" applyBorder="1">
      <alignment vertical="center"/>
    </xf>
    <xf numFmtId="0" fontId="38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9" fillId="0" borderId="0" xfId="6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1" fillId="0" borderId="0" xfId="6" applyFont="1" applyAlignment="1">
      <alignment vertical="center"/>
    </xf>
    <xf numFmtId="0" fontId="28" fillId="0" borderId="0" xfId="6" applyFont="1" applyAlignment="1">
      <alignment vertical="center"/>
    </xf>
    <xf numFmtId="0" fontId="28" fillId="0" borderId="0" xfId="6" applyFont="1" applyAlignment="1">
      <alignment horizontal="center" vertical="center"/>
    </xf>
    <xf numFmtId="194" fontId="42" fillId="0" borderId="0" xfId="2" applyNumberFormat="1" applyFont="1" applyAlignment="1">
      <alignment vertical="center"/>
    </xf>
    <xf numFmtId="41" fontId="40" fillId="0" borderId="0" xfId="2" applyFont="1" applyAlignment="1">
      <alignment vertical="center"/>
    </xf>
    <xf numFmtId="0" fontId="28" fillId="2" borderId="1" xfId="6" applyFont="1" applyFill="1" applyBorder="1" applyAlignment="1">
      <alignment horizontal="center" vertical="center"/>
    </xf>
    <xf numFmtId="0" fontId="28" fillId="2" borderId="3" xfId="6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39" fillId="2" borderId="1" xfId="6" applyFont="1" applyFill="1" applyBorder="1" applyAlignment="1">
      <alignment horizontal="center" vertical="center"/>
    </xf>
    <xf numFmtId="0" fontId="43" fillId="3" borderId="1" xfId="6" applyFont="1" applyFill="1" applyBorder="1" applyAlignment="1">
      <alignment horizontal="center" vertical="center" wrapText="1"/>
    </xf>
    <xf numFmtId="0" fontId="39" fillId="4" borderId="0" xfId="6" applyFont="1" applyFill="1" applyBorder="1" applyAlignment="1">
      <alignment horizontal="center" vertical="center"/>
    </xf>
    <xf numFmtId="194" fontId="43" fillId="0" borderId="1" xfId="2" applyNumberFormat="1" applyFont="1" applyFill="1" applyBorder="1" applyAlignment="1">
      <alignment horizontal="center" vertical="center"/>
    </xf>
    <xf numFmtId="194" fontId="40" fillId="0" borderId="0" xfId="0" applyNumberFormat="1" applyFont="1" applyAlignment="1">
      <alignment vertical="center"/>
    </xf>
    <xf numFmtId="194" fontId="39" fillId="0" borderId="1" xfId="6" applyNumberFormat="1" applyFont="1" applyBorder="1" applyAlignment="1">
      <alignment horizontal="center" vertical="center"/>
    </xf>
    <xf numFmtId="0" fontId="39" fillId="0" borderId="0" xfId="6" applyFont="1" applyAlignment="1">
      <alignment vertical="center"/>
    </xf>
    <xf numFmtId="0" fontId="43" fillId="3" borderId="11" xfId="6" applyFont="1" applyFill="1" applyBorder="1" applyAlignment="1">
      <alignment horizontal="center" vertical="center" wrapText="1"/>
    </xf>
    <xf numFmtId="194" fontId="43" fillId="0" borderId="13" xfId="2" applyNumberFormat="1" applyFont="1" applyFill="1" applyBorder="1" applyAlignment="1">
      <alignment horizontal="center" vertical="center"/>
    </xf>
    <xf numFmtId="41" fontId="28" fillId="0" borderId="0" xfId="2" applyFont="1" applyAlignment="1">
      <alignment vertical="center"/>
    </xf>
    <xf numFmtId="194" fontId="39" fillId="0" borderId="1" xfId="2" applyNumberFormat="1" applyFont="1" applyBorder="1" applyAlignment="1">
      <alignment horizontal="center" vertical="center"/>
    </xf>
    <xf numFmtId="1" fontId="40" fillId="0" borderId="0" xfId="0" applyNumberFormat="1" applyFont="1" applyAlignment="1">
      <alignment vertical="center"/>
    </xf>
    <xf numFmtId="0" fontId="28" fillId="0" borderId="0" xfId="6" applyFont="1" applyFill="1" applyBorder="1" applyAlignment="1">
      <alignment horizontal="center" vertical="center"/>
    </xf>
    <xf numFmtId="1" fontId="38" fillId="0" borderId="0" xfId="0" applyNumberFormat="1" applyFont="1" applyAlignment="1">
      <alignment vertical="center"/>
    </xf>
    <xf numFmtId="0" fontId="28" fillId="0" borderId="4" xfId="6" applyFont="1" applyFill="1" applyBorder="1" applyAlignment="1">
      <alignment vertical="center"/>
    </xf>
    <xf numFmtId="0" fontId="28" fillId="0" borderId="0" xfId="6" applyFont="1" applyFill="1" applyBorder="1" applyAlignment="1">
      <alignment vertical="center"/>
    </xf>
    <xf numFmtId="194" fontId="42" fillId="0" borderId="0" xfId="2" applyNumberFormat="1" applyFont="1" applyFill="1" applyBorder="1" applyAlignment="1">
      <alignment vertical="center"/>
    </xf>
    <xf numFmtId="41" fontId="28" fillId="0" borderId="0" xfId="2" applyFont="1" applyFill="1" applyBorder="1" applyAlignment="1">
      <alignment vertical="center"/>
    </xf>
    <xf numFmtId="0" fontId="28" fillId="0" borderId="0" xfId="6" applyFont="1" applyFill="1" applyAlignment="1">
      <alignment horizontal="center" vertical="center"/>
    </xf>
    <xf numFmtId="0" fontId="28" fillId="0" borderId="0" xfId="6" applyFont="1" applyFill="1" applyAlignment="1">
      <alignment vertical="center"/>
    </xf>
    <xf numFmtId="0" fontId="42" fillId="0" borderId="0" xfId="6" applyFont="1" applyFill="1" applyBorder="1" applyAlignment="1">
      <alignment vertical="center"/>
    </xf>
    <xf numFmtId="0" fontId="28" fillId="0" borderId="0" xfId="6" applyFont="1" applyFill="1" applyBorder="1" applyAlignment="1">
      <alignment horizontal="right" vertical="center"/>
    </xf>
    <xf numFmtId="0" fontId="28" fillId="0" borderId="0" xfId="6" applyFont="1" applyFill="1" applyBorder="1" applyAlignment="1">
      <alignment horizontal="left" vertical="center"/>
    </xf>
    <xf numFmtId="191" fontId="39" fillId="0" borderId="1" xfId="6" applyNumberFormat="1" applyFont="1" applyFill="1" applyBorder="1" applyAlignment="1">
      <alignment horizontal="center" vertical="center"/>
    </xf>
    <xf numFmtId="0" fontId="39" fillId="0" borderId="5" xfId="6" applyNumberFormat="1" applyFont="1" applyFill="1" applyBorder="1" applyAlignment="1">
      <alignment horizontal="center" vertical="center"/>
    </xf>
    <xf numFmtId="0" fontId="28" fillId="0" borderId="3" xfId="6" applyFont="1" applyFill="1" applyBorder="1" applyAlignment="1">
      <alignment horizontal="center" vertical="center"/>
    </xf>
    <xf numFmtId="0" fontId="44" fillId="0" borderId="0" xfId="6" applyFont="1" applyFill="1" applyBorder="1" applyAlignment="1">
      <alignment horizontal="left" vertical="center"/>
    </xf>
    <xf numFmtId="191" fontId="28" fillId="0" borderId="1" xfId="6" applyNumberFormat="1" applyFont="1" applyFill="1" applyBorder="1" applyAlignment="1">
      <alignment horizontal="center" vertical="center"/>
    </xf>
    <xf numFmtId="0" fontId="39" fillId="0" borderId="1" xfId="6" applyFont="1" applyFill="1" applyBorder="1" applyAlignment="1">
      <alignment horizontal="center" vertical="center"/>
    </xf>
    <xf numFmtId="192" fontId="39" fillId="0" borderId="5" xfId="6" applyNumberFormat="1" applyFont="1" applyFill="1" applyBorder="1" applyAlignment="1">
      <alignment horizontal="center" vertical="center"/>
    </xf>
    <xf numFmtId="0" fontId="28" fillId="0" borderId="6" xfId="6" applyFont="1" applyFill="1" applyBorder="1" applyAlignment="1">
      <alignment horizontal="center" vertical="center"/>
    </xf>
    <xf numFmtId="0" fontId="28" fillId="0" borderId="1" xfId="6" applyFont="1" applyFill="1" applyBorder="1" applyAlignment="1">
      <alignment horizontal="center" vertical="center"/>
    </xf>
    <xf numFmtId="192" fontId="42" fillId="0" borderId="5" xfId="6" applyNumberFormat="1" applyFont="1" applyFill="1" applyBorder="1" applyAlignment="1">
      <alignment horizontal="center" vertical="center"/>
    </xf>
    <xf numFmtId="192" fontId="42" fillId="0" borderId="0" xfId="6" applyNumberFormat="1" applyFont="1" applyFill="1" applyBorder="1" applyAlignment="1">
      <alignment vertical="center"/>
    </xf>
    <xf numFmtId="41" fontId="42" fillId="0" borderId="0" xfId="2" applyFont="1" applyFill="1" applyBorder="1" applyAlignment="1">
      <alignment vertical="center"/>
    </xf>
    <xf numFmtId="0" fontId="28" fillId="2" borderId="5" xfId="6" applyFont="1" applyFill="1" applyBorder="1" applyAlignment="1">
      <alignment vertical="center"/>
    </xf>
    <xf numFmtId="0" fontId="28" fillId="2" borderId="3" xfId="6" applyFont="1" applyFill="1" applyBorder="1" applyAlignment="1">
      <alignment vertical="center"/>
    </xf>
    <xf numFmtId="41" fontId="42" fillId="0" borderId="0" xfId="6" applyNumberFormat="1" applyFont="1" applyFill="1" applyBorder="1" applyAlignment="1">
      <alignment vertical="center"/>
    </xf>
    <xf numFmtId="194" fontId="42" fillId="2" borderId="5" xfId="2" applyNumberFormat="1" applyFont="1" applyFill="1" applyBorder="1" applyAlignment="1">
      <alignment vertical="center"/>
    </xf>
    <xf numFmtId="41" fontId="28" fillId="2" borderId="7" xfId="2" applyFont="1" applyFill="1" applyBorder="1" applyAlignment="1">
      <alignment vertical="center"/>
    </xf>
    <xf numFmtId="194" fontId="42" fillId="0" borderId="0" xfId="6" applyNumberFormat="1" applyFont="1" applyFill="1" applyBorder="1" applyAlignment="1">
      <alignment vertical="center"/>
    </xf>
    <xf numFmtId="192" fontId="39" fillId="0" borderId="5" xfId="6" applyNumberFormat="1" applyFont="1" applyFill="1" applyBorder="1" applyAlignment="1">
      <alignment vertical="center"/>
    </xf>
    <xf numFmtId="192" fontId="42" fillId="0" borderId="5" xfId="6" applyNumberFormat="1" applyFont="1" applyFill="1" applyBorder="1" applyAlignment="1">
      <alignment vertical="center"/>
    </xf>
    <xf numFmtId="189" fontId="42" fillId="2" borderId="5" xfId="6" applyNumberFormat="1" applyFont="1" applyFill="1" applyBorder="1" applyAlignment="1">
      <alignment vertical="center"/>
    </xf>
    <xf numFmtId="0" fontId="42" fillId="0" borderId="0" xfId="6" applyFont="1" applyFill="1" applyAlignment="1">
      <alignment vertical="center"/>
    </xf>
    <xf numFmtId="194" fontId="42" fillId="0" borderId="0" xfId="2" applyNumberFormat="1" applyFont="1" applyFill="1" applyAlignment="1">
      <alignment vertical="center"/>
    </xf>
    <xf numFmtId="41" fontId="28" fillId="0" borderId="0" xfId="2" applyFont="1" applyFill="1" applyAlignment="1">
      <alignment vertical="center"/>
    </xf>
    <xf numFmtId="0" fontId="39" fillId="0" borderId="5" xfId="6" applyFont="1" applyFill="1" applyBorder="1" applyAlignment="1">
      <alignment vertical="center"/>
    </xf>
    <xf numFmtId="0" fontId="42" fillId="2" borderId="5" xfId="6" applyFont="1" applyFill="1" applyBorder="1" applyAlignment="1">
      <alignment vertical="center"/>
    </xf>
    <xf numFmtId="0" fontId="28" fillId="0" borderId="0" xfId="6" applyFont="1" applyBorder="1" applyAlignment="1">
      <alignment vertical="center"/>
    </xf>
    <xf numFmtId="0" fontId="42" fillId="0" borderId="0" xfId="6" applyFont="1" applyAlignment="1">
      <alignment vertical="center"/>
    </xf>
    <xf numFmtId="0" fontId="42" fillId="0" borderId="0" xfId="0" applyFont="1" applyAlignment="1">
      <alignment vertical="center"/>
    </xf>
    <xf numFmtId="43" fontId="40" fillId="0" borderId="0" xfId="0" applyNumberFormat="1" applyFont="1" applyAlignment="1">
      <alignment vertical="center"/>
    </xf>
    <xf numFmtId="41" fontId="45" fillId="0" borderId="0" xfId="2" applyFont="1" applyAlignment="1">
      <alignment vertical="center"/>
    </xf>
    <xf numFmtId="41" fontId="42" fillId="0" borderId="0" xfId="2" applyFont="1" applyAlignment="1">
      <alignment vertical="center"/>
    </xf>
    <xf numFmtId="194" fontId="46" fillId="0" borderId="0" xfId="0" applyNumberFormat="1" applyFont="1" applyAlignment="1">
      <alignment vertical="center"/>
    </xf>
    <xf numFmtId="194" fontId="47" fillId="0" borderId="0" xfId="0" applyNumberFormat="1" applyFont="1" applyAlignment="1">
      <alignment vertical="center"/>
    </xf>
    <xf numFmtId="194" fontId="47" fillId="0" borderId="0" xfId="2" applyNumberFormat="1" applyFont="1" applyAlignment="1">
      <alignment vertical="center"/>
    </xf>
    <xf numFmtId="43" fontId="47" fillId="0" borderId="0" xfId="0" applyNumberFormat="1" applyFont="1" applyAlignment="1">
      <alignment vertical="center"/>
    </xf>
    <xf numFmtId="0" fontId="48" fillId="5" borderId="0" xfId="0" applyFont="1" applyFill="1" applyAlignment="1">
      <alignment horizontal="center" vertical="center"/>
    </xf>
    <xf numFmtId="0" fontId="39" fillId="6" borderId="0" xfId="6" applyFont="1" applyFill="1" applyBorder="1" applyAlignment="1">
      <alignment horizontal="center" vertical="center"/>
    </xf>
    <xf numFmtId="0" fontId="45" fillId="3" borderId="1" xfId="6" applyFont="1" applyFill="1" applyBorder="1" applyAlignment="1">
      <alignment horizontal="center" vertical="center" wrapText="1"/>
    </xf>
    <xf numFmtId="0" fontId="45" fillId="3" borderId="11" xfId="6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94" fontId="29" fillId="2" borderId="1" xfId="2" applyNumberFormat="1" applyFont="1" applyFill="1" applyBorder="1" applyAlignment="1">
      <alignment horizontal="center" vertical="center"/>
    </xf>
    <xf numFmtId="194" fontId="38" fillId="7" borderId="1" xfId="2" applyNumberFormat="1" applyFont="1" applyFill="1" applyBorder="1" applyAlignment="1">
      <alignment vertical="center"/>
    </xf>
    <xf numFmtId="194" fontId="38" fillId="0" borderId="0" xfId="0" applyNumberFormat="1" applyFont="1" applyAlignment="1">
      <alignment vertical="center"/>
    </xf>
    <xf numFmtId="0" fontId="42" fillId="0" borderId="5" xfId="6" applyNumberFormat="1" applyFont="1" applyFill="1" applyBorder="1" applyAlignment="1">
      <alignment horizontal="center" vertical="center"/>
    </xf>
    <xf numFmtId="0" fontId="42" fillId="0" borderId="5" xfId="6" applyFont="1" applyFill="1" applyBorder="1" applyAlignment="1">
      <alignment vertical="center"/>
    </xf>
    <xf numFmtId="0" fontId="49" fillId="0" borderId="0" xfId="6" applyFont="1" applyAlignment="1">
      <alignment horizontal="center" vertical="center"/>
    </xf>
    <xf numFmtId="0" fontId="50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1" fillId="0" borderId="1" xfId="6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1" fontId="6" fillId="0" borderId="0" xfId="0" applyNumberFormat="1" applyFont="1" applyBorder="1" applyAlignment="1">
      <alignment vertical="center"/>
    </xf>
    <xf numFmtId="0" fontId="43" fillId="0" borderId="0" xfId="6" applyFont="1" applyAlignment="1">
      <alignment vertical="center"/>
    </xf>
    <xf numFmtId="0" fontId="51" fillId="0" borderId="2" xfId="6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7" fillId="0" borderId="0" xfId="2" applyFont="1" applyAlignment="1">
      <alignment vertical="center"/>
    </xf>
    <xf numFmtId="0" fontId="48" fillId="0" borderId="0" xfId="0" applyFont="1" applyFill="1" applyAlignment="1">
      <alignment vertical="center"/>
    </xf>
    <xf numFmtId="0" fontId="6" fillId="0" borderId="1" xfId="0" applyFont="1" applyBorder="1" applyAlignment="1">
      <alignment horizontal="left" vertical="center" indent="1"/>
    </xf>
    <xf numFmtId="41" fontId="6" fillId="0" borderId="1" xfId="2" applyFont="1" applyBorder="1" applyAlignment="1">
      <alignment vertical="center"/>
    </xf>
    <xf numFmtId="193" fontId="6" fillId="0" borderId="1" xfId="2" applyNumberFormat="1" applyFont="1" applyBorder="1" applyAlignment="1">
      <alignment vertical="center"/>
    </xf>
    <xf numFmtId="0" fontId="13" fillId="0" borderId="0" xfId="9"/>
    <xf numFmtId="41" fontId="52" fillId="0" borderId="1" xfId="2" applyFont="1" applyBorder="1" applyAlignment="1">
      <alignment vertical="center"/>
    </xf>
    <xf numFmtId="194" fontId="7" fillId="0" borderId="1" xfId="2" applyNumberFormat="1" applyFont="1" applyFill="1" applyBorder="1" applyAlignment="1">
      <alignment vertical="center"/>
    </xf>
    <xf numFmtId="0" fontId="53" fillId="0" borderId="0" xfId="0" applyFont="1" applyAlignment="1">
      <alignment horizontal="left" vertical="center"/>
    </xf>
    <xf numFmtId="0" fontId="54" fillId="0" borderId="11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55" fillId="0" borderId="13" xfId="0" applyFont="1" applyBorder="1" applyAlignment="1">
      <alignment horizontal="center" vertical="center" wrapText="1"/>
    </xf>
    <xf numFmtId="0" fontId="57" fillId="0" borderId="0" xfId="0" applyFont="1" applyAlignment="1">
      <alignment horizontal="left" vertical="center"/>
    </xf>
    <xf numFmtId="0" fontId="13" fillId="0" borderId="0" xfId="9" applyAlignment="1">
      <alignment horizontal="center"/>
    </xf>
    <xf numFmtId="3" fontId="20" fillId="0" borderId="1" xfId="0" applyNumberFormat="1" applyFont="1" applyBorder="1" applyAlignment="1">
      <alignment horizontal="left" vertical="center"/>
    </xf>
    <xf numFmtId="205" fontId="16" fillId="0" borderId="1" xfId="9" applyNumberFormat="1" applyFont="1" applyBorder="1" applyAlignment="1">
      <alignment horizontal="center" vertical="center"/>
    </xf>
    <xf numFmtId="3" fontId="16" fillId="0" borderId="1" xfId="9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left" vertical="center"/>
    </xf>
    <xf numFmtId="0" fontId="13" fillId="0" borderId="1" xfId="9" applyBorder="1"/>
    <xf numFmtId="3" fontId="15" fillId="0" borderId="7" xfId="9" applyNumberFormat="1" applyFont="1" applyBorder="1" applyAlignment="1">
      <alignment horizontal="center" vertical="center"/>
    </xf>
    <xf numFmtId="3" fontId="15" fillId="0" borderId="3" xfId="9" applyNumberFormat="1" applyFont="1" applyBorder="1" applyAlignment="1">
      <alignment horizontal="center" vertical="center"/>
    </xf>
    <xf numFmtId="205" fontId="15" fillId="0" borderId="5" xfId="9" applyNumberFormat="1" applyFont="1" applyBorder="1" applyAlignment="1">
      <alignment horizontal="center" vertical="center"/>
    </xf>
    <xf numFmtId="205" fontId="16" fillId="0" borderId="5" xfId="9" applyNumberFormat="1" applyFont="1" applyBorder="1" applyAlignment="1">
      <alignment horizontal="center" vertical="center"/>
    </xf>
    <xf numFmtId="3" fontId="16" fillId="0" borderId="7" xfId="9" applyNumberFormat="1" applyFont="1" applyBorder="1" applyAlignment="1">
      <alignment horizontal="center" vertical="center"/>
    </xf>
    <xf numFmtId="3" fontId="16" fillId="0" borderId="3" xfId="9" applyNumberFormat="1" applyFont="1" applyBorder="1" applyAlignment="1">
      <alignment horizontal="center" vertical="center"/>
    </xf>
    <xf numFmtId="205" fontId="19" fillId="0" borderId="5" xfId="9" applyNumberFormat="1" applyFont="1" applyBorder="1" applyAlignment="1">
      <alignment horizontal="center" vertical="center"/>
    </xf>
    <xf numFmtId="205" fontId="13" fillId="0" borderId="5" xfId="9" applyNumberFormat="1" applyBorder="1" applyAlignment="1">
      <alignment horizontal="center"/>
    </xf>
    <xf numFmtId="207" fontId="16" fillId="0" borderId="5" xfId="9" applyNumberFormat="1" applyFont="1" applyBorder="1" applyAlignment="1">
      <alignment horizontal="center" vertical="center"/>
    </xf>
    <xf numFmtId="0" fontId="13" fillId="0" borderId="3" xfId="9" applyBorder="1"/>
    <xf numFmtId="3" fontId="21" fillId="0" borderId="5" xfId="0" applyNumberFormat="1" applyFont="1" applyBorder="1" applyAlignment="1">
      <alignment vertical="center"/>
    </xf>
    <xf numFmtId="3" fontId="20" fillId="0" borderId="3" xfId="0" applyNumberFormat="1" applyFont="1" applyBorder="1" applyAlignment="1">
      <alignment horizontal="center" vertical="center"/>
    </xf>
    <xf numFmtId="3" fontId="21" fillId="0" borderId="3" xfId="0" applyNumberFormat="1" applyFont="1" applyBorder="1" applyAlignment="1">
      <alignment horizontal="center" vertical="center"/>
    </xf>
    <xf numFmtId="198" fontId="21" fillId="0" borderId="5" xfId="0" applyNumberFormat="1" applyFont="1" applyBorder="1" applyAlignment="1">
      <alignment vertical="center"/>
    </xf>
    <xf numFmtId="207" fontId="21" fillId="0" borderId="5" xfId="0" applyNumberFormat="1" applyFont="1" applyBorder="1" applyAlignment="1">
      <alignment vertical="center"/>
    </xf>
    <xf numFmtId="0" fontId="13" fillId="0" borderId="5" xfId="9" applyBorder="1"/>
    <xf numFmtId="0" fontId="54" fillId="0" borderId="14" xfId="0" applyFont="1" applyBorder="1" applyAlignment="1">
      <alignment horizontal="center" vertical="center" wrapText="1"/>
    </xf>
    <xf numFmtId="209" fontId="54" fillId="0" borderId="11" xfId="0" applyNumberFormat="1" applyFont="1" applyBorder="1" applyAlignment="1">
      <alignment horizontal="center" vertical="center" wrapText="1"/>
    </xf>
    <xf numFmtId="0" fontId="0" fillId="0" borderId="11" xfId="0" applyBorder="1"/>
    <xf numFmtId="0" fontId="54" fillId="0" borderId="11" xfId="0" applyFont="1" applyBorder="1" applyAlignment="1">
      <alignment horizontal="center" vertical="center"/>
    </xf>
    <xf numFmtId="210" fontId="54" fillId="0" borderId="15" xfId="0" applyNumberFormat="1" applyFont="1" applyBorder="1" applyAlignment="1">
      <alignment horizontal="left" vertical="center" wrapText="1"/>
    </xf>
    <xf numFmtId="209" fontId="55" fillId="0" borderId="16" xfId="0" applyNumberFormat="1" applyFont="1" applyBorder="1" applyAlignment="1">
      <alignment horizontal="center" vertical="center" wrapText="1"/>
    </xf>
    <xf numFmtId="209" fontId="15" fillId="0" borderId="1" xfId="9" applyNumberFormat="1" applyFont="1" applyBorder="1" applyAlignment="1">
      <alignment horizontal="center" vertical="center"/>
    </xf>
    <xf numFmtId="3" fontId="22" fillId="0" borderId="1" xfId="9" applyNumberFormat="1" applyFont="1" applyBorder="1" applyAlignment="1">
      <alignment horizontal="center" vertical="center"/>
    </xf>
    <xf numFmtId="3" fontId="23" fillId="0" borderId="1" xfId="9" applyNumberFormat="1" applyFont="1" applyBorder="1" applyAlignment="1">
      <alignment horizontal="center" vertical="center"/>
    </xf>
    <xf numFmtId="3" fontId="23" fillId="0" borderId="1" xfId="9" applyNumberFormat="1" applyFont="1" applyBorder="1" applyAlignment="1">
      <alignment horizontal="center" vertical="center" wrapText="1"/>
    </xf>
    <xf numFmtId="0" fontId="24" fillId="0" borderId="1" xfId="9" applyFont="1" applyBorder="1" applyAlignment="1">
      <alignment horizontal="center" vertical="center"/>
    </xf>
    <xf numFmtId="0" fontId="24" fillId="0" borderId="0" xfId="9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3" fontId="15" fillId="0" borderId="1" xfId="9" applyNumberFormat="1" applyFont="1" applyBorder="1" applyAlignment="1">
      <alignment horizontal="center" vertical="center"/>
    </xf>
    <xf numFmtId="205" fontId="18" fillId="0" borderId="1" xfId="9" applyNumberFormat="1" applyFont="1" applyBorder="1" applyAlignment="1">
      <alignment horizontal="center" vertical="center"/>
    </xf>
    <xf numFmtId="0" fontId="7" fillId="8" borderId="0" xfId="0" applyFont="1" applyFill="1" applyAlignment="1">
      <alignment vertical="center"/>
    </xf>
    <xf numFmtId="0" fontId="54" fillId="8" borderId="11" xfId="0" applyFont="1" applyFill="1" applyBorder="1" applyAlignment="1">
      <alignment horizontal="center" vertical="center" wrapText="1"/>
    </xf>
    <xf numFmtId="194" fontId="6" fillId="8" borderId="0" xfId="0" applyNumberFormat="1" applyFont="1" applyFill="1" applyAlignment="1">
      <alignment vertical="center"/>
    </xf>
    <xf numFmtId="0" fontId="55" fillId="8" borderId="11" xfId="0" applyFont="1" applyFill="1" applyBorder="1" applyAlignment="1">
      <alignment horizontal="center" vertical="center" wrapText="1"/>
    </xf>
    <xf numFmtId="194" fontId="7" fillId="8" borderId="0" xfId="0" applyNumberFormat="1" applyFont="1" applyFill="1" applyAlignment="1">
      <alignment vertical="center"/>
    </xf>
    <xf numFmtId="3" fontId="16" fillId="0" borderId="3" xfId="9" applyNumberFormat="1" applyFont="1" applyBorder="1" applyAlignment="1">
      <alignment horizontal="right" vertical="center"/>
    </xf>
    <xf numFmtId="3" fontId="16" fillId="0" borderId="1" xfId="9" applyNumberFormat="1" applyFont="1" applyBorder="1" applyAlignment="1">
      <alignment horizontal="right" vertical="center"/>
    </xf>
    <xf numFmtId="3" fontId="19" fillId="0" borderId="1" xfId="9" applyNumberFormat="1" applyFont="1" applyBorder="1" applyAlignment="1">
      <alignment horizontal="center" vertical="center"/>
    </xf>
    <xf numFmtId="0" fontId="13" fillId="0" borderId="0" xfId="9" applyFont="1" applyAlignment="1">
      <alignment horizontal="center"/>
    </xf>
    <xf numFmtId="194" fontId="7" fillId="0" borderId="1" xfId="0" applyNumberFormat="1" applyFont="1" applyFill="1" applyBorder="1" applyAlignment="1">
      <alignment vertical="center"/>
    </xf>
    <xf numFmtId="0" fontId="58" fillId="9" borderId="1" xfId="6" applyFont="1" applyFill="1" applyBorder="1" applyAlignment="1">
      <alignment horizontal="center" vertical="center"/>
    </xf>
    <xf numFmtId="0" fontId="58" fillId="9" borderId="2" xfId="6" applyFont="1" applyFill="1" applyBorder="1" applyAlignment="1">
      <alignment horizontal="center" vertical="center"/>
    </xf>
    <xf numFmtId="41" fontId="58" fillId="0" borderId="1" xfId="2" applyFont="1" applyFill="1" applyBorder="1" applyAlignment="1">
      <alignment horizontal="center" vertical="center"/>
    </xf>
    <xf numFmtId="41" fontId="58" fillId="0" borderId="1" xfId="2" applyFont="1" applyBorder="1" applyAlignment="1">
      <alignment horizontal="center" vertical="center"/>
    </xf>
    <xf numFmtId="41" fontId="40" fillId="0" borderId="11" xfId="6" applyNumberFormat="1" applyFont="1" applyFill="1" applyBorder="1" applyAlignment="1">
      <alignment horizontal="center" vertical="center" wrapText="1"/>
    </xf>
    <xf numFmtId="194" fontId="58" fillId="0" borderId="1" xfId="2" applyNumberFormat="1" applyFont="1" applyFill="1" applyBorder="1" applyAlignment="1">
      <alignment horizontal="center" vertical="center"/>
    </xf>
    <xf numFmtId="194" fontId="40" fillId="0" borderId="11" xfId="2" applyNumberFormat="1" applyFont="1" applyFill="1" applyBorder="1" applyAlignment="1">
      <alignment horizontal="center" vertical="center" wrapText="1"/>
    </xf>
    <xf numFmtId="0" fontId="40" fillId="0" borderId="0" xfId="6" applyFont="1" applyFill="1" applyBorder="1" applyAlignment="1">
      <alignment vertical="center"/>
    </xf>
    <xf numFmtId="0" fontId="38" fillId="0" borderId="0" xfId="6" applyFont="1" applyAlignment="1">
      <alignment vertical="center"/>
    </xf>
    <xf numFmtId="194" fontId="58" fillId="0" borderId="1" xfId="5" applyNumberFormat="1" applyFont="1" applyBorder="1" applyAlignment="1">
      <alignment horizontal="center" vertical="center"/>
    </xf>
    <xf numFmtId="41" fontId="58" fillId="0" borderId="1" xfId="5" applyNumberFormat="1" applyFont="1" applyBorder="1" applyAlignment="1">
      <alignment horizontal="center" vertical="center"/>
    </xf>
    <xf numFmtId="193" fontId="58" fillId="0" borderId="1" xfId="5" applyNumberFormat="1" applyFont="1" applyBorder="1" applyAlignment="1">
      <alignment horizontal="center" vertical="center"/>
    </xf>
    <xf numFmtId="0" fontId="38" fillId="0" borderId="0" xfId="0" applyFont="1" applyFill="1" applyAlignment="1">
      <alignment vertical="center"/>
    </xf>
    <xf numFmtId="3" fontId="25" fillId="0" borderId="1" xfId="0" applyNumberFormat="1" applyFont="1" applyBorder="1" applyAlignment="1">
      <alignment horizontal="left" vertical="center"/>
    </xf>
    <xf numFmtId="3" fontId="26" fillId="0" borderId="1" xfId="0" applyNumberFormat="1" applyFont="1" applyBorder="1" applyAlignment="1">
      <alignment vertical="center"/>
    </xf>
    <xf numFmtId="3" fontId="25" fillId="0" borderId="1" xfId="0" applyNumberFormat="1" applyFont="1" applyBorder="1" applyAlignment="1">
      <alignment horizontal="center" vertical="center"/>
    </xf>
    <xf numFmtId="3" fontId="26" fillId="0" borderId="1" xfId="0" applyNumberFormat="1" applyFont="1" applyBorder="1" applyAlignment="1">
      <alignment horizontal="left" vertical="center"/>
    </xf>
    <xf numFmtId="3" fontId="26" fillId="0" borderId="1" xfId="0" applyNumberFormat="1" applyFont="1" applyBorder="1" applyAlignment="1">
      <alignment horizontal="center" vertical="center"/>
    </xf>
    <xf numFmtId="198" fontId="26" fillId="0" borderId="1" xfId="0" applyNumberFormat="1" applyFont="1" applyBorder="1" applyAlignment="1">
      <alignment vertical="center"/>
    </xf>
    <xf numFmtId="0" fontId="54" fillId="0" borderId="17" xfId="0" applyFont="1" applyBorder="1" applyAlignment="1">
      <alignment horizontal="center" vertical="center" wrapText="1"/>
    </xf>
    <xf numFmtId="209" fontId="54" fillId="0" borderId="17" xfId="0" applyNumberFormat="1" applyFont="1" applyBorder="1" applyAlignment="1">
      <alignment horizontal="center" vertical="center" wrapText="1"/>
    </xf>
    <xf numFmtId="0" fontId="55" fillId="0" borderId="18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center" vertical="center" wrapText="1"/>
    </xf>
    <xf numFmtId="1" fontId="55" fillId="0" borderId="18" xfId="0" applyNumberFormat="1" applyFont="1" applyBorder="1" applyAlignment="1">
      <alignment horizontal="center" vertical="center" wrapText="1"/>
    </xf>
    <xf numFmtId="1" fontId="55" fillId="0" borderId="19" xfId="0" applyNumberFormat="1" applyFont="1" applyBorder="1" applyAlignment="1">
      <alignment horizontal="center" vertical="center" wrapText="1"/>
    </xf>
    <xf numFmtId="3" fontId="54" fillId="0" borderId="18" xfId="0" applyNumberFormat="1" applyFont="1" applyBorder="1" applyAlignment="1">
      <alignment horizontal="center" vertical="center" wrapText="1"/>
    </xf>
    <xf numFmtId="3" fontId="54" fillId="0" borderId="19" xfId="0" applyNumberFormat="1" applyFont="1" applyBorder="1" applyAlignment="1">
      <alignment horizontal="center" vertical="center" wrapText="1"/>
    </xf>
    <xf numFmtId="0" fontId="55" fillId="0" borderId="17" xfId="0" applyFont="1" applyBorder="1" applyAlignment="1">
      <alignment horizontal="center" vertical="center" wrapText="1"/>
    </xf>
    <xf numFmtId="208" fontId="55" fillId="0" borderId="18" xfId="0" applyNumberFormat="1" applyFont="1" applyFill="1" applyBorder="1" applyAlignment="1">
      <alignment horizontal="center" vertical="center" wrapText="1"/>
    </xf>
    <xf numFmtId="208" fontId="54" fillId="0" borderId="24" xfId="0" applyNumberFormat="1" applyFont="1" applyFill="1" applyBorder="1" applyAlignment="1">
      <alignment horizontal="center" vertical="center" wrapText="1"/>
    </xf>
    <xf numFmtId="208" fontId="54" fillId="0" borderId="25" xfId="0" applyNumberFormat="1" applyFont="1" applyFill="1" applyBorder="1" applyAlignment="1">
      <alignment horizontal="center" vertical="center" wrapText="1"/>
    </xf>
    <xf numFmtId="208" fontId="54" fillId="0" borderId="26" xfId="0" applyNumberFormat="1" applyFont="1" applyFill="1" applyBorder="1" applyAlignment="1">
      <alignment horizontal="center" vertical="center" wrapText="1"/>
    </xf>
    <xf numFmtId="0" fontId="54" fillId="0" borderId="17" xfId="0" applyFont="1" applyFill="1" applyBorder="1" applyAlignment="1">
      <alignment horizontal="center" vertical="center" wrapText="1"/>
    </xf>
    <xf numFmtId="0" fontId="54" fillId="0" borderId="18" xfId="0" applyFont="1" applyFill="1" applyBorder="1" applyAlignment="1">
      <alignment horizontal="center" vertical="center" wrapText="1"/>
    </xf>
    <xf numFmtId="0" fontId="54" fillId="0" borderId="19" xfId="0" applyFont="1" applyFill="1" applyBorder="1" applyAlignment="1">
      <alignment horizontal="center" vertical="center" wrapText="1"/>
    </xf>
    <xf numFmtId="0" fontId="56" fillId="0" borderId="19" xfId="0" applyFont="1" applyBorder="1" applyAlignment="1">
      <alignment horizontal="center" vertical="center" wrapText="1"/>
    </xf>
    <xf numFmtId="0" fontId="55" fillId="0" borderId="20" xfId="0" applyFont="1" applyBorder="1" applyAlignment="1">
      <alignment horizontal="center" vertical="center" wrapText="1"/>
    </xf>
    <xf numFmtId="0" fontId="55" fillId="0" borderId="15" xfId="0" applyFont="1" applyBorder="1" applyAlignment="1">
      <alignment horizontal="center" vertical="center" wrapText="1"/>
    </xf>
    <xf numFmtId="0" fontId="55" fillId="0" borderId="14" xfId="0" applyFont="1" applyBorder="1" applyAlignment="1">
      <alignment horizontal="center" vertical="center" wrapText="1"/>
    </xf>
    <xf numFmtId="0" fontId="56" fillId="0" borderId="17" xfId="0" applyFont="1" applyBorder="1" applyAlignment="1">
      <alignment horizontal="center" vertical="center" wrapText="1"/>
    </xf>
    <xf numFmtId="0" fontId="56" fillId="0" borderId="18" xfId="0" applyFont="1" applyBorder="1" applyAlignment="1">
      <alignment horizontal="center" vertical="center" wrapText="1"/>
    </xf>
    <xf numFmtId="0" fontId="56" fillId="0" borderId="11" xfId="0" applyFont="1" applyBorder="1" applyAlignment="1">
      <alignment horizontal="center" vertical="center" wrapText="1"/>
    </xf>
    <xf numFmtId="0" fontId="60" fillId="0" borderId="17" xfId="0" applyFont="1" applyBorder="1" applyAlignment="1">
      <alignment horizontal="center" vertical="center" wrapText="1"/>
    </xf>
    <xf numFmtId="0" fontId="54" fillId="0" borderId="17" xfId="0" applyFont="1" applyBorder="1" applyAlignment="1">
      <alignment horizontal="center" vertical="center" wrapText="1"/>
    </xf>
    <xf numFmtId="0" fontId="54" fillId="0" borderId="18" xfId="0" applyFont="1" applyBorder="1" applyAlignment="1">
      <alignment horizontal="center" vertical="center" wrapText="1"/>
    </xf>
    <xf numFmtId="0" fontId="54" fillId="0" borderId="19" xfId="0" applyFont="1" applyBorder="1" applyAlignment="1">
      <alignment horizontal="center" vertical="center" wrapText="1"/>
    </xf>
    <xf numFmtId="0" fontId="55" fillId="0" borderId="17" xfId="0" applyFont="1" applyBorder="1" applyAlignment="1">
      <alignment horizontal="center" vertical="center" wrapText="1"/>
    </xf>
    <xf numFmtId="0" fontId="59" fillId="0" borderId="0" xfId="0" applyFont="1" applyAlignment="1">
      <alignment horizontal="center" vertical="center"/>
    </xf>
    <xf numFmtId="0" fontId="60" fillId="0" borderId="19" xfId="0" applyFont="1" applyBorder="1" applyAlignment="1">
      <alignment horizontal="center" vertical="center" wrapText="1"/>
    </xf>
    <xf numFmtId="212" fontId="54" fillId="0" borderId="20" xfId="0" applyNumberFormat="1" applyFont="1" applyBorder="1" applyAlignment="1">
      <alignment horizontal="right" vertical="center" wrapText="1" indent="2"/>
    </xf>
    <xf numFmtId="212" fontId="54" fillId="0" borderId="15" xfId="0" applyNumberFormat="1" applyFont="1" applyBorder="1" applyAlignment="1">
      <alignment horizontal="right" vertical="center" wrapText="1" indent="2"/>
    </xf>
    <xf numFmtId="0" fontId="54" fillId="0" borderId="13" xfId="0" applyFont="1" applyBorder="1" applyAlignment="1">
      <alignment horizontal="center" vertical="center" wrapText="1"/>
    </xf>
    <xf numFmtId="0" fontId="54" fillId="0" borderId="21" xfId="0" applyFont="1" applyBorder="1" applyAlignment="1">
      <alignment horizontal="center" vertical="center" wrapText="1"/>
    </xf>
    <xf numFmtId="0" fontId="54" fillId="0" borderId="16" xfId="0" applyFont="1" applyBorder="1" applyAlignment="1">
      <alignment horizontal="center" vertical="center" wrapText="1"/>
    </xf>
    <xf numFmtId="0" fontId="55" fillId="0" borderId="1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51" fillId="9" borderId="5" xfId="6" applyFont="1" applyFill="1" applyBorder="1" applyAlignment="1">
      <alignment horizontal="center" vertical="center"/>
    </xf>
    <xf numFmtId="0" fontId="51" fillId="9" borderId="7" xfId="6" applyFont="1" applyFill="1" applyBorder="1" applyAlignment="1">
      <alignment horizontal="center" vertical="center"/>
    </xf>
    <xf numFmtId="0" fontId="51" fillId="9" borderId="3" xfId="6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8" borderId="0" xfId="0" applyFont="1" applyFill="1" applyAlignment="1">
      <alignment horizontal="center" vertical="center"/>
    </xf>
    <xf numFmtId="0" fontId="51" fillId="0" borderId="5" xfId="6" applyFont="1" applyBorder="1" applyAlignment="1">
      <alignment horizontal="center" vertical="center"/>
    </xf>
    <xf numFmtId="0" fontId="51" fillId="0" borderId="3" xfId="6" applyFont="1" applyBorder="1" applyAlignment="1">
      <alignment horizontal="center" vertical="center"/>
    </xf>
    <xf numFmtId="0" fontId="51" fillId="0" borderId="7" xfId="6" applyFont="1" applyBorder="1" applyAlignment="1">
      <alignment horizontal="center" vertical="center"/>
    </xf>
    <xf numFmtId="0" fontId="14" fillId="0" borderId="0" xfId="9" applyFont="1" applyAlignment="1">
      <alignment horizontal="center" vertical="center"/>
    </xf>
    <xf numFmtId="0" fontId="13" fillId="0" borderId="0" xfId="9"/>
    <xf numFmtId="3" fontId="15" fillId="0" borderId="1" xfId="9" applyNumberFormat="1" applyFont="1" applyBorder="1" applyAlignment="1">
      <alignment horizontal="center" vertical="center"/>
    </xf>
    <xf numFmtId="3" fontId="18" fillId="0" borderId="1" xfId="9" applyNumberFormat="1" applyFont="1" applyBorder="1" applyAlignment="1">
      <alignment horizontal="center" vertical="center"/>
    </xf>
    <xf numFmtId="3" fontId="15" fillId="0" borderId="5" xfId="9" applyNumberFormat="1" applyFont="1" applyBorder="1" applyAlignment="1">
      <alignment horizontal="center" vertical="center"/>
    </xf>
    <xf numFmtId="3" fontId="15" fillId="0" borderId="7" xfId="9" applyNumberFormat="1" applyFont="1" applyBorder="1" applyAlignment="1">
      <alignment horizontal="center" vertical="center"/>
    </xf>
    <xf numFmtId="3" fontId="15" fillId="0" borderId="3" xfId="9" applyNumberFormat="1" applyFont="1" applyBorder="1" applyAlignment="1">
      <alignment horizontal="center" vertical="center"/>
    </xf>
    <xf numFmtId="0" fontId="29" fillId="0" borderId="10" xfId="6" applyFont="1" applyBorder="1" applyAlignment="1">
      <alignment horizontal="center" vertical="center"/>
    </xf>
    <xf numFmtId="0" fontId="39" fillId="10" borderId="0" xfId="6" applyFont="1" applyFill="1" applyBorder="1" applyAlignment="1">
      <alignment horizontal="center" vertical="center"/>
    </xf>
    <xf numFmtId="0" fontId="28" fillId="0" borderId="0" xfId="6" applyFont="1" applyFill="1" applyBorder="1" applyAlignment="1">
      <alignment horizontal="center" vertical="center"/>
    </xf>
    <xf numFmtId="0" fontId="28" fillId="0" borderId="0" xfId="6" applyFont="1" applyBorder="1" applyAlignment="1">
      <alignment horizontal="center" vertical="center"/>
    </xf>
    <xf numFmtId="0" fontId="39" fillId="10" borderId="12" xfId="6" applyFont="1" applyFill="1" applyBorder="1" applyAlignment="1">
      <alignment horizontal="center" vertical="center"/>
    </xf>
    <xf numFmtId="0" fontId="38" fillId="10" borderId="0" xfId="0" applyFont="1" applyFill="1" applyAlignment="1">
      <alignment horizontal="center" vertical="center"/>
    </xf>
    <xf numFmtId="0" fontId="48" fillId="5" borderId="0" xfId="0" applyFont="1" applyFill="1" applyAlignment="1">
      <alignment horizontal="center" vertical="center"/>
    </xf>
    <xf numFmtId="0" fontId="61" fillId="0" borderId="0" xfId="6" applyFont="1" applyAlignment="1">
      <alignment horizontal="center" vertical="center"/>
    </xf>
    <xf numFmtId="0" fontId="35" fillId="0" borderId="12" xfId="6" applyFont="1" applyBorder="1" applyAlignment="1">
      <alignment horizontal="left" vertical="center"/>
    </xf>
    <xf numFmtId="0" fontId="31" fillId="0" borderId="13" xfId="6" applyFont="1" applyBorder="1" applyAlignment="1">
      <alignment horizontal="center" vertical="center" wrapText="1"/>
    </xf>
    <xf numFmtId="0" fontId="31" fillId="0" borderId="16" xfId="6" applyFont="1" applyBorder="1" applyAlignment="1">
      <alignment horizontal="center" vertical="center" wrapText="1"/>
    </xf>
    <xf numFmtId="0" fontId="31" fillId="0" borderId="20" xfId="6" applyFont="1" applyBorder="1" applyAlignment="1">
      <alignment horizontal="center" vertical="center" wrapText="1"/>
    </xf>
    <xf numFmtId="0" fontId="31" fillId="0" borderId="15" xfId="6" applyFont="1" applyBorder="1" applyAlignment="1">
      <alignment horizontal="center" vertical="center" wrapText="1"/>
    </xf>
    <xf numFmtId="0" fontId="31" fillId="0" borderId="14" xfId="6" applyFont="1" applyBorder="1" applyAlignment="1">
      <alignment horizontal="center" vertical="center" wrapText="1"/>
    </xf>
    <xf numFmtId="0" fontId="35" fillId="0" borderId="0" xfId="6" applyFont="1" applyAlignment="1">
      <alignment horizontal="left" vertical="center"/>
    </xf>
    <xf numFmtId="0" fontId="37" fillId="0" borderId="13" xfId="6" applyFont="1" applyBorder="1" applyAlignment="1">
      <alignment horizontal="center" vertical="center" wrapText="1"/>
    </xf>
    <xf numFmtId="0" fontId="37" fillId="0" borderId="16" xfId="6" applyFont="1" applyBorder="1" applyAlignment="1">
      <alignment horizontal="center" vertical="center" wrapText="1"/>
    </xf>
    <xf numFmtId="0" fontId="37" fillId="0" borderId="20" xfId="6" applyFont="1" applyBorder="1" applyAlignment="1">
      <alignment horizontal="center" vertical="center" wrapText="1"/>
    </xf>
    <xf numFmtId="0" fontId="37" fillId="0" borderId="15" xfId="6" applyFont="1" applyBorder="1" applyAlignment="1">
      <alignment horizontal="center" vertical="center" wrapText="1"/>
    </xf>
    <xf numFmtId="0" fontId="37" fillId="0" borderId="14" xfId="6" applyFont="1" applyBorder="1" applyAlignment="1">
      <alignment horizontal="center" vertical="center" wrapText="1"/>
    </xf>
    <xf numFmtId="0" fontId="31" fillId="0" borderId="22" xfId="6" applyFont="1" applyBorder="1" applyAlignment="1">
      <alignment horizontal="center" vertical="center" wrapText="1"/>
    </xf>
    <xf numFmtId="0" fontId="31" fillId="0" borderId="23" xfId="6" applyFont="1" applyBorder="1" applyAlignment="1">
      <alignment horizontal="center" vertical="center" wrapText="1"/>
    </xf>
    <xf numFmtId="0" fontId="29" fillId="0" borderId="1" xfId="6" applyFont="1" applyBorder="1" applyAlignment="1">
      <alignment horizontal="center" vertical="center"/>
    </xf>
  </cellXfs>
  <cellStyles count="10">
    <cellStyle name="백분율 2" xfId="1"/>
    <cellStyle name="쉼표 [0]" xfId="2" builtinId="6"/>
    <cellStyle name="쉼표 [0] 2" xfId="3"/>
    <cellStyle name="쉼표 [0] 3" xfId="4"/>
    <cellStyle name="쉼표 [0] 4" xfId="5"/>
    <cellStyle name="표준" xfId="0" builtinId="0"/>
    <cellStyle name="표준 2" xfId="6"/>
    <cellStyle name="표준 3" xfId="7"/>
    <cellStyle name="표준 4" xfId="8"/>
    <cellStyle name="표준 5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13" workbookViewId="0">
      <selection activeCell="L10" sqref="L10:L11"/>
    </sheetView>
  </sheetViews>
  <sheetFormatPr defaultRowHeight="13.5"/>
  <cols>
    <col min="1" max="1" width="14.77734375" customWidth="1"/>
    <col min="2" max="2" width="22.6640625" bestFit="1" customWidth="1"/>
    <col min="3" max="5" width="12.6640625" customWidth="1"/>
  </cols>
  <sheetData>
    <row r="1" spans="1:5" ht="26.25" customHeight="1">
      <c r="A1" s="238" t="s">
        <v>367</v>
      </c>
      <c r="B1" s="238"/>
      <c r="C1" s="238"/>
      <c r="D1" s="238"/>
      <c r="E1" s="238"/>
    </row>
    <row r="2" spans="1:5" ht="24.95" customHeight="1">
      <c r="A2" s="138" t="s">
        <v>368</v>
      </c>
    </row>
    <row r="3" spans="1:5" ht="30" customHeight="1">
      <c r="A3" s="139" t="s">
        <v>369</v>
      </c>
      <c r="B3" s="227" t="s">
        <v>486</v>
      </c>
      <c r="C3" s="228"/>
      <c r="D3" s="228"/>
      <c r="E3" s="229"/>
    </row>
    <row r="4" spans="1:5" ht="30" customHeight="1">
      <c r="A4" s="139" t="s">
        <v>370</v>
      </c>
      <c r="B4" s="227" t="s">
        <v>487</v>
      </c>
      <c r="C4" s="228"/>
      <c r="D4" s="228"/>
      <c r="E4" s="229"/>
    </row>
    <row r="5" spans="1:5" ht="30" customHeight="1">
      <c r="A5" s="139" t="s">
        <v>371</v>
      </c>
      <c r="B5" s="227" t="s">
        <v>488</v>
      </c>
      <c r="C5" s="228"/>
      <c r="D5" s="228"/>
      <c r="E5" s="229"/>
    </row>
    <row r="6" spans="1:5" ht="30" customHeight="1">
      <c r="A6" s="223" t="s">
        <v>372</v>
      </c>
      <c r="B6" s="218" t="s">
        <v>489</v>
      </c>
      <c r="C6" s="218" t="s">
        <v>490</v>
      </c>
      <c r="D6" s="218" t="s">
        <v>491</v>
      </c>
      <c r="E6" s="218" t="s">
        <v>492</v>
      </c>
    </row>
    <row r="7" spans="1:5" ht="30" customHeight="1">
      <c r="A7" s="224"/>
      <c r="B7" s="219">
        <v>53610000</v>
      </c>
      <c r="C7" s="219">
        <v>20450000</v>
      </c>
      <c r="D7" s="219">
        <v>5650000</v>
      </c>
      <c r="E7" s="219">
        <v>290000</v>
      </c>
    </row>
    <row r="8" spans="1:5" ht="30" customHeight="1">
      <c r="A8" s="225"/>
      <c r="B8" s="220">
        <f>SUM(B7:E7)</f>
        <v>80000000</v>
      </c>
      <c r="C8" s="221"/>
      <c r="D8" s="221"/>
      <c r="E8" s="222"/>
    </row>
    <row r="9" spans="1:5" ht="30" customHeight="1">
      <c r="A9" s="242" t="s">
        <v>373</v>
      </c>
      <c r="B9" s="240">
        <f>C32</f>
        <v>49.6</v>
      </c>
      <c r="C9" s="241"/>
      <c r="D9" s="170"/>
      <c r="E9" s="166"/>
    </row>
    <row r="10" spans="1:5" ht="20.25" customHeight="1">
      <c r="A10" s="243"/>
      <c r="B10" s="142" t="s">
        <v>400</v>
      </c>
      <c r="C10" s="142" t="s">
        <v>104</v>
      </c>
      <c r="D10" s="142" t="s">
        <v>401</v>
      </c>
      <c r="E10" s="142" t="s">
        <v>402</v>
      </c>
    </row>
    <row r="11" spans="1:5" ht="22.5" customHeight="1">
      <c r="A11" s="244"/>
      <c r="B11" s="171">
        <f>C16</f>
        <v>9</v>
      </c>
      <c r="C11" s="171">
        <f>C20</f>
        <v>15.600000000000001</v>
      </c>
      <c r="D11" s="171">
        <f>C24</f>
        <v>16</v>
      </c>
      <c r="E11" s="171">
        <f>C29</f>
        <v>9</v>
      </c>
    </row>
    <row r="12" spans="1:5">
      <c r="A12" s="141" t="s">
        <v>374</v>
      </c>
    </row>
    <row r="13" spans="1:5">
      <c r="A13" s="141" t="s">
        <v>374</v>
      </c>
    </row>
    <row r="14" spans="1:5" ht="20.100000000000001" customHeight="1">
      <c r="A14" s="138" t="s">
        <v>375</v>
      </c>
    </row>
    <row r="15" spans="1:5" ht="21.95" customHeight="1">
      <c r="A15" s="140" t="s">
        <v>376</v>
      </c>
      <c r="B15" s="140" t="s">
        <v>377</v>
      </c>
      <c r="C15" s="140" t="s">
        <v>378</v>
      </c>
      <c r="D15" s="245" t="s">
        <v>379</v>
      </c>
      <c r="E15" s="245"/>
    </row>
    <row r="16" spans="1:5" ht="21.95" customHeight="1">
      <c r="A16" s="234" t="s">
        <v>380</v>
      </c>
      <c r="B16" s="210" t="s">
        <v>381</v>
      </c>
      <c r="C16" s="211">
        <f>SUM(C17:C19)</f>
        <v>9</v>
      </c>
      <c r="D16" s="237" t="s">
        <v>382</v>
      </c>
      <c r="E16" s="237"/>
    </row>
    <row r="17" spans="1:5" ht="21.95" hidden="1" customHeight="1">
      <c r="A17" s="235"/>
      <c r="B17" s="212" t="s">
        <v>427</v>
      </c>
      <c r="C17" s="212">
        <v>0</v>
      </c>
      <c r="D17" s="231" t="s">
        <v>374</v>
      </c>
      <c r="E17" s="231"/>
    </row>
    <row r="18" spans="1:5" ht="21.95" customHeight="1">
      <c r="A18" s="235"/>
      <c r="B18" s="212" t="s">
        <v>428</v>
      </c>
      <c r="C18" s="212">
        <v>4</v>
      </c>
      <c r="D18" s="231" t="s">
        <v>374</v>
      </c>
      <c r="E18" s="231"/>
    </row>
    <row r="19" spans="1:5" ht="21.95" customHeight="1">
      <c r="A19" s="236"/>
      <c r="B19" s="213" t="s">
        <v>383</v>
      </c>
      <c r="C19" s="213">
        <v>5</v>
      </c>
      <c r="D19" s="239" t="s">
        <v>374</v>
      </c>
      <c r="E19" s="239"/>
    </row>
    <row r="20" spans="1:5" ht="21.95" customHeight="1">
      <c r="A20" s="234" t="s">
        <v>384</v>
      </c>
      <c r="B20" s="210" t="s">
        <v>397</v>
      </c>
      <c r="C20" s="211">
        <f>C21+C22-C23</f>
        <v>15.600000000000001</v>
      </c>
      <c r="D20" s="233" t="s">
        <v>374</v>
      </c>
      <c r="E20" s="233"/>
    </row>
    <row r="21" spans="1:5" ht="21.95" customHeight="1">
      <c r="A21" s="235"/>
      <c r="B21" s="212" t="s">
        <v>385</v>
      </c>
      <c r="C21" s="214">
        <f>'1 공사기간 산출자료'!T39</f>
        <v>4.5999999999999996</v>
      </c>
      <c r="D21" s="231" t="s">
        <v>374</v>
      </c>
      <c r="E21" s="231"/>
    </row>
    <row r="22" spans="1:5" ht="21.95" customHeight="1">
      <c r="A22" s="235"/>
      <c r="B22" s="212" t="s">
        <v>386</v>
      </c>
      <c r="C22" s="214">
        <f>'1 공사기간 산출자료'!T40</f>
        <v>12</v>
      </c>
      <c r="D22" s="231" t="s">
        <v>374</v>
      </c>
      <c r="E22" s="231"/>
    </row>
    <row r="23" spans="1:5" ht="21.95" customHeight="1">
      <c r="A23" s="236"/>
      <c r="B23" s="213" t="s">
        <v>387</v>
      </c>
      <c r="C23" s="215">
        <f>'1 공사기간 산출자료'!T41</f>
        <v>1</v>
      </c>
      <c r="D23" s="226" t="s">
        <v>374</v>
      </c>
      <c r="E23" s="226"/>
    </row>
    <row r="24" spans="1:5" ht="21.95" customHeight="1">
      <c r="A24" s="234" t="s">
        <v>388</v>
      </c>
      <c r="B24" s="210" t="s">
        <v>381</v>
      </c>
      <c r="C24" s="211">
        <f>ROUND(SUM(C25:C28),0)</f>
        <v>16</v>
      </c>
      <c r="D24" s="230" t="s">
        <v>374</v>
      </c>
      <c r="E24" s="230"/>
    </row>
    <row r="25" spans="1:5" ht="21.95" customHeight="1">
      <c r="A25" s="235"/>
      <c r="B25" s="216" t="str">
        <f>작업일수!C5</f>
        <v>토공</v>
      </c>
      <c r="C25" s="214">
        <f>작업일수!J5</f>
        <v>5</v>
      </c>
      <c r="D25" s="231" t="s">
        <v>374</v>
      </c>
      <c r="E25" s="231"/>
    </row>
    <row r="26" spans="1:5" ht="21.95" customHeight="1">
      <c r="A26" s="235"/>
      <c r="B26" s="216" t="str">
        <f>작업일수!C23</f>
        <v>배수공</v>
      </c>
      <c r="C26" s="214">
        <f>작업일수!J23</f>
        <v>8</v>
      </c>
      <c r="D26" s="231" t="s">
        <v>374</v>
      </c>
      <c r="E26" s="231"/>
    </row>
    <row r="27" spans="1:5" ht="21.95" customHeight="1">
      <c r="A27" s="235"/>
      <c r="B27" s="216" t="str">
        <f>작업일수!C54</f>
        <v>포장공</v>
      </c>
      <c r="C27" s="214">
        <f>작업일수!J54</f>
        <v>2</v>
      </c>
      <c r="D27" s="231" t="s">
        <v>374</v>
      </c>
      <c r="E27" s="231"/>
    </row>
    <row r="28" spans="1:5" ht="21.95" customHeight="1">
      <c r="A28" s="236"/>
      <c r="B28" s="217" t="str">
        <f>작업일수!C65</f>
        <v>부대공</v>
      </c>
      <c r="C28" s="215">
        <f>작업일수!J65</f>
        <v>1</v>
      </c>
      <c r="D28" s="226" t="s">
        <v>374</v>
      </c>
      <c r="E28" s="226"/>
    </row>
    <row r="29" spans="1:5" ht="21.95" customHeight="1">
      <c r="A29" s="234" t="s">
        <v>389</v>
      </c>
      <c r="B29" s="210" t="s">
        <v>381</v>
      </c>
      <c r="C29" s="211">
        <f>SUM(C30:C31)</f>
        <v>9</v>
      </c>
      <c r="D29" s="230" t="s">
        <v>374</v>
      </c>
      <c r="E29" s="230"/>
    </row>
    <row r="30" spans="1:5" ht="21.95" customHeight="1">
      <c r="A30" s="235"/>
      <c r="B30" s="212" t="s">
        <v>390</v>
      </c>
      <c r="C30" s="212">
        <v>4</v>
      </c>
      <c r="D30" s="231" t="s">
        <v>374</v>
      </c>
      <c r="E30" s="231"/>
    </row>
    <row r="31" spans="1:5" ht="21.95" customHeight="1">
      <c r="A31" s="236"/>
      <c r="B31" s="213" t="s">
        <v>391</v>
      </c>
      <c r="C31" s="213">
        <v>5</v>
      </c>
      <c r="D31" s="226" t="s">
        <v>374</v>
      </c>
      <c r="E31" s="226"/>
    </row>
    <row r="32" spans="1:5" ht="21.95" customHeight="1">
      <c r="A32" s="169" t="s">
        <v>399</v>
      </c>
      <c r="B32" s="168"/>
      <c r="C32" s="167">
        <f>C16+C20+C24+C29</f>
        <v>49.6</v>
      </c>
      <c r="D32" s="232" t="s">
        <v>374</v>
      </c>
      <c r="E32" s="232"/>
    </row>
    <row r="33" spans="1:1" ht="20.100000000000001" customHeight="1">
      <c r="A33" s="143"/>
    </row>
  </sheetData>
  <mergeCells count="30">
    <mergeCell ref="A1:E1"/>
    <mergeCell ref="D19:E19"/>
    <mergeCell ref="B9:C9"/>
    <mergeCell ref="D30:E30"/>
    <mergeCell ref="D21:E21"/>
    <mergeCell ref="A9:A11"/>
    <mergeCell ref="D15:E15"/>
    <mergeCell ref="D29:E29"/>
    <mergeCell ref="D18:E18"/>
    <mergeCell ref="D27:E27"/>
    <mergeCell ref="D32:E32"/>
    <mergeCell ref="D20:E20"/>
    <mergeCell ref="A16:A19"/>
    <mergeCell ref="A20:A23"/>
    <mergeCell ref="A24:A28"/>
    <mergeCell ref="A29:A31"/>
    <mergeCell ref="D22:E22"/>
    <mergeCell ref="D23:E23"/>
    <mergeCell ref="D16:E16"/>
    <mergeCell ref="D17:E17"/>
    <mergeCell ref="B8:E8"/>
    <mergeCell ref="A6:A8"/>
    <mergeCell ref="D31:E31"/>
    <mergeCell ref="B3:E3"/>
    <mergeCell ref="B4:E4"/>
    <mergeCell ref="B5:E5"/>
    <mergeCell ref="D24:E24"/>
    <mergeCell ref="D28:E28"/>
    <mergeCell ref="D25:E25"/>
    <mergeCell ref="D26:E26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55"/>
  <sheetViews>
    <sheetView topLeftCell="A12" zoomScale="85" zoomScaleNormal="85" workbookViewId="0">
      <selection activeCell="T39" sqref="T39"/>
    </sheetView>
  </sheetViews>
  <sheetFormatPr defaultRowHeight="17.25" customHeight="1"/>
  <cols>
    <col min="1" max="1" width="2.77734375" style="106" customWidth="1"/>
    <col min="2" max="2" width="12.5546875" style="106" customWidth="1"/>
    <col min="3" max="3" width="26.77734375" style="106" customWidth="1"/>
    <col min="4" max="4" width="6.44140625" style="106" customWidth="1"/>
    <col min="5" max="16" width="5.109375" style="106" customWidth="1"/>
    <col min="17" max="17" width="6.109375" style="106" customWidth="1"/>
    <col min="18" max="18" width="8.88671875" style="106"/>
    <col min="19" max="19" width="25" style="106" customWidth="1"/>
    <col min="20" max="16384" width="8.88671875" style="106"/>
  </cols>
  <sheetData>
    <row r="1" spans="1:17" ht="40.5" customHeight="1">
      <c r="A1" s="246" t="s">
        <v>197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</row>
    <row r="2" spans="1:17" s="107" customFormat="1" ht="20.100000000000001" customHeight="1">
      <c r="A2" s="107" t="s">
        <v>198</v>
      </c>
    </row>
    <row r="3" spans="1:17" s="107" customFormat="1" ht="20.100000000000001" customHeight="1">
      <c r="A3" s="107" t="s">
        <v>445</v>
      </c>
    </row>
    <row r="4" spans="1:17" s="107" customFormat="1" ht="12.75" customHeight="1"/>
    <row r="5" spans="1:17" s="107" customFormat="1" ht="24.75" customHeight="1">
      <c r="B5" s="117" t="s">
        <v>204</v>
      </c>
    </row>
    <row r="6" spans="1:17" s="107" customFormat="1" ht="20.100000000000001" customHeight="1">
      <c r="B6" s="117" t="s">
        <v>207</v>
      </c>
    </row>
    <row r="7" spans="1:17" s="107" customFormat="1" ht="11.25" customHeight="1">
      <c r="E7" s="178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 t="s">
        <v>446</v>
      </c>
      <c r="Q7" s="178"/>
    </row>
    <row r="8" spans="1:17" s="107" customFormat="1" ht="24" customHeight="1">
      <c r="B8" s="247" t="s">
        <v>168</v>
      </c>
      <c r="C8" s="248"/>
      <c r="D8" s="249"/>
      <c r="E8" s="191" t="s">
        <v>447</v>
      </c>
      <c r="F8" s="191" t="s">
        <v>448</v>
      </c>
      <c r="G8" s="191" t="s">
        <v>449</v>
      </c>
      <c r="H8" s="191" t="s">
        <v>450</v>
      </c>
      <c r="I8" s="191" t="s">
        <v>451</v>
      </c>
      <c r="J8" s="191" t="s">
        <v>208</v>
      </c>
      <c r="K8" s="191" t="s">
        <v>209</v>
      </c>
      <c r="L8" s="191" t="s">
        <v>210</v>
      </c>
      <c r="M8" s="191" t="s">
        <v>211</v>
      </c>
      <c r="N8" s="191" t="s">
        <v>411</v>
      </c>
      <c r="O8" s="191" t="s">
        <v>412</v>
      </c>
      <c r="P8" s="191" t="s">
        <v>413</v>
      </c>
      <c r="Q8" s="192" t="s">
        <v>171</v>
      </c>
    </row>
    <row r="9" spans="1:17" s="107" customFormat="1" ht="24" customHeight="1">
      <c r="B9" s="255" t="s">
        <v>180</v>
      </c>
      <c r="C9" s="257"/>
      <c r="D9" s="256"/>
      <c r="E9" s="193">
        <v>31</v>
      </c>
      <c r="F9" s="193">
        <v>28</v>
      </c>
      <c r="G9" s="193">
        <v>31</v>
      </c>
      <c r="H9" s="193">
        <v>30</v>
      </c>
      <c r="I9" s="193">
        <v>31</v>
      </c>
      <c r="J9" s="193">
        <v>30</v>
      </c>
      <c r="K9" s="193">
        <v>31</v>
      </c>
      <c r="L9" s="193">
        <v>31</v>
      </c>
      <c r="M9" s="193">
        <v>30</v>
      </c>
      <c r="N9" s="193">
        <v>31</v>
      </c>
      <c r="O9" s="193">
        <v>30</v>
      </c>
      <c r="P9" s="193">
        <v>31</v>
      </c>
      <c r="Q9" s="194"/>
    </row>
    <row r="10" spans="1:17" s="107" customFormat="1" ht="24" customHeight="1">
      <c r="B10" s="255" t="s">
        <v>169</v>
      </c>
      <c r="C10" s="257"/>
      <c r="D10" s="256"/>
      <c r="E10" s="195">
        <v>5</v>
      </c>
      <c r="F10" s="195">
        <v>7</v>
      </c>
      <c r="G10" s="195">
        <v>6</v>
      </c>
      <c r="H10" s="195">
        <v>4</v>
      </c>
      <c r="I10" s="195">
        <v>7</v>
      </c>
      <c r="J10" s="195">
        <v>5</v>
      </c>
      <c r="K10" s="195">
        <v>4</v>
      </c>
      <c r="L10" s="195">
        <v>7</v>
      </c>
      <c r="M10" s="195">
        <v>7</v>
      </c>
      <c r="N10" s="195">
        <v>7</v>
      </c>
      <c r="O10" s="195">
        <v>5</v>
      </c>
      <c r="P10" s="195">
        <v>5</v>
      </c>
      <c r="Q10" s="196"/>
    </row>
    <row r="11" spans="1:17" s="107" customFormat="1" ht="24" customHeight="1">
      <c r="B11" s="119" t="s">
        <v>176</v>
      </c>
      <c r="C11" s="250" t="s">
        <v>214</v>
      </c>
      <c r="D11" s="251"/>
      <c r="E11" s="137">
        <v>0</v>
      </c>
      <c r="F11" s="137">
        <v>0</v>
      </c>
      <c r="G11" s="137">
        <v>0</v>
      </c>
      <c r="H11" s="137">
        <v>0</v>
      </c>
      <c r="I11" s="197">
        <v>0.4</v>
      </c>
      <c r="J11" s="197">
        <v>1.2</v>
      </c>
      <c r="K11" s="197">
        <v>6.4</v>
      </c>
      <c r="L11" s="197">
        <v>8.1</v>
      </c>
      <c r="M11" s="197">
        <v>0</v>
      </c>
      <c r="N11" s="197">
        <v>0</v>
      </c>
      <c r="O11" s="197">
        <v>0</v>
      </c>
      <c r="P11" s="197">
        <v>0</v>
      </c>
      <c r="Q11" s="196"/>
    </row>
    <row r="12" spans="1:17" s="107" customFormat="1" ht="24" customHeight="1">
      <c r="B12" s="120" t="s">
        <v>177</v>
      </c>
      <c r="C12" s="252" t="s">
        <v>443</v>
      </c>
      <c r="D12" s="253"/>
      <c r="E12" s="197">
        <v>2.1</v>
      </c>
      <c r="F12" s="197">
        <v>0.5</v>
      </c>
      <c r="G12" s="197">
        <v>0.1</v>
      </c>
      <c r="H12" s="197">
        <v>0</v>
      </c>
      <c r="I12" s="197">
        <v>0</v>
      </c>
      <c r="J12" s="197">
        <v>0</v>
      </c>
      <c r="K12" s="197">
        <v>0</v>
      </c>
      <c r="L12" s="197">
        <v>0</v>
      </c>
      <c r="M12" s="197">
        <v>0</v>
      </c>
      <c r="N12" s="197">
        <v>0</v>
      </c>
      <c r="O12" s="197">
        <v>0</v>
      </c>
      <c r="P12" s="197">
        <v>0.9</v>
      </c>
      <c r="Q12" s="196"/>
    </row>
    <row r="13" spans="1:17" s="107" customFormat="1" ht="24" customHeight="1">
      <c r="B13" s="120" t="s">
        <v>215</v>
      </c>
      <c r="C13" s="250" t="s">
        <v>173</v>
      </c>
      <c r="D13" s="251"/>
      <c r="E13" s="137">
        <v>1.3</v>
      </c>
      <c r="F13" s="137">
        <v>1.3</v>
      </c>
      <c r="G13" s="137">
        <v>3.8</v>
      </c>
      <c r="H13" s="137">
        <v>4.4000000000000004</v>
      </c>
      <c r="I13" s="137">
        <v>3.5</v>
      </c>
      <c r="J13" s="137">
        <v>4</v>
      </c>
      <c r="K13" s="137">
        <v>7</v>
      </c>
      <c r="L13" s="137">
        <v>7.7</v>
      </c>
      <c r="M13" s="137">
        <v>4.5999999999999996</v>
      </c>
      <c r="N13" s="137">
        <v>2.6</v>
      </c>
      <c r="O13" s="137">
        <v>2</v>
      </c>
      <c r="P13" s="137">
        <v>1.1000000000000001</v>
      </c>
      <c r="Q13" s="196"/>
    </row>
    <row r="14" spans="1:17" s="107" customFormat="1" ht="24" customHeight="1">
      <c r="B14" s="121" t="s">
        <v>178</v>
      </c>
      <c r="C14" s="250" t="s">
        <v>179</v>
      </c>
      <c r="D14" s="251"/>
      <c r="E14" s="190">
        <f t="shared" ref="E14:M14" si="0">SUM(E11:E13)</f>
        <v>3.4000000000000004</v>
      </c>
      <c r="F14" s="190">
        <f t="shared" si="0"/>
        <v>1.8</v>
      </c>
      <c r="G14" s="190">
        <f t="shared" si="0"/>
        <v>3.9</v>
      </c>
      <c r="H14" s="190">
        <f t="shared" si="0"/>
        <v>4.4000000000000004</v>
      </c>
      <c r="I14" s="190">
        <f t="shared" si="0"/>
        <v>3.9</v>
      </c>
      <c r="J14" s="190">
        <f t="shared" si="0"/>
        <v>5.2</v>
      </c>
      <c r="K14" s="190">
        <f t="shared" si="0"/>
        <v>13.4</v>
      </c>
      <c r="L14" s="190">
        <f t="shared" si="0"/>
        <v>15.8</v>
      </c>
      <c r="M14" s="190">
        <f t="shared" si="0"/>
        <v>4.5999999999999996</v>
      </c>
      <c r="N14" s="190">
        <f>SUM(N11:N13)</f>
        <v>2.6</v>
      </c>
      <c r="O14" s="190">
        <f>SUM(O11:O13)</f>
        <v>2</v>
      </c>
      <c r="P14" s="190">
        <f>SUM(P11:P13)</f>
        <v>2</v>
      </c>
      <c r="Q14" s="122"/>
    </row>
    <row r="15" spans="1:17" s="107" customFormat="1" ht="21.75" customHeight="1">
      <c r="B15" s="123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</row>
    <row r="16" spans="1:17" s="107" customFormat="1" ht="20.100000000000001" customHeight="1">
      <c r="B16" s="64" t="s">
        <v>95</v>
      </c>
      <c r="C16" s="69" t="s">
        <v>109</v>
      </c>
      <c r="D16" s="63"/>
      <c r="E16" s="198"/>
      <c r="F16" s="198"/>
      <c r="G16" s="198"/>
      <c r="H16" s="198"/>
      <c r="I16" s="198"/>
      <c r="J16" s="198"/>
      <c r="K16" s="198"/>
      <c r="L16" s="198"/>
      <c r="M16" s="198"/>
      <c r="N16" s="198"/>
      <c r="O16" s="198"/>
      <c r="P16" s="198"/>
      <c r="Q16" s="124"/>
    </row>
    <row r="17" spans="2:17" s="107" customFormat="1" ht="20.100000000000001" customHeight="1">
      <c r="B17" s="64" t="s">
        <v>96</v>
      </c>
      <c r="C17" s="58" t="s">
        <v>144</v>
      </c>
      <c r="D17" s="63"/>
      <c r="E17" s="198"/>
      <c r="F17" s="198"/>
      <c r="G17" s="198"/>
      <c r="H17" s="198"/>
      <c r="I17" s="198"/>
      <c r="J17" s="198"/>
      <c r="K17" s="198"/>
      <c r="L17" s="198"/>
      <c r="M17" s="198"/>
      <c r="N17" s="198"/>
      <c r="O17" s="198"/>
      <c r="P17" s="198"/>
      <c r="Q17" s="124"/>
    </row>
    <row r="18" spans="2:17" s="107" customFormat="1" ht="20.100000000000001" customHeight="1">
      <c r="B18" s="64" t="s">
        <v>97</v>
      </c>
      <c r="C18" s="58" t="s">
        <v>145</v>
      </c>
      <c r="D18" s="63"/>
      <c r="E18" s="198"/>
      <c r="F18" s="198"/>
      <c r="G18" s="198"/>
      <c r="H18" s="198"/>
      <c r="I18" s="198"/>
      <c r="J18" s="198"/>
      <c r="K18" s="198"/>
      <c r="L18" s="198"/>
      <c r="M18" s="198"/>
      <c r="N18" s="198"/>
      <c r="O18" s="198"/>
      <c r="P18" s="198"/>
      <c r="Q18" s="124"/>
    </row>
    <row r="19" spans="2:17" s="107" customFormat="1" ht="20.100000000000001" customHeight="1">
      <c r="B19" s="64" t="s">
        <v>182</v>
      </c>
      <c r="C19" s="107" t="s">
        <v>181</v>
      </c>
      <c r="Q19" s="124"/>
    </row>
    <row r="20" spans="2:17" s="107" customFormat="1" ht="20.100000000000001" customHeight="1">
      <c r="B20" s="125" t="s">
        <v>185</v>
      </c>
      <c r="C20" s="107" t="s">
        <v>183</v>
      </c>
      <c r="Q20" s="126"/>
    </row>
    <row r="21" spans="2:17" s="107" customFormat="1" ht="20.100000000000001" customHeight="1">
      <c r="C21" s="127"/>
      <c r="D21" s="127"/>
      <c r="E21" s="199"/>
      <c r="F21" s="199"/>
      <c r="G21" s="199"/>
      <c r="H21" s="199"/>
      <c r="I21" s="199"/>
      <c r="J21" s="199"/>
      <c r="K21" s="199"/>
      <c r="L21" s="199"/>
      <c r="M21" s="199"/>
      <c r="N21" s="199"/>
      <c r="O21" s="199"/>
      <c r="P21" s="199"/>
      <c r="Q21" s="124"/>
    </row>
    <row r="22" spans="2:17" s="107" customFormat="1" ht="20.100000000000001" customHeight="1"/>
    <row r="23" spans="2:17" s="108" customFormat="1" ht="20.100000000000001" customHeight="1"/>
    <row r="24" spans="2:17" s="107" customFormat="1" ht="20.100000000000001" customHeight="1"/>
    <row r="25" spans="2:17" s="107" customFormat="1" ht="20.100000000000001" customHeight="1">
      <c r="B25" s="117" t="s">
        <v>206</v>
      </c>
    </row>
    <row r="26" spans="2:17" s="107" customFormat="1" ht="9.9499999999999993" customHeight="1"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 t="s">
        <v>446</v>
      </c>
    </row>
    <row r="27" spans="2:17" s="107" customFormat="1" ht="24" customHeight="1">
      <c r="B27" s="247" t="s">
        <v>70</v>
      </c>
      <c r="C27" s="248"/>
      <c r="D27" s="249"/>
      <c r="E27" s="191" t="s">
        <v>447</v>
      </c>
      <c r="F27" s="191" t="s">
        <v>448</v>
      </c>
      <c r="G27" s="191" t="s">
        <v>449</v>
      </c>
      <c r="H27" s="191" t="s">
        <v>450</v>
      </c>
      <c r="I27" s="191" t="s">
        <v>451</v>
      </c>
      <c r="J27" s="191" t="s">
        <v>208</v>
      </c>
      <c r="K27" s="191" t="s">
        <v>209</v>
      </c>
      <c r="L27" s="191" t="s">
        <v>210</v>
      </c>
      <c r="M27" s="191" t="s">
        <v>211</v>
      </c>
      <c r="N27" s="191" t="s">
        <v>212</v>
      </c>
      <c r="O27" s="191" t="s">
        <v>213</v>
      </c>
      <c r="P27" s="191" t="s">
        <v>452</v>
      </c>
      <c r="Q27" s="192" t="s">
        <v>170</v>
      </c>
    </row>
    <row r="28" spans="2:17" s="107" customFormat="1" ht="24" customHeight="1">
      <c r="B28" s="128" t="s">
        <v>186</v>
      </c>
      <c r="C28" s="255" t="s">
        <v>194</v>
      </c>
      <c r="D28" s="256"/>
      <c r="E28" s="200">
        <f>E14</f>
        <v>3.4000000000000004</v>
      </c>
      <c r="F28" s="200">
        <f>F14</f>
        <v>1.8</v>
      </c>
      <c r="G28" s="200">
        <f t="shared" ref="G28:P28" si="1">G14</f>
        <v>3.9</v>
      </c>
      <c r="H28" s="200">
        <f t="shared" si="1"/>
        <v>4.4000000000000004</v>
      </c>
      <c r="I28" s="200">
        <f t="shared" si="1"/>
        <v>3.9</v>
      </c>
      <c r="J28" s="200">
        <f t="shared" si="1"/>
        <v>5.2</v>
      </c>
      <c r="K28" s="200">
        <f t="shared" si="1"/>
        <v>13.4</v>
      </c>
      <c r="L28" s="200">
        <f t="shared" si="1"/>
        <v>15.8</v>
      </c>
      <c r="M28" s="200">
        <f t="shared" si="1"/>
        <v>4.5999999999999996</v>
      </c>
      <c r="N28" s="200">
        <f t="shared" si="1"/>
        <v>2.6</v>
      </c>
      <c r="O28" s="200">
        <f t="shared" si="1"/>
        <v>2</v>
      </c>
      <c r="P28" s="200">
        <f t="shared" si="1"/>
        <v>2</v>
      </c>
      <c r="Q28" s="200"/>
    </row>
    <row r="29" spans="2:17" s="107" customFormat="1" ht="24" customHeight="1">
      <c r="B29" s="128" t="s">
        <v>187</v>
      </c>
      <c r="C29" s="255" t="s">
        <v>192</v>
      </c>
      <c r="D29" s="256"/>
      <c r="E29" s="201">
        <f t="shared" ref="E29:P29" si="2">E10</f>
        <v>5</v>
      </c>
      <c r="F29" s="201">
        <f t="shared" si="2"/>
        <v>7</v>
      </c>
      <c r="G29" s="201">
        <f t="shared" si="2"/>
        <v>6</v>
      </c>
      <c r="H29" s="201">
        <f t="shared" si="2"/>
        <v>4</v>
      </c>
      <c r="I29" s="201">
        <f t="shared" si="2"/>
        <v>7</v>
      </c>
      <c r="J29" s="201">
        <f t="shared" si="2"/>
        <v>5</v>
      </c>
      <c r="K29" s="201">
        <f t="shared" si="2"/>
        <v>4</v>
      </c>
      <c r="L29" s="201">
        <f t="shared" si="2"/>
        <v>7</v>
      </c>
      <c r="M29" s="201">
        <f t="shared" si="2"/>
        <v>7</v>
      </c>
      <c r="N29" s="201">
        <f t="shared" si="2"/>
        <v>7</v>
      </c>
      <c r="O29" s="201">
        <f t="shared" si="2"/>
        <v>5</v>
      </c>
      <c r="P29" s="201">
        <f t="shared" si="2"/>
        <v>5</v>
      </c>
      <c r="Q29" s="200"/>
    </row>
    <row r="30" spans="2:17" s="107" customFormat="1" ht="24" customHeight="1">
      <c r="B30" s="128" t="s">
        <v>188</v>
      </c>
      <c r="C30" s="255" t="s">
        <v>193</v>
      </c>
      <c r="D30" s="256"/>
      <c r="E30" s="202">
        <f>ROUND(E28*E29/E9,0)</f>
        <v>1</v>
      </c>
      <c r="F30" s="202">
        <f t="shared" ref="F30:P30" si="3">ROUND(F28*F29/F9,0)</f>
        <v>0</v>
      </c>
      <c r="G30" s="202">
        <f t="shared" si="3"/>
        <v>1</v>
      </c>
      <c r="H30" s="202">
        <f t="shared" si="3"/>
        <v>1</v>
      </c>
      <c r="I30" s="202">
        <f t="shared" si="3"/>
        <v>1</v>
      </c>
      <c r="J30" s="202">
        <f t="shared" si="3"/>
        <v>1</v>
      </c>
      <c r="K30" s="202">
        <f t="shared" si="3"/>
        <v>2</v>
      </c>
      <c r="L30" s="202">
        <f t="shared" si="3"/>
        <v>4</v>
      </c>
      <c r="M30" s="202">
        <f t="shared" si="3"/>
        <v>1</v>
      </c>
      <c r="N30" s="202">
        <f t="shared" si="3"/>
        <v>1</v>
      </c>
      <c r="O30" s="202">
        <f t="shared" si="3"/>
        <v>0</v>
      </c>
      <c r="P30" s="202">
        <f t="shared" si="3"/>
        <v>0</v>
      </c>
      <c r="Q30" s="200"/>
    </row>
    <row r="31" spans="2:17" s="107" customFormat="1" ht="24" customHeight="1">
      <c r="B31" s="128" t="s">
        <v>189</v>
      </c>
      <c r="C31" s="255" t="s">
        <v>190</v>
      </c>
      <c r="D31" s="256"/>
      <c r="E31" s="200">
        <f t="shared" ref="E31:O31" si="4">E28+E29-E30</f>
        <v>7.4</v>
      </c>
      <c r="F31" s="200">
        <f t="shared" si="4"/>
        <v>8.8000000000000007</v>
      </c>
      <c r="G31" s="200">
        <f t="shared" si="4"/>
        <v>8.9</v>
      </c>
      <c r="H31" s="200">
        <f t="shared" si="4"/>
        <v>7.4</v>
      </c>
      <c r="I31" s="200">
        <f t="shared" si="4"/>
        <v>9.9</v>
      </c>
      <c r="J31" s="200">
        <f t="shared" si="4"/>
        <v>9.1999999999999993</v>
      </c>
      <c r="K31" s="200">
        <f t="shared" si="4"/>
        <v>15.399999999999999</v>
      </c>
      <c r="L31" s="200">
        <f t="shared" si="4"/>
        <v>18.8</v>
      </c>
      <c r="M31" s="200">
        <f t="shared" si="4"/>
        <v>10.6</v>
      </c>
      <c r="N31" s="200">
        <f t="shared" si="4"/>
        <v>8.6</v>
      </c>
      <c r="O31" s="200">
        <f t="shared" si="4"/>
        <v>7</v>
      </c>
      <c r="P31" s="200">
        <f>P28+P29-P30</f>
        <v>7</v>
      </c>
      <c r="Q31" s="200"/>
    </row>
    <row r="32" spans="2:17" s="107" customFormat="1" ht="24" customHeight="1">
      <c r="B32" s="118" t="s">
        <v>184</v>
      </c>
      <c r="C32" s="255" t="s">
        <v>191</v>
      </c>
      <c r="D32" s="256"/>
      <c r="E32" s="200">
        <f t="shared" ref="E32:P32" si="5">E9-E31</f>
        <v>23.6</v>
      </c>
      <c r="F32" s="200">
        <f t="shared" si="5"/>
        <v>19.2</v>
      </c>
      <c r="G32" s="200">
        <f t="shared" si="5"/>
        <v>22.1</v>
      </c>
      <c r="H32" s="200">
        <f t="shared" si="5"/>
        <v>22.6</v>
      </c>
      <c r="I32" s="200">
        <f t="shared" si="5"/>
        <v>21.1</v>
      </c>
      <c r="J32" s="200">
        <f t="shared" si="5"/>
        <v>20.8</v>
      </c>
      <c r="K32" s="200">
        <f t="shared" si="5"/>
        <v>15.600000000000001</v>
      </c>
      <c r="L32" s="200">
        <f t="shared" si="5"/>
        <v>12.2</v>
      </c>
      <c r="M32" s="200">
        <f t="shared" si="5"/>
        <v>19.399999999999999</v>
      </c>
      <c r="N32" s="200">
        <f t="shared" si="5"/>
        <v>22.4</v>
      </c>
      <c r="O32" s="200">
        <f t="shared" si="5"/>
        <v>23</v>
      </c>
      <c r="P32" s="200">
        <f t="shared" si="5"/>
        <v>24</v>
      </c>
      <c r="Q32" s="200"/>
    </row>
    <row r="33" spans="2:21" s="107" customFormat="1" ht="20.100000000000001" customHeight="1"/>
    <row r="34" spans="2:21" s="107" customFormat="1" ht="20.100000000000001" customHeight="1">
      <c r="B34" s="117" t="s">
        <v>195</v>
      </c>
      <c r="C34" s="107" t="s">
        <v>196</v>
      </c>
    </row>
    <row r="35" spans="2:21" s="107" customFormat="1" ht="20.100000000000001" customHeight="1">
      <c r="B35" s="117"/>
      <c r="S35" s="181"/>
      <c r="T35" s="181"/>
      <c r="U35" s="181"/>
    </row>
    <row r="36" spans="2:21" s="107" customFormat="1" ht="20.100000000000001" customHeight="1">
      <c r="B36" s="117" t="s">
        <v>274</v>
      </c>
      <c r="S36" s="254" t="s">
        <v>415</v>
      </c>
      <c r="T36" s="254"/>
      <c r="U36" s="254"/>
    </row>
    <row r="37" spans="2:21" s="107" customFormat="1" ht="12.75" customHeight="1">
      <c r="B37" s="117"/>
      <c r="S37" s="181"/>
      <c r="T37" s="181"/>
      <c r="U37" s="181"/>
    </row>
    <row r="38" spans="2:21" s="107" customFormat="1" ht="24.75" customHeight="1">
      <c r="B38" s="129"/>
      <c r="C38" s="132" t="s">
        <v>199</v>
      </c>
      <c r="D38" s="133">
        <f>T38</f>
        <v>15.600000000000001</v>
      </c>
      <c r="S38" s="182" t="s">
        <v>397</v>
      </c>
      <c r="T38" s="183">
        <f>T39+T40-T41</f>
        <v>15.600000000000001</v>
      </c>
      <c r="U38" s="181"/>
    </row>
    <row r="39" spans="2:21" s="107" customFormat="1" ht="24.75" customHeight="1">
      <c r="B39" s="129"/>
      <c r="C39" s="132" t="s">
        <v>200</v>
      </c>
      <c r="D39" s="136">
        <f>작업일수!J78</f>
        <v>16</v>
      </c>
      <c r="S39" s="184" t="s">
        <v>385</v>
      </c>
      <c r="T39" s="185">
        <f>SUM(N28:O28)</f>
        <v>4.5999999999999996</v>
      </c>
      <c r="U39" s="181"/>
    </row>
    <row r="40" spans="2:21" s="107" customFormat="1" ht="24.75" customHeight="1">
      <c r="B40" s="129"/>
      <c r="C40" s="132" t="s">
        <v>201</v>
      </c>
      <c r="D40" s="133">
        <f>'0.공사기간산정근거'!C16</f>
        <v>9</v>
      </c>
      <c r="S40" s="184" t="s">
        <v>386</v>
      </c>
      <c r="T40" s="185">
        <f>SUM(N29:O29)</f>
        <v>12</v>
      </c>
      <c r="U40" s="181"/>
    </row>
    <row r="41" spans="2:21" s="107" customFormat="1" ht="24.75" customHeight="1">
      <c r="B41" s="129"/>
      <c r="C41" s="132" t="s">
        <v>202</v>
      </c>
      <c r="D41" s="133">
        <f>'0.공사기간산정근거'!C29</f>
        <v>9</v>
      </c>
      <c r="S41" s="184" t="s">
        <v>387</v>
      </c>
      <c r="T41" s="185">
        <f>SUM(N30:O30)</f>
        <v>1</v>
      </c>
      <c r="U41" s="181"/>
    </row>
    <row r="42" spans="2:21" s="107" customFormat="1" ht="24.75" customHeight="1">
      <c r="B42" s="129"/>
      <c r="C42" s="132" t="s">
        <v>205</v>
      </c>
      <c r="D42" s="133">
        <f>SUM(D38:D41)</f>
        <v>49.6</v>
      </c>
      <c r="S42" s="181"/>
      <c r="T42" s="181"/>
      <c r="U42" s="181"/>
    </row>
    <row r="43" spans="2:21" s="107" customFormat="1" ht="24.75" customHeight="1">
      <c r="B43" s="129"/>
      <c r="C43" s="132" t="s">
        <v>203</v>
      </c>
      <c r="D43" s="134">
        <f>D42/30</f>
        <v>1.6533333333333333</v>
      </c>
    </row>
    <row r="44" spans="2:21" s="107" customFormat="1" ht="17.25" customHeight="1">
      <c r="B44" s="125"/>
      <c r="D44" s="130"/>
    </row>
    <row r="45" spans="2:21" s="107" customFormat="1" ht="17.25" customHeight="1"/>
    <row r="46" spans="2:21" s="107" customFormat="1" ht="17.25" customHeight="1">
      <c r="B46" s="125"/>
    </row>
    <row r="47" spans="2:21" s="107" customFormat="1" ht="17.25" customHeight="1"/>
    <row r="48" spans="2:21" s="107" customFormat="1" ht="17.25" customHeight="1">
      <c r="C48" s="131"/>
      <c r="D48" s="131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3"/>
    </row>
    <row r="49" spans="3:16" s="107" customFormat="1" ht="17.25" customHeight="1">
      <c r="C49" s="33"/>
      <c r="D49" s="31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</row>
    <row r="50" spans="3:16" s="108" customFormat="1" ht="17.25" customHeight="1">
      <c r="C50" s="114"/>
      <c r="D50" s="115"/>
      <c r="E50" s="116"/>
      <c r="F50" s="116"/>
      <c r="G50" s="116"/>
      <c r="H50" s="116"/>
      <c r="I50" s="116"/>
      <c r="J50" s="116"/>
      <c r="K50" s="116"/>
      <c r="L50" s="116"/>
      <c r="M50" s="116"/>
      <c r="N50" s="116"/>
      <c r="O50" s="116"/>
      <c r="P50" s="116"/>
    </row>
    <row r="51" spans="3:16" ht="17.25" customHeight="1">
      <c r="C51" s="33"/>
      <c r="D51" s="31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</row>
    <row r="52" spans="3:16" ht="17.25" customHeight="1">
      <c r="C52" s="32"/>
      <c r="D52" s="31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</row>
    <row r="53" spans="3:16" ht="17.25" customHeight="1">
      <c r="C53" s="32"/>
      <c r="D53" s="31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</row>
    <row r="54" spans="3:16" ht="17.25" customHeight="1">
      <c r="C54" s="32"/>
      <c r="D54" s="31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</row>
    <row r="55" spans="3:16" ht="17.25" customHeight="1">
      <c r="C55" s="32"/>
      <c r="D55" s="31"/>
      <c r="E55" s="32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</row>
  </sheetData>
  <mergeCells count="15">
    <mergeCell ref="S36:U36"/>
    <mergeCell ref="C32:D32"/>
    <mergeCell ref="B9:D9"/>
    <mergeCell ref="B10:D10"/>
    <mergeCell ref="C28:D28"/>
    <mergeCell ref="C29:D29"/>
    <mergeCell ref="C30:D30"/>
    <mergeCell ref="C31:D31"/>
    <mergeCell ref="B27:D27"/>
    <mergeCell ref="A1:Q1"/>
    <mergeCell ref="B8:D8"/>
    <mergeCell ref="C11:D11"/>
    <mergeCell ref="C12:D12"/>
    <mergeCell ref="C13:D13"/>
    <mergeCell ref="C14:D14"/>
  </mergeCells>
  <phoneticPr fontId="2" type="noConversion"/>
  <pageMargins left="0.7" right="0.36" top="0.63" bottom="0.59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K87"/>
  <sheetViews>
    <sheetView tabSelected="1" topLeftCell="A41" workbookViewId="0">
      <selection activeCell="D54" sqref="D54"/>
    </sheetView>
  </sheetViews>
  <sheetFormatPr defaultRowHeight="12.75"/>
  <cols>
    <col min="1" max="1" width="0.5546875" style="135" customWidth="1"/>
    <col min="2" max="2" width="4.88671875" style="135" customWidth="1"/>
    <col min="3" max="3" width="18.109375" style="135" customWidth="1"/>
    <col min="4" max="4" width="16.109375" style="135" customWidth="1"/>
    <col min="5" max="5" width="6.77734375" style="135" customWidth="1"/>
    <col min="6" max="6" width="4.33203125" style="135" customWidth="1"/>
    <col min="7" max="7" width="5.77734375" style="135" customWidth="1"/>
    <col min="8" max="8" width="3.33203125" style="135" customWidth="1"/>
    <col min="9" max="9" width="2.5546875" style="135" customWidth="1"/>
    <col min="10" max="10" width="8.44140625" style="135" customWidth="1"/>
    <col min="11" max="11" width="8.77734375" style="189" customWidth="1"/>
    <col min="12" max="16384" width="8.88671875" style="135"/>
  </cols>
  <sheetData>
    <row r="1" spans="2:11" ht="24.95" customHeight="1">
      <c r="B1" s="258" t="s">
        <v>252</v>
      </c>
      <c r="C1" s="258"/>
      <c r="D1" s="258"/>
      <c r="E1" s="258"/>
      <c r="F1" s="258"/>
      <c r="G1" s="258"/>
      <c r="H1" s="258"/>
      <c r="I1" s="258"/>
      <c r="J1" s="258"/>
      <c r="K1" s="258"/>
    </row>
    <row r="2" spans="2:11" ht="9.9499999999999993" customHeight="1">
      <c r="B2" s="259"/>
      <c r="C2" s="259"/>
      <c r="D2" s="259"/>
      <c r="E2" s="259"/>
      <c r="F2" s="259"/>
      <c r="G2" s="259"/>
      <c r="H2" s="259"/>
      <c r="I2" s="259"/>
      <c r="J2" s="259"/>
      <c r="K2" s="259"/>
    </row>
    <row r="3" spans="2:11" ht="15.4" customHeight="1">
      <c r="B3" s="260" t="s">
        <v>216</v>
      </c>
      <c r="C3" s="260" t="s">
        <v>246</v>
      </c>
      <c r="D3" s="260" t="s">
        <v>247</v>
      </c>
      <c r="E3" s="260" t="s">
        <v>250</v>
      </c>
      <c r="F3" s="260" t="s">
        <v>414</v>
      </c>
      <c r="G3" s="260" t="s">
        <v>248</v>
      </c>
      <c r="H3" s="260"/>
      <c r="I3" s="260"/>
      <c r="J3" s="260" t="s">
        <v>249</v>
      </c>
      <c r="K3" s="261" t="s">
        <v>217</v>
      </c>
    </row>
    <row r="4" spans="2:11" ht="10.5" customHeight="1">
      <c r="B4" s="260"/>
      <c r="C4" s="260"/>
      <c r="D4" s="260"/>
      <c r="E4" s="260"/>
      <c r="F4" s="260"/>
      <c r="G4" s="260"/>
      <c r="H4" s="260"/>
      <c r="I4" s="260"/>
      <c r="J4" s="260"/>
      <c r="K4" s="261"/>
    </row>
    <row r="5" spans="2:11" ht="21.95" customHeight="1">
      <c r="B5" s="204" t="s">
        <v>219</v>
      </c>
      <c r="C5" s="204" t="s">
        <v>220</v>
      </c>
      <c r="D5" s="204" t="s">
        <v>218</v>
      </c>
      <c r="E5" s="205"/>
      <c r="F5" s="206" t="s">
        <v>218</v>
      </c>
      <c r="G5" s="151"/>
      <c r="H5" s="179"/>
      <c r="I5" s="179"/>
      <c r="J5" s="172">
        <f>ROUND(SUM(J6:J21),0)</f>
        <v>5</v>
      </c>
      <c r="K5" s="147" t="s">
        <v>218</v>
      </c>
    </row>
    <row r="6" spans="2:11" ht="21.95" customHeight="1">
      <c r="B6" s="204" t="s">
        <v>221</v>
      </c>
      <c r="C6" s="204" t="s">
        <v>275</v>
      </c>
      <c r="D6" s="204" t="s">
        <v>218</v>
      </c>
      <c r="E6" s="205"/>
      <c r="F6" s="206" t="s">
        <v>218</v>
      </c>
      <c r="G6" s="186"/>
      <c r="H6" s="147"/>
      <c r="I6" s="147"/>
      <c r="J6" s="146"/>
      <c r="K6" s="147" t="s">
        <v>218</v>
      </c>
    </row>
    <row r="7" spans="2:11" ht="21.95" customHeight="1">
      <c r="B7" s="207" t="s">
        <v>218</v>
      </c>
      <c r="C7" s="207" t="s">
        <v>255</v>
      </c>
      <c r="D7" s="207" t="s">
        <v>222</v>
      </c>
      <c r="E7" s="205">
        <v>39</v>
      </c>
      <c r="F7" s="208" t="s">
        <v>223</v>
      </c>
      <c r="G7" s="186">
        <f>6.9*8</f>
        <v>55.2</v>
      </c>
      <c r="H7" s="147" t="str">
        <f t="shared" ref="H7:H12" si="0">F7</f>
        <v>㎥</v>
      </c>
      <c r="I7" s="147" t="s">
        <v>251</v>
      </c>
      <c r="J7" s="146">
        <f t="shared" ref="J7:J12" si="1">ROUNDUP(E7/G7,1)</f>
        <v>0.79999999999999993</v>
      </c>
      <c r="K7" s="147" t="s">
        <v>218</v>
      </c>
    </row>
    <row r="8" spans="2:11" ht="21.95" customHeight="1">
      <c r="B8" s="207" t="s">
        <v>218</v>
      </c>
      <c r="C8" s="207" t="s">
        <v>429</v>
      </c>
      <c r="D8" s="207" t="s">
        <v>222</v>
      </c>
      <c r="E8" s="205">
        <v>13</v>
      </c>
      <c r="F8" s="208" t="s">
        <v>223</v>
      </c>
      <c r="G8" s="186">
        <f>3.3*8</f>
        <v>26.4</v>
      </c>
      <c r="H8" s="147" t="str">
        <f>F8</f>
        <v>㎥</v>
      </c>
      <c r="I8" s="147" t="s">
        <v>251</v>
      </c>
      <c r="J8" s="146">
        <f>ROUNDUP(E8/G8,1)</f>
        <v>0.5</v>
      </c>
      <c r="K8" s="147" t="s">
        <v>218</v>
      </c>
    </row>
    <row r="9" spans="2:11" ht="21.95" customHeight="1">
      <c r="B9" s="207" t="s">
        <v>218</v>
      </c>
      <c r="C9" s="207" t="s">
        <v>226</v>
      </c>
      <c r="D9" s="207" t="s">
        <v>222</v>
      </c>
      <c r="E9" s="205">
        <v>16</v>
      </c>
      <c r="F9" s="208" t="s">
        <v>223</v>
      </c>
      <c r="G9" s="186">
        <f>3.3*8</f>
        <v>26.4</v>
      </c>
      <c r="H9" s="147" t="str">
        <f t="shared" si="0"/>
        <v>㎥</v>
      </c>
      <c r="I9" s="147" t="s">
        <v>251</v>
      </c>
      <c r="J9" s="146">
        <f t="shared" si="1"/>
        <v>0.7</v>
      </c>
      <c r="K9" s="147" t="s">
        <v>218</v>
      </c>
    </row>
    <row r="10" spans="2:11" ht="21.95" customHeight="1">
      <c r="B10" s="207" t="s">
        <v>218</v>
      </c>
      <c r="C10" s="207" t="s">
        <v>430</v>
      </c>
      <c r="D10" s="207" t="s">
        <v>431</v>
      </c>
      <c r="E10" s="205">
        <v>100</v>
      </c>
      <c r="F10" s="208" t="s">
        <v>225</v>
      </c>
      <c r="G10" s="186">
        <v>460</v>
      </c>
      <c r="H10" s="147" t="str">
        <f t="shared" si="0"/>
        <v>㎡</v>
      </c>
      <c r="I10" s="147" t="s">
        <v>251</v>
      </c>
      <c r="J10" s="146">
        <f t="shared" si="1"/>
        <v>0.30000000000000004</v>
      </c>
      <c r="K10" s="147" t="s">
        <v>218</v>
      </c>
    </row>
    <row r="11" spans="2:11" ht="21.95" customHeight="1">
      <c r="B11" s="207" t="s">
        <v>218</v>
      </c>
      <c r="C11" s="207" t="s">
        <v>453</v>
      </c>
      <c r="D11" s="207" t="s">
        <v>454</v>
      </c>
      <c r="E11" s="205">
        <v>8</v>
      </c>
      <c r="F11" s="208" t="s">
        <v>254</v>
      </c>
      <c r="G11" s="186">
        <f>39*2.5</f>
        <v>97.5</v>
      </c>
      <c r="H11" s="147" t="str">
        <f t="shared" si="0"/>
        <v>M</v>
      </c>
      <c r="I11" s="147" t="s">
        <v>251</v>
      </c>
      <c r="J11" s="146">
        <f t="shared" si="1"/>
        <v>0.1</v>
      </c>
      <c r="K11" s="147" t="s">
        <v>218</v>
      </c>
    </row>
    <row r="12" spans="2:11" ht="21.95" customHeight="1">
      <c r="B12" s="207" t="s">
        <v>218</v>
      </c>
      <c r="C12" s="207" t="s">
        <v>278</v>
      </c>
      <c r="D12" s="207" t="s">
        <v>218</v>
      </c>
      <c r="E12" s="205">
        <v>8</v>
      </c>
      <c r="F12" s="208" t="s">
        <v>254</v>
      </c>
      <c r="G12" s="186">
        <v>450</v>
      </c>
      <c r="H12" s="147" t="str">
        <f t="shared" si="0"/>
        <v>M</v>
      </c>
      <c r="I12" s="147" t="s">
        <v>251</v>
      </c>
      <c r="J12" s="146">
        <f t="shared" si="1"/>
        <v>0.1</v>
      </c>
      <c r="K12" s="147"/>
    </row>
    <row r="13" spans="2:11" ht="21.95" customHeight="1">
      <c r="B13" s="207" t="s">
        <v>218</v>
      </c>
      <c r="C13" s="207" t="s">
        <v>279</v>
      </c>
      <c r="D13" s="207" t="s">
        <v>218</v>
      </c>
      <c r="E13" s="205">
        <v>17</v>
      </c>
      <c r="F13" s="208" t="s">
        <v>254</v>
      </c>
      <c r="G13" s="186">
        <v>500</v>
      </c>
      <c r="H13" s="147" t="str">
        <f t="shared" ref="H13:H18" si="2">F13</f>
        <v>M</v>
      </c>
      <c r="I13" s="147" t="s">
        <v>251</v>
      </c>
      <c r="J13" s="146">
        <f t="shared" ref="J13:J18" si="3">ROUNDUP(E13/G13,1)</f>
        <v>0.1</v>
      </c>
      <c r="K13" s="147"/>
    </row>
    <row r="14" spans="2:11" ht="21.95" customHeight="1">
      <c r="B14" s="207" t="s">
        <v>218</v>
      </c>
      <c r="C14" s="207" t="s">
        <v>227</v>
      </c>
      <c r="D14" s="207" t="s">
        <v>222</v>
      </c>
      <c r="E14" s="205">
        <v>75</v>
      </c>
      <c r="F14" s="208" t="s">
        <v>223</v>
      </c>
      <c r="G14" s="186">
        <f>13.27*8</f>
        <v>106.16</v>
      </c>
      <c r="H14" s="147" t="str">
        <f t="shared" si="2"/>
        <v>㎥</v>
      </c>
      <c r="I14" s="147" t="s">
        <v>251</v>
      </c>
      <c r="J14" s="146">
        <f t="shared" si="3"/>
        <v>0.79999999999999993</v>
      </c>
      <c r="K14" s="147"/>
    </row>
    <row r="15" spans="2:11" ht="21.95" customHeight="1">
      <c r="B15" s="204" t="s">
        <v>224</v>
      </c>
      <c r="C15" s="204" t="s">
        <v>220</v>
      </c>
      <c r="D15" s="204" t="s">
        <v>218</v>
      </c>
      <c r="E15" s="205"/>
      <c r="F15" s="206" t="s">
        <v>218</v>
      </c>
      <c r="G15" s="186"/>
      <c r="H15" s="147"/>
      <c r="I15" s="147"/>
      <c r="J15" s="146"/>
      <c r="K15" s="147"/>
    </row>
    <row r="16" spans="2:11" ht="21.95" customHeight="1">
      <c r="B16" s="207" t="s">
        <v>218</v>
      </c>
      <c r="C16" s="207" t="s">
        <v>286</v>
      </c>
      <c r="D16" s="207" t="s">
        <v>222</v>
      </c>
      <c r="E16" s="205">
        <v>125</v>
      </c>
      <c r="F16" s="208" t="s">
        <v>223</v>
      </c>
      <c r="G16" s="186">
        <f>50.69*8</f>
        <v>405.52</v>
      </c>
      <c r="H16" s="147" t="str">
        <f t="shared" si="2"/>
        <v>㎥</v>
      </c>
      <c r="I16" s="147" t="s">
        <v>251</v>
      </c>
      <c r="J16" s="146">
        <f t="shared" si="3"/>
        <v>0.4</v>
      </c>
      <c r="K16" s="147" t="s">
        <v>218</v>
      </c>
    </row>
    <row r="17" spans="2:11" ht="21.95" customHeight="1">
      <c r="B17" s="207" t="s">
        <v>218</v>
      </c>
      <c r="C17" s="207" t="s">
        <v>416</v>
      </c>
      <c r="D17" s="207" t="s">
        <v>222</v>
      </c>
      <c r="E17" s="205">
        <v>16</v>
      </c>
      <c r="F17" s="208" t="s">
        <v>223</v>
      </c>
      <c r="G17" s="186">
        <f>40.32*8</f>
        <v>322.56</v>
      </c>
      <c r="H17" s="147" t="str">
        <f t="shared" si="2"/>
        <v>㎥</v>
      </c>
      <c r="I17" s="147" t="s">
        <v>251</v>
      </c>
      <c r="J17" s="146">
        <f t="shared" si="3"/>
        <v>0.1</v>
      </c>
      <c r="K17" s="147"/>
    </row>
    <row r="18" spans="2:11" ht="21.95" customHeight="1">
      <c r="B18" s="207" t="s">
        <v>218</v>
      </c>
      <c r="C18" s="207" t="s">
        <v>288</v>
      </c>
      <c r="D18" s="207" t="s">
        <v>268</v>
      </c>
      <c r="E18" s="205">
        <v>20</v>
      </c>
      <c r="F18" s="208" t="s">
        <v>223</v>
      </c>
      <c r="G18" s="186">
        <f>34.56*8</f>
        <v>276.48</v>
      </c>
      <c r="H18" s="147" t="str">
        <f t="shared" si="2"/>
        <v>㎥</v>
      </c>
      <c r="I18" s="147" t="s">
        <v>251</v>
      </c>
      <c r="J18" s="146">
        <f t="shared" si="3"/>
        <v>0.1</v>
      </c>
      <c r="K18" s="147" t="s">
        <v>218</v>
      </c>
    </row>
    <row r="19" spans="2:11" ht="21.95" customHeight="1">
      <c r="B19" s="207" t="s">
        <v>218</v>
      </c>
      <c r="C19" s="207" t="s">
        <v>253</v>
      </c>
      <c r="D19" s="207" t="s">
        <v>268</v>
      </c>
      <c r="E19" s="205">
        <v>12</v>
      </c>
      <c r="F19" s="208" t="s">
        <v>223</v>
      </c>
      <c r="G19" s="186">
        <f>44.35*8</f>
        <v>354.8</v>
      </c>
      <c r="H19" s="147" t="str">
        <f t="shared" ref="H19:H74" si="4">F19</f>
        <v>㎥</v>
      </c>
      <c r="I19" s="147" t="s">
        <v>251</v>
      </c>
      <c r="J19" s="146">
        <f t="shared" ref="J19:J74" si="5">ROUNDUP(E19/G19,1)</f>
        <v>0.1</v>
      </c>
      <c r="K19" s="147" t="s">
        <v>218</v>
      </c>
    </row>
    <row r="20" spans="2:11" ht="21.95" customHeight="1">
      <c r="B20" s="207" t="s">
        <v>218</v>
      </c>
      <c r="C20" s="207" t="s">
        <v>289</v>
      </c>
      <c r="D20" s="207" t="s">
        <v>222</v>
      </c>
      <c r="E20" s="205">
        <v>79</v>
      </c>
      <c r="F20" s="208" t="s">
        <v>225</v>
      </c>
      <c r="G20" s="186">
        <f>36.9*8/0.1</f>
        <v>2951.9999999999995</v>
      </c>
      <c r="H20" s="147" t="str">
        <f t="shared" si="4"/>
        <v>㎡</v>
      </c>
      <c r="I20" s="147" t="s">
        <v>251</v>
      </c>
      <c r="J20" s="146">
        <f t="shared" si="5"/>
        <v>0.1</v>
      </c>
      <c r="K20" s="147" t="s">
        <v>218</v>
      </c>
    </row>
    <row r="21" spans="2:11" ht="21.95" customHeight="1">
      <c r="B21" s="207" t="s">
        <v>218</v>
      </c>
      <c r="C21" s="207" t="s">
        <v>455</v>
      </c>
      <c r="D21" s="207" t="s">
        <v>417</v>
      </c>
      <c r="E21" s="205">
        <v>116</v>
      </c>
      <c r="F21" s="208" t="s">
        <v>223</v>
      </c>
      <c r="G21" s="186">
        <f>43.2*8</f>
        <v>345.6</v>
      </c>
      <c r="H21" s="147" t="str">
        <f t="shared" si="4"/>
        <v>㎥</v>
      </c>
      <c r="I21" s="147" t="s">
        <v>251</v>
      </c>
      <c r="J21" s="146">
        <f t="shared" si="5"/>
        <v>0.4</v>
      </c>
      <c r="K21" s="147" t="s">
        <v>218</v>
      </c>
    </row>
    <row r="22" spans="2:11" ht="21.95" customHeight="1">
      <c r="B22" s="207" t="s">
        <v>218</v>
      </c>
      <c r="C22" s="207" t="s">
        <v>218</v>
      </c>
      <c r="D22" s="207" t="s">
        <v>218</v>
      </c>
      <c r="E22" s="205"/>
      <c r="F22" s="208" t="s">
        <v>218</v>
      </c>
      <c r="G22" s="186"/>
      <c r="H22" s="147"/>
      <c r="I22" s="147"/>
      <c r="J22" s="146"/>
      <c r="K22" s="147" t="s">
        <v>218</v>
      </c>
    </row>
    <row r="23" spans="2:11" ht="21.95" customHeight="1">
      <c r="B23" s="204" t="s">
        <v>228</v>
      </c>
      <c r="C23" s="204" t="s">
        <v>256</v>
      </c>
      <c r="D23" s="204" t="s">
        <v>218</v>
      </c>
      <c r="E23" s="205"/>
      <c r="F23" s="206" t="s">
        <v>218</v>
      </c>
      <c r="G23" s="186"/>
      <c r="H23" s="147"/>
      <c r="I23" s="147"/>
      <c r="J23" s="172">
        <f>ROUND(SUM(J24:J52),0)</f>
        <v>8</v>
      </c>
      <c r="K23" s="147" t="s">
        <v>218</v>
      </c>
    </row>
    <row r="24" spans="2:11" ht="21.95" customHeight="1">
      <c r="B24" s="204" t="s">
        <v>230</v>
      </c>
      <c r="C24" s="204" t="s">
        <v>291</v>
      </c>
      <c r="D24" s="204" t="s">
        <v>218</v>
      </c>
      <c r="E24" s="205"/>
      <c r="F24" s="206" t="s">
        <v>218</v>
      </c>
      <c r="G24" s="186"/>
      <c r="H24" s="147"/>
      <c r="I24" s="147"/>
      <c r="J24" s="146"/>
      <c r="K24" s="147" t="s">
        <v>218</v>
      </c>
    </row>
    <row r="25" spans="2:11" ht="21.95" customHeight="1">
      <c r="B25" s="204" t="s">
        <v>231</v>
      </c>
      <c r="C25" s="204" t="s">
        <v>292</v>
      </c>
      <c r="D25" s="204" t="s">
        <v>418</v>
      </c>
      <c r="E25" s="205"/>
      <c r="F25" s="206" t="s">
        <v>218</v>
      </c>
      <c r="G25" s="186"/>
      <c r="H25" s="147"/>
      <c r="I25" s="147"/>
      <c r="J25" s="146"/>
      <c r="K25" s="147" t="s">
        <v>218</v>
      </c>
    </row>
    <row r="26" spans="2:11" ht="21.95" customHeight="1">
      <c r="B26" s="207" t="s">
        <v>218</v>
      </c>
      <c r="C26" s="207" t="s">
        <v>432</v>
      </c>
      <c r="D26" s="207" t="s">
        <v>456</v>
      </c>
      <c r="E26" s="205">
        <v>70</v>
      </c>
      <c r="F26" s="208" t="s">
        <v>267</v>
      </c>
      <c r="G26" s="186">
        <v>50</v>
      </c>
      <c r="H26" s="147" t="str">
        <f t="shared" si="4"/>
        <v>m</v>
      </c>
      <c r="I26" s="147" t="s">
        <v>251</v>
      </c>
      <c r="J26" s="146">
        <f t="shared" si="5"/>
        <v>1.4</v>
      </c>
      <c r="K26" s="147" t="s">
        <v>218</v>
      </c>
    </row>
    <row r="27" spans="2:11" ht="21.95" customHeight="1">
      <c r="B27" s="207" t="s">
        <v>218</v>
      </c>
      <c r="C27" s="207" t="s">
        <v>432</v>
      </c>
      <c r="D27" s="207" t="s">
        <v>457</v>
      </c>
      <c r="E27" s="205">
        <v>4</v>
      </c>
      <c r="F27" s="208" t="s">
        <v>267</v>
      </c>
      <c r="G27" s="186">
        <v>60</v>
      </c>
      <c r="H27" s="147" t="str">
        <f t="shared" si="4"/>
        <v>m</v>
      </c>
      <c r="I27" s="147" t="s">
        <v>251</v>
      </c>
      <c r="J27" s="146">
        <f t="shared" si="5"/>
        <v>0.1</v>
      </c>
      <c r="K27" s="147" t="s">
        <v>218</v>
      </c>
    </row>
    <row r="28" spans="2:11" ht="21.95" customHeight="1">
      <c r="B28" s="207" t="s">
        <v>218</v>
      </c>
      <c r="C28" s="207" t="s">
        <v>297</v>
      </c>
      <c r="D28" s="207" t="s">
        <v>298</v>
      </c>
      <c r="E28" s="205">
        <v>8</v>
      </c>
      <c r="F28" s="208" t="s">
        <v>282</v>
      </c>
      <c r="G28" s="186">
        <v>50</v>
      </c>
      <c r="H28" s="147" t="str">
        <f t="shared" si="4"/>
        <v>개소</v>
      </c>
      <c r="I28" s="147" t="s">
        <v>251</v>
      </c>
      <c r="J28" s="146">
        <f t="shared" si="5"/>
        <v>0.2</v>
      </c>
      <c r="K28" s="147" t="s">
        <v>218</v>
      </c>
    </row>
    <row r="29" spans="2:11" ht="21.95" customHeight="1">
      <c r="B29" s="207" t="s">
        <v>218</v>
      </c>
      <c r="C29" s="207" t="s">
        <v>309</v>
      </c>
      <c r="D29" s="207" t="s">
        <v>458</v>
      </c>
      <c r="E29" s="205">
        <v>2</v>
      </c>
      <c r="F29" s="208" t="s">
        <v>282</v>
      </c>
      <c r="G29" s="186">
        <v>10</v>
      </c>
      <c r="H29" s="147" t="str">
        <f t="shared" si="4"/>
        <v>개소</v>
      </c>
      <c r="I29" s="147" t="s">
        <v>251</v>
      </c>
      <c r="J29" s="146">
        <f t="shared" si="5"/>
        <v>0.2</v>
      </c>
      <c r="K29" s="147" t="s">
        <v>218</v>
      </c>
    </row>
    <row r="30" spans="2:11" ht="21.95" customHeight="1">
      <c r="B30" s="207" t="s">
        <v>218</v>
      </c>
      <c r="C30" s="207" t="s">
        <v>301</v>
      </c>
      <c r="D30" s="207" t="s">
        <v>218</v>
      </c>
      <c r="E30" s="205">
        <v>8</v>
      </c>
      <c r="F30" s="208" t="s">
        <v>223</v>
      </c>
      <c r="G30" s="186">
        <v>110</v>
      </c>
      <c r="H30" s="147" t="str">
        <f t="shared" si="4"/>
        <v>㎥</v>
      </c>
      <c r="I30" s="147" t="s">
        <v>251</v>
      </c>
      <c r="J30" s="146">
        <f t="shared" si="5"/>
        <v>0.1</v>
      </c>
      <c r="K30" s="147" t="s">
        <v>218</v>
      </c>
    </row>
    <row r="31" spans="2:11" ht="21.95" customHeight="1">
      <c r="B31" s="204" t="s">
        <v>240</v>
      </c>
      <c r="C31" s="204" t="s">
        <v>302</v>
      </c>
      <c r="D31" s="204" t="s">
        <v>218</v>
      </c>
      <c r="E31" s="205"/>
      <c r="F31" s="206" t="s">
        <v>218</v>
      </c>
      <c r="G31" s="186"/>
      <c r="H31" s="147"/>
      <c r="I31" s="147"/>
      <c r="J31" s="146"/>
      <c r="K31" s="147" t="s">
        <v>218</v>
      </c>
    </row>
    <row r="32" spans="2:11" ht="21.95" customHeight="1">
      <c r="B32" s="207" t="s">
        <v>218</v>
      </c>
      <c r="C32" s="207" t="s">
        <v>302</v>
      </c>
      <c r="D32" s="207" t="s">
        <v>459</v>
      </c>
      <c r="E32" s="205">
        <v>20</v>
      </c>
      <c r="F32" s="208" t="s">
        <v>267</v>
      </c>
      <c r="G32" s="186">
        <f>(63*0.319+40*1.28)/2</f>
        <v>35.648499999999999</v>
      </c>
      <c r="H32" s="147" t="str">
        <f t="shared" si="4"/>
        <v>m</v>
      </c>
      <c r="I32" s="147" t="s">
        <v>251</v>
      </c>
      <c r="J32" s="146">
        <f t="shared" si="5"/>
        <v>0.6</v>
      </c>
      <c r="K32" s="147" t="s">
        <v>218</v>
      </c>
    </row>
    <row r="33" spans="2:11" ht="21.95" customHeight="1">
      <c r="B33" s="204" t="s">
        <v>242</v>
      </c>
      <c r="C33" s="204" t="s">
        <v>419</v>
      </c>
      <c r="D33" s="204" t="s">
        <v>218</v>
      </c>
      <c r="E33" s="205"/>
      <c r="F33" s="206" t="s">
        <v>218</v>
      </c>
      <c r="G33" s="186"/>
      <c r="H33" s="147"/>
      <c r="I33" s="147"/>
      <c r="J33" s="146"/>
      <c r="K33" s="147" t="s">
        <v>218</v>
      </c>
    </row>
    <row r="34" spans="2:11" ht="21.95" customHeight="1">
      <c r="B34" s="207" t="s">
        <v>218</v>
      </c>
      <c r="C34" s="207" t="s">
        <v>460</v>
      </c>
      <c r="D34" s="207" t="s">
        <v>461</v>
      </c>
      <c r="E34" s="205">
        <v>8</v>
      </c>
      <c r="F34" s="208" t="s">
        <v>282</v>
      </c>
      <c r="G34" s="186">
        <f>1/0.61*8</f>
        <v>13.114754098360656</v>
      </c>
      <c r="H34" s="147" t="str">
        <f t="shared" si="4"/>
        <v>개소</v>
      </c>
      <c r="I34" s="147" t="s">
        <v>251</v>
      </c>
      <c r="J34" s="146">
        <f t="shared" si="5"/>
        <v>0.7</v>
      </c>
      <c r="K34" s="147" t="s">
        <v>218</v>
      </c>
    </row>
    <row r="35" spans="2:11" ht="21.95" customHeight="1">
      <c r="B35" s="207" t="s">
        <v>218</v>
      </c>
      <c r="C35" s="207" t="s">
        <v>462</v>
      </c>
      <c r="D35" s="207" t="s">
        <v>463</v>
      </c>
      <c r="E35" s="205">
        <v>1</v>
      </c>
      <c r="F35" s="208" t="s">
        <v>282</v>
      </c>
      <c r="G35" s="186">
        <v>3</v>
      </c>
      <c r="H35" s="147" t="str">
        <f t="shared" si="4"/>
        <v>개소</v>
      </c>
      <c r="I35" s="147" t="s">
        <v>251</v>
      </c>
      <c r="J35" s="146">
        <f t="shared" si="5"/>
        <v>0.4</v>
      </c>
      <c r="K35" s="147" t="s">
        <v>218</v>
      </c>
    </row>
    <row r="36" spans="2:11" ht="21.95" customHeight="1">
      <c r="B36" s="207" t="s">
        <v>218</v>
      </c>
      <c r="C36" s="207" t="s">
        <v>319</v>
      </c>
      <c r="D36" s="207" t="s">
        <v>464</v>
      </c>
      <c r="E36" s="205">
        <v>8</v>
      </c>
      <c r="F36" s="208" t="s">
        <v>269</v>
      </c>
      <c r="G36" s="186">
        <v>50</v>
      </c>
      <c r="H36" s="147" t="str">
        <f t="shared" si="4"/>
        <v>조</v>
      </c>
      <c r="I36" s="147" t="s">
        <v>251</v>
      </c>
      <c r="J36" s="146">
        <f t="shared" si="5"/>
        <v>0.2</v>
      </c>
      <c r="K36" s="147" t="s">
        <v>218</v>
      </c>
    </row>
    <row r="37" spans="2:11" ht="21.95" customHeight="1">
      <c r="B37" s="207" t="s">
        <v>218</v>
      </c>
      <c r="C37" s="207" t="s">
        <v>465</v>
      </c>
      <c r="D37" s="207" t="s">
        <v>466</v>
      </c>
      <c r="E37" s="205">
        <v>1</v>
      </c>
      <c r="F37" s="208" t="s">
        <v>269</v>
      </c>
      <c r="G37" s="186">
        <v>50</v>
      </c>
      <c r="H37" s="147" t="str">
        <f t="shared" si="4"/>
        <v>조</v>
      </c>
      <c r="I37" s="147" t="s">
        <v>251</v>
      </c>
      <c r="J37" s="146">
        <f t="shared" si="5"/>
        <v>0.1</v>
      </c>
      <c r="K37" s="147" t="s">
        <v>218</v>
      </c>
    </row>
    <row r="38" spans="2:11" ht="21.95" customHeight="1">
      <c r="B38" s="204" t="s">
        <v>239</v>
      </c>
      <c r="C38" s="204" t="s">
        <v>467</v>
      </c>
      <c r="D38" s="204" t="s">
        <v>218</v>
      </c>
      <c r="E38" s="205"/>
      <c r="F38" s="206" t="s">
        <v>218</v>
      </c>
      <c r="G38" s="186"/>
      <c r="H38" s="147" t="str">
        <f t="shared" si="4"/>
        <v/>
      </c>
      <c r="I38" s="147"/>
      <c r="J38" s="146"/>
      <c r="K38" s="147"/>
    </row>
    <row r="39" spans="2:11" ht="21.95" customHeight="1">
      <c r="B39" s="207" t="s">
        <v>218</v>
      </c>
      <c r="C39" s="207" t="s">
        <v>467</v>
      </c>
      <c r="D39" s="207" t="s">
        <v>468</v>
      </c>
      <c r="E39" s="205">
        <v>1</v>
      </c>
      <c r="F39" s="208" t="s">
        <v>282</v>
      </c>
      <c r="G39" s="186">
        <v>5</v>
      </c>
      <c r="H39" s="147" t="str">
        <f t="shared" si="4"/>
        <v>개소</v>
      </c>
      <c r="I39" s="147" t="s">
        <v>251</v>
      </c>
      <c r="J39" s="146">
        <f t="shared" si="5"/>
        <v>0.2</v>
      </c>
      <c r="K39" s="147" t="s">
        <v>218</v>
      </c>
    </row>
    <row r="40" spans="2:11" ht="21.95" customHeight="1">
      <c r="B40" s="204" t="s">
        <v>241</v>
      </c>
      <c r="C40" s="204" t="s">
        <v>469</v>
      </c>
      <c r="D40" s="204" t="s">
        <v>470</v>
      </c>
      <c r="E40" s="205"/>
      <c r="F40" s="206" t="s">
        <v>218</v>
      </c>
      <c r="G40" s="186"/>
      <c r="H40" s="147"/>
      <c r="I40" s="147"/>
      <c r="J40" s="146"/>
      <c r="K40" s="147" t="s">
        <v>218</v>
      </c>
    </row>
    <row r="41" spans="2:11" ht="21.95" customHeight="1">
      <c r="B41" s="207" t="s">
        <v>218</v>
      </c>
      <c r="C41" s="207" t="s">
        <v>232</v>
      </c>
      <c r="D41" s="207" t="s">
        <v>234</v>
      </c>
      <c r="E41" s="205">
        <v>8</v>
      </c>
      <c r="F41" s="208" t="s">
        <v>223</v>
      </c>
      <c r="G41" s="186">
        <v>63</v>
      </c>
      <c r="H41" s="147" t="str">
        <f t="shared" si="4"/>
        <v>㎥</v>
      </c>
      <c r="I41" s="147" t="s">
        <v>251</v>
      </c>
      <c r="J41" s="146">
        <f t="shared" si="5"/>
        <v>0.2</v>
      </c>
      <c r="K41" s="147" t="s">
        <v>218</v>
      </c>
    </row>
    <row r="42" spans="2:11" ht="21.95" customHeight="1">
      <c r="B42" s="207" t="s">
        <v>218</v>
      </c>
      <c r="C42" s="207" t="s">
        <v>235</v>
      </c>
      <c r="D42" s="207" t="s">
        <v>237</v>
      </c>
      <c r="E42" s="205">
        <v>24</v>
      </c>
      <c r="F42" s="208" t="s">
        <v>225</v>
      </c>
      <c r="G42" s="186">
        <v>40</v>
      </c>
      <c r="H42" s="147" t="str">
        <f t="shared" si="4"/>
        <v>㎡</v>
      </c>
      <c r="I42" s="147" t="s">
        <v>251</v>
      </c>
      <c r="J42" s="146">
        <f t="shared" si="5"/>
        <v>0.6</v>
      </c>
      <c r="K42" s="147" t="s">
        <v>218</v>
      </c>
    </row>
    <row r="43" spans="2:11" ht="21.95" customHeight="1">
      <c r="B43" s="207" t="s">
        <v>218</v>
      </c>
      <c r="C43" s="207" t="s">
        <v>420</v>
      </c>
      <c r="D43" s="207" t="s">
        <v>421</v>
      </c>
      <c r="E43" s="205">
        <v>64</v>
      </c>
      <c r="F43" s="208" t="s">
        <v>254</v>
      </c>
      <c r="G43" s="186"/>
      <c r="H43" s="147"/>
      <c r="I43" s="147"/>
      <c r="J43" s="146"/>
      <c r="K43" s="147" t="s">
        <v>444</v>
      </c>
    </row>
    <row r="44" spans="2:11" ht="21.95" customHeight="1">
      <c r="B44" s="207" t="s">
        <v>218</v>
      </c>
      <c r="C44" s="207" t="s">
        <v>325</v>
      </c>
      <c r="D44" s="207" t="s">
        <v>422</v>
      </c>
      <c r="E44" s="205">
        <v>1</v>
      </c>
      <c r="F44" s="208" t="s">
        <v>225</v>
      </c>
      <c r="G44" s="186">
        <v>50</v>
      </c>
      <c r="H44" s="147" t="str">
        <f t="shared" si="4"/>
        <v>㎡</v>
      </c>
      <c r="I44" s="147" t="s">
        <v>251</v>
      </c>
      <c r="J44" s="146">
        <f t="shared" si="5"/>
        <v>0.1</v>
      </c>
      <c r="K44" s="147" t="s">
        <v>218</v>
      </c>
    </row>
    <row r="45" spans="2:11" ht="21.95" customHeight="1">
      <c r="B45" s="204" t="s">
        <v>433</v>
      </c>
      <c r="C45" s="204" t="s">
        <v>471</v>
      </c>
      <c r="D45" s="204" t="s">
        <v>472</v>
      </c>
      <c r="E45" s="205"/>
      <c r="F45" s="206" t="s">
        <v>218</v>
      </c>
      <c r="G45" s="186"/>
      <c r="H45" s="147"/>
      <c r="I45" s="147"/>
      <c r="J45" s="146"/>
      <c r="K45" s="147" t="s">
        <v>218</v>
      </c>
    </row>
    <row r="46" spans="2:11" ht="21.95" customHeight="1">
      <c r="B46" s="207" t="s">
        <v>218</v>
      </c>
      <c r="C46" s="207" t="s">
        <v>266</v>
      </c>
      <c r="D46" s="207" t="s">
        <v>434</v>
      </c>
      <c r="E46" s="205">
        <v>52</v>
      </c>
      <c r="F46" s="208" t="s">
        <v>254</v>
      </c>
      <c r="G46" s="186">
        <v>65</v>
      </c>
      <c r="H46" s="147" t="str">
        <f t="shared" si="4"/>
        <v>M</v>
      </c>
      <c r="I46" s="147" t="s">
        <v>251</v>
      </c>
      <c r="J46" s="146">
        <f t="shared" si="5"/>
        <v>0.8</v>
      </c>
      <c r="K46" s="147" t="s">
        <v>218</v>
      </c>
    </row>
    <row r="47" spans="2:11" ht="21" customHeight="1">
      <c r="B47" s="207" t="s">
        <v>218</v>
      </c>
      <c r="C47" s="207" t="s">
        <v>436</v>
      </c>
      <c r="D47" s="207" t="s">
        <v>435</v>
      </c>
      <c r="E47" s="205">
        <v>9</v>
      </c>
      <c r="F47" s="208" t="s">
        <v>254</v>
      </c>
      <c r="G47" s="186">
        <v>85</v>
      </c>
      <c r="H47" s="147" t="str">
        <f t="shared" si="4"/>
        <v>M</v>
      </c>
      <c r="I47" s="147" t="s">
        <v>251</v>
      </c>
      <c r="J47" s="146">
        <f t="shared" si="5"/>
        <v>0.2</v>
      </c>
      <c r="K47" s="147" t="s">
        <v>218</v>
      </c>
    </row>
    <row r="48" spans="2:11" ht="21" customHeight="1">
      <c r="B48" s="207" t="s">
        <v>218</v>
      </c>
      <c r="C48" s="207" t="s">
        <v>266</v>
      </c>
      <c r="D48" s="207" t="s">
        <v>437</v>
      </c>
      <c r="E48" s="205">
        <v>3</v>
      </c>
      <c r="F48" s="208" t="s">
        <v>254</v>
      </c>
      <c r="G48" s="186">
        <v>90</v>
      </c>
      <c r="H48" s="147" t="str">
        <f t="shared" si="4"/>
        <v>M</v>
      </c>
      <c r="I48" s="147" t="s">
        <v>251</v>
      </c>
      <c r="J48" s="146">
        <f t="shared" si="5"/>
        <v>0.1</v>
      </c>
      <c r="K48" s="147" t="s">
        <v>218</v>
      </c>
    </row>
    <row r="49" spans="2:11" ht="21" customHeight="1">
      <c r="B49" s="207" t="s">
        <v>218</v>
      </c>
      <c r="C49" s="207" t="s">
        <v>266</v>
      </c>
      <c r="D49" s="207" t="s">
        <v>438</v>
      </c>
      <c r="E49" s="205">
        <v>65</v>
      </c>
      <c r="F49" s="208" t="s">
        <v>254</v>
      </c>
      <c r="G49" s="186">
        <v>100</v>
      </c>
      <c r="H49" s="147" t="str">
        <f t="shared" si="4"/>
        <v>M</v>
      </c>
      <c r="I49" s="147" t="s">
        <v>251</v>
      </c>
      <c r="J49" s="146">
        <f t="shared" si="5"/>
        <v>0.7</v>
      </c>
      <c r="K49" s="147" t="s">
        <v>218</v>
      </c>
    </row>
    <row r="50" spans="2:11" ht="21" customHeight="1">
      <c r="B50" s="207" t="s">
        <v>218</v>
      </c>
      <c r="C50" s="207" t="s">
        <v>423</v>
      </c>
      <c r="D50" s="207" t="s">
        <v>424</v>
      </c>
      <c r="E50" s="209">
        <v>0.1</v>
      </c>
      <c r="F50" s="208" t="s">
        <v>223</v>
      </c>
      <c r="G50" s="186">
        <f>20.89*8</f>
        <v>167.12</v>
      </c>
      <c r="H50" s="147" t="str">
        <f t="shared" si="4"/>
        <v>㎥</v>
      </c>
      <c r="I50" s="147" t="s">
        <v>251</v>
      </c>
      <c r="J50" s="146">
        <f t="shared" si="5"/>
        <v>0.1</v>
      </c>
      <c r="K50" s="147" t="s">
        <v>218</v>
      </c>
    </row>
    <row r="51" spans="2:11" ht="21" customHeight="1">
      <c r="B51" s="207" t="s">
        <v>218</v>
      </c>
      <c r="C51" s="207" t="s">
        <v>232</v>
      </c>
      <c r="D51" s="207" t="s">
        <v>473</v>
      </c>
      <c r="E51" s="205">
        <v>2</v>
      </c>
      <c r="F51" s="208" t="s">
        <v>223</v>
      </c>
      <c r="G51" s="186">
        <f>63*0.5</f>
        <v>31.5</v>
      </c>
      <c r="H51" s="147" t="str">
        <f t="shared" si="4"/>
        <v>㎥</v>
      </c>
      <c r="I51" s="147" t="s">
        <v>251</v>
      </c>
      <c r="J51" s="146">
        <f t="shared" si="5"/>
        <v>0.1</v>
      </c>
      <c r="K51" s="147" t="s">
        <v>218</v>
      </c>
    </row>
    <row r="52" spans="2:11" ht="21" customHeight="1">
      <c r="B52" s="207" t="s">
        <v>218</v>
      </c>
      <c r="C52" s="207" t="s">
        <v>235</v>
      </c>
      <c r="D52" s="207" t="s">
        <v>237</v>
      </c>
      <c r="E52" s="205">
        <v>20</v>
      </c>
      <c r="F52" s="208" t="s">
        <v>225</v>
      </c>
      <c r="G52" s="186">
        <v>40</v>
      </c>
      <c r="H52" s="147" t="str">
        <f t="shared" si="4"/>
        <v>㎡</v>
      </c>
      <c r="I52" s="147" t="s">
        <v>251</v>
      </c>
      <c r="J52" s="146">
        <f t="shared" si="5"/>
        <v>0.5</v>
      </c>
      <c r="K52" s="147" t="s">
        <v>218</v>
      </c>
    </row>
    <row r="53" spans="2:11" ht="21" customHeight="1">
      <c r="B53" s="207" t="s">
        <v>218</v>
      </c>
      <c r="C53" s="207" t="s">
        <v>218</v>
      </c>
      <c r="D53" s="207" t="s">
        <v>218</v>
      </c>
      <c r="E53" s="205"/>
      <c r="F53" s="208" t="s">
        <v>218</v>
      </c>
      <c r="G53" s="186"/>
      <c r="H53" s="147"/>
      <c r="I53" s="147"/>
      <c r="J53" s="146"/>
      <c r="K53" s="147" t="s">
        <v>218</v>
      </c>
    </row>
    <row r="54" spans="2:11" ht="21" customHeight="1">
      <c r="B54" s="204" t="s">
        <v>257</v>
      </c>
      <c r="C54" s="204" t="s">
        <v>258</v>
      </c>
      <c r="D54" s="204" t="s">
        <v>218</v>
      </c>
      <c r="E54" s="205"/>
      <c r="F54" s="206" t="s">
        <v>218</v>
      </c>
      <c r="G54" s="186"/>
      <c r="H54" s="147"/>
      <c r="I54" s="147"/>
      <c r="J54" s="172">
        <f>ROUND(SUM(J55:J63),0)</f>
        <v>2</v>
      </c>
      <c r="K54" s="147" t="s">
        <v>218</v>
      </c>
    </row>
    <row r="55" spans="2:11" ht="21" customHeight="1">
      <c r="B55" s="204" t="s">
        <v>259</v>
      </c>
      <c r="C55" s="204" t="s">
        <v>260</v>
      </c>
      <c r="D55" s="204" t="s">
        <v>218</v>
      </c>
      <c r="E55" s="205"/>
      <c r="F55" s="206" t="s">
        <v>218</v>
      </c>
      <c r="G55" s="186"/>
      <c r="H55" s="147"/>
      <c r="I55" s="147"/>
      <c r="J55" s="146"/>
      <c r="K55" s="147" t="s">
        <v>218</v>
      </c>
    </row>
    <row r="56" spans="2:11" ht="21" customHeight="1">
      <c r="B56" s="207" t="s">
        <v>218</v>
      </c>
      <c r="C56" s="207" t="s">
        <v>261</v>
      </c>
      <c r="D56" s="207" t="s">
        <v>474</v>
      </c>
      <c r="E56" s="205">
        <v>257</v>
      </c>
      <c r="F56" s="208" t="s">
        <v>225</v>
      </c>
      <c r="G56" s="186">
        <v>800</v>
      </c>
      <c r="H56" s="147" t="str">
        <f t="shared" si="4"/>
        <v>㎡</v>
      </c>
      <c r="I56" s="147" t="s">
        <v>251</v>
      </c>
      <c r="J56" s="146">
        <f t="shared" si="5"/>
        <v>0.4</v>
      </c>
      <c r="K56" s="147" t="s">
        <v>218</v>
      </c>
    </row>
    <row r="57" spans="2:11" ht="21" customHeight="1">
      <c r="B57" s="207" t="s">
        <v>218</v>
      </c>
      <c r="C57" s="207" t="s">
        <v>439</v>
      </c>
      <c r="D57" s="207" t="s">
        <v>475</v>
      </c>
      <c r="E57" s="205">
        <v>257</v>
      </c>
      <c r="F57" s="208" t="s">
        <v>225</v>
      </c>
      <c r="G57" s="186">
        <v>4000</v>
      </c>
      <c r="H57" s="147" t="str">
        <f t="shared" si="4"/>
        <v>㎡</v>
      </c>
      <c r="I57" s="147" t="s">
        <v>251</v>
      </c>
      <c r="J57" s="146">
        <f t="shared" si="5"/>
        <v>0.1</v>
      </c>
      <c r="K57" s="147" t="s">
        <v>218</v>
      </c>
    </row>
    <row r="58" spans="2:11" ht="21" customHeight="1">
      <c r="B58" s="207" t="s">
        <v>218</v>
      </c>
      <c r="C58" s="207" t="s">
        <v>350</v>
      </c>
      <c r="D58" s="207" t="s">
        <v>476</v>
      </c>
      <c r="E58" s="205">
        <v>257</v>
      </c>
      <c r="F58" s="208" t="s">
        <v>225</v>
      </c>
      <c r="G58" s="186">
        <v>800</v>
      </c>
      <c r="H58" s="147" t="str">
        <f t="shared" si="4"/>
        <v>㎡</v>
      </c>
      <c r="I58" s="147" t="s">
        <v>251</v>
      </c>
      <c r="J58" s="146">
        <f t="shared" si="5"/>
        <v>0.4</v>
      </c>
      <c r="K58" s="147" t="s">
        <v>218</v>
      </c>
    </row>
    <row r="59" spans="2:11" ht="21" customHeight="1">
      <c r="B59" s="207" t="s">
        <v>218</v>
      </c>
      <c r="C59" s="207" t="s">
        <v>477</v>
      </c>
      <c r="D59" s="207" t="s">
        <v>475</v>
      </c>
      <c r="E59" s="205">
        <v>257</v>
      </c>
      <c r="F59" s="208" t="s">
        <v>225</v>
      </c>
      <c r="G59" s="186">
        <v>4000</v>
      </c>
      <c r="H59" s="147" t="str">
        <f t="shared" si="4"/>
        <v>㎡</v>
      </c>
      <c r="I59" s="147" t="s">
        <v>251</v>
      </c>
      <c r="J59" s="146">
        <f t="shared" si="5"/>
        <v>0.1</v>
      </c>
      <c r="K59" s="147" t="s">
        <v>218</v>
      </c>
    </row>
    <row r="60" spans="2:11" ht="21" customHeight="1">
      <c r="B60" s="207" t="s">
        <v>218</v>
      </c>
      <c r="C60" s="207" t="s">
        <v>265</v>
      </c>
      <c r="D60" s="207" t="s">
        <v>478</v>
      </c>
      <c r="E60" s="205">
        <v>74</v>
      </c>
      <c r="F60" s="208" t="s">
        <v>223</v>
      </c>
      <c r="G60" s="186">
        <v>112.5</v>
      </c>
      <c r="H60" s="147" t="str">
        <f t="shared" si="4"/>
        <v>㎥</v>
      </c>
      <c r="I60" s="147" t="s">
        <v>251</v>
      </c>
      <c r="J60" s="146">
        <f t="shared" si="5"/>
        <v>0.7</v>
      </c>
      <c r="K60" s="147" t="s">
        <v>218</v>
      </c>
    </row>
    <row r="61" spans="2:11" ht="21" customHeight="1">
      <c r="B61" s="204" t="s">
        <v>262</v>
      </c>
      <c r="C61" s="204" t="s">
        <v>440</v>
      </c>
      <c r="D61" s="204" t="s">
        <v>218</v>
      </c>
      <c r="E61" s="205"/>
      <c r="F61" s="206" t="s">
        <v>218</v>
      </c>
      <c r="G61" s="186"/>
      <c r="H61" s="147"/>
      <c r="I61" s="147"/>
      <c r="J61" s="146"/>
      <c r="K61" s="147" t="s">
        <v>218</v>
      </c>
    </row>
    <row r="62" spans="2:11" ht="21" customHeight="1">
      <c r="B62" s="207" t="s">
        <v>218</v>
      </c>
      <c r="C62" s="207" t="s">
        <v>479</v>
      </c>
      <c r="D62" s="207" t="s">
        <v>441</v>
      </c>
      <c r="E62" s="205">
        <v>101</v>
      </c>
      <c r="F62" s="208" t="s">
        <v>225</v>
      </c>
      <c r="G62" s="186">
        <v>190</v>
      </c>
      <c r="H62" s="147" t="str">
        <f t="shared" si="4"/>
        <v>㎡</v>
      </c>
      <c r="I62" s="147" t="s">
        <v>251</v>
      </c>
      <c r="J62" s="146">
        <f t="shared" si="5"/>
        <v>0.6</v>
      </c>
      <c r="K62" s="147" t="s">
        <v>218</v>
      </c>
    </row>
    <row r="63" spans="2:11" ht="21" customHeight="1">
      <c r="B63" s="207" t="s">
        <v>218</v>
      </c>
      <c r="C63" s="207" t="s">
        <v>265</v>
      </c>
      <c r="D63" s="207" t="s">
        <v>480</v>
      </c>
      <c r="E63" s="205">
        <v>10</v>
      </c>
      <c r="F63" s="208" t="s">
        <v>223</v>
      </c>
      <c r="G63" s="186">
        <v>112.5</v>
      </c>
      <c r="H63" s="147" t="str">
        <f t="shared" si="4"/>
        <v>㎥</v>
      </c>
      <c r="I63" s="147" t="s">
        <v>251</v>
      </c>
      <c r="J63" s="146">
        <f t="shared" si="5"/>
        <v>0.1</v>
      </c>
      <c r="K63" s="147" t="s">
        <v>218</v>
      </c>
    </row>
    <row r="64" spans="2:11" ht="21" customHeight="1">
      <c r="B64" s="207" t="s">
        <v>218</v>
      </c>
      <c r="C64" s="207" t="s">
        <v>218</v>
      </c>
      <c r="D64" s="207" t="s">
        <v>218</v>
      </c>
      <c r="E64" s="205"/>
      <c r="F64" s="208"/>
      <c r="G64" s="186"/>
      <c r="H64" s="147"/>
      <c r="I64" s="147"/>
      <c r="J64" s="146"/>
      <c r="K64" s="147" t="s">
        <v>218</v>
      </c>
    </row>
    <row r="65" spans="2:11" ht="21" customHeight="1">
      <c r="B65" s="204" t="s">
        <v>270</v>
      </c>
      <c r="C65" s="204" t="s">
        <v>271</v>
      </c>
      <c r="D65" s="204" t="s">
        <v>218</v>
      </c>
      <c r="E65" s="205"/>
      <c r="F65" s="206"/>
      <c r="G65" s="186"/>
      <c r="H65" s="147"/>
      <c r="I65" s="147"/>
      <c r="J65" s="172">
        <f>ROUND(SUM(J66:J74),0)</f>
        <v>1</v>
      </c>
      <c r="K65" s="147" t="s">
        <v>218</v>
      </c>
    </row>
    <row r="66" spans="2:11" ht="21" customHeight="1">
      <c r="B66" s="204" t="s">
        <v>272</v>
      </c>
      <c r="C66" s="204" t="s">
        <v>63</v>
      </c>
      <c r="D66" s="204" t="s">
        <v>218</v>
      </c>
      <c r="E66" s="205"/>
      <c r="F66" s="206"/>
      <c r="G66" s="186"/>
      <c r="H66" s="147"/>
      <c r="I66" s="147"/>
      <c r="J66" s="146"/>
      <c r="K66" s="147" t="s">
        <v>218</v>
      </c>
    </row>
    <row r="67" spans="2:11" ht="21" customHeight="1">
      <c r="B67" s="207" t="s">
        <v>218</v>
      </c>
      <c r="C67" s="207" t="s">
        <v>425</v>
      </c>
      <c r="D67" s="207" t="s">
        <v>359</v>
      </c>
      <c r="E67" s="205">
        <v>10</v>
      </c>
      <c r="F67" s="208" t="s">
        <v>225</v>
      </c>
      <c r="G67" s="186">
        <v>700</v>
      </c>
      <c r="H67" s="147" t="str">
        <f t="shared" si="4"/>
        <v>㎡</v>
      </c>
      <c r="I67" s="147" t="s">
        <v>251</v>
      </c>
      <c r="J67" s="146">
        <f t="shared" si="5"/>
        <v>0.1</v>
      </c>
      <c r="K67" s="147" t="s">
        <v>218</v>
      </c>
    </row>
    <row r="68" spans="2:11" ht="21" customHeight="1">
      <c r="B68" s="207" t="s">
        <v>218</v>
      </c>
      <c r="C68" s="207" t="s">
        <v>425</v>
      </c>
      <c r="D68" s="207" t="s">
        <v>442</v>
      </c>
      <c r="E68" s="205">
        <v>7</v>
      </c>
      <c r="F68" s="208" t="s">
        <v>225</v>
      </c>
      <c r="G68" s="186">
        <v>700</v>
      </c>
      <c r="H68" s="147" t="str">
        <f t="shared" si="4"/>
        <v>㎡</v>
      </c>
      <c r="I68" s="147" t="s">
        <v>251</v>
      </c>
      <c r="J68" s="146">
        <f t="shared" si="5"/>
        <v>0.1</v>
      </c>
      <c r="K68" s="147" t="s">
        <v>218</v>
      </c>
    </row>
    <row r="69" spans="2:11" ht="21" customHeight="1">
      <c r="B69" s="207" t="s">
        <v>218</v>
      </c>
      <c r="C69" s="207" t="s">
        <v>425</v>
      </c>
      <c r="D69" s="207" t="s">
        <v>481</v>
      </c>
      <c r="E69" s="205">
        <v>3</v>
      </c>
      <c r="F69" s="208" t="s">
        <v>225</v>
      </c>
      <c r="G69" s="186">
        <v>266</v>
      </c>
      <c r="H69" s="147" t="str">
        <f t="shared" si="4"/>
        <v>㎡</v>
      </c>
      <c r="I69" s="147" t="s">
        <v>251</v>
      </c>
      <c r="J69" s="146">
        <f t="shared" si="5"/>
        <v>0.1</v>
      </c>
      <c r="K69" s="147" t="s">
        <v>218</v>
      </c>
    </row>
    <row r="70" spans="2:11" ht="21" customHeight="1">
      <c r="B70" s="207" t="s">
        <v>218</v>
      </c>
      <c r="C70" s="207" t="s">
        <v>426</v>
      </c>
      <c r="D70" s="207" t="s">
        <v>362</v>
      </c>
      <c r="E70" s="205">
        <v>17</v>
      </c>
      <c r="F70" s="208" t="s">
        <v>225</v>
      </c>
      <c r="G70" s="186">
        <v>900</v>
      </c>
      <c r="H70" s="147" t="str">
        <f t="shared" si="4"/>
        <v>㎡</v>
      </c>
      <c r="I70" s="147" t="s">
        <v>251</v>
      </c>
      <c r="J70" s="146">
        <f t="shared" si="5"/>
        <v>0.1</v>
      </c>
      <c r="K70" s="147" t="s">
        <v>218</v>
      </c>
    </row>
    <row r="71" spans="2:11" ht="21" customHeight="1">
      <c r="B71" s="207" t="s">
        <v>218</v>
      </c>
      <c r="C71" s="207" t="s">
        <v>426</v>
      </c>
      <c r="D71" s="207" t="s">
        <v>363</v>
      </c>
      <c r="E71" s="205">
        <v>3</v>
      </c>
      <c r="F71" s="208" t="s">
        <v>225</v>
      </c>
      <c r="G71" s="186">
        <v>342</v>
      </c>
      <c r="H71" s="147" t="str">
        <f t="shared" si="4"/>
        <v>㎡</v>
      </c>
      <c r="I71" s="147" t="s">
        <v>251</v>
      </c>
      <c r="J71" s="146">
        <f t="shared" si="5"/>
        <v>0.1</v>
      </c>
      <c r="K71" s="147" t="s">
        <v>218</v>
      </c>
    </row>
    <row r="72" spans="2:11" ht="21" customHeight="1">
      <c r="B72" s="204" t="s">
        <v>273</v>
      </c>
      <c r="C72" s="204" t="s">
        <v>482</v>
      </c>
      <c r="D72" s="204" t="s">
        <v>218</v>
      </c>
      <c r="E72" s="205"/>
      <c r="F72" s="206"/>
      <c r="G72" s="186"/>
      <c r="H72" s="147"/>
      <c r="I72" s="147"/>
      <c r="J72" s="146"/>
      <c r="K72" s="147"/>
    </row>
    <row r="73" spans="2:11" ht="21" customHeight="1">
      <c r="B73" s="207" t="s">
        <v>218</v>
      </c>
      <c r="C73" s="207" t="s">
        <v>483</v>
      </c>
      <c r="D73" s="207" t="s">
        <v>484</v>
      </c>
      <c r="E73" s="205">
        <v>8</v>
      </c>
      <c r="F73" s="208" t="s">
        <v>267</v>
      </c>
      <c r="G73" s="186">
        <v>40</v>
      </c>
      <c r="H73" s="147" t="str">
        <f t="shared" si="4"/>
        <v>m</v>
      </c>
      <c r="I73" s="147" t="s">
        <v>251</v>
      </c>
      <c r="J73" s="146">
        <f t="shared" si="5"/>
        <v>0.2</v>
      </c>
      <c r="K73" s="147" t="s">
        <v>218</v>
      </c>
    </row>
    <row r="74" spans="2:11" ht="21" customHeight="1">
      <c r="B74" s="207" t="s">
        <v>218</v>
      </c>
      <c r="C74" s="207" t="s">
        <v>485</v>
      </c>
      <c r="D74" s="207" t="s">
        <v>484</v>
      </c>
      <c r="E74" s="205">
        <v>8</v>
      </c>
      <c r="F74" s="208" t="s">
        <v>267</v>
      </c>
      <c r="G74" s="186">
        <v>20</v>
      </c>
      <c r="H74" s="147" t="str">
        <f t="shared" si="4"/>
        <v>m</v>
      </c>
      <c r="I74" s="147" t="s">
        <v>251</v>
      </c>
      <c r="J74" s="146">
        <f t="shared" si="5"/>
        <v>0.4</v>
      </c>
      <c r="K74" s="147" t="s">
        <v>218</v>
      </c>
    </row>
    <row r="75" spans="2:11" ht="21" customHeight="1">
      <c r="B75" s="149"/>
      <c r="C75" s="149"/>
      <c r="D75" s="149"/>
      <c r="E75" s="149"/>
      <c r="F75" s="149"/>
      <c r="G75" s="186"/>
      <c r="H75" s="147"/>
      <c r="I75" s="147"/>
      <c r="J75" s="146"/>
      <c r="K75" s="147"/>
    </row>
    <row r="76" spans="2:11" ht="21" customHeight="1">
      <c r="B76" s="149"/>
      <c r="C76" s="149"/>
      <c r="D76" s="149"/>
      <c r="E76" s="149"/>
      <c r="F76" s="149"/>
      <c r="G76" s="187"/>
      <c r="H76" s="147"/>
      <c r="I76" s="147"/>
      <c r="J76" s="146"/>
      <c r="K76" s="147"/>
    </row>
    <row r="77" spans="2:11" ht="21" customHeight="1">
      <c r="B77" s="149"/>
      <c r="C77" s="149"/>
      <c r="D77" s="149"/>
      <c r="E77" s="149"/>
      <c r="F77" s="149"/>
      <c r="G77" s="187"/>
      <c r="H77" s="147"/>
      <c r="I77" s="147"/>
      <c r="J77" s="146"/>
      <c r="K77" s="147"/>
    </row>
    <row r="78" spans="2:11" ht="21" customHeight="1">
      <c r="B78" s="149"/>
      <c r="C78" s="149"/>
      <c r="D78" s="149"/>
      <c r="E78" s="149"/>
      <c r="F78" s="149"/>
      <c r="G78" s="187"/>
      <c r="H78" s="147"/>
      <c r="I78" s="147"/>
      <c r="J78" s="180">
        <f>J5+J23+J54+J65</f>
        <v>16</v>
      </c>
      <c r="K78" s="188" t="s">
        <v>251</v>
      </c>
    </row>
    <row r="79" spans="2:11" ht="21" customHeight="1"/>
    <row r="80" spans="2:11" ht="21" customHeight="1"/>
    <row r="81" ht="21" customHeight="1"/>
    <row r="82" ht="21" customHeight="1"/>
    <row r="83" ht="21" customHeight="1"/>
    <row r="84" ht="21" customHeight="1"/>
    <row r="85" ht="21" customHeight="1"/>
    <row r="86" ht="21" customHeight="1"/>
    <row r="87" ht="21" customHeight="1"/>
  </sheetData>
  <mergeCells count="9">
    <mergeCell ref="B1:K2"/>
    <mergeCell ref="B3:B4"/>
    <mergeCell ref="C3:C4"/>
    <mergeCell ref="D3:D4"/>
    <mergeCell ref="E3:E4"/>
    <mergeCell ref="F3:F4"/>
    <mergeCell ref="G3:I4"/>
    <mergeCell ref="J3:J4"/>
    <mergeCell ref="K3:K4"/>
  </mergeCells>
  <phoneticPr fontId="2" type="noConversion"/>
  <printOptions horizontalCentered="1"/>
  <pageMargins left="0.51181102362204722" right="0.51181102362204722" top="0.98425196850393704" bottom="0.70866141732283472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1:K145"/>
  <sheetViews>
    <sheetView workbookViewId="0"/>
  </sheetViews>
  <sheetFormatPr defaultRowHeight="12.75"/>
  <cols>
    <col min="1" max="1" width="0.5546875" style="135" customWidth="1"/>
    <col min="2" max="2" width="4.88671875" style="135" customWidth="1"/>
    <col min="3" max="3" width="23.109375" style="135" customWidth="1"/>
    <col min="4" max="4" width="14.88671875" style="135" customWidth="1"/>
    <col min="5" max="5" width="5.5546875" style="144" customWidth="1"/>
    <col min="6" max="6" width="3.44140625" style="135" customWidth="1"/>
    <col min="7" max="7" width="3.33203125" style="135" customWidth="1"/>
    <col min="8" max="8" width="6.44140625" style="135" customWidth="1"/>
    <col min="9" max="9" width="3.44140625" style="135" customWidth="1"/>
    <col min="10" max="10" width="6.6640625" style="135" customWidth="1"/>
    <col min="11" max="11" width="10.109375" style="177" customWidth="1"/>
    <col min="12" max="16384" width="8.88671875" style="135"/>
  </cols>
  <sheetData>
    <row r="1" spans="2:11" ht="24.95" customHeight="1">
      <c r="B1" s="258" t="s">
        <v>252</v>
      </c>
      <c r="C1" s="258"/>
      <c r="D1" s="258"/>
      <c r="E1" s="258"/>
      <c r="F1" s="258"/>
      <c r="G1" s="258"/>
      <c r="H1" s="258"/>
      <c r="I1" s="258"/>
      <c r="J1" s="258"/>
      <c r="K1" s="258"/>
    </row>
    <row r="2" spans="2:11" ht="9.9499999999999993" customHeight="1">
      <c r="B2" s="259"/>
      <c r="C2" s="259"/>
      <c r="D2" s="259"/>
      <c r="E2" s="259"/>
      <c r="F2" s="259"/>
      <c r="G2" s="259"/>
      <c r="H2" s="259"/>
      <c r="I2" s="259"/>
      <c r="J2" s="259"/>
      <c r="K2" s="259"/>
    </row>
    <row r="3" spans="2:11" ht="15.4" customHeight="1">
      <c r="B3" s="260" t="s">
        <v>216</v>
      </c>
      <c r="C3" s="260" t="s">
        <v>246</v>
      </c>
      <c r="D3" s="260" t="s">
        <v>247</v>
      </c>
      <c r="E3" s="262" t="s">
        <v>248</v>
      </c>
      <c r="F3" s="263"/>
      <c r="G3" s="264"/>
      <c r="H3" s="260" t="s">
        <v>250</v>
      </c>
      <c r="I3" s="260"/>
      <c r="J3" s="260" t="s">
        <v>249</v>
      </c>
      <c r="K3" s="260" t="s">
        <v>217</v>
      </c>
    </row>
    <row r="4" spans="2:11" ht="10.5" customHeight="1">
      <c r="B4" s="260"/>
      <c r="C4" s="260"/>
      <c r="D4" s="260"/>
      <c r="E4" s="262"/>
      <c r="F4" s="263"/>
      <c r="G4" s="264"/>
      <c r="H4" s="260"/>
      <c r="I4" s="260"/>
      <c r="J4" s="260"/>
      <c r="K4" s="261"/>
    </row>
    <row r="5" spans="2:11" ht="19.5" customHeight="1">
      <c r="B5" s="145" t="s">
        <v>219</v>
      </c>
      <c r="C5" s="145" t="s">
        <v>220</v>
      </c>
      <c r="D5" s="145" t="s">
        <v>218</v>
      </c>
      <c r="E5" s="152"/>
      <c r="F5" s="150"/>
      <c r="G5" s="151"/>
      <c r="H5" s="160"/>
      <c r="I5" s="161" t="s">
        <v>218</v>
      </c>
      <c r="J5" s="172">
        <f>ROUND(SUM(J6:J22),0)</f>
        <v>47</v>
      </c>
      <c r="K5" s="173" t="s">
        <v>218</v>
      </c>
    </row>
    <row r="6" spans="2:11" ht="19.5" customHeight="1">
      <c r="B6" s="145" t="s">
        <v>221</v>
      </c>
      <c r="C6" s="145" t="s">
        <v>275</v>
      </c>
      <c r="D6" s="145" t="s">
        <v>218</v>
      </c>
      <c r="E6" s="153"/>
      <c r="F6" s="154"/>
      <c r="G6" s="155"/>
      <c r="H6" s="160"/>
      <c r="I6" s="161" t="s">
        <v>218</v>
      </c>
      <c r="J6" s="147"/>
      <c r="K6" s="173" t="s">
        <v>218</v>
      </c>
    </row>
    <row r="7" spans="2:11" ht="19.5" customHeight="1">
      <c r="B7" s="148" t="s">
        <v>218</v>
      </c>
      <c r="C7" s="148" t="s">
        <v>276</v>
      </c>
      <c r="D7" s="148" t="s">
        <v>277</v>
      </c>
      <c r="E7" s="153">
        <v>24.6</v>
      </c>
      <c r="F7" s="154" t="str">
        <f>I7</f>
        <v>㎥</v>
      </c>
      <c r="G7" s="155" t="s">
        <v>251</v>
      </c>
      <c r="H7" s="160">
        <v>463</v>
      </c>
      <c r="I7" s="162" t="s">
        <v>223</v>
      </c>
      <c r="J7" s="146">
        <f>ROUNDUP(H7/E7,1)</f>
        <v>18.900000000000002</v>
      </c>
      <c r="K7" s="174"/>
    </row>
    <row r="8" spans="2:11" ht="19.5" customHeight="1">
      <c r="B8" s="148" t="s">
        <v>218</v>
      </c>
      <c r="C8" s="148" t="s">
        <v>278</v>
      </c>
      <c r="D8" s="148" t="s">
        <v>218</v>
      </c>
      <c r="E8" s="153">
        <v>450</v>
      </c>
      <c r="F8" s="154" t="str">
        <f>I8</f>
        <v>M</v>
      </c>
      <c r="G8" s="155" t="s">
        <v>251</v>
      </c>
      <c r="H8" s="160">
        <v>26</v>
      </c>
      <c r="I8" s="162" t="s">
        <v>254</v>
      </c>
      <c r="J8" s="146">
        <f>ROUNDUP(H8/E8,1)</f>
        <v>0.1</v>
      </c>
      <c r="K8" s="174"/>
    </row>
    <row r="9" spans="2:11" ht="19.5" customHeight="1">
      <c r="B9" s="148" t="s">
        <v>218</v>
      </c>
      <c r="C9" s="148" t="s">
        <v>279</v>
      </c>
      <c r="D9" s="148" t="s">
        <v>218</v>
      </c>
      <c r="E9" s="153">
        <v>500</v>
      </c>
      <c r="F9" s="154" t="str">
        <f>I9</f>
        <v>M</v>
      </c>
      <c r="G9" s="155" t="s">
        <v>251</v>
      </c>
      <c r="H9" s="160">
        <v>11</v>
      </c>
      <c r="I9" s="162" t="s">
        <v>254</v>
      </c>
      <c r="J9" s="146">
        <f>ROUNDUP(H9/E9,1)</f>
        <v>0.1</v>
      </c>
      <c r="K9" s="174"/>
    </row>
    <row r="10" spans="2:11" ht="19.5" customHeight="1">
      <c r="B10" s="148" t="s">
        <v>218</v>
      </c>
      <c r="C10" s="148" t="s">
        <v>255</v>
      </c>
      <c r="D10" s="148" t="s">
        <v>222</v>
      </c>
      <c r="E10" s="153">
        <v>128</v>
      </c>
      <c r="F10" s="154" t="str">
        <f>I10</f>
        <v>㎥</v>
      </c>
      <c r="G10" s="155" t="s">
        <v>251</v>
      </c>
      <c r="H10" s="160">
        <v>66</v>
      </c>
      <c r="I10" s="162" t="s">
        <v>223</v>
      </c>
      <c r="J10" s="146">
        <f>ROUNDUP(H10/E10,1)</f>
        <v>0.6</v>
      </c>
      <c r="K10" s="174"/>
    </row>
    <row r="11" spans="2:11" ht="19.5" customHeight="1">
      <c r="B11" s="148" t="s">
        <v>218</v>
      </c>
      <c r="C11" s="148" t="s">
        <v>226</v>
      </c>
      <c r="D11" s="148" t="s">
        <v>222</v>
      </c>
      <c r="E11" s="153">
        <v>40</v>
      </c>
      <c r="F11" s="154" t="str">
        <f>I11</f>
        <v>㎥</v>
      </c>
      <c r="G11" s="155" t="s">
        <v>251</v>
      </c>
      <c r="H11" s="160">
        <v>396</v>
      </c>
      <c r="I11" s="162" t="s">
        <v>223</v>
      </c>
      <c r="J11" s="146">
        <f>ROUNDUP(H11/E11,1)</f>
        <v>9.9</v>
      </c>
      <c r="K11" s="174"/>
    </row>
    <row r="12" spans="2:11" ht="19.5" customHeight="1">
      <c r="B12" s="148" t="s">
        <v>218</v>
      </c>
      <c r="C12" s="148" t="s">
        <v>280</v>
      </c>
      <c r="D12" s="148" t="s">
        <v>281</v>
      </c>
      <c r="E12" s="153"/>
      <c r="F12" s="154"/>
      <c r="G12" s="155"/>
      <c r="H12" s="160">
        <v>18</v>
      </c>
      <c r="I12" s="162" t="s">
        <v>282</v>
      </c>
      <c r="J12" s="146"/>
      <c r="K12" s="175" t="s">
        <v>392</v>
      </c>
    </row>
    <row r="13" spans="2:11" ht="19.5" customHeight="1">
      <c r="B13" s="148" t="s">
        <v>218</v>
      </c>
      <c r="C13" s="148" t="s">
        <v>283</v>
      </c>
      <c r="D13" s="148" t="s">
        <v>284</v>
      </c>
      <c r="E13" s="153"/>
      <c r="F13" s="154"/>
      <c r="G13" s="155"/>
      <c r="H13" s="160">
        <v>463</v>
      </c>
      <c r="I13" s="162" t="s">
        <v>223</v>
      </c>
      <c r="J13" s="146"/>
      <c r="K13" s="175" t="s">
        <v>398</v>
      </c>
    </row>
    <row r="14" spans="2:11" ht="19.5" customHeight="1">
      <c r="B14" s="148" t="s">
        <v>218</v>
      </c>
      <c r="C14" s="148" t="s">
        <v>227</v>
      </c>
      <c r="D14" s="148" t="s">
        <v>222</v>
      </c>
      <c r="E14" s="153">
        <v>177.1</v>
      </c>
      <c r="F14" s="154" t="str">
        <f t="shared" ref="F14:F22" si="0">I14</f>
        <v>㎥</v>
      </c>
      <c r="G14" s="155" t="s">
        <v>251</v>
      </c>
      <c r="H14" s="160">
        <v>927</v>
      </c>
      <c r="I14" s="162" t="s">
        <v>223</v>
      </c>
      <c r="J14" s="146">
        <f>ROUNDUP(H14/E14,1)</f>
        <v>5.3</v>
      </c>
      <c r="K14" s="175"/>
    </row>
    <row r="15" spans="2:11" ht="19.5" customHeight="1">
      <c r="B15" s="145" t="s">
        <v>224</v>
      </c>
      <c r="C15" s="145" t="s">
        <v>220</v>
      </c>
      <c r="D15" s="145" t="s">
        <v>218</v>
      </c>
      <c r="E15" s="153"/>
      <c r="F15" s="154" t="str">
        <f t="shared" si="0"/>
        <v/>
      </c>
      <c r="G15" s="155"/>
      <c r="H15" s="160"/>
      <c r="I15" s="161" t="s">
        <v>218</v>
      </c>
      <c r="J15" s="146"/>
      <c r="K15" s="175"/>
    </row>
    <row r="16" spans="2:11" ht="19.5" customHeight="1">
      <c r="B16" s="148" t="s">
        <v>218</v>
      </c>
      <c r="C16" s="148" t="s">
        <v>285</v>
      </c>
      <c r="D16" s="148" t="s">
        <v>222</v>
      </c>
      <c r="E16" s="153">
        <v>483.8</v>
      </c>
      <c r="F16" s="154" t="str">
        <f t="shared" si="0"/>
        <v>㎥</v>
      </c>
      <c r="G16" s="155" t="s">
        <v>251</v>
      </c>
      <c r="H16" s="160">
        <v>796</v>
      </c>
      <c r="I16" s="162" t="s">
        <v>223</v>
      </c>
      <c r="J16" s="146">
        <f t="shared" ref="J16:J22" si="1">ROUNDUP(H16/E16,1)</f>
        <v>1.7000000000000002</v>
      </c>
      <c r="K16" s="175"/>
    </row>
    <row r="17" spans="2:11" ht="19.5" customHeight="1">
      <c r="B17" s="148" t="s">
        <v>218</v>
      </c>
      <c r="C17" s="148" t="s">
        <v>286</v>
      </c>
      <c r="D17" s="148" t="s">
        <v>222</v>
      </c>
      <c r="E17" s="153">
        <v>788.4</v>
      </c>
      <c r="F17" s="154" t="str">
        <f t="shared" si="0"/>
        <v>㎥</v>
      </c>
      <c r="G17" s="155" t="s">
        <v>251</v>
      </c>
      <c r="H17" s="160">
        <v>190</v>
      </c>
      <c r="I17" s="162" t="s">
        <v>223</v>
      </c>
      <c r="J17" s="146">
        <f t="shared" si="1"/>
        <v>0.30000000000000004</v>
      </c>
      <c r="K17" s="175"/>
    </row>
    <row r="18" spans="2:11" ht="19.5" customHeight="1">
      <c r="B18" s="148" t="s">
        <v>218</v>
      </c>
      <c r="C18" s="148" t="s">
        <v>286</v>
      </c>
      <c r="D18" s="148" t="s">
        <v>287</v>
      </c>
      <c r="E18" s="153">
        <v>788.4</v>
      </c>
      <c r="F18" s="154" t="str">
        <f t="shared" si="0"/>
        <v>㎥</v>
      </c>
      <c r="G18" s="155" t="s">
        <v>251</v>
      </c>
      <c r="H18" s="160">
        <v>54</v>
      </c>
      <c r="I18" s="162" t="s">
        <v>223</v>
      </c>
      <c r="J18" s="146">
        <f t="shared" si="1"/>
        <v>0.1</v>
      </c>
      <c r="K18" s="175"/>
    </row>
    <row r="19" spans="2:11" ht="19.5" customHeight="1">
      <c r="B19" s="148" t="s">
        <v>218</v>
      </c>
      <c r="C19" s="148" t="s">
        <v>288</v>
      </c>
      <c r="D19" s="148" t="s">
        <v>268</v>
      </c>
      <c r="E19" s="156">
        <v>435.4</v>
      </c>
      <c r="F19" s="154" t="str">
        <f t="shared" si="0"/>
        <v>㎥</v>
      </c>
      <c r="G19" s="155" t="s">
        <v>251</v>
      </c>
      <c r="H19" s="160">
        <v>896</v>
      </c>
      <c r="I19" s="162" t="s">
        <v>223</v>
      </c>
      <c r="J19" s="146">
        <f t="shared" si="1"/>
        <v>2.1</v>
      </c>
      <c r="K19" s="175"/>
    </row>
    <row r="20" spans="2:11" ht="19.5" customHeight="1">
      <c r="B20" s="148" t="s">
        <v>218</v>
      </c>
      <c r="C20" s="148" t="s">
        <v>253</v>
      </c>
      <c r="D20" s="148" t="s">
        <v>268</v>
      </c>
      <c r="E20" s="156">
        <v>613.20000000000005</v>
      </c>
      <c r="F20" s="154" t="str">
        <f t="shared" si="0"/>
        <v>㎥</v>
      </c>
      <c r="G20" s="155" t="s">
        <v>251</v>
      </c>
      <c r="H20" s="160">
        <v>567</v>
      </c>
      <c r="I20" s="162" t="s">
        <v>223</v>
      </c>
      <c r="J20" s="146">
        <f t="shared" si="1"/>
        <v>1</v>
      </c>
      <c r="K20" s="175"/>
    </row>
    <row r="21" spans="2:11" ht="19.5" customHeight="1">
      <c r="B21" s="148" t="s">
        <v>218</v>
      </c>
      <c r="C21" s="148" t="s">
        <v>289</v>
      </c>
      <c r="D21" s="148" t="s">
        <v>222</v>
      </c>
      <c r="E21" s="153">
        <v>443.5</v>
      </c>
      <c r="F21" s="154" t="str">
        <f t="shared" si="0"/>
        <v>㎡</v>
      </c>
      <c r="G21" s="155" t="s">
        <v>251</v>
      </c>
      <c r="H21" s="160">
        <v>1702</v>
      </c>
      <c r="I21" s="162" t="s">
        <v>225</v>
      </c>
      <c r="J21" s="146">
        <f t="shared" si="1"/>
        <v>3.9</v>
      </c>
      <c r="K21" s="175"/>
    </row>
    <row r="22" spans="2:11" ht="19.5" customHeight="1">
      <c r="B22" s="148" t="s">
        <v>218</v>
      </c>
      <c r="C22" s="148" t="s">
        <v>290</v>
      </c>
      <c r="D22" s="148" t="s">
        <v>393</v>
      </c>
      <c r="E22" s="153">
        <v>300</v>
      </c>
      <c r="F22" s="154" t="str">
        <f t="shared" si="0"/>
        <v>㎥</v>
      </c>
      <c r="G22" s="155" t="s">
        <v>251</v>
      </c>
      <c r="H22" s="160">
        <v>797</v>
      </c>
      <c r="I22" s="162" t="s">
        <v>223</v>
      </c>
      <c r="J22" s="146">
        <f t="shared" si="1"/>
        <v>2.7</v>
      </c>
      <c r="K22" s="175" t="s">
        <v>408</v>
      </c>
    </row>
    <row r="23" spans="2:11" ht="19.5" customHeight="1">
      <c r="B23" s="148" t="s">
        <v>218</v>
      </c>
      <c r="C23" s="148" t="s">
        <v>218</v>
      </c>
      <c r="D23" s="148" t="s">
        <v>218</v>
      </c>
      <c r="E23" s="153"/>
      <c r="F23" s="154"/>
      <c r="G23" s="155"/>
      <c r="H23" s="160"/>
      <c r="I23" s="162"/>
      <c r="J23" s="146"/>
      <c r="K23" s="175"/>
    </row>
    <row r="24" spans="2:11" ht="19.5" customHeight="1">
      <c r="B24" s="145" t="s">
        <v>228</v>
      </c>
      <c r="C24" s="145" t="s">
        <v>256</v>
      </c>
      <c r="D24" s="145" t="s">
        <v>218</v>
      </c>
      <c r="E24" s="152"/>
      <c r="F24" s="154"/>
      <c r="G24" s="155"/>
      <c r="H24" s="160"/>
      <c r="I24" s="161"/>
      <c r="J24" s="172">
        <f>ROUND(SUM(J25:J63),0)</f>
        <v>47</v>
      </c>
      <c r="K24" s="175"/>
    </row>
    <row r="25" spans="2:11" ht="19.5" customHeight="1">
      <c r="B25" s="145" t="s">
        <v>230</v>
      </c>
      <c r="C25" s="145" t="s">
        <v>291</v>
      </c>
      <c r="D25" s="145" t="s">
        <v>218</v>
      </c>
      <c r="E25" s="153"/>
      <c r="F25" s="154"/>
      <c r="G25" s="155"/>
      <c r="H25" s="160"/>
      <c r="I25" s="161"/>
      <c r="J25" s="146"/>
      <c r="K25" s="175"/>
    </row>
    <row r="26" spans="2:11" ht="19.5" customHeight="1">
      <c r="B26" s="145" t="s">
        <v>231</v>
      </c>
      <c r="C26" s="145" t="s">
        <v>292</v>
      </c>
      <c r="D26" s="145" t="s">
        <v>218</v>
      </c>
      <c r="E26" s="153"/>
      <c r="F26" s="154"/>
      <c r="G26" s="155"/>
      <c r="H26" s="160"/>
      <c r="I26" s="161"/>
      <c r="J26" s="146"/>
      <c r="K26" s="175"/>
    </row>
    <row r="27" spans="2:11" ht="19.5" customHeight="1">
      <c r="B27" s="148" t="s">
        <v>218</v>
      </c>
      <c r="C27" s="148" t="s">
        <v>293</v>
      </c>
      <c r="D27" s="148" t="s">
        <v>294</v>
      </c>
      <c r="E27" s="153">
        <v>30</v>
      </c>
      <c r="F27" s="154" t="str">
        <f>I27</f>
        <v>m</v>
      </c>
      <c r="G27" s="155" t="s">
        <v>251</v>
      </c>
      <c r="H27" s="160">
        <v>624</v>
      </c>
      <c r="I27" s="162" t="s">
        <v>267</v>
      </c>
      <c r="J27" s="146">
        <f>ROUNDUP(H27/E27,1)</f>
        <v>20.8</v>
      </c>
      <c r="K27" s="175"/>
    </row>
    <row r="28" spans="2:11" ht="19.5" customHeight="1">
      <c r="B28" s="148" t="s">
        <v>218</v>
      </c>
      <c r="C28" s="148" t="s">
        <v>293</v>
      </c>
      <c r="D28" s="148" t="s">
        <v>295</v>
      </c>
      <c r="E28" s="156">
        <v>20</v>
      </c>
      <c r="F28" s="154" t="str">
        <f>I28</f>
        <v>m</v>
      </c>
      <c r="G28" s="155" t="s">
        <v>251</v>
      </c>
      <c r="H28" s="160">
        <v>76</v>
      </c>
      <c r="I28" s="162" t="s">
        <v>267</v>
      </c>
      <c r="J28" s="146">
        <f>ROUNDUP(H28/E28,1)</f>
        <v>3.8</v>
      </c>
      <c r="K28" s="175"/>
    </row>
    <row r="29" spans="2:11" ht="19.5" customHeight="1">
      <c r="B29" s="148" t="s">
        <v>218</v>
      </c>
      <c r="C29" s="148" t="s">
        <v>293</v>
      </c>
      <c r="D29" s="148" t="s">
        <v>296</v>
      </c>
      <c r="E29" s="156">
        <v>40</v>
      </c>
      <c r="F29" s="154" t="str">
        <f>I29</f>
        <v>m</v>
      </c>
      <c r="G29" s="155" t="s">
        <v>251</v>
      </c>
      <c r="H29" s="160">
        <v>60</v>
      </c>
      <c r="I29" s="162" t="s">
        <v>267</v>
      </c>
      <c r="J29" s="146">
        <f>ROUNDUP(H29/E29,1)</f>
        <v>1.5</v>
      </c>
      <c r="K29" s="175" t="s">
        <v>218</v>
      </c>
    </row>
    <row r="30" spans="2:11" ht="19.5" customHeight="1">
      <c r="B30" s="148" t="s">
        <v>218</v>
      </c>
      <c r="C30" s="148" t="s">
        <v>297</v>
      </c>
      <c r="D30" s="148" t="s">
        <v>298</v>
      </c>
      <c r="E30" s="156"/>
      <c r="F30" s="154"/>
      <c r="G30" s="155"/>
      <c r="H30" s="160">
        <v>15</v>
      </c>
      <c r="I30" s="162" t="s">
        <v>282</v>
      </c>
      <c r="J30" s="146"/>
      <c r="K30" s="175" t="s">
        <v>394</v>
      </c>
    </row>
    <row r="31" spans="2:11" ht="19.5" customHeight="1">
      <c r="B31" s="148" t="s">
        <v>218</v>
      </c>
      <c r="C31" s="148" t="s">
        <v>297</v>
      </c>
      <c r="D31" s="148" t="s">
        <v>299</v>
      </c>
      <c r="E31" s="153"/>
      <c r="F31" s="154"/>
      <c r="G31" s="155"/>
      <c r="H31" s="160">
        <v>43</v>
      </c>
      <c r="I31" s="162" t="s">
        <v>282</v>
      </c>
      <c r="J31" s="146"/>
      <c r="K31" s="175" t="s">
        <v>394</v>
      </c>
    </row>
    <row r="32" spans="2:11" ht="19.5" customHeight="1">
      <c r="B32" s="148" t="s">
        <v>218</v>
      </c>
      <c r="C32" s="148" t="s">
        <v>297</v>
      </c>
      <c r="D32" s="148" t="s">
        <v>300</v>
      </c>
      <c r="E32" s="153"/>
      <c r="F32" s="154"/>
      <c r="G32" s="155"/>
      <c r="H32" s="160">
        <v>4</v>
      </c>
      <c r="I32" s="162" t="s">
        <v>282</v>
      </c>
      <c r="J32" s="146"/>
      <c r="K32" s="175" t="s">
        <v>394</v>
      </c>
    </row>
    <row r="33" spans="2:11" ht="19.5" customHeight="1">
      <c r="B33" s="148" t="s">
        <v>218</v>
      </c>
      <c r="C33" s="148" t="s">
        <v>301</v>
      </c>
      <c r="D33" s="148" t="s">
        <v>218</v>
      </c>
      <c r="E33" s="153">
        <v>142.80000000000001</v>
      </c>
      <c r="F33" s="154" t="str">
        <f>I33</f>
        <v>㎥</v>
      </c>
      <c r="G33" s="155" t="s">
        <v>251</v>
      </c>
      <c r="H33" s="160">
        <v>141</v>
      </c>
      <c r="I33" s="162" t="s">
        <v>223</v>
      </c>
      <c r="J33" s="146">
        <f>ROUNDUP(H33/E33,1)</f>
        <v>1</v>
      </c>
      <c r="K33" s="175"/>
    </row>
    <row r="34" spans="2:11" ht="19.5" customHeight="1">
      <c r="B34" s="145" t="s">
        <v>240</v>
      </c>
      <c r="C34" s="145" t="s">
        <v>302</v>
      </c>
      <c r="D34" s="145" t="s">
        <v>218</v>
      </c>
      <c r="E34" s="153"/>
      <c r="F34" s="154"/>
      <c r="G34" s="155"/>
      <c r="H34" s="160"/>
      <c r="I34" s="161" t="s">
        <v>218</v>
      </c>
      <c r="J34" s="146"/>
      <c r="K34" s="175"/>
    </row>
    <row r="35" spans="2:11" ht="19.5" customHeight="1">
      <c r="B35" s="148" t="s">
        <v>218</v>
      </c>
      <c r="C35" s="148" t="s">
        <v>302</v>
      </c>
      <c r="D35" s="148" t="s">
        <v>303</v>
      </c>
      <c r="E35" s="153">
        <v>28</v>
      </c>
      <c r="F35" s="154" t="str">
        <f>I35</f>
        <v>m</v>
      </c>
      <c r="G35" s="155" t="s">
        <v>251</v>
      </c>
      <c r="H35" s="160">
        <v>38</v>
      </c>
      <c r="I35" s="162" t="s">
        <v>267</v>
      </c>
      <c r="J35" s="146">
        <f>ROUNDUP(H35/E35,1)</f>
        <v>1.4000000000000001</v>
      </c>
      <c r="K35" s="175"/>
    </row>
    <row r="36" spans="2:11" ht="19.5" customHeight="1">
      <c r="B36" s="145" t="s">
        <v>242</v>
      </c>
      <c r="C36" s="145" t="s">
        <v>304</v>
      </c>
      <c r="D36" s="145" t="s">
        <v>218</v>
      </c>
      <c r="E36" s="153"/>
      <c r="F36" s="154"/>
      <c r="G36" s="155"/>
      <c r="H36" s="160"/>
      <c r="I36" s="161" t="s">
        <v>218</v>
      </c>
      <c r="J36" s="146"/>
      <c r="K36" s="175"/>
    </row>
    <row r="37" spans="2:11" ht="19.5" customHeight="1">
      <c r="B37" s="148" t="s">
        <v>218</v>
      </c>
      <c r="C37" s="148" t="s">
        <v>305</v>
      </c>
      <c r="D37" s="148" t="s">
        <v>306</v>
      </c>
      <c r="E37" s="153"/>
      <c r="F37" s="154"/>
      <c r="G37" s="155"/>
      <c r="H37" s="160">
        <v>56</v>
      </c>
      <c r="I37" s="162" t="s">
        <v>267</v>
      </c>
      <c r="J37" s="146"/>
      <c r="K37" s="175" t="s">
        <v>394</v>
      </c>
    </row>
    <row r="38" spans="2:11" ht="19.5" customHeight="1">
      <c r="B38" s="148" t="s">
        <v>218</v>
      </c>
      <c r="C38" s="148" t="s">
        <v>307</v>
      </c>
      <c r="D38" s="148" t="s">
        <v>308</v>
      </c>
      <c r="E38" s="153"/>
      <c r="F38" s="154"/>
      <c r="G38" s="155"/>
      <c r="H38" s="160">
        <v>28</v>
      </c>
      <c r="I38" s="162" t="s">
        <v>282</v>
      </c>
      <c r="J38" s="146"/>
      <c r="K38" s="175" t="s">
        <v>394</v>
      </c>
    </row>
    <row r="39" spans="2:11" ht="19.5" customHeight="1">
      <c r="B39" s="148" t="s">
        <v>218</v>
      </c>
      <c r="C39" s="148" t="s">
        <v>309</v>
      </c>
      <c r="D39" s="148" t="s">
        <v>281</v>
      </c>
      <c r="E39" s="153"/>
      <c r="F39" s="154"/>
      <c r="G39" s="155"/>
      <c r="H39" s="160">
        <v>14</v>
      </c>
      <c r="I39" s="162" t="s">
        <v>282</v>
      </c>
      <c r="J39" s="146"/>
      <c r="K39" s="175" t="s">
        <v>394</v>
      </c>
    </row>
    <row r="40" spans="2:11" ht="19.5" customHeight="1">
      <c r="B40" s="145" t="s">
        <v>310</v>
      </c>
      <c r="C40" s="145" t="s">
        <v>311</v>
      </c>
      <c r="D40" s="145" t="s">
        <v>312</v>
      </c>
      <c r="E40" s="153"/>
      <c r="F40" s="154"/>
      <c r="G40" s="155"/>
      <c r="H40" s="160"/>
      <c r="I40" s="161" t="s">
        <v>218</v>
      </c>
      <c r="J40" s="146"/>
      <c r="K40" s="175"/>
    </row>
    <row r="41" spans="2:11" ht="19.5" customHeight="1">
      <c r="B41" s="148" t="s">
        <v>218</v>
      </c>
      <c r="C41" s="148" t="s">
        <v>313</v>
      </c>
      <c r="D41" s="148" t="s">
        <v>314</v>
      </c>
      <c r="E41" s="153">
        <v>10.5</v>
      </c>
      <c r="F41" s="154" t="str">
        <f>I41</f>
        <v>개소</v>
      </c>
      <c r="G41" s="155" t="s">
        <v>251</v>
      </c>
      <c r="H41" s="160">
        <v>33</v>
      </c>
      <c r="I41" s="162" t="s">
        <v>282</v>
      </c>
      <c r="J41" s="146">
        <f>ROUNDUP(H41/E41,1)</f>
        <v>3.2</v>
      </c>
      <c r="K41" s="175"/>
    </row>
    <row r="42" spans="2:11" ht="19.5" customHeight="1">
      <c r="B42" s="148" t="s">
        <v>218</v>
      </c>
      <c r="C42" s="148" t="s">
        <v>313</v>
      </c>
      <c r="D42" s="148" t="s">
        <v>315</v>
      </c>
      <c r="E42" s="153">
        <v>13.1</v>
      </c>
      <c r="F42" s="154" t="str">
        <f>I42</f>
        <v>개소</v>
      </c>
      <c r="G42" s="155" t="s">
        <v>251</v>
      </c>
      <c r="H42" s="160">
        <v>8</v>
      </c>
      <c r="I42" s="162" t="s">
        <v>282</v>
      </c>
      <c r="J42" s="146">
        <f>ROUNDUP(H42/E42,1)</f>
        <v>0.7</v>
      </c>
      <c r="K42" s="175"/>
    </row>
    <row r="43" spans="2:11" ht="19.5" customHeight="1">
      <c r="B43" s="148" t="s">
        <v>218</v>
      </c>
      <c r="C43" s="148" t="s">
        <v>313</v>
      </c>
      <c r="D43" s="148" t="s">
        <v>316</v>
      </c>
      <c r="E43" s="153">
        <v>13.1</v>
      </c>
      <c r="F43" s="154" t="str">
        <f>I43</f>
        <v>개소</v>
      </c>
      <c r="G43" s="155" t="s">
        <v>251</v>
      </c>
      <c r="H43" s="160">
        <v>2</v>
      </c>
      <c r="I43" s="162" t="s">
        <v>282</v>
      </c>
      <c r="J43" s="146">
        <f>ROUNDUP(H43/E43,1)</f>
        <v>0.2</v>
      </c>
      <c r="K43" s="175"/>
    </row>
    <row r="44" spans="2:11" ht="19.5" customHeight="1">
      <c r="B44" s="148" t="s">
        <v>218</v>
      </c>
      <c r="C44" s="148" t="s">
        <v>317</v>
      </c>
      <c r="D44" s="148" t="s">
        <v>318</v>
      </c>
      <c r="E44" s="153">
        <v>3.8</v>
      </c>
      <c r="F44" s="154" t="str">
        <f>I44</f>
        <v>개소</v>
      </c>
      <c r="G44" s="155" t="s">
        <v>251</v>
      </c>
      <c r="H44" s="160">
        <v>5</v>
      </c>
      <c r="I44" s="162" t="s">
        <v>282</v>
      </c>
      <c r="J44" s="146">
        <f>ROUNDUP(H44/E44,1)</f>
        <v>1.4000000000000001</v>
      </c>
      <c r="K44" s="175"/>
    </row>
    <row r="45" spans="2:11" ht="19.5" customHeight="1">
      <c r="B45" s="148" t="s">
        <v>218</v>
      </c>
      <c r="C45" s="148" t="s">
        <v>319</v>
      </c>
      <c r="D45" s="148" t="s">
        <v>320</v>
      </c>
      <c r="E45" s="153"/>
      <c r="F45" s="154"/>
      <c r="G45" s="155"/>
      <c r="H45" s="160">
        <v>43</v>
      </c>
      <c r="I45" s="162" t="s">
        <v>269</v>
      </c>
      <c r="J45" s="146"/>
      <c r="K45" s="175" t="s">
        <v>395</v>
      </c>
    </row>
    <row r="46" spans="2:11" ht="19.5" customHeight="1">
      <c r="B46" s="148" t="s">
        <v>218</v>
      </c>
      <c r="C46" s="148" t="s">
        <v>319</v>
      </c>
      <c r="D46" s="148" t="s">
        <v>321</v>
      </c>
      <c r="E46" s="153"/>
      <c r="F46" s="154"/>
      <c r="G46" s="155"/>
      <c r="H46" s="160">
        <v>5</v>
      </c>
      <c r="I46" s="162" t="s">
        <v>269</v>
      </c>
      <c r="J46" s="146"/>
      <c r="K46" s="175" t="s">
        <v>395</v>
      </c>
    </row>
    <row r="47" spans="2:11" ht="19.5" customHeight="1">
      <c r="B47" s="145" t="s">
        <v>239</v>
      </c>
      <c r="C47" s="145" t="s">
        <v>322</v>
      </c>
      <c r="D47" s="145" t="s">
        <v>218</v>
      </c>
      <c r="E47" s="153"/>
      <c r="F47" s="154"/>
      <c r="G47" s="155"/>
      <c r="H47" s="160"/>
      <c r="I47" s="161"/>
      <c r="J47" s="146"/>
      <c r="K47" s="175"/>
    </row>
    <row r="48" spans="2:11" ht="19.5" customHeight="1">
      <c r="B48" s="145" t="s">
        <v>231</v>
      </c>
      <c r="C48" s="145" t="s">
        <v>323</v>
      </c>
      <c r="D48" s="145" t="s">
        <v>324</v>
      </c>
      <c r="E48" s="153"/>
      <c r="F48" s="154"/>
      <c r="G48" s="155"/>
      <c r="H48" s="160"/>
      <c r="I48" s="161"/>
      <c r="J48" s="146"/>
      <c r="K48" s="175"/>
    </row>
    <row r="49" spans="2:11" ht="19.5" customHeight="1">
      <c r="B49" s="148" t="s">
        <v>218</v>
      </c>
      <c r="C49" s="148" t="s">
        <v>232</v>
      </c>
      <c r="D49" s="148" t="s">
        <v>234</v>
      </c>
      <c r="E49" s="153">
        <v>88.9</v>
      </c>
      <c r="F49" s="154" t="str">
        <f>I49</f>
        <v>㎥</v>
      </c>
      <c r="G49" s="155" t="s">
        <v>251</v>
      </c>
      <c r="H49" s="160">
        <v>85</v>
      </c>
      <c r="I49" s="162" t="s">
        <v>223</v>
      </c>
      <c r="J49" s="146">
        <f>ROUNDUP(H49/E49,1)</f>
        <v>1</v>
      </c>
      <c r="K49" s="175"/>
    </row>
    <row r="50" spans="2:11" ht="19.5" customHeight="1">
      <c r="B50" s="148" t="s">
        <v>218</v>
      </c>
      <c r="C50" s="148" t="s">
        <v>235</v>
      </c>
      <c r="D50" s="148" t="s">
        <v>237</v>
      </c>
      <c r="E50" s="153">
        <v>50</v>
      </c>
      <c r="F50" s="154" t="str">
        <f>I50</f>
        <v>㎡</v>
      </c>
      <c r="G50" s="155" t="s">
        <v>251</v>
      </c>
      <c r="H50" s="160">
        <v>203</v>
      </c>
      <c r="I50" s="162" t="s">
        <v>225</v>
      </c>
      <c r="J50" s="146">
        <f>ROUNDUP(H50/E50,1)</f>
        <v>4.0999999999999996</v>
      </c>
      <c r="K50" s="175"/>
    </row>
    <row r="51" spans="2:11" ht="19.5" customHeight="1">
      <c r="B51" s="145" t="s">
        <v>240</v>
      </c>
      <c r="C51" s="145" t="s">
        <v>326</v>
      </c>
      <c r="D51" s="145" t="s">
        <v>327</v>
      </c>
      <c r="E51" s="153"/>
      <c r="F51" s="154"/>
      <c r="G51" s="155"/>
      <c r="H51" s="160"/>
      <c r="I51" s="161"/>
      <c r="J51" s="146"/>
      <c r="K51" s="175"/>
    </row>
    <row r="52" spans="2:11" ht="19.5" customHeight="1">
      <c r="B52" s="148" t="s">
        <v>218</v>
      </c>
      <c r="C52" s="148" t="s">
        <v>232</v>
      </c>
      <c r="D52" s="148" t="s">
        <v>234</v>
      </c>
      <c r="E52" s="153">
        <v>88.9</v>
      </c>
      <c r="F52" s="154" t="str">
        <f t="shared" ref="F52:F57" si="2">I52</f>
        <v>㎥</v>
      </c>
      <c r="G52" s="155" t="s">
        <v>251</v>
      </c>
      <c r="H52" s="160">
        <v>12</v>
      </c>
      <c r="I52" s="162" t="s">
        <v>223</v>
      </c>
      <c r="J52" s="146">
        <f>ROUNDUP(H52/E52,1)</f>
        <v>0.2</v>
      </c>
      <c r="K52" s="175"/>
    </row>
    <row r="53" spans="2:11" ht="19.5" customHeight="1">
      <c r="B53" s="148" t="s">
        <v>218</v>
      </c>
      <c r="C53" s="148" t="s">
        <v>235</v>
      </c>
      <c r="D53" s="148" t="s">
        <v>237</v>
      </c>
      <c r="E53" s="153">
        <v>50</v>
      </c>
      <c r="F53" s="154" t="str">
        <f t="shared" si="2"/>
        <v>㎡</v>
      </c>
      <c r="G53" s="155" t="s">
        <v>251</v>
      </c>
      <c r="H53" s="160">
        <v>19</v>
      </c>
      <c r="I53" s="162" t="s">
        <v>225</v>
      </c>
      <c r="J53" s="146">
        <f>ROUNDUP(H53/E53,1)</f>
        <v>0.4</v>
      </c>
      <c r="K53" s="175"/>
    </row>
    <row r="54" spans="2:11" ht="19.5" customHeight="1">
      <c r="B54" s="148" t="s">
        <v>218</v>
      </c>
      <c r="C54" s="148" t="s">
        <v>396</v>
      </c>
      <c r="D54" s="148" t="s">
        <v>328</v>
      </c>
      <c r="E54" s="153">
        <v>1.5</v>
      </c>
      <c r="F54" s="154" t="str">
        <f t="shared" si="2"/>
        <v>Ton</v>
      </c>
      <c r="G54" s="155" t="s">
        <v>251</v>
      </c>
      <c r="H54" s="163">
        <v>0.06</v>
      </c>
      <c r="I54" s="162" t="s">
        <v>238</v>
      </c>
      <c r="J54" s="146">
        <f>ROUNDUP(H54/E54,1)</f>
        <v>0.1</v>
      </c>
      <c r="K54" s="175"/>
    </row>
    <row r="55" spans="2:11" ht="19.5" customHeight="1">
      <c r="B55" s="145" t="s">
        <v>242</v>
      </c>
      <c r="C55" s="145" t="s">
        <v>329</v>
      </c>
      <c r="D55" s="145" t="s">
        <v>330</v>
      </c>
      <c r="E55" s="157"/>
      <c r="F55" s="154" t="str">
        <f t="shared" si="2"/>
        <v/>
      </c>
      <c r="G55" s="155" t="s">
        <v>251</v>
      </c>
      <c r="H55" s="160"/>
      <c r="I55" s="161" t="s">
        <v>218</v>
      </c>
      <c r="J55" s="146"/>
      <c r="K55" s="175"/>
    </row>
    <row r="56" spans="2:11" ht="19.5" customHeight="1">
      <c r="B56" s="148" t="s">
        <v>218</v>
      </c>
      <c r="C56" s="148" t="s">
        <v>232</v>
      </c>
      <c r="D56" s="148" t="s">
        <v>233</v>
      </c>
      <c r="E56" s="153">
        <v>80</v>
      </c>
      <c r="F56" s="154" t="str">
        <f t="shared" si="2"/>
        <v>㎥</v>
      </c>
      <c r="G56" s="155" t="s">
        <v>251</v>
      </c>
      <c r="H56" s="160">
        <v>5</v>
      </c>
      <c r="I56" s="162" t="s">
        <v>223</v>
      </c>
      <c r="J56" s="146">
        <f>ROUNDUP(H56/E56,1)</f>
        <v>0.1</v>
      </c>
      <c r="K56" s="175"/>
    </row>
    <row r="57" spans="2:11" ht="19.5" customHeight="1">
      <c r="B57" s="148" t="s">
        <v>218</v>
      </c>
      <c r="C57" s="148" t="s">
        <v>235</v>
      </c>
      <c r="D57" s="148" t="s">
        <v>236</v>
      </c>
      <c r="E57" s="153">
        <v>33.299999999999997</v>
      </c>
      <c r="F57" s="154" t="str">
        <f t="shared" si="2"/>
        <v>㎡</v>
      </c>
      <c r="G57" s="155" t="s">
        <v>251</v>
      </c>
      <c r="H57" s="160">
        <v>26</v>
      </c>
      <c r="I57" s="162" t="s">
        <v>225</v>
      </c>
      <c r="J57" s="146">
        <f>ROUNDUP(H57/E57,1)</f>
        <v>0.79999999999999993</v>
      </c>
      <c r="K57" s="175"/>
    </row>
    <row r="58" spans="2:11" ht="19.5" customHeight="1">
      <c r="B58" s="148" t="s">
        <v>218</v>
      </c>
      <c r="C58" s="148" t="s">
        <v>331</v>
      </c>
      <c r="D58" s="148" t="s">
        <v>332</v>
      </c>
      <c r="E58" s="153"/>
      <c r="F58" s="154"/>
      <c r="G58" s="155"/>
      <c r="H58" s="160">
        <v>6</v>
      </c>
      <c r="I58" s="162" t="s">
        <v>225</v>
      </c>
      <c r="J58" s="146"/>
      <c r="K58" s="175" t="s">
        <v>409</v>
      </c>
    </row>
    <row r="59" spans="2:11" ht="19.5" customHeight="1">
      <c r="B59" s="148" t="s">
        <v>218</v>
      </c>
      <c r="C59" s="148" t="s">
        <v>396</v>
      </c>
      <c r="D59" s="148" t="s">
        <v>328</v>
      </c>
      <c r="E59" s="153">
        <v>1.5</v>
      </c>
      <c r="F59" s="154" t="str">
        <f>I59</f>
        <v>Ton</v>
      </c>
      <c r="G59" s="155" t="s">
        <v>251</v>
      </c>
      <c r="H59" s="163">
        <v>0.40699999999999997</v>
      </c>
      <c r="I59" s="162" t="s">
        <v>238</v>
      </c>
      <c r="J59" s="146">
        <f>ROUNDUP(H59/E59,1)</f>
        <v>0.30000000000000004</v>
      </c>
      <c r="K59" s="175"/>
    </row>
    <row r="60" spans="2:11" ht="19.5" customHeight="1">
      <c r="B60" s="145" t="s">
        <v>241</v>
      </c>
      <c r="C60" s="145" t="s">
        <v>333</v>
      </c>
      <c r="D60" s="145" t="s">
        <v>218</v>
      </c>
      <c r="E60" s="153"/>
      <c r="F60" s="154"/>
      <c r="G60" s="155"/>
      <c r="H60" s="160"/>
      <c r="I60" s="161"/>
      <c r="J60" s="146"/>
      <c r="K60" s="175"/>
    </row>
    <row r="61" spans="2:11" ht="19.5" customHeight="1">
      <c r="B61" s="148" t="s">
        <v>218</v>
      </c>
      <c r="C61" s="148" t="s">
        <v>266</v>
      </c>
      <c r="D61" s="148" t="s">
        <v>405</v>
      </c>
      <c r="E61" s="153">
        <v>80</v>
      </c>
      <c r="F61" s="154" t="str">
        <f>I61</f>
        <v>M</v>
      </c>
      <c r="G61" s="155" t="s">
        <v>251</v>
      </c>
      <c r="H61" s="160">
        <v>336</v>
      </c>
      <c r="I61" s="162" t="s">
        <v>254</v>
      </c>
      <c r="J61" s="146">
        <f>ROUNDUP(H61/E61,1)</f>
        <v>4.2</v>
      </c>
      <c r="K61" s="175"/>
    </row>
    <row r="62" spans="2:11" ht="19.5" customHeight="1">
      <c r="B62" s="148" t="s">
        <v>218</v>
      </c>
      <c r="C62" s="148" t="s">
        <v>266</v>
      </c>
      <c r="D62" s="148" t="s">
        <v>406</v>
      </c>
      <c r="E62" s="153">
        <v>110</v>
      </c>
      <c r="F62" s="154" t="str">
        <f>I62</f>
        <v>M</v>
      </c>
      <c r="G62" s="155" t="s">
        <v>251</v>
      </c>
      <c r="H62" s="160">
        <v>27</v>
      </c>
      <c r="I62" s="162" t="s">
        <v>254</v>
      </c>
      <c r="J62" s="146">
        <f>ROUNDUP(H62/E62,1)</f>
        <v>0.30000000000000004</v>
      </c>
      <c r="K62" s="175"/>
    </row>
    <row r="63" spans="2:11" ht="19.5" customHeight="1">
      <c r="B63" s="148" t="s">
        <v>218</v>
      </c>
      <c r="C63" s="148" t="s">
        <v>266</v>
      </c>
      <c r="D63" s="148" t="s">
        <v>407</v>
      </c>
      <c r="E63" s="153">
        <v>120</v>
      </c>
      <c r="F63" s="154" t="str">
        <f>I63</f>
        <v>M</v>
      </c>
      <c r="G63" s="155" t="s">
        <v>251</v>
      </c>
      <c r="H63" s="160">
        <v>170</v>
      </c>
      <c r="I63" s="162" t="s">
        <v>254</v>
      </c>
      <c r="J63" s="146">
        <f>ROUNDUP(H63/E63,1)</f>
        <v>1.5</v>
      </c>
      <c r="K63" s="175"/>
    </row>
    <row r="64" spans="2:11" ht="19.5" customHeight="1">
      <c r="B64" s="148"/>
      <c r="C64" s="148"/>
      <c r="D64" s="148"/>
      <c r="E64" s="153"/>
      <c r="F64" s="154"/>
      <c r="G64" s="155"/>
      <c r="H64" s="160"/>
      <c r="I64" s="162"/>
      <c r="J64" s="146"/>
      <c r="K64" s="175"/>
    </row>
    <row r="65" spans="2:11" ht="19.5" customHeight="1">
      <c r="B65" s="145" t="s">
        <v>257</v>
      </c>
      <c r="C65" s="145" t="s">
        <v>229</v>
      </c>
      <c r="D65" s="145" t="s">
        <v>218</v>
      </c>
      <c r="E65" s="153"/>
      <c r="F65" s="154"/>
      <c r="G65" s="155"/>
      <c r="H65" s="160"/>
      <c r="I65" s="162"/>
      <c r="J65" s="172">
        <f>ROUND(SUM(J66:J89),0)</f>
        <v>28</v>
      </c>
      <c r="K65" s="175"/>
    </row>
    <row r="66" spans="2:11" ht="19.5" customHeight="1">
      <c r="B66" s="145" t="s">
        <v>259</v>
      </c>
      <c r="C66" s="145" t="s">
        <v>334</v>
      </c>
      <c r="D66" s="145" t="s">
        <v>335</v>
      </c>
      <c r="E66" s="153"/>
      <c r="F66" s="154"/>
      <c r="G66" s="155"/>
      <c r="H66" s="160"/>
      <c r="I66" s="162"/>
      <c r="J66" s="146"/>
      <c r="K66" s="175"/>
    </row>
    <row r="67" spans="2:11" ht="19.5" customHeight="1">
      <c r="B67" s="148" t="s">
        <v>218</v>
      </c>
      <c r="C67" s="148" t="s">
        <v>232</v>
      </c>
      <c r="D67" s="148" t="s">
        <v>233</v>
      </c>
      <c r="E67" s="153">
        <v>80</v>
      </c>
      <c r="F67" s="154" t="str">
        <f>I67</f>
        <v>㎥</v>
      </c>
      <c r="G67" s="155" t="s">
        <v>251</v>
      </c>
      <c r="H67" s="160">
        <v>117</v>
      </c>
      <c r="I67" s="162" t="s">
        <v>223</v>
      </c>
      <c r="J67" s="146">
        <f>ROUNDUP(H67/E67,1)</f>
        <v>1.5</v>
      </c>
      <c r="K67" s="175"/>
    </row>
    <row r="68" spans="2:11" ht="19.5" customHeight="1">
      <c r="B68" s="148" t="s">
        <v>218</v>
      </c>
      <c r="C68" s="148" t="s">
        <v>232</v>
      </c>
      <c r="D68" s="148" t="s">
        <v>234</v>
      </c>
      <c r="E68" s="153">
        <v>88.9</v>
      </c>
      <c r="F68" s="154" t="str">
        <f>I68</f>
        <v>㎥</v>
      </c>
      <c r="G68" s="155" t="s">
        <v>251</v>
      </c>
      <c r="H68" s="160">
        <v>17</v>
      </c>
      <c r="I68" s="162" t="s">
        <v>223</v>
      </c>
      <c r="J68" s="146">
        <f>ROUNDUP(H68/E68,1)</f>
        <v>0.2</v>
      </c>
      <c r="K68" s="175"/>
    </row>
    <row r="69" spans="2:11" ht="19.5" customHeight="1">
      <c r="B69" s="148" t="s">
        <v>218</v>
      </c>
      <c r="C69" s="148" t="s">
        <v>235</v>
      </c>
      <c r="D69" s="148" t="s">
        <v>236</v>
      </c>
      <c r="E69" s="153">
        <v>33.299999999999997</v>
      </c>
      <c r="F69" s="154" t="str">
        <f>I69</f>
        <v>㎡</v>
      </c>
      <c r="G69" s="155" t="s">
        <v>251</v>
      </c>
      <c r="H69" s="160">
        <v>403</v>
      </c>
      <c r="I69" s="162" t="s">
        <v>225</v>
      </c>
      <c r="J69" s="146">
        <f>ROUNDUP(H69/E69,1)</f>
        <v>12.2</v>
      </c>
      <c r="K69" s="175"/>
    </row>
    <row r="70" spans="2:11" ht="19.5" customHeight="1">
      <c r="B70" s="148" t="s">
        <v>218</v>
      </c>
      <c r="C70" s="148" t="s">
        <v>235</v>
      </c>
      <c r="D70" s="148" t="s">
        <v>237</v>
      </c>
      <c r="E70" s="153">
        <v>50</v>
      </c>
      <c r="F70" s="154" t="str">
        <f>I70</f>
        <v>㎡</v>
      </c>
      <c r="G70" s="155" t="s">
        <v>251</v>
      </c>
      <c r="H70" s="160">
        <v>19</v>
      </c>
      <c r="I70" s="162" t="s">
        <v>225</v>
      </c>
      <c r="J70" s="146">
        <f>ROUNDUP(H70/E70,1)</f>
        <v>0.4</v>
      </c>
      <c r="K70" s="175"/>
    </row>
    <row r="71" spans="2:11" ht="19.5" customHeight="1">
      <c r="B71" s="148" t="s">
        <v>218</v>
      </c>
      <c r="C71" s="148" t="s">
        <v>331</v>
      </c>
      <c r="D71" s="148" t="s">
        <v>332</v>
      </c>
      <c r="E71" s="153"/>
      <c r="F71" s="154"/>
      <c r="G71" s="155"/>
      <c r="H71" s="160">
        <v>76</v>
      </c>
      <c r="I71" s="162" t="s">
        <v>225</v>
      </c>
      <c r="J71" s="146"/>
      <c r="K71" s="175" t="s">
        <v>409</v>
      </c>
    </row>
    <row r="72" spans="2:11" ht="19.5" customHeight="1">
      <c r="B72" s="148" t="s">
        <v>218</v>
      </c>
      <c r="C72" s="148" t="s">
        <v>336</v>
      </c>
      <c r="D72" s="148" t="s">
        <v>337</v>
      </c>
      <c r="E72" s="153"/>
      <c r="F72" s="154"/>
      <c r="G72" s="155"/>
      <c r="H72" s="160">
        <v>403</v>
      </c>
      <c r="I72" s="162" t="s">
        <v>225</v>
      </c>
      <c r="J72" s="146"/>
      <c r="K72" s="175" t="s">
        <v>410</v>
      </c>
    </row>
    <row r="73" spans="2:11" ht="19.5" customHeight="1">
      <c r="B73" s="148" t="s">
        <v>218</v>
      </c>
      <c r="C73" s="148" t="s">
        <v>336</v>
      </c>
      <c r="D73" s="148" t="s">
        <v>338</v>
      </c>
      <c r="E73" s="153"/>
      <c r="F73" s="154"/>
      <c r="G73" s="155"/>
      <c r="H73" s="160">
        <v>151</v>
      </c>
      <c r="I73" s="162" t="s">
        <v>225</v>
      </c>
      <c r="J73" s="146"/>
      <c r="K73" s="175" t="s">
        <v>410</v>
      </c>
    </row>
    <row r="74" spans="2:11" ht="19.5" customHeight="1">
      <c r="B74" s="148" t="s">
        <v>218</v>
      </c>
      <c r="C74" s="148" t="s">
        <v>396</v>
      </c>
      <c r="D74" s="148" t="s">
        <v>328</v>
      </c>
      <c r="E74" s="158">
        <v>1.5</v>
      </c>
      <c r="F74" s="154" t="str">
        <f>I74</f>
        <v>Ton</v>
      </c>
      <c r="G74" s="155" t="s">
        <v>251</v>
      </c>
      <c r="H74" s="164">
        <v>8.4120000000000008</v>
      </c>
      <c r="I74" s="162" t="s">
        <v>238</v>
      </c>
      <c r="J74" s="146">
        <f>ROUNDUP(H74/E74,1)</f>
        <v>5.6999999999999993</v>
      </c>
      <c r="K74" s="175"/>
    </row>
    <row r="75" spans="2:11" ht="19.5" customHeight="1">
      <c r="B75" s="148" t="s">
        <v>218</v>
      </c>
      <c r="C75" s="148" t="s">
        <v>339</v>
      </c>
      <c r="D75" s="148" t="s">
        <v>340</v>
      </c>
      <c r="E75" s="153">
        <v>100</v>
      </c>
      <c r="F75" s="154" t="str">
        <f>I75</f>
        <v>㎡</v>
      </c>
      <c r="G75" s="155" t="s">
        <v>251</v>
      </c>
      <c r="H75" s="160">
        <v>54</v>
      </c>
      <c r="I75" s="162" t="s">
        <v>225</v>
      </c>
      <c r="J75" s="146">
        <f>ROUNDUP(H75/E75,1)</f>
        <v>0.6</v>
      </c>
      <c r="K75" s="175"/>
    </row>
    <row r="76" spans="2:11" ht="19.5" customHeight="1">
      <c r="B76" s="148" t="s">
        <v>218</v>
      </c>
      <c r="C76" s="148" t="s">
        <v>325</v>
      </c>
      <c r="D76" s="148" t="s">
        <v>341</v>
      </c>
      <c r="E76" s="153">
        <v>10</v>
      </c>
      <c r="F76" s="154" t="str">
        <f>I76</f>
        <v>개소</v>
      </c>
      <c r="G76" s="155" t="s">
        <v>251</v>
      </c>
      <c r="H76" s="160">
        <v>3</v>
      </c>
      <c r="I76" s="162" t="s">
        <v>282</v>
      </c>
      <c r="J76" s="146">
        <f>ROUNDUP(H76/E76,1)</f>
        <v>0.3</v>
      </c>
      <c r="K76" s="175"/>
    </row>
    <row r="77" spans="2:11" ht="19.5" customHeight="1">
      <c r="B77" s="145" t="s">
        <v>262</v>
      </c>
      <c r="C77" s="145" t="s">
        <v>243</v>
      </c>
      <c r="D77" s="145" t="s">
        <v>342</v>
      </c>
      <c r="E77" s="153"/>
      <c r="F77" s="154"/>
      <c r="G77" s="155"/>
      <c r="H77" s="160"/>
      <c r="I77" s="162"/>
      <c r="J77" s="146"/>
      <c r="K77" s="175"/>
    </row>
    <row r="78" spans="2:11" ht="19.5" customHeight="1">
      <c r="B78" s="148" t="s">
        <v>218</v>
      </c>
      <c r="C78" s="148" t="s">
        <v>244</v>
      </c>
      <c r="D78" s="148" t="s">
        <v>245</v>
      </c>
      <c r="E78" s="153">
        <v>25.8</v>
      </c>
      <c r="F78" s="154" t="str">
        <f t="shared" ref="F78:F85" si="3">I78</f>
        <v>㎡</v>
      </c>
      <c r="G78" s="155" t="s">
        <v>251</v>
      </c>
      <c r="H78" s="160">
        <v>24</v>
      </c>
      <c r="I78" s="162" t="s">
        <v>225</v>
      </c>
      <c r="J78" s="146">
        <f>ROUNDUP(H78/E78,1)</f>
        <v>1</v>
      </c>
      <c r="K78" s="175"/>
    </row>
    <row r="79" spans="2:11" ht="19.5" customHeight="1">
      <c r="B79" s="148" t="s">
        <v>218</v>
      </c>
      <c r="C79" s="148" t="s">
        <v>343</v>
      </c>
      <c r="D79" s="148" t="s">
        <v>344</v>
      </c>
      <c r="E79" s="153">
        <v>114.3</v>
      </c>
      <c r="F79" s="154" t="str">
        <f t="shared" si="3"/>
        <v>㎥</v>
      </c>
      <c r="G79" s="155" t="s">
        <v>251</v>
      </c>
      <c r="H79" s="160">
        <v>5</v>
      </c>
      <c r="I79" s="162" t="s">
        <v>223</v>
      </c>
      <c r="J79" s="146">
        <f>ROUNDUP(H79/E79,1)</f>
        <v>0.1</v>
      </c>
      <c r="K79" s="175"/>
    </row>
    <row r="80" spans="2:11" ht="19.5" customHeight="1">
      <c r="B80" s="148" t="s">
        <v>218</v>
      </c>
      <c r="C80" s="148" t="s">
        <v>232</v>
      </c>
      <c r="D80" s="148" t="s">
        <v>234</v>
      </c>
      <c r="E80" s="153">
        <v>88.9</v>
      </c>
      <c r="F80" s="154" t="str">
        <f t="shared" si="3"/>
        <v>㎥</v>
      </c>
      <c r="G80" s="155" t="s">
        <v>251</v>
      </c>
      <c r="H80" s="160">
        <v>3</v>
      </c>
      <c r="I80" s="162" t="s">
        <v>223</v>
      </c>
      <c r="J80" s="146">
        <f>ROUNDUP(H80/E80,1)</f>
        <v>0.1</v>
      </c>
      <c r="K80" s="175"/>
    </row>
    <row r="81" spans="2:11" ht="19.5" customHeight="1">
      <c r="B81" s="148" t="s">
        <v>218</v>
      </c>
      <c r="C81" s="148" t="s">
        <v>235</v>
      </c>
      <c r="D81" s="148" t="s">
        <v>237</v>
      </c>
      <c r="E81" s="153">
        <v>50</v>
      </c>
      <c r="F81" s="154" t="str">
        <f t="shared" si="3"/>
        <v>㎡</v>
      </c>
      <c r="G81" s="155" t="s">
        <v>251</v>
      </c>
      <c r="H81" s="160">
        <v>8</v>
      </c>
      <c r="I81" s="162" t="s">
        <v>225</v>
      </c>
      <c r="J81" s="146">
        <f>ROUNDUP(H81/E81,1)</f>
        <v>0.2</v>
      </c>
      <c r="K81" s="175"/>
    </row>
    <row r="82" spans="2:11" ht="19.5" customHeight="1">
      <c r="B82" s="145" t="s">
        <v>263</v>
      </c>
      <c r="C82" s="145" t="s">
        <v>345</v>
      </c>
      <c r="D82" s="145" t="s">
        <v>346</v>
      </c>
      <c r="E82" s="153"/>
      <c r="F82" s="154" t="str">
        <f t="shared" si="3"/>
        <v/>
      </c>
      <c r="G82" s="155" t="s">
        <v>251</v>
      </c>
      <c r="H82" s="160"/>
      <c r="I82" s="162" t="s">
        <v>218</v>
      </c>
      <c r="J82" s="146"/>
      <c r="K82" s="175"/>
    </row>
    <row r="83" spans="2:11" ht="19.5" customHeight="1">
      <c r="B83" s="148" t="s">
        <v>218</v>
      </c>
      <c r="C83" s="148" t="s">
        <v>232</v>
      </c>
      <c r="D83" s="148" t="s">
        <v>233</v>
      </c>
      <c r="E83" s="153">
        <v>80</v>
      </c>
      <c r="F83" s="154" t="str">
        <f t="shared" si="3"/>
        <v>㎥</v>
      </c>
      <c r="G83" s="155" t="s">
        <v>251</v>
      </c>
      <c r="H83" s="160">
        <v>7</v>
      </c>
      <c r="I83" s="162" t="s">
        <v>223</v>
      </c>
      <c r="J83" s="146">
        <f>ROUNDUP(H83/E83,1)</f>
        <v>0.1</v>
      </c>
      <c r="K83" s="175"/>
    </row>
    <row r="84" spans="2:11" ht="19.5" customHeight="1">
      <c r="B84" s="148" t="s">
        <v>218</v>
      </c>
      <c r="C84" s="148" t="s">
        <v>235</v>
      </c>
      <c r="D84" s="148" t="s">
        <v>236</v>
      </c>
      <c r="E84" s="153">
        <v>33.299999999999997</v>
      </c>
      <c r="F84" s="154" t="str">
        <f t="shared" si="3"/>
        <v>㎡</v>
      </c>
      <c r="G84" s="155" t="s">
        <v>251</v>
      </c>
      <c r="H84" s="160">
        <v>48</v>
      </c>
      <c r="I84" s="162" t="s">
        <v>225</v>
      </c>
      <c r="J84" s="146">
        <f>ROUNDUP(H84/E84,1)</f>
        <v>1.5</v>
      </c>
      <c r="K84" s="175"/>
    </row>
    <row r="85" spans="2:11" ht="19.5" customHeight="1">
      <c r="B85" s="148" t="s">
        <v>218</v>
      </c>
      <c r="C85" s="148" t="s">
        <v>396</v>
      </c>
      <c r="D85" s="148" t="s">
        <v>328</v>
      </c>
      <c r="E85" s="158">
        <v>1.5</v>
      </c>
      <c r="F85" s="154" t="str">
        <f t="shared" si="3"/>
        <v>Ton</v>
      </c>
      <c r="G85" s="155" t="s">
        <v>251</v>
      </c>
      <c r="H85" s="164">
        <v>0.48699999999999999</v>
      </c>
      <c r="I85" s="162" t="s">
        <v>238</v>
      </c>
      <c r="J85" s="146">
        <f>ROUNDUP(H85/E85,1)</f>
        <v>0.4</v>
      </c>
      <c r="K85" s="175"/>
    </row>
    <row r="86" spans="2:11" ht="19.5" customHeight="1">
      <c r="B86" s="145" t="s">
        <v>264</v>
      </c>
      <c r="C86" s="145" t="s">
        <v>347</v>
      </c>
      <c r="D86" s="145" t="s">
        <v>348</v>
      </c>
      <c r="E86" s="153"/>
      <c r="F86" s="154"/>
      <c r="G86" s="155"/>
      <c r="H86" s="160"/>
      <c r="I86" s="162"/>
      <c r="J86" s="146"/>
      <c r="K86" s="175"/>
    </row>
    <row r="87" spans="2:11" ht="19.5" customHeight="1">
      <c r="B87" s="148" t="s">
        <v>218</v>
      </c>
      <c r="C87" s="148" t="s">
        <v>232</v>
      </c>
      <c r="D87" s="148" t="s">
        <v>234</v>
      </c>
      <c r="E87" s="153">
        <v>80</v>
      </c>
      <c r="F87" s="154" t="str">
        <f>I87</f>
        <v>㎥</v>
      </c>
      <c r="G87" s="155" t="s">
        <v>251</v>
      </c>
      <c r="H87" s="160">
        <v>9</v>
      </c>
      <c r="I87" s="162" t="s">
        <v>223</v>
      </c>
      <c r="J87" s="146">
        <f>ROUNDUP(H87/E87,1)</f>
        <v>0.2</v>
      </c>
      <c r="K87" s="175"/>
    </row>
    <row r="88" spans="2:11" ht="19.5" customHeight="1">
      <c r="B88" s="148" t="s">
        <v>218</v>
      </c>
      <c r="C88" s="148" t="s">
        <v>235</v>
      </c>
      <c r="D88" s="148" t="s">
        <v>236</v>
      </c>
      <c r="E88" s="153">
        <v>33.299999999999997</v>
      </c>
      <c r="F88" s="154" t="str">
        <f>I88</f>
        <v>㎡</v>
      </c>
      <c r="G88" s="155" t="s">
        <v>251</v>
      </c>
      <c r="H88" s="160">
        <v>95</v>
      </c>
      <c r="I88" s="162" t="s">
        <v>225</v>
      </c>
      <c r="J88" s="146">
        <f>ROUNDUP(H88/E88,1)</f>
        <v>2.9</v>
      </c>
      <c r="K88" s="175"/>
    </row>
    <row r="89" spans="2:11" ht="19.5" customHeight="1">
      <c r="B89" s="148" t="s">
        <v>218</v>
      </c>
      <c r="C89" s="148" t="s">
        <v>396</v>
      </c>
      <c r="D89" s="148" t="s">
        <v>328</v>
      </c>
      <c r="E89" s="158">
        <v>1.5</v>
      </c>
      <c r="F89" s="154" t="str">
        <f>I89</f>
        <v>Ton</v>
      </c>
      <c r="G89" s="155" t="s">
        <v>251</v>
      </c>
      <c r="H89" s="160">
        <v>4.2000000000000003E-2</v>
      </c>
      <c r="I89" s="162" t="s">
        <v>238</v>
      </c>
      <c r="J89" s="146">
        <f>ROUNDUP(H89/E89,1)</f>
        <v>0.1</v>
      </c>
      <c r="K89" s="175"/>
    </row>
    <row r="90" spans="2:11" ht="19.5" customHeight="1">
      <c r="B90" s="148" t="s">
        <v>218</v>
      </c>
      <c r="C90" s="148" t="s">
        <v>218</v>
      </c>
      <c r="D90" s="148" t="s">
        <v>218</v>
      </c>
      <c r="E90" s="153"/>
      <c r="F90" s="154" t="str">
        <f>I90</f>
        <v/>
      </c>
      <c r="G90" s="155" t="s">
        <v>251</v>
      </c>
      <c r="H90" s="160"/>
      <c r="I90" s="162" t="s">
        <v>218</v>
      </c>
      <c r="J90" s="146"/>
      <c r="K90" s="175"/>
    </row>
    <row r="91" spans="2:11" ht="19.5" customHeight="1">
      <c r="B91" s="145" t="s">
        <v>270</v>
      </c>
      <c r="C91" s="145" t="s">
        <v>258</v>
      </c>
      <c r="D91" s="145" t="s">
        <v>218</v>
      </c>
      <c r="E91" s="153"/>
      <c r="F91" s="154" t="str">
        <f>I91</f>
        <v/>
      </c>
      <c r="G91" s="155" t="s">
        <v>251</v>
      </c>
      <c r="H91" s="160"/>
      <c r="I91" s="162" t="s">
        <v>218</v>
      </c>
      <c r="J91" s="172">
        <f>ROUND(SUM(J92:J98),0)</f>
        <v>5</v>
      </c>
      <c r="K91" s="175"/>
    </row>
    <row r="92" spans="2:11" ht="19.5" customHeight="1">
      <c r="B92" s="145" t="s">
        <v>272</v>
      </c>
      <c r="C92" s="145" t="s">
        <v>260</v>
      </c>
      <c r="D92" s="145" t="s">
        <v>218</v>
      </c>
      <c r="E92" s="153"/>
      <c r="F92" s="154"/>
      <c r="G92" s="155"/>
      <c r="H92" s="160"/>
      <c r="I92" s="162"/>
      <c r="J92" s="146"/>
      <c r="K92" s="175"/>
    </row>
    <row r="93" spans="2:11" ht="19.5" customHeight="1">
      <c r="B93" s="148" t="s">
        <v>218</v>
      </c>
      <c r="C93" s="148" t="s">
        <v>261</v>
      </c>
      <c r="D93" s="148" t="s">
        <v>349</v>
      </c>
      <c r="E93" s="153">
        <v>4800</v>
      </c>
      <c r="F93" s="154" t="str">
        <f>I93</f>
        <v>㎡</v>
      </c>
      <c r="G93" s="155" t="s">
        <v>251</v>
      </c>
      <c r="H93" s="160">
        <v>2271</v>
      </c>
      <c r="I93" s="162" t="s">
        <v>225</v>
      </c>
      <c r="J93" s="146">
        <f>ROUNDUP(H93/E93,1)</f>
        <v>0.5</v>
      </c>
      <c r="K93" s="175"/>
    </row>
    <row r="94" spans="2:11" ht="19.5" customHeight="1">
      <c r="B94" s="148" t="s">
        <v>218</v>
      </c>
      <c r="C94" s="148" t="s">
        <v>350</v>
      </c>
      <c r="D94" s="148" t="s">
        <v>351</v>
      </c>
      <c r="E94" s="153">
        <v>4500</v>
      </c>
      <c r="F94" s="154" t="str">
        <f>I94</f>
        <v>㎡</v>
      </c>
      <c r="G94" s="155" t="s">
        <v>251</v>
      </c>
      <c r="H94" s="160">
        <v>2271</v>
      </c>
      <c r="I94" s="162" t="s">
        <v>225</v>
      </c>
      <c r="J94" s="146">
        <f>ROUNDUP(H94/E94,1)</f>
        <v>0.6</v>
      </c>
      <c r="K94" s="175"/>
    </row>
    <row r="95" spans="2:11" ht="19.5" customHeight="1">
      <c r="B95" s="148" t="s">
        <v>218</v>
      </c>
      <c r="C95" s="148" t="s">
        <v>265</v>
      </c>
      <c r="D95" s="148" t="s">
        <v>352</v>
      </c>
      <c r="E95" s="153">
        <v>550</v>
      </c>
      <c r="F95" s="154" t="str">
        <f>I95</f>
        <v>㎥</v>
      </c>
      <c r="G95" s="155" t="s">
        <v>251</v>
      </c>
      <c r="H95" s="160">
        <v>682</v>
      </c>
      <c r="I95" s="162" t="s">
        <v>223</v>
      </c>
      <c r="J95" s="146">
        <f>ROUNDUP(H95/E95,1)</f>
        <v>1.3</v>
      </c>
      <c r="K95" s="176"/>
    </row>
    <row r="96" spans="2:11" ht="19.5" customHeight="1">
      <c r="B96" s="145" t="s">
        <v>273</v>
      </c>
      <c r="C96" s="145" t="s">
        <v>353</v>
      </c>
      <c r="D96" s="145" t="s">
        <v>354</v>
      </c>
      <c r="E96" s="153"/>
      <c r="F96" s="154"/>
      <c r="G96" s="155"/>
      <c r="H96" s="160"/>
      <c r="I96" s="162"/>
      <c r="J96" s="146"/>
      <c r="K96" s="176"/>
    </row>
    <row r="97" spans="2:11" ht="19.5" customHeight="1">
      <c r="B97" s="148" t="s">
        <v>218</v>
      </c>
      <c r="C97" s="148" t="s">
        <v>355</v>
      </c>
      <c r="D97" s="148" t="s">
        <v>356</v>
      </c>
      <c r="E97" s="153">
        <v>25</v>
      </c>
      <c r="F97" s="154" t="str">
        <f>I97</f>
        <v>㎥</v>
      </c>
      <c r="G97" s="155" t="s">
        <v>251</v>
      </c>
      <c r="H97" s="160">
        <v>42</v>
      </c>
      <c r="I97" s="162" t="s">
        <v>223</v>
      </c>
      <c r="J97" s="146">
        <f>ROUNDUP(H97/E97,1)</f>
        <v>1.7000000000000002</v>
      </c>
      <c r="K97" s="176"/>
    </row>
    <row r="98" spans="2:11" ht="19.5" customHeight="1">
      <c r="B98" s="148" t="s">
        <v>218</v>
      </c>
      <c r="C98" s="148" t="s">
        <v>235</v>
      </c>
      <c r="D98" s="148" t="s">
        <v>237</v>
      </c>
      <c r="E98" s="153">
        <v>50</v>
      </c>
      <c r="F98" s="154" t="str">
        <f>I98</f>
        <v>㎡</v>
      </c>
      <c r="G98" s="155" t="s">
        <v>251</v>
      </c>
      <c r="H98" s="160">
        <v>33</v>
      </c>
      <c r="I98" s="162" t="s">
        <v>225</v>
      </c>
      <c r="J98" s="146">
        <f>ROUNDUP(H98/E98,1)</f>
        <v>0.7</v>
      </c>
      <c r="K98" s="176"/>
    </row>
    <row r="99" spans="2:11" ht="19.5" customHeight="1">
      <c r="B99" s="148" t="s">
        <v>218</v>
      </c>
      <c r="C99" s="148" t="s">
        <v>218</v>
      </c>
      <c r="D99" s="148" t="s">
        <v>218</v>
      </c>
      <c r="E99" s="153"/>
      <c r="F99" s="154"/>
      <c r="G99" s="155"/>
      <c r="H99" s="160"/>
      <c r="I99" s="162"/>
      <c r="J99" s="146"/>
      <c r="K99" s="176"/>
    </row>
    <row r="100" spans="2:11" ht="19.5" customHeight="1">
      <c r="B100" s="145" t="s">
        <v>357</v>
      </c>
      <c r="C100" s="145" t="s">
        <v>271</v>
      </c>
      <c r="D100" s="145" t="s">
        <v>218</v>
      </c>
      <c r="E100" s="153"/>
      <c r="F100" s="154"/>
      <c r="G100" s="155"/>
      <c r="H100" s="160"/>
      <c r="I100" s="162"/>
      <c r="J100" s="172">
        <f>ROUND(SUM(J101:J108),0)</f>
        <v>4</v>
      </c>
      <c r="K100" s="176"/>
    </row>
    <row r="101" spans="2:11" ht="19.5" customHeight="1">
      <c r="B101" s="148" t="s">
        <v>218</v>
      </c>
      <c r="C101" s="148" t="s">
        <v>358</v>
      </c>
      <c r="D101" s="148" t="s">
        <v>218</v>
      </c>
      <c r="E101" s="153">
        <v>35</v>
      </c>
      <c r="F101" s="154" t="str">
        <f t="shared" ref="F101:F108" si="4">I101</f>
        <v>㎡</v>
      </c>
      <c r="G101" s="155" t="s">
        <v>251</v>
      </c>
      <c r="H101" s="160">
        <v>27</v>
      </c>
      <c r="I101" s="162" t="s">
        <v>225</v>
      </c>
      <c r="J101" s="146">
        <f t="shared" ref="J101:J108" si="5">ROUNDUP(H101/E101,1)</f>
        <v>0.79999999999999993</v>
      </c>
      <c r="K101" s="176"/>
    </row>
    <row r="102" spans="2:11" ht="19.5" customHeight="1">
      <c r="B102" s="148" t="s">
        <v>218</v>
      </c>
      <c r="C102" s="148" t="s">
        <v>403</v>
      </c>
      <c r="D102" s="148" t="s">
        <v>359</v>
      </c>
      <c r="E102" s="153">
        <v>700</v>
      </c>
      <c r="F102" s="154" t="str">
        <f t="shared" si="4"/>
        <v>㎡</v>
      </c>
      <c r="G102" s="155" t="s">
        <v>251</v>
      </c>
      <c r="H102" s="160">
        <v>104</v>
      </c>
      <c r="I102" s="162" t="s">
        <v>225</v>
      </c>
      <c r="J102" s="146">
        <f t="shared" si="5"/>
        <v>0.2</v>
      </c>
      <c r="K102" s="176"/>
    </row>
    <row r="103" spans="2:11" ht="19.5" customHeight="1">
      <c r="B103" s="148" t="s">
        <v>218</v>
      </c>
      <c r="C103" s="148" t="s">
        <v>403</v>
      </c>
      <c r="D103" s="148" t="s">
        <v>360</v>
      </c>
      <c r="E103" s="153">
        <v>266</v>
      </c>
      <c r="F103" s="154" t="str">
        <f t="shared" si="4"/>
        <v>㎡</v>
      </c>
      <c r="G103" s="155" t="s">
        <v>251</v>
      </c>
      <c r="H103" s="160">
        <v>20</v>
      </c>
      <c r="I103" s="162" t="s">
        <v>225</v>
      </c>
      <c r="J103" s="146">
        <f t="shared" si="5"/>
        <v>0.1</v>
      </c>
      <c r="K103" s="176"/>
    </row>
    <row r="104" spans="2:11" ht="19.5" customHeight="1">
      <c r="B104" s="148" t="s">
        <v>218</v>
      </c>
      <c r="C104" s="148" t="s">
        <v>403</v>
      </c>
      <c r="D104" s="148" t="s">
        <v>361</v>
      </c>
      <c r="E104" s="153">
        <v>126</v>
      </c>
      <c r="F104" s="154" t="str">
        <f t="shared" si="4"/>
        <v>㎡</v>
      </c>
      <c r="G104" s="155" t="s">
        <v>251</v>
      </c>
      <c r="H104" s="160">
        <v>4</v>
      </c>
      <c r="I104" s="162" t="s">
        <v>225</v>
      </c>
      <c r="J104" s="146">
        <f t="shared" si="5"/>
        <v>0.1</v>
      </c>
      <c r="K104" s="176"/>
    </row>
    <row r="105" spans="2:11" ht="19.5" customHeight="1">
      <c r="B105" s="148" t="s">
        <v>218</v>
      </c>
      <c r="C105" s="148" t="s">
        <v>404</v>
      </c>
      <c r="D105" s="148" t="s">
        <v>362</v>
      </c>
      <c r="E105" s="153">
        <v>900</v>
      </c>
      <c r="F105" s="154" t="str">
        <f t="shared" si="4"/>
        <v>㎡</v>
      </c>
      <c r="G105" s="155" t="s">
        <v>251</v>
      </c>
      <c r="H105" s="160">
        <v>104</v>
      </c>
      <c r="I105" s="162" t="s">
        <v>225</v>
      </c>
      <c r="J105" s="146">
        <f t="shared" si="5"/>
        <v>0.2</v>
      </c>
      <c r="K105" s="176"/>
    </row>
    <row r="106" spans="2:11" ht="19.5" customHeight="1">
      <c r="B106" s="148" t="s">
        <v>218</v>
      </c>
      <c r="C106" s="148" t="s">
        <v>404</v>
      </c>
      <c r="D106" s="148" t="s">
        <v>363</v>
      </c>
      <c r="E106" s="153">
        <v>342</v>
      </c>
      <c r="F106" s="154" t="str">
        <f t="shared" si="4"/>
        <v>㎡</v>
      </c>
      <c r="G106" s="155" t="s">
        <v>251</v>
      </c>
      <c r="H106" s="160">
        <v>20</v>
      </c>
      <c r="I106" s="162" t="s">
        <v>225</v>
      </c>
      <c r="J106" s="146">
        <f t="shared" si="5"/>
        <v>0.1</v>
      </c>
      <c r="K106" s="176"/>
    </row>
    <row r="107" spans="2:11" ht="19.5" customHeight="1">
      <c r="B107" s="148" t="s">
        <v>218</v>
      </c>
      <c r="C107" s="148" t="s">
        <v>404</v>
      </c>
      <c r="D107" s="148" t="s">
        <v>364</v>
      </c>
      <c r="E107" s="153">
        <v>162</v>
      </c>
      <c r="F107" s="154" t="str">
        <f t="shared" si="4"/>
        <v>㎡</v>
      </c>
      <c r="G107" s="155" t="s">
        <v>251</v>
      </c>
      <c r="H107" s="160">
        <v>4</v>
      </c>
      <c r="I107" s="162" t="s">
        <v>225</v>
      </c>
      <c r="J107" s="146">
        <f t="shared" si="5"/>
        <v>0.1</v>
      </c>
      <c r="K107" s="176"/>
    </row>
    <row r="108" spans="2:11" ht="19.5" customHeight="1">
      <c r="B108" s="148" t="s">
        <v>218</v>
      </c>
      <c r="C108" s="148" t="s">
        <v>365</v>
      </c>
      <c r="D108" s="148" t="s">
        <v>218</v>
      </c>
      <c r="E108" s="153">
        <v>0.5</v>
      </c>
      <c r="F108" s="154" t="str">
        <f t="shared" si="4"/>
        <v>식</v>
      </c>
      <c r="G108" s="155" t="s">
        <v>251</v>
      </c>
      <c r="H108" s="160">
        <v>1</v>
      </c>
      <c r="I108" s="162" t="s">
        <v>366</v>
      </c>
      <c r="J108" s="146">
        <f t="shared" si="5"/>
        <v>2</v>
      </c>
      <c r="K108" s="176"/>
    </row>
    <row r="109" spans="2:11" ht="19.5" customHeight="1">
      <c r="B109" s="148"/>
      <c r="C109" s="148"/>
      <c r="D109" s="148"/>
      <c r="E109" s="153"/>
      <c r="F109" s="154"/>
      <c r="G109" s="155"/>
      <c r="H109" s="160"/>
      <c r="I109" s="162"/>
      <c r="J109" s="146"/>
      <c r="K109" s="176"/>
    </row>
    <row r="110" spans="2:11" ht="19.5" customHeight="1">
      <c r="B110" s="148"/>
      <c r="C110" s="148"/>
      <c r="D110" s="148"/>
      <c r="E110" s="153"/>
      <c r="F110" s="154"/>
      <c r="G110" s="155"/>
      <c r="H110" s="160"/>
      <c r="I110" s="162"/>
      <c r="J110" s="146"/>
      <c r="K110" s="176"/>
    </row>
    <row r="111" spans="2:11" ht="19.5" customHeight="1">
      <c r="B111" s="148"/>
      <c r="C111" s="148"/>
      <c r="D111" s="148"/>
      <c r="E111" s="153"/>
      <c r="F111" s="154"/>
      <c r="G111" s="155"/>
      <c r="H111" s="160"/>
      <c r="I111" s="162"/>
      <c r="J111" s="146"/>
      <c r="K111" s="176"/>
    </row>
    <row r="112" spans="2:11" ht="19.5" customHeight="1">
      <c r="B112" s="148"/>
      <c r="C112" s="148"/>
      <c r="D112" s="148"/>
      <c r="E112" s="153"/>
      <c r="F112" s="154"/>
      <c r="G112" s="155"/>
      <c r="H112" s="160"/>
      <c r="I112" s="162"/>
      <c r="J112" s="146"/>
      <c r="K112" s="176"/>
    </row>
    <row r="113" spans="2:11" ht="19.5" customHeight="1">
      <c r="B113" s="148"/>
      <c r="C113" s="148"/>
      <c r="D113" s="148"/>
      <c r="E113" s="153"/>
      <c r="F113" s="154"/>
      <c r="G113" s="155"/>
      <c r="H113" s="160"/>
      <c r="I113" s="162"/>
      <c r="J113" s="146"/>
      <c r="K113" s="176"/>
    </row>
    <row r="114" spans="2:11" ht="19.5" customHeight="1">
      <c r="B114" s="148"/>
      <c r="C114" s="148"/>
      <c r="D114" s="148"/>
      <c r="E114" s="153"/>
      <c r="F114" s="154"/>
      <c r="G114" s="155"/>
      <c r="H114" s="160"/>
      <c r="I114" s="162"/>
      <c r="J114" s="146"/>
      <c r="K114" s="176"/>
    </row>
    <row r="115" spans="2:11" ht="19.5" customHeight="1">
      <c r="B115" s="148"/>
      <c r="C115" s="148"/>
      <c r="D115" s="148"/>
      <c r="E115" s="153"/>
      <c r="F115" s="154"/>
      <c r="G115" s="155"/>
      <c r="H115" s="160"/>
      <c r="I115" s="162"/>
      <c r="J115" s="146"/>
      <c r="K115" s="176"/>
    </row>
    <row r="116" spans="2:11" ht="19.5" customHeight="1">
      <c r="B116" s="148"/>
      <c r="C116" s="148"/>
      <c r="D116" s="148"/>
      <c r="E116" s="153"/>
      <c r="F116" s="154"/>
      <c r="G116" s="155"/>
      <c r="H116" s="160"/>
      <c r="I116" s="162"/>
      <c r="J116" s="146"/>
      <c r="K116" s="176"/>
    </row>
    <row r="117" spans="2:11" ht="19.5" customHeight="1">
      <c r="B117" s="148"/>
      <c r="C117" s="148"/>
      <c r="D117" s="148"/>
      <c r="E117" s="153"/>
      <c r="F117" s="154"/>
      <c r="G117" s="155"/>
      <c r="H117" s="160"/>
      <c r="I117" s="162"/>
      <c r="J117" s="146"/>
      <c r="K117" s="176"/>
    </row>
    <row r="118" spans="2:11" ht="19.5" customHeight="1">
      <c r="B118" s="148"/>
      <c r="C118" s="148"/>
      <c r="D118" s="148"/>
      <c r="E118" s="153"/>
      <c r="F118" s="154"/>
      <c r="G118" s="155"/>
      <c r="H118" s="160"/>
      <c r="I118" s="162"/>
      <c r="J118" s="146"/>
      <c r="K118" s="176"/>
    </row>
    <row r="119" spans="2:11" ht="19.5" customHeight="1">
      <c r="B119" s="148"/>
      <c r="C119" s="148"/>
      <c r="D119" s="148"/>
      <c r="E119" s="153"/>
      <c r="F119" s="154"/>
      <c r="G119" s="155"/>
      <c r="H119" s="160"/>
      <c r="I119" s="162"/>
      <c r="J119" s="146"/>
      <c r="K119" s="176"/>
    </row>
    <row r="120" spans="2:11" ht="19.5" customHeight="1">
      <c r="B120" s="148"/>
      <c r="C120" s="148"/>
      <c r="D120" s="148"/>
      <c r="E120" s="153"/>
      <c r="F120" s="154"/>
      <c r="G120" s="155"/>
      <c r="H120" s="160"/>
      <c r="I120" s="162"/>
      <c r="J120" s="146"/>
      <c r="K120" s="176"/>
    </row>
    <row r="121" spans="2:11" ht="19.5" customHeight="1">
      <c r="B121" s="148"/>
      <c r="C121" s="148"/>
      <c r="D121" s="148"/>
      <c r="E121" s="153"/>
      <c r="F121" s="154"/>
      <c r="G121" s="155"/>
      <c r="H121" s="160"/>
      <c r="I121" s="162"/>
      <c r="J121" s="146"/>
      <c r="K121" s="176"/>
    </row>
    <row r="122" spans="2:11" ht="19.5" customHeight="1">
      <c r="B122" s="148"/>
      <c r="C122" s="148"/>
      <c r="D122" s="148"/>
      <c r="E122" s="153"/>
      <c r="F122" s="154"/>
      <c r="G122" s="155"/>
      <c r="H122" s="160"/>
      <c r="I122" s="162"/>
      <c r="J122" s="146"/>
      <c r="K122" s="176"/>
    </row>
    <row r="123" spans="2:11" ht="19.5" customHeight="1">
      <c r="B123" s="148"/>
      <c r="C123" s="148"/>
      <c r="D123" s="148"/>
      <c r="E123" s="153"/>
      <c r="F123" s="154"/>
      <c r="G123" s="155"/>
      <c r="H123" s="160"/>
      <c r="I123" s="162"/>
      <c r="J123" s="146"/>
      <c r="K123" s="176"/>
    </row>
    <row r="124" spans="2:11" ht="19.5" customHeight="1">
      <c r="B124" s="148"/>
      <c r="C124" s="148"/>
      <c r="D124" s="148"/>
      <c r="E124" s="153"/>
      <c r="F124" s="154"/>
      <c r="G124" s="155"/>
      <c r="H124" s="160"/>
      <c r="I124" s="162"/>
      <c r="J124" s="146"/>
      <c r="K124" s="176"/>
    </row>
    <row r="125" spans="2:11" ht="19.5" customHeight="1">
      <c r="B125" s="148"/>
      <c r="C125" s="148"/>
      <c r="D125" s="148"/>
      <c r="E125" s="153"/>
      <c r="F125" s="154"/>
      <c r="G125" s="155"/>
      <c r="H125" s="160"/>
      <c r="I125" s="162"/>
      <c r="J125" s="146"/>
      <c r="K125" s="176"/>
    </row>
    <row r="126" spans="2:11" ht="19.5" customHeight="1">
      <c r="B126" s="148"/>
      <c r="C126" s="148"/>
      <c r="D126" s="148"/>
      <c r="E126" s="153"/>
      <c r="F126" s="154"/>
      <c r="G126" s="155"/>
      <c r="H126" s="160"/>
      <c r="I126" s="162"/>
      <c r="J126" s="146"/>
      <c r="K126" s="176"/>
    </row>
    <row r="127" spans="2:11" ht="19.5" customHeight="1">
      <c r="B127" s="148"/>
      <c r="C127" s="148"/>
      <c r="D127" s="148"/>
      <c r="E127" s="153"/>
      <c r="F127" s="154"/>
      <c r="G127" s="155"/>
      <c r="H127" s="160"/>
      <c r="I127" s="162"/>
      <c r="J127" s="146"/>
      <c r="K127" s="176"/>
    </row>
    <row r="128" spans="2:11" ht="19.5" customHeight="1">
      <c r="B128" s="148"/>
      <c r="C128" s="148"/>
      <c r="D128" s="148"/>
      <c r="E128" s="153"/>
      <c r="F128" s="154"/>
      <c r="G128" s="155"/>
      <c r="H128" s="160"/>
      <c r="I128" s="162"/>
      <c r="J128" s="146"/>
      <c r="K128" s="176"/>
    </row>
    <row r="129" spans="2:11" ht="19.5" customHeight="1">
      <c r="B129" s="148"/>
      <c r="C129" s="148"/>
      <c r="D129" s="148"/>
      <c r="E129" s="153"/>
      <c r="F129" s="154"/>
      <c r="G129" s="155"/>
      <c r="H129" s="160"/>
      <c r="I129" s="162"/>
      <c r="J129" s="146"/>
      <c r="K129" s="176"/>
    </row>
    <row r="130" spans="2:11" ht="19.5" customHeight="1">
      <c r="B130" s="148"/>
      <c r="C130" s="148"/>
      <c r="D130" s="148"/>
      <c r="E130" s="153"/>
      <c r="F130" s="154"/>
      <c r="G130" s="155"/>
      <c r="H130" s="160"/>
      <c r="I130" s="162"/>
      <c r="J130" s="146"/>
      <c r="K130" s="176"/>
    </row>
    <row r="131" spans="2:11" ht="19.5" customHeight="1">
      <c r="B131" s="148"/>
      <c r="C131" s="148"/>
      <c r="D131" s="148"/>
      <c r="E131" s="153"/>
      <c r="F131" s="154"/>
      <c r="G131" s="155"/>
      <c r="H131" s="160"/>
      <c r="I131" s="162"/>
      <c r="J131" s="146"/>
      <c r="K131" s="176"/>
    </row>
    <row r="132" spans="2:11" ht="19.5" customHeight="1">
      <c r="B132" s="148"/>
      <c r="C132" s="148"/>
      <c r="D132" s="148"/>
      <c r="E132" s="153"/>
      <c r="F132" s="154"/>
      <c r="G132" s="155"/>
      <c r="H132" s="160"/>
      <c r="I132" s="162"/>
      <c r="J132" s="146"/>
      <c r="K132" s="176"/>
    </row>
    <row r="133" spans="2:11" ht="19.5" customHeight="1">
      <c r="B133" s="148"/>
      <c r="C133" s="148"/>
      <c r="D133" s="148"/>
      <c r="E133" s="153"/>
      <c r="F133" s="154"/>
      <c r="G133" s="155"/>
      <c r="H133" s="160"/>
      <c r="I133" s="162"/>
      <c r="J133" s="146"/>
      <c r="K133" s="176"/>
    </row>
    <row r="134" spans="2:11" ht="19.5" customHeight="1">
      <c r="B134" s="148"/>
      <c r="C134" s="148"/>
      <c r="D134" s="148"/>
      <c r="E134" s="153"/>
      <c r="F134" s="154"/>
      <c r="G134" s="155"/>
      <c r="H134" s="160"/>
      <c r="I134" s="162"/>
      <c r="J134" s="146"/>
      <c r="K134" s="176"/>
    </row>
    <row r="135" spans="2:11" ht="19.5" customHeight="1">
      <c r="B135" s="148"/>
      <c r="C135" s="148"/>
      <c r="D135" s="148"/>
      <c r="E135" s="153"/>
      <c r="F135" s="154"/>
      <c r="G135" s="155"/>
      <c r="H135" s="160"/>
      <c r="I135" s="162"/>
      <c r="J135" s="146"/>
      <c r="K135" s="176"/>
    </row>
    <row r="136" spans="2:11" ht="19.5" customHeight="1">
      <c r="B136" s="148"/>
      <c r="C136" s="148"/>
      <c r="D136" s="148"/>
      <c r="E136" s="153"/>
      <c r="F136" s="154"/>
      <c r="G136" s="155"/>
      <c r="H136" s="160"/>
      <c r="I136" s="162"/>
      <c r="J136" s="146"/>
      <c r="K136" s="176"/>
    </row>
    <row r="137" spans="2:11" ht="19.5" customHeight="1">
      <c r="B137" s="148"/>
      <c r="C137" s="148"/>
      <c r="D137" s="148"/>
      <c r="E137" s="153"/>
      <c r="F137" s="154"/>
      <c r="G137" s="155"/>
      <c r="H137" s="160"/>
      <c r="I137" s="162"/>
      <c r="J137" s="146"/>
      <c r="K137" s="176"/>
    </row>
    <row r="138" spans="2:11" ht="19.5" customHeight="1">
      <c r="B138" s="148"/>
      <c r="C138" s="148"/>
      <c r="D138" s="148"/>
      <c r="E138" s="153"/>
      <c r="F138" s="154"/>
      <c r="G138" s="155"/>
      <c r="H138" s="160"/>
      <c r="I138" s="162"/>
      <c r="J138" s="146"/>
      <c r="K138" s="176"/>
    </row>
    <row r="139" spans="2:11" ht="19.5" customHeight="1">
      <c r="B139" s="148"/>
      <c r="C139" s="148"/>
      <c r="D139" s="148"/>
      <c r="E139" s="153"/>
      <c r="F139" s="154"/>
      <c r="G139" s="155"/>
      <c r="H139" s="160"/>
      <c r="I139" s="162"/>
      <c r="J139" s="146"/>
      <c r="K139" s="176"/>
    </row>
    <row r="140" spans="2:11" ht="19.5" customHeight="1">
      <c r="B140" s="148"/>
      <c r="C140" s="148"/>
      <c r="D140" s="148"/>
      <c r="E140" s="153"/>
      <c r="F140" s="154"/>
      <c r="G140" s="155"/>
      <c r="H140" s="160"/>
      <c r="I140" s="162"/>
      <c r="J140" s="146"/>
      <c r="K140" s="176"/>
    </row>
    <row r="141" spans="2:11" ht="19.5" customHeight="1">
      <c r="B141" s="148"/>
      <c r="C141" s="148"/>
      <c r="D141" s="148"/>
      <c r="E141" s="153"/>
      <c r="F141" s="154"/>
      <c r="G141" s="155"/>
      <c r="H141" s="160"/>
      <c r="I141" s="162"/>
      <c r="J141" s="146"/>
      <c r="K141" s="176"/>
    </row>
    <row r="142" spans="2:11" ht="19.5" customHeight="1">
      <c r="B142" s="148"/>
      <c r="C142" s="148"/>
      <c r="D142" s="148"/>
      <c r="E142" s="153"/>
      <c r="F142" s="154"/>
      <c r="G142" s="155"/>
      <c r="H142" s="160"/>
      <c r="I142" s="162"/>
      <c r="J142" s="146"/>
      <c r="K142" s="176"/>
    </row>
    <row r="143" spans="2:11" ht="19.5" customHeight="1">
      <c r="B143" s="148"/>
      <c r="C143" s="148"/>
      <c r="D143" s="148"/>
      <c r="E143" s="153"/>
      <c r="F143" s="154"/>
      <c r="G143" s="155"/>
      <c r="H143" s="160"/>
      <c r="I143" s="162"/>
      <c r="J143" s="146"/>
      <c r="K143" s="176"/>
    </row>
    <row r="144" spans="2:11" ht="19.5" customHeight="1">
      <c r="B144" s="148"/>
      <c r="C144" s="148"/>
      <c r="D144" s="148"/>
      <c r="E144" s="153"/>
      <c r="F144" s="154"/>
      <c r="G144" s="155"/>
      <c r="H144" s="160"/>
      <c r="I144" s="162"/>
      <c r="J144" s="146"/>
      <c r="K144" s="176"/>
    </row>
    <row r="145" spans="2:11" ht="19.5" customHeight="1">
      <c r="B145" s="149"/>
      <c r="C145" s="149"/>
      <c r="D145" s="149"/>
      <c r="E145" s="153"/>
      <c r="F145" s="154"/>
      <c r="G145" s="155"/>
      <c r="H145" s="165"/>
      <c r="I145" s="159"/>
      <c r="J145" s="172">
        <f>J5+J24+J65+J91+J100</f>
        <v>131</v>
      </c>
      <c r="K145" s="174"/>
    </row>
  </sheetData>
  <mergeCells count="8">
    <mergeCell ref="B1:K2"/>
    <mergeCell ref="B3:B4"/>
    <mergeCell ref="C3:C4"/>
    <mergeCell ref="D3:D4"/>
    <mergeCell ref="E3:G4"/>
    <mergeCell ref="H3:I4"/>
    <mergeCell ref="J3:J4"/>
    <mergeCell ref="K3:K4"/>
  </mergeCells>
  <phoneticPr fontId="2" type="noConversion"/>
  <printOptions horizontalCentered="1"/>
  <pageMargins left="0.45" right="0.33" top="0.6692913385826772" bottom="0.59055118110236227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T139"/>
  <sheetViews>
    <sheetView workbookViewId="0">
      <selection sqref="A1:C1"/>
    </sheetView>
  </sheetViews>
  <sheetFormatPr defaultRowHeight="21" customHeight="1"/>
  <cols>
    <col min="1" max="1" width="17.109375" style="34" bestFit="1" customWidth="1"/>
    <col min="2" max="2" width="32.88671875" style="34" customWidth="1"/>
    <col min="3" max="3" width="9" style="34" customWidth="1"/>
    <col min="4" max="4" width="4.33203125" style="34" customWidth="1"/>
    <col min="5" max="5" width="4.88671875" style="34" bestFit="1" customWidth="1"/>
    <col min="6" max="6" width="3" style="34" bestFit="1" customWidth="1"/>
    <col min="7" max="7" width="4.88671875" style="34" bestFit="1" customWidth="1"/>
    <col min="8" max="8" width="3" style="34" bestFit="1" customWidth="1"/>
    <col min="9" max="9" width="4.88671875" style="34" bestFit="1" customWidth="1"/>
    <col min="10" max="10" width="3.5546875" style="34" customWidth="1"/>
    <col min="11" max="11" width="4.88671875" style="34" bestFit="1" customWidth="1"/>
    <col min="12" max="12" width="3.5546875" style="42" customWidth="1"/>
    <col min="13" max="13" width="5.88671875" style="34" customWidth="1"/>
    <col min="14" max="14" width="17.109375" style="34" bestFit="1" customWidth="1"/>
    <col min="15" max="15" width="29.77734375" style="34" customWidth="1"/>
    <col min="16" max="16" width="5.5546875" style="34" bestFit="1" customWidth="1"/>
    <col min="17" max="17" width="3.88671875" style="34" bestFit="1" customWidth="1"/>
    <col min="18" max="18" width="6.44140625" style="34" bestFit="1" customWidth="1"/>
    <col min="19" max="19" width="4.44140625" style="42" bestFit="1" customWidth="1"/>
    <col min="20" max="20" width="6.6640625" style="38" bestFit="1" customWidth="1"/>
    <col min="21" max="21" width="4.77734375" style="39" customWidth="1"/>
    <col min="22" max="22" width="4" style="42" bestFit="1" customWidth="1"/>
    <col min="23" max="23" width="4.44140625" style="34" bestFit="1" customWidth="1"/>
    <col min="24" max="24" width="3.44140625" style="34" customWidth="1"/>
    <col min="25" max="25" width="4.44140625" style="94" bestFit="1" customWidth="1"/>
    <col min="26" max="26" width="3.109375" style="34" bestFit="1" customWidth="1"/>
    <col min="27" max="27" width="19.21875" style="34" customWidth="1"/>
    <col min="28" max="28" width="3.77734375" style="34" customWidth="1"/>
    <col min="29" max="29" width="10.21875" style="34" bestFit="1" customWidth="1"/>
    <col min="30" max="30" width="13.33203125" style="34" bestFit="1" customWidth="1"/>
    <col min="31" max="31" width="9.5546875" style="34" bestFit="1" customWidth="1"/>
    <col min="32" max="43" width="8.88671875" style="34"/>
    <col min="44" max="44" width="35.109375" style="34" bestFit="1" customWidth="1"/>
    <col min="45" max="45" width="9" style="34" customWidth="1"/>
    <col min="46" max="16384" width="8.88671875" style="34"/>
  </cols>
  <sheetData>
    <row r="1" spans="1:46" ht="21" customHeight="1">
      <c r="A1" s="268" t="s">
        <v>110</v>
      </c>
      <c r="B1" s="268"/>
      <c r="C1" s="268"/>
      <c r="D1" s="36"/>
      <c r="E1" s="36"/>
      <c r="F1" s="36"/>
      <c r="G1" s="36"/>
      <c r="H1" s="36"/>
      <c r="I1" s="36"/>
      <c r="J1" s="36"/>
      <c r="K1" s="36"/>
      <c r="L1" s="37"/>
      <c r="M1" s="36"/>
      <c r="N1" s="36"/>
      <c r="S1" s="34"/>
      <c r="V1" s="34"/>
    </row>
    <row r="2" spans="1:46" ht="21" customHeight="1">
      <c r="A2" s="40" t="s">
        <v>111</v>
      </c>
      <c r="B2" s="40" t="s">
        <v>112</v>
      </c>
      <c r="C2" s="41"/>
      <c r="D2" s="36"/>
      <c r="E2" s="36"/>
      <c r="F2" s="36"/>
      <c r="G2" s="36"/>
      <c r="H2" s="36"/>
      <c r="I2" s="36"/>
      <c r="J2" s="36"/>
      <c r="K2" s="36"/>
      <c r="L2" s="37"/>
      <c r="M2" s="36"/>
      <c r="N2" s="36"/>
      <c r="AC2" s="270" t="s">
        <v>103</v>
      </c>
      <c r="AD2" s="266" t="s">
        <v>113</v>
      </c>
      <c r="AE2" s="266"/>
      <c r="AF2" s="266"/>
      <c r="AG2" s="266"/>
      <c r="AH2" s="266"/>
      <c r="AI2" s="266"/>
      <c r="AJ2" s="266"/>
      <c r="AK2" s="266"/>
      <c r="AL2" s="266"/>
      <c r="AM2" s="266"/>
      <c r="AN2" s="266"/>
      <c r="AO2" s="266"/>
    </row>
    <row r="3" spans="1:46" ht="21" customHeight="1">
      <c r="A3" s="40" t="s">
        <v>114</v>
      </c>
      <c r="B3" s="43">
        <v>30</v>
      </c>
      <c r="C3" s="41"/>
      <c r="D3" s="36"/>
      <c r="E3" s="36"/>
      <c r="F3" s="36"/>
      <c r="G3" s="36"/>
      <c r="H3" s="36"/>
      <c r="I3" s="36"/>
      <c r="J3" s="36"/>
      <c r="K3" s="36"/>
      <c r="L3" s="37"/>
      <c r="M3" s="36"/>
      <c r="N3" s="36"/>
      <c r="AC3" s="270"/>
      <c r="AD3" s="104" t="s">
        <v>8</v>
      </c>
      <c r="AE3" s="104" t="s">
        <v>9</v>
      </c>
      <c r="AF3" s="44" t="s">
        <v>117</v>
      </c>
      <c r="AG3" s="44" t="s">
        <v>118</v>
      </c>
      <c r="AH3" s="44" t="s">
        <v>119</v>
      </c>
      <c r="AI3" s="44" t="s">
        <v>120</v>
      </c>
      <c r="AJ3" s="44" t="s">
        <v>121</v>
      </c>
      <c r="AK3" s="104" t="s">
        <v>15</v>
      </c>
      <c r="AL3" s="104" t="s">
        <v>16</v>
      </c>
      <c r="AM3" s="104" t="s">
        <v>17</v>
      </c>
      <c r="AN3" s="104" t="s">
        <v>18</v>
      </c>
      <c r="AO3" s="104" t="s">
        <v>19</v>
      </c>
    </row>
    <row r="4" spans="1:46" ht="21" customHeight="1">
      <c r="A4" s="40" t="s">
        <v>127</v>
      </c>
      <c r="B4" s="43">
        <v>40</v>
      </c>
      <c r="C4" s="41"/>
      <c r="D4" s="36"/>
      <c r="E4" s="36"/>
      <c r="F4" s="36"/>
      <c r="G4" s="36"/>
      <c r="H4" s="36"/>
      <c r="I4" s="36"/>
      <c r="J4" s="36"/>
      <c r="K4" s="36"/>
      <c r="L4" s="37"/>
      <c r="M4" s="36"/>
      <c r="N4" s="36"/>
      <c r="AC4" s="45" t="s">
        <v>128</v>
      </c>
      <c r="AD4" s="46">
        <v>7.2</v>
      </c>
      <c r="AE4" s="46">
        <v>8</v>
      </c>
      <c r="AF4" s="46">
        <v>8.5</v>
      </c>
      <c r="AG4" s="46">
        <v>7.5</v>
      </c>
      <c r="AH4" s="46">
        <v>8.6999999999999993</v>
      </c>
      <c r="AI4" s="46">
        <v>9.4</v>
      </c>
      <c r="AJ4" s="46">
        <v>14.600000000000001</v>
      </c>
      <c r="AK4" s="46">
        <v>15.3</v>
      </c>
      <c r="AL4" s="46">
        <v>10.399999999999999</v>
      </c>
      <c r="AM4" s="46">
        <v>7.6</v>
      </c>
      <c r="AN4" s="46">
        <v>5.2</v>
      </c>
      <c r="AO4" s="46">
        <v>7.6999999999999993</v>
      </c>
      <c r="AP4" s="47">
        <f>SUM(AD4:AO4)</f>
        <v>110.1</v>
      </c>
    </row>
    <row r="5" spans="1:46" ht="21" customHeight="1">
      <c r="A5" s="40" t="s">
        <v>129</v>
      </c>
      <c r="B5" s="43">
        <v>50</v>
      </c>
      <c r="C5" s="41"/>
      <c r="D5" s="36"/>
      <c r="E5" s="36"/>
      <c r="F5" s="36"/>
      <c r="G5" s="36"/>
      <c r="H5" s="36"/>
      <c r="I5" s="36"/>
      <c r="J5" s="36"/>
      <c r="K5" s="36"/>
      <c r="L5" s="37"/>
      <c r="M5" s="36"/>
      <c r="N5" s="36"/>
      <c r="AC5" s="103" t="s">
        <v>130</v>
      </c>
      <c r="AD5" s="48">
        <f>T23</f>
        <v>10.199999999999999</v>
      </c>
      <c r="AE5" s="48">
        <f>T33</f>
        <v>5</v>
      </c>
      <c r="AF5" s="48">
        <f>T43</f>
        <v>7.5</v>
      </c>
      <c r="AG5" s="48">
        <f>T53</f>
        <v>8.5</v>
      </c>
      <c r="AH5" s="48">
        <f>T63</f>
        <v>9.6999999999999993</v>
      </c>
      <c r="AI5" s="48">
        <f>T73</f>
        <v>8.4</v>
      </c>
      <c r="AJ5" s="48">
        <f>T83</f>
        <v>14.600000000000001</v>
      </c>
      <c r="AK5" s="48">
        <f>T93</f>
        <v>16.3</v>
      </c>
      <c r="AL5" s="48">
        <f>T103</f>
        <v>8.3999999999999986</v>
      </c>
      <c r="AM5" s="48">
        <f>T113</f>
        <v>9.6</v>
      </c>
      <c r="AN5" s="48">
        <f>T123</f>
        <v>6.2</v>
      </c>
      <c r="AO5" s="48">
        <f>T133</f>
        <v>6.7</v>
      </c>
      <c r="AP5" s="47">
        <f>SUM(AD5:AO5)</f>
        <v>111.1</v>
      </c>
    </row>
    <row r="6" spans="1:46" ht="21" customHeight="1">
      <c r="A6" s="40" t="s">
        <v>131</v>
      </c>
      <c r="B6" s="43">
        <v>60</v>
      </c>
      <c r="C6" s="41"/>
      <c r="D6" s="36"/>
      <c r="E6" s="36"/>
      <c r="F6" s="36"/>
      <c r="G6" s="36"/>
      <c r="H6" s="36"/>
      <c r="I6" s="36"/>
      <c r="J6" s="36"/>
      <c r="K6" s="36"/>
      <c r="L6" s="37"/>
      <c r="M6" s="36"/>
      <c r="N6" s="36"/>
      <c r="AC6" s="49"/>
      <c r="AD6" s="49"/>
      <c r="AE6" s="49"/>
      <c r="AF6" s="49"/>
      <c r="AG6" s="33"/>
      <c r="AH6" s="49"/>
      <c r="AI6" s="33"/>
      <c r="AJ6" s="49"/>
      <c r="AK6" s="49"/>
      <c r="AL6" s="49"/>
      <c r="AM6" s="49"/>
      <c r="AN6" s="49"/>
      <c r="AO6" s="49"/>
      <c r="AP6" s="47"/>
    </row>
    <row r="7" spans="1:46" ht="21" customHeight="1">
      <c r="A7" s="40" t="s">
        <v>132</v>
      </c>
      <c r="B7" s="43">
        <v>80</v>
      </c>
      <c r="C7" s="41"/>
      <c r="D7" s="36"/>
      <c r="E7" s="36"/>
      <c r="F7" s="36"/>
      <c r="G7" s="36"/>
      <c r="H7" s="36"/>
      <c r="I7" s="36"/>
      <c r="J7" s="36"/>
      <c r="K7" s="36"/>
      <c r="L7" s="37"/>
      <c r="M7" s="36"/>
      <c r="N7" s="36"/>
      <c r="AC7" s="270" t="s">
        <v>103</v>
      </c>
      <c r="AD7" s="269" t="s">
        <v>133</v>
      </c>
      <c r="AE7" s="269"/>
      <c r="AF7" s="269"/>
      <c r="AG7" s="269"/>
      <c r="AH7" s="269"/>
      <c r="AI7" s="269"/>
      <c r="AJ7" s="269"/>
      <c r="AK7" s="269"/>
      <c r="AL7" s="269"/>
      <c r="AM7" s="269"/>
      <c r="AN7" s="269"/>
      <c r="AO7" s="269"/>
      <c r="AP7" s="47"/>
    </row>
    <row r="8" spans="1:46" ht="21" customHeight="1">
      <c r="A8" s="40" t="s">
        <v>134</v>
      </c>
      <c r="B8" s="43">
        <v>90</v>
      </c>
      <c r="C8" s="41"/>
      <c r="D8" s="36"/>
      <c r="E8" s="36"/>
      <c r="F8" s="36"/>
      <c r="G8" s="36"/>
      <c r="H8" s="36"/>
      <c r="I8" s="36"/>
      <c r="J8" s="36"/>
      <c r="K8" s="36"/>
      <c r="L8" s="37"/>
      <c r="M8" s="36"/>
      <c r="N8" s="36"/>
      <c r="AC8" s="270"/>
      <c r="AD8" s="105" t="s">
        <v>8</v>
      </c>
      <c r="AE8" s="105" t="s">
        <v>9</v>
      </c>
      <c r="AF8" s="50" t="s">
        <v>117</v>
      </c>
      <c r="AG8" s="50" t="s">
        <v>118</v>
      </c>
      <c r="AH8" s="50" t="s">
        <v>119</v>
      </c>
      <c r="AI8" s="50" t="s">
        <v>120</v>
      </c>
      <c r="AJ8" s="50" t="s">
        <v>121</v>
      </c>
      <c r="AK8" s="105" t="s">
        <v>15</v>
      </c>
      <c r="AL8" s="105" t="s">
        <v>16</v>
      </c>
      <c r="AM8" s="105" t="s">
        <v>17</v>
      </c>
      <c r="AN8" s="105" t="s">
        <v>18</v>
      </c>
      <c r="AO8" s="105" t="s">
        <v>19</v>
      </c>
      <c r="AP8" s="47"/>
    </row>
    <row r="9" spans="1:46" ht="21" customHeight="1">
      <c r="A9" s="40" t="s">
        <v>135</v>
      </c>
      <c r="B9" s="43">
        <v>70</v>
      </c>
      <c r="C9" s="41"/>
      <c r="D9" s="36"/>
      <c r="E9" s="36"/>
      <c r="F9" s="36"/>
      <c r="G9" s="36"/>
      <c r="H9" s="36"/>
      <c r="I9" s="36"/>
      <c r="J9" s="36"/>
      <c r="K9" s="36"/>
      <c r="L9" s="37"/>
      <c r="M9" s="36"/>
      <c r="N9" s="36"/>
      <c r="AC9" s="45" t="s">
        <v>128</v>
      </c>
      <c r="AD9" s="51">
        <v>23.8</v>
      </c>
      <c r="AE9" s="51">
        <v>20</v>
      </c>
      <c r="AF9" s="51">
        <v>22.5</v>
      </c>
      <c r="AG9" s="51">
        <v>22.5</v>
      </c>
      <c r="AH9" s="51">
        <v>23</v>
      </c>
      <c r="AI9" s="51">
        <v>21</v>
      </c>
      <c r="AJ9" s="51">
        <v>17</v>
      </c>
      <c r="AK9" s="51">
        <v>16</v>
      </c>
      <c r="AL9" s="51">
        <v>20</v>
      </c>
      <c r="AM9" s="51">
        <v>24</v>
      </c>
      <c r="AN9" s="51">
        <v>25</v>
      </c>
      <c r="AO9" s="51">
        <v>24</v>
      </c>
      <c r="AP9" s="47">
        <f>SUM(AD9:AO9)</f>
        <v>258.8</v>
      </c>
    </row>
    <row r="10" spans="1:46" ht="21" customHeight="1">
      <c r="A10" s="40" t="s">
        <v>136</v>
      </c>
      <c r="B10" s="43">
        <v>60</v>
      </c>
      <c r="C10" s="41"/>
      <c r="D10" s="36"/>
      <c r="E10" s="36"/>
      <c r="F10" s="36"/>
      <c r="G10" s="36"/>
      <c r="H10" s="36"/>
      <c r="I10" s="36"/>
      <c r="J10" s="36"/>
      <c r="K10" s="36"/>
      <c r="L10" s="37"/>
      <c r="M10" s="36"/>
      <c r="N10" s="36"/>
      <c r="O10" s="36"/>
      <c r="P10" s="36"/>
      <c r="Q10" s="36"/>
      <c r="R10" s="36"/>
      <c r="S10" s="37"/>
      <c r="U10" s="52"/>
      <c r="V10" s="37"/>
      <c r="W10" s="36"/>
      <c r="X10" s="36"/>
      <c r="Y10" s="93"/>
      <c r="Z10" s="36"/>
      <c r="AA10" s="36"/>
      <c r="AB10" s="36"/>
      <c r="AC10" s="103" t="s">
        <v>130</v>
      </c>
      <c r="AD10" s="53">
        <f>R24</f>
        <v>20.8</v>
      </c>
      <c r="AE10" s="53">
        <f>R34</f>
        <v>24</v>
      </c>
      <c r="AF10" s="53">
        <f>R44</f>
        <v>23.5</v>
      </c>
      <c r="AG10" s="53">
        <f>R54</f>
        <v>21.5</v>
      </c>
      <c r="AH10" s="53">
        <f>R64</f>
        <v>21.3</v>
      </c>
      <c r="AI10" s="53">
        <f>R74</f>
        <v>21.6</v>
      </c>
      <c r="AJ10" s="53">
        <f>R84</f>
        <v>16.399999999999999</v>
      </c>
      <c r="AK10" s="53">
        <f>R94</f>
        <v>14.7</v>
      </c>
      <c r="AL10" s="53">
        <f>R104</f>
        <v>21.6</v>
      </c>
      <c r="AM10" s="53">
        <f>R114</f>
        <v>21.4</v>
      </c>
      <c r="AN10" s="53">
        <f>R124</f>
        <v>23.8</v>
      </c>
      <c r="AO10" s="53">
        <f>R134</f>
        <v>24.3</v>
      </c>
      <c r="AP10" s="47">
        <f>SUM(AD10:AO10)</f>
        <v>254.9</v>
      </c>
      <c r="AS10" s="31"/>
    </row>
    <row r="11" spans="1:46" ht="21" customHeight="1">
      <c r="A11" s="40" t="s">
        <v>137</v>
      </c>
      <c r="B11" s="43">
        <v>40</v>
      </c>
      <c r="C11" s="41"/>
      <c r="D11" s="36"/>
      <c r="E11" s="36"/>
      <c r="F11" s="36"/>
      <c r="G11" s="36"/>
      <c r="H11" s="36"/>
      <c r="I11" s="36"/>
      <c r="J11" s="36"/>
      <c r="K11" s="36"/>
      <c r="L11" s="37"/>
      <c r="M11" s="36"/>
      <c r="N11" s="36"/>
      <c r="O11" s="36"/>
      <c r="P11" s="36"/>
      <c r="Q11" s="36"/>
      <c r="R11" s="36"/>
      <c r="S11" s="37"/>
      <c r="U11" s="52"/>
      <c r="V11" s="37"/>
      <c r="W11" s="36"/>
      <c r="X11" s="36"/>
      <c r="Y11" s="93"/>
      <c r="Z11" s="36"/>
      <c r="AA11" s="36"/>
      <c r="AB11" s="36"/>
      <c r="AP11" s="95"/>
      <c r="AS11" s="54"/>
    </row>
    <row r="12" spans="1:46" ht="21" customHeight="1">
      <c r="A12" s="40" t="s">
        <v>138</v>
      </c>
      <c r="B12" s="43">
        <v>40</v>
      </c>
      <c r="C12" s="41"/>
      <c r="D12" s="36"/>
      <c r="E12" s="36"/>
      <c r="F12" s="36"/>
      <c r="G12" s="36"/>
      <c r="H12" s="36"/>
      <c r="I12" s="36"/>
      <c r="J12" s="36"/>
      <c r="K12" s="36"/>
      <c r="L12" s="37"/>
      <c r="M12" s="36"/>
      <c r="N12" s="36"/>
      <c r="O12" s="36"/>
      <c r="P12" s="36"/>
      <c r="Q12" s="36"/>
      <c r="R12" s="36"/>
      <c r="S12" s="37"/>
      <c r="U12" s="52"/>
      <c r="V12" s="37"/>
      <c r="W12" s="36"/>
      <c r="X12" s="36"/>
      <c r="Y12" s="93"/>
      <c r="Z12" s="36"/>
      <c r="AA12" s="36"/>
      <c r="AB12" s="271" t="s">
        <v>165</v>
      </c>
      <c r="AC12" s="271"/>
      <c r="AD12" s="271"/>
      <c r="AE12" s="102" t="s">
        <v>166</v>
      </c>
      <c r="AF12" s="102" t="s">
        <v>167</v>
      </c>
      <c r="AG12" s="102"/>
      <c r="AH12" s="31"/>
      <c r="AI12" s="31"/>
      <c r="AJ12" s="31"/>
      <c r="AK12" s="31"/>
      <c r="AL12" s="31"/>
      <c r="AM12" s="31"/>
      <c r="AS12" s="54"/>
    </row>
    <row r="13" spans="1:46" ht="21" customHeight="1">
      <c r="A13" s="40" t="s">
        <v>139</v>
      </c>
      <c r="B13" s="43">
        <v>45</v>
      </c>
      <c r="C13" s="41"/>
      <c r="D13" s="36"/>
      <c r="E13" s="36"/>
      <c r="F13" s="36"/>
      <c r="G13" s="36"/>
      <c r="H13" s="36"/>
      <c r="I13" s="36"/>
      <c r="J13" s="36"/>
      <c r="K13" s="36"/>
      <c r="L13" s="37"/>
      <c r="M13" s="36"/>
      <c r="N13" s="36"/>
      <c r="O13" s="36"/>
      <c r="P13" s="36"/>
      <c r="Q13" s="36"/>
      <c r="R13" s="36"/>
      <c r="S13" s="37"/>
      <c r="U13" s="52"/>
      <c r="V13" s="37"/>
      <c r="W13" s="36"/>
      <c r="X13" s="36"/>
      <c r="Y13" s="93"/>
      <c r="Z13" s="36"/>
      <c r="AA13" s="36"/>
      <c r="AB13" s="33">
        <v>1</v>
      </c>
      <c r="AC13" s="31" t="s">
        <v>104</v>
      </c>
      <c r="AD13" s="32"/>
      <c r="AE13" s="99">
        <f>AK4+AL4+AM4+AN4+AO4+AD5+AE5</f>
        <v>61.400000000000006</v>
      </c>
      <c r="AF13" s="96">
        <v>61</v>
      </c>
      <c r="AG13" s="31"/>
      <c r="AH13" s="31"/>
      <c r="AI13" s="31"/>
      <c r="AJ13" s="31"/>
      <c r="AK13" s="31"/>
      <c r="AL13" s="31"/>
      <c r="AM13" s="31"/>
      <c r="AS13" s="54"/>
    </row>
    <row r="14" spans="1:46" ht="21" customHeight="1">
      <c r="A14" s="55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7"/>
      <c r="M14" s="36"/>
      <c r="N14" s="36"/>
      <c r="O14" s="36"/>
      <c r="P14" s="36"/>
      <c r="Q14" s="36"/>
      <c r="R14" s="36"/>
      <c r="S14" s="37"/>
      <c r="U14" s="52"/>
      <c r="V14" s="37"/>
      <c r="W14" s="36"/>
      <c r="X14" s="36"/>
      <c r="Y14" s="93"/>
      <c r="Z14" s="36"/>
      <c r="AA14" s="36"/>
      <c r="AB14" s="33">
        <v>2</v>
      </c>
      <c r="AC14" s="31" t="s">
        <v>105</v>
      </c>
      <c r="AD14" s="32"/>
      <c r="AE14" s="100">
        <f>AK9+AL9+AM9+AN9+AO9+AD10+AE10</f>
        <v>153.80000000000001</v>
      </c>
      <c r="AF14" s="96">
        <v>154</v>
      </c>
      <c r="AG14" s="31"/>
      <c r="AH14" s="31"/>
      <c r="AI14" s="31"/>
      <c r="AJ14" s="31"/>
      <c r="AK14" s="31"/>
      <c r="AL14" s="31"/>
      <c r="AM14" s="31"/>
      <c r="AS14" s="54"/>
    </row>
    <row r="15" spans="1:46" ht="21" customHeight="1">
      <c r="A15" s="55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7"/>
      <c r="M15" s="36"/>
      <c r="AB15" s="33">
        <v>3</v>
      </c>
      <c r="AC15" s="31" t="s">
        <v>106</v>
      </c>
      <c r="AD15" s="32"/>
      <c r="AE15" s="99">
        <v>15</v>
      </c>
      <c r="AF15" s="96">
        <v>15</v>
      </c>
      <c r="AG15" s="31"/>
      <c r="AH15" s="31"/>
      <c r="AI15" s="31"/>
      <c r="AJ15" s="31"/>
      <c r="AK15" s="31"/>
      <c r="AL15" s="31"/>
      <c r="AM15" s="31"/>
      <c r="AS15" s="56"/>
      <c r="AT15" s="31"/>
    </row>
    <row r="16" spans="1:46" ht="21" customHeight="1">
      <c r="A16" s="45" t="s">
        <v>102</v>
      </c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7"/>
      <c r="M16" s="36"/>
      <c r="N16" s="103" t="s">
        <v>130</v>
      </c>
      <c r="O16" s="35" t="s">
        <v>108</v>
      </c>
      <c r="P16" s="36"/>
      <c r="Q16" s="36"/>
      <c r="R16" s="36"/>
      <c r="S16" s="37"/>
      <c r="U16" s="52"/>
      <c r="V16" s="37"/>
      <c r="W16" s="36"/>
      <c r="X16" s="36"/>
      <c r="Y16" s="93"/>
      <c r="Z16" s="37"/>
      <c r="AA16" s="37"/>
      <c r="AB16" s="32">
        <v>4</v>
      </c>
      <c r="AC16" s="31" t="s">
        <v>107</v>
      </c>
      <c r="AD16" s="32"/>
      <c r="AE16" s="100">
        <v>10</v>
      </c>
      <c r="AF16" s="96">
        <v>10</v>
      </c>
      <c r="AG16" s="31"/>
      <c r="AH16" s="31"/>
      <c r="AI16" s="31"/>
      <c r="AJ16" s="31"/>
      <c r="AK16" s="31"/>
      <c r="AL16" s="31"/>
      <c r="AM16" s="31"/>
      <c r="AS16" s="56"/>
      <c r="AT16" s="31"/>
    </row>
    <row r="17" spans="1:39" ht="21" customHeight="1">
      <c r="A17" s="40" t="s">
        <v>140</v>
      </c>
      <c r="B17" s="57"/>
      <c r="C17" s="58"/>
      <c r="D17" s="58"/>
      <c r="E17" s="58"/>
      <c r="F17" s="58"/>
      <c r="G17" s="58"/>
      <c r="H17" s="58"/>
      <c r="I17" s="58"/>
      <c r="J17" s="58"/>
      <c r="K17" s="58"/>
      <c r="L17" s="55"/>
      <c r="M17" s="58"/>
      <c r="N17" s="40" t="s">
        <v>140</v>
      </c>
      <c r="O17" s="57"/>
      <c r="P17" s="58"/>
      <c r="Q17" s="58"/>
      <c r="R17" s="58"/>
      <c r="S17" s="55"/>
      <c r="T17" s="59"/>
      <c r="U17" s="60"/>
      <c r="V17" s="55"/>
      <c r="W17" s="58"/>
      <c r="X17" s="58"/>
      <c r="Y17" s="63"/>
      <c r="Z17" s="55"/>
      <c r="AA17" s="55"/>
      <c r="AB17" s="32">
        <v>5</v>
      </c>
      <c r="AC17" s="31" t="s">
        <v>159</v>
      </c>
      <c r="AD17" s="32" t="s">
        <v>160</v>
      </c>
      <c r="AE17" s="100">
        <f>AE13+AE14+AE15+AE16</f>
        <v>240.20000000000002</v>
      </c>
      <c r="AF17" s="96">
        <f>SUM(AF13:AF16)</f>
        <v>240</v>
      </c>
      <c r="AG17" s="31"/>
      <c r="AH17" s="31"/>
      <c r="AI17" s="31"/>
      <c r="AJ17" s="31"/>
      <c r="AK17" s="31"/>
      <c r="AL17" s="31"/>
      <c r="AM17" s="31"/>
    </row>
    <row r="18" spans="1:39" ht="21" customHeight="1">
      <c r="A18" s="267" t="s">
        <v>141</v>
      </c>
      <c r="B18" s="267"/>
      <c r="C18" s="58"/>
      <c r="D18" s="58"/>
      <c r="E18" s="58"/>
      <c r="F18" s="58"/>
      <c r="G18" s="58"/>
      <c r="H18" s="58"/>
      <c r="I18" s="58"/>
      <c r="J18" s="58"/>
      <c r="K18" s="58"/>
      <c r="L18" s="61"/>
      <c r="M18" s="62"/>
      <c r="N18" s="267" t="s">
        <v>141</v>
      </c>
      <c r="O18" s="267"/>
      <c r="P18" s="63"/>
      <c r="Q18" s="58"/>
      <c r="R18" s="58"/>
      <c r="S18" s="55"/>
      <c r="T18" s="59"/>
      <c r="U18" s="60"/>
      <c r="V18" s="55"/>
      <c r="W18" s="58"/>
      <c r="X18" s="58"/>
      <c r="Y18" s="63"/>
      <c r="Z18" s="61"/>
      <c r="AA18" s="61"/>
      <c r="AB18" s="32">
        <v>6</v>
      </c>
      <c r="AC18" s="31" t="s">
        <v>161</v>
      </c>
      <c r="AD18" s="32" t="s">
        <v>162</v>
      </c>
      <c r="AE18" s="101">
        <f>AE17/30</f>
        <v>8.0066666666666677</v>
      </c>
      <c r="AF18" s="96">
        <f>AF17/30</f>
        <v>8</v>
      </c>
      <c r="AG18" s="31"/>
      <c r="AH18" s="31"/>
      <c r="AI18" s="31"/>
      <c r="AJ18" s="31"/>
      <c r="AK18" s="31"/>
      <c r="AL18" s="31"/>
      <c r="AM18" s="31"/>
    </row>
    <row r="19" spans="1:39" ht="21" customHeight="1">
      <c r="A19" s="64" t="s">
        <v>95</v>
      </c>
      <c r="B19" s="65" t="s">
        <v>142</v>
      </c>
      <c r="C19" s="58"/>
      <c r="D19" s="58"/>
      <c r="E19" s="58"/>
      <c r="F19" s="58"/>
      <c r="G19" s="58"/>
      <c r="H19" s="58"/>
      <c r="I19" s="66" t="s">
        <v>115</v>
      </c>
      <c r="J19" s="62"/>
      <c r="K19" s="67">
        <v>3.2</v>
      </c>
      <c r="L19" s="68" t="s">
        <v>143</v>
      </c>
      <c r="M19" s="62"/>
      <c r="N19" s="64" t="s">
        <v>95</v>
      </c>
      <c r="O19" s="69" t="s">
        <v>109</v>
      </c>
      <c r="P19" s="63"/>
      <c r="Q19" s="58"/>
      <c r="R19" s="58"/>
      <c r="S19" s="55"/>
      <c r="T19" s="59"/>
      <c r="U19" s="60"/>
      <c r="V19" s="55"/>
      <c r="W19" s="70" t="s">
        <v>140</v>
      </c>
      <c r="X19" s="62"/>
      <c r="Y19" s="112">
        <v>3.2</v>
      </c>
      <c r="Z19" s="68" t="s">
        <v>143</v>
      </c>
      <c r="AA19" s="55"/>
      <c r="AB19" s="32">
        <v>7</v>
      </c>
      <c r="AC19" s="31" t="s">
        <v>163</v>
      </c>
      <c r="AD19" s="32" t="s">
        <v>164</v>
      </c>
      <c r="AE19" s="100">
        <f>AE18*30</f>
        <v>240.20000000000005</v>
      </c>
      <c r="AF19" s="96">
        <f>AF18*30</f>
        <v>240</v>
      </c>
      <c r="AG19" s="31"/>
      <c r="AH19" s="31"/>
      <c r="AI19" s="31"/>
      <c r="AJ19" s="31"/>
      <c r="AK19" s="31"/>
      <c r="AL19" s="31"/>
      <c r="AM19" s="31"/>
    </row>
    <row r="20" spans="1:39" ht="21" customHeight="1">
      <c r="A20" s="64" t="s">
        <v>96</v>
      </c>
      <c r="B20" s="58" t="s">
        <v>144</v>
      </c>
      <c r="C20" s="58"/>
      <c r="D20" s="58"/>
      <c r="E20" s="58"/>
      <c r="F20" s="58"/>
      <c r="G20" s="58"/>
      <c r="H20" s="58"/>
      <c r="I20" s="71" t="s">
        <v>115</v>
      </c>
      <c r="J20" s="62"/>
      <c r="K20" s="72">
        <v>5</v>
      </c>
      <c r="L20" s="73" t="s">
        <v>143</v>
      </c>
      <c r="M20" s="62"/>
      <c r="N20" s="64" t="s">
        <v>96</v>
      </c>
      <c r="O20" s="58" t="s">
        <v>144</v>
      </c>
      <c r="P20" s="63"/>
      <c r="Q20" s="58"/>
      <c r="R20" s="58"/>
      <c r="S20" s="55"/>
      <c r="T20" s="59"/>
      <c r="U20" s="60"/>
      <c r="V20" s="55"/>
      <c r="W20" s="74" t="s">
        <v>140</v>
      </c>
      <c r="X20" s="62"/>
      <c r="Y20" s="75">
        <v>8</v>
      </c>
      <c r="Z20" s="73" t="s">
        <v>143</v>
      </c>
      <c r="AA20" s="55"/>
      <c r="AE20" s="98"/>
      <c r="AF20" s="97"/>
    </row>
    <row r="21" spans="1:39" ht="21" customHeight="1">
      <c r="A21" s="64" t="s">
        <v>97</v>
      </c>
      <c r="B21" s="58" t="s">
        <v>145</v>
      </c>
      <c r="C21" s="58"/>
      <c r="D21" s="58"/>
      <c r="E21" s="58"/>
      <c r="F21" s="58"/>
      <c r="G21" s="58"/>
      <c r="H21" s="58"/>
      <c r="I21" s="58"/>
      <c r="J21" s="58"/>
      <c r="K21" s="58"/>
      <c r="L21" s="61"/>
      <c r="M21" s="62"/>
      <c r="N21" s="64" t="s">
        <v>97</v>
      </c>
      <c r="O21" s="58" t="s">
        <v>145</v>
      </c>
      <c r="P21" s="63"/>
      <c r="Q21" s="58"/>
      <c r="R21" s="58"/>
      <c r="S21" s="55"/>
      <c r="T21" s="59"/>
      <c r="U21" s="60"/>
      <c r="V21" s="55"/>
      <c r="W21" s="58"/>
      <c r="X21" s="58"/>
      <c r="Y21" s="63"/>
      <c r="Z21" s="61"/>
      <c r="AA21" s="61"/>
    </row>
    <row r="22" spans="1:39" ht="21" customHeight="1">
      <c r="A22" s="64" t="s">
        <v>98</v>
      </c>
      <c r="B22" s="58">
        <v>3.2</v>
      </c>
      <c r="C22" s="58">
        <v>5</v>
      </c>
      <c r="D22" s="55" t="s">
        <v>99</v>
      </c>
      <c r="E22" s="58">
        <v>31</v>
      </c>
      <c r="F22" s="55" t="s">
        <v>100</v>
      </c>
      <c r="G22" s="58">
        <v>1</v>
      </c>
      <c r="H22" s="58" t="s">
        <v>143</v>
      </c>
      <c r="I22" s="58"/>
      <c r="J22" s="58"/>
      <c r="K22" s="58"/>
      <c r="L22" s="61"/>
      <c r="M22" s="62"/>
      <c r="N22" s="64" t="s">
        <v>98</v>
      </c>
      <c r="O22" s="58">
        <v>3.2</v>
      </c>
      <c r="P22" s="76">
        <f>Y20</f>
        <v>8</v>
      </c>
      <c r="Q22" s="55" t="s">
        <v>99</v>
      </c>
      <c r="R22" s="58">
        <v>31</v>
      </c>
      <c r="S22" s="55" t="s">
        <v>100</v>
      </c>
      <c r="T22" s="59">
        <f>O22*P22/R22</f>
        <v>0.82580645161290323</v>
      </c>
      <c r="U22" s="77">
        <v>1</v>
      </c>
      <c r="V22" s="55" t="s">
        <v>143</v>
      </c>
      <c r="W22" s="58"/>
      <c r="X22" s="58"/>
      <c r="Y22" s="63"/>
      <c r="Z22" s="61"/>
      <c r="AA22" s="61"/>
    </row>
    <row r="23" spans="1:39" ht="21" customHeight="1">
      <c r="A23" s="64" t="s">
        <v>146</v>
      </c>
      <c r="B23" s="58">
        <v>3.2</v>
      </c>
      <c r="C23" s="58">
        <v>5</v>
      </c>
      <c r="D23" s="55" t="s">
        <v>101</v>
      </c>
      <c r="E23" s="58">
        <v>1</v>
      </c>
      <c r="F23" s="55" t="s">
        <v>100</v>
      </c>
      <c r="G23" s="78">
        <v>7.1999999999999993</v>
      </c>
      <c r="H23" s="79" t="s">
        <v>143</v>
      </c>
      <c r="I23" s="58"/>
      <c r="J23" s="58"/>
      <c r="K23" s="58"/>
      <c r="L23" s="61"/>
      <c r="M23" s="62"/>
      <c r="N23" s="64" t="s">
        <v>146</v>
      </c>
      <c r="O23" s="58">
        <v>3.2</v>
      </c>
      <c r="P23" s="76">
        <f>P22</f>
        <v>8</v>
      </c>
      <c r="Q23" s="55" t="s">
        <v>101</v>
      </c>
      <c r="R23" s="80">
        <f>U22</f>
        <v>1</v>
      </c>
      <c r="S23" s="55" t="s">
        <v>100</v>
      </c>
      <c r="T23" s="81">
        <f>O23+P23-R23</f>
        <v>10.199999999999999</v>
      </c>
      <c r="U23" s="82"/>
      <c r="V23" s="41" t="s">
        <v>143</v>
      </c>
      <c r="W23" s="58"/>
      <c r="X23" s="58"/>
      <c r="Y23" s="63"/>
      <c r="Z23" s="61"/>
      <c r="AA23" s="61"/>
      <c r="AC23" s="265" t="s">
        <v>2</v>
      </c>
      <c r="AD23" s="265"/>
      <c r="AE23" s="32" t="s">
        <v>174</v>
      </c>
      <c r="AF23" s="32" t="s">
        <v>175</v>
      </c>
    </row>
    <row r="24" spans="1:39" ht="21" customHeight="1">
      <c r="A24" s="64" t="s">
        <v>147</v>
      </c>
      <c r="B24" s="58">
        <v>31</v>
      </c>
      <c r="C24" s="58">
        <v>7.1999999999999993</v>
      </c>
      <c r="D24" s="55" t="s">
        <v>100</v>
      </c>
      <c r="E24" s="78">
        <v>23.8</v>
      </c>
      <c r="F24" s="79" t="s">
        <v>143</v>
      </c>
      <c r="G24" s="58"/>
      <c r="H24" s="58"/>
      <c r="I24" s="58"/>
      <c r="J24" s="58"/>
      <c r="K24" s="58"/>
      <c r="L24" s="61"/>
      <c r="M24" s="62"/>
      <c r="N24" s="64" t="s">
        <v>147</v>
      </c>
      <c r="O24" s="58">
        <f>R22</f>
        <v>31</v>
      </c>
      <c r="P24" s="83">
        <f>T23</f>
        <v>10.199999999999999</v>
      </c>
      <c r="Q24" s="55" t="s">
        <v>100</v>
      </c>
      <c r="R24" s="81">
        <f>O24-P24</f>
        <v>20.8</v>
      </c>
      <c r="S24" s="41" t="s">
        <v>143</v>
      </c>
      <c r="T24" s="59"/>
      <c r="U24" s="60"/>
      <c r="V24" s="55"/>
      <c r="W24" s="58"/>
      <c r="X24" s="58"/>
      <c r="Y24" s="63"/>
      <c r="Z24" s="61"/>
      <c r="AA24" s="61"/>
      <c r="AC24" s="6" t="s">
        <v>8</v>
      </c>
      <c r="AD24" s="109">
        <v>3.2</v>
      </c>
      <c r="AE24" s="110">
        <v>0.7</v>
      </c>
      <c r="AF24" s="111">
        <f>SUM(AD24:AE24)</f>
        <v>3.9000000000000004</v>
      </c>
    </row>
    <row r="25" spans="1:39" ht="21" customHeight="1">
      <c r="A25" s="64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61"/>
      <c r="M25" s="62"/>
      <c r="N25" s="64"/>
      <c r="O25" s="58"/>
      <c r="P25" s="63"/>
      <c r="Q25" s="58"/>
      <c r="R25" s="58"/>
      <c r="S25" s="55"/>
      <c r="T25" s="59"/>
      <c r="U25" s="60"/>
      <c r="V25" s="55"/>
      <c r="W25" s="58"/>
      <c r="X25" s="58"/>
      <c r="Y25" s="63"/>
      <c r="Z25" s="61"/>
      <c r="AA25" s="61"/>
      <c r="AC25" s="7" t="s">
        <v>9</v>
      </c>
      <c r="AD25" s="109">
        <v>2</v>
      </c>
      <c r="AE25" s="110">
        <v>0.5</v>
      </c>
      <c r="AF25" s="111">
        <f t="shared" ref="AF25:AF35" si="0">SUM(AD25:AE25)</f>
        <v>2.5</v>
      </c>
    </row>
    <row r="26" spans="1:39" ht="21" customHeight="1">
      <c r="A26" s="64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61"/>
      <c r="M26" s="62"/>
      <c r="N26" s="64"/>
      <c r="O26" s="58"/>
      <c r="P26" s="63"/>
      <c r="Q26" s="58"/>
      <c r="R26" s="58"/>
      <c r="S26" s="55"/>
      <c r="T26" s="59"/>
      <c r="U26" s="60"/>
      <c r="V26" s="55"/>
      <c r="W26" s="58"/>
      <c r="X26" s="58"/>
      <c r="Y26" s="63"/>
      <c r="Z26" s="61"/>
      <c r="AA26" s="61"/>
      <c r="AC26" s="6" t="s">
        <v>10</v>
      </c>
      <c r="AD26" s="109">
        <v>3.5</v>
      </c>
      <c r="AE26" s="110">
        <v>1.4</v>
      </c>
      <c r="AF26" s="111">
        <f t="shared" si="0"/>
        <v>4.9000000000000004</v>
      </c>
    </row>
    <row r="27" spans="1:39" ht="21" customHeight="1">
      <c r="A27" s="40" t="s">
        <v>148</v>
      </c>
      <c r="B27" s="57"/>
      <c r="C27" s="58"/>
      <c r="D27" s="58"/>
      <c r="E27" s="58"/>
      <c r="F27" s="58"/>
      <c r="G27" s="58"/>
      <c r="H27" s="58"/>
      <c r="I27" s="58"/>
      <c r="J27" s="58"/>
      <c r="K27" s="58"/>
      <c r="L27" s="61"/>
      <c r="N27" s="40" t="s">
        <v>148</v>
      </c>
      <c r="O27" s="57"/>
      <c r="P27" s="63"/>
      <c r="Q27" s="58"/>
      <c r="R27" s="58"/>
      <c r="S27" s="55"/>
      <c r="T27" s="59"/>
      <c r="U27" s="60"/>
      <c r="V27" s="55"/>
      <c r="W27" s="58"/>
      <c r="X27" s="58"/>
      <c r="Y27" s="63"/>
      <c r="Z27" s="61"/>
      <c r="AA27" s="61"/>
      <c r="AC27" s="6" t="s">
        <v>11</v>
      </c>
      <c r="AD27" s="109">
        <v>4.5</v>
      </c>
      <c r="AE27" s="110">
        <v>1</v>
      </c>
      <c r="AF27" s="111">
        <f t="shared" si="0"/>
        <v>5.5</v>
      </c>
    </row>
    <row r="28" spans="1:39" ht="21" customHeight="1">
      <c r="A28" s="55" t="s">
        <v>141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61"/>
      <c r="N28" s="55" t="s">
        <v>141</v>
      </c>
      <c r="O28" s="58"/>
      <c r="P28" s="63"/>
      <c r="Q28" s="58"/>
      <c r="R28" s="58"/>
      <c r="S28" s="55"/>
      <c r="T28" s="59"/>
      <c r="U28" s="60"/>
      <c r="V28" s="55"/>
      <c r="W28" s="58"/>
      <c r="X28" s="58"/>
      <c r="Y28" s="63"/>
      <c r="Z28" s="61"/>
      <c r="AA28" s="61"/>
      <c r="AC28" s="6" t="s">
        <v>12</v>
      </c>
      <c r="AD28" s="109">
        <v>3.6999999999999997</v>
      </c>
      <c r="AE28" s="110">
        <v>0.5</v>
      </c>
      <c r="AF28" s="111">
        <f t="shared" si="0"/>
        <v>4.1999999999999993</v>
      </c>
    </row>
    <row r="29" spans="1:39" ht="21" customHeight="1">
      <c r="A29" s="64" t="s">
        <v>95</v>
      </c>
      <c r="B29" s="65" t="s">
        <v>142</v>
      </c>
      <c r="C29" s="58"/>
      <c r="D29" s="58"/>
      <c r="E29" s="58"/>
      <c r="F29" s="58"/>
      <c r="G29" s="58"/>
      <c r="H29" s="58"/>
      <c r="I29" s="66" t="s">
        <v>116</v>
      </c>
      <c r="J29" s="62"/>
      <c r="K29" s="84">
        <v>2</v>
      </c>
      <c r="L29" s="68" t="s">
        <v>143</v>
      </c>
      <c r="N29" s="64" t="s">
        <v>95</v>
      </c>
      <c r="O29" s="65" t="s">
        <v>142</v>
      </c>
      <c r="P29" s="63"/>
      <c r="Q29" s="58"/>
      <c r="R29" s="58"/>
      <c r="S29" s="55"/>
      <c r="T29" s="59"/>
      <c r="U29" s="60"/>
      <c r="V29" s="55"/>
      <c r="W29" s="70" t="s">
        <v>148</v>
      </c>
      <c r="X29" s="62"/>
      <c r="Y29" s="85">
        <v>2</v>
      </c>
      <c r="Z29" s="68" t="s">
        <v>143</v>
      </c>
      <c r="AA29" s="55"/>
      <c r="AC29" s="6" t="s">
        <v>13</v>
      </c>
      <c r="AD29" s="109">
        <v>4.4000000000000004</v>
      </c>
      <c r="AE29" s="110">
        <v>0.1</v>
      </c>
      <c r="AF29" s="111">
        <f t="shared" si="0"/>
        <v>4.5</v>
      </c>
    </row>
    <row r="30" spans="1:39" ht="21" customHeight="1">
      <c r="A30" s="64" t="s">
        <v>96</v>
      </c>
      <c r="B30" s="58" t="s">
        <v>144</v>
      </c>
      <c r="C30" s="58"/>
      <c r="D30" s="58"/>
      <c r="E30" s="58"/>
      <c r="F30" s="58"/>
      <c r="G30" s="58"/>
      <c r="H30" s="58"/>
      <c r="I30" s="71" t="s">
        <v>116</v>
      </c>
      <c r="J30" s="62"/>
      <c r="K30" s="84">
        <v>7</v>
      </c>
      <c r="L30" s="73" t="s">
        <v>143</v>
      </c>
      <c r="N30" s="64" t="s">
        <v>96</v>
      </c>
      <c r="O30" s="58" t="s">
        <v>144</v>
      </c>
      <c r="P30" s="63"/>
      <c r="Q30" s="58"/>
      <c r="R30" s="58"/>
      <c r="S30" s="55"/>
      <c r="T30" s="59"/>
      <c r="U30" s="60"/>
      <c r="V30" s="55"/>
      <c r="W30" s="74" t="s">
        <v>148</v>
      </c>
      <c r="X30" s="62"/>
      <c r="Y30" s="85">
        <v>4</v>
      </c>
      <c r="Z30" s="73" t="s">
        <v>143</v>
      </c>
      <c r="AA30" s="55"/>
      <c r="AC30" s="6" t="s">
        <v>14</v>
      </c>
      <c r="AD30" s="109">
        <v>12.600000000000001</v>
      </c>
      <c r="AE30" s="110">
        <v>0.3</v>
      </c>
      <c r="AF30" s="111">
        <f t="shared" si="0"/>
        <v>12.900000000000002</v>
      </c>
    </row>
    <row r="31" spans="1:39" ht="21" customHeight="1">
      <c r="A31" s="64" t="s">
        <v>97</v>
      </c>
      <c r="B31" s="58" t="s">
        <v>145</v>
      </c>
      <c r="C31" s="58"/>
      <c r="D31" s="58"/>
      <c r="E31" s="58"/>
      <c r="F31" s="58"/>
      <c r="G31" s="58"/>
      <c r="H31" s="58"/>
      <c r="I31" s="58"/>
      <c r="J31" s="58"/>
      <c r="K31" s="58"/>
      <c r="L31" s="61"/>
      <c r="N31" s="64" t="s">
        <v>97</v>
      </c>
      <c r="O31" s="58" t="s">
        <v>145</v>
      </c>
      <c r="P31" s="63"/>
      <c r="Q31" s="58"/>
      <c r="R31" s="58"/>
      <c r="S31" s="55"/>
      <c r="T31" s="59"/>
      <c r="U31" s="60"/>
      <c r="V31" s="55"/>
      <c r="W31" s="58"/>
      <c r="X31" s="58"/>
      <c r="Y31" s="63"/>
      <c r="Z31" s="61"/>
      <c r="AA31" s="61"/>
      <c r="AC31" s="6" t="s">
        <v>15</v>
      </c>
      <c r="AD31" s="109">
        <v>13.3</v>
      </c>
      <c r="AE31" s="110">
        <v>0.3</v>
      </c>
      <c r="AF31" s="111">
        <f t="shared" si="0"/>
        <v>13.600000000000001</v>
      </c>
    </row>
    <row r="32" spans="1:39" ht="21" customHeight="1">
      <c r="A32" s="64" t="s">
        <v>98</v>
      </c>
      <c r="B32" s="58">
        <v>2</v>
      </c>
      <c r="C32" s="58">
        <v>7</v>
      </c>
      <c r="D32" s="55" t="s">
        <v>99</v>
      </c>
      <c r="E32" s="58">
        <v>28</v>
      </c>
      <c r="F32" s="55" t="s">
        <v>100</v>
      </c>
      <c r="G32" s="58">
        <v>1</v>
      </c>
      <c r="H32" s="58" t="s">
        <v>143</v>
      </c>
      <c r="I32" s="58"/>
      <c r="J32" s="58"/>
      <c r="K32" s="58"/>
      <c r="L32" s="61"/>
      <c r="N32" s="64" t="s">
        <v>98</v>
      </c>
      <c r="O32" s="58">
        <v>2</v>
      </c>
      <c r="P32" s="76">
        <f>Y30</f>
        <v>4</v>
      </c>
      <c r="Q32" s="55" t="s">
        <v>99</v>
      </c>
      <c r="R32" s="63">
        <v>29</v>
      </c>
      <c r="S32" s="55" t="s">
        <v>100</v>
      </c>
      <c r="T32" s="59">
        <f>O32*P32/R32</f>
        <v>0.27586206896551724</v>
      </c>
      <c r="U32" s="77">
        <v>1</v>
      </c>
      <c r="V32" s="55" t="s">
        <v>143</v>
      </c>
      <c r="W32" s="58"/>
      <c r="X32" s="58"/>
      <c r="Y32" s="63"/>
      <c r="Z32" s="61"/>
      <c r="AA32" s="61"/>
      <c r="AC32" s="6" t="s">
        <v>16</v>
      </c>
      <c r="AD32" s="109">
        <v>4.3999999999999995</v>
      </c>
      <c r="AE32" s="110">
        <v>0.1</v>
      </c>
      <c r="AF32" s="111">
        <f t="shared" si="0"/>
        <v>4.4999999999999991</v>
      </c>
    </row>
    <row r="33" spans="1:32" ht="21" customHeight="1">
      <c r="A33" s="64" t="s">
        <v>146</v>
      </c>
      <c r="B33" s="58">
        <v>2</v>
      </c>
      <c r="C33" s="58">
        <v>7</v>
      </c>
      <c r="D33" s="55" t="s">
        <v>101</v>
      </c>
      <c r="E33" s="58">
        <v>1</v>
      </c>
      <c r="F33" s="55" t="s">
        <v>100</v>
      </c>
      <c r="G33" s="78">
        <v>8</v>
      </c>
      <c r="H33" s="79" t="s">
        <v>143</v>
      </c>
      <c r="I33" s="58"/>
      <c r="J33" s="58"/>
      <c r="K33" s="58"/>
      <c r="L33" s="61"/>
      <c r="N33" s="64" t="s">
        <v>146</v>
      </c>
      <c r="O33" s="58">
        <v>2</v>
      </c>
      <c r="P33" s="76">
        <f>P32</f>
        <v>4</v>
      </c>
      <c r="Q33" s="55" t="s">
        <v>101</v>
      </c>
      <c r="R33" s="80">
        <f>U32</f>
        <v>1</v>
      </c>
      <c r="S33" s="55" t="s">
        <v>100</v>
      </c>
      <c r="T33" s="81">
        <f>O33+P33-R33</f>
        <v>5</v>
      </c>
      <c r="U33" s="82"/>
      <c r="V33" s="41" t="s">
        <v>143</v>
      </c>
      <c r="W33" s="58"/>
      <c r="X33" s="58"/>
      <c r="Y33" s="63"/>
      <c r="Z33" s="61"/>
      <c r="AA33" s="61"/>
      <c r="AC33" s="6" t="s">
        <v>17</v>
      </c>
      <c r="AD33" s="109">
        <v>2.6</v>
      </c>
      <c r="AE33" s="110">
        <v>0</v>
      </c>
      <c r="AF33" s="111">
        <f t="shared" si="0"/>
        <v>2.6</v>
      </c>
    </row>
    <row r="34" spans="1:32" ht="21" customHeight="1">
      <c r="A34" s="64" t="s">
        <v>147</v>
      </c>
      <c r="B34" s="58">
        <v>28</v>
      </c>
      <c r="C34" s="58">
        <v>8</v>
      </c>
      <c r="D34" s="58" t="s">
        <v>100</v>
      </c>
      <c r="E34" s="78">
        <v>20</v>
      </c>
      <c r="F34" s="79" t="s">
        <v>143</v>
      </c>
      <c r="G34" s="58"/>
      <c r="H34" s="58"/>
      <c r="I34" s="58"/>
      <c r="J34" s="58"/>
      <c r="K34" s="58"/>
      <c r="L34" s="61"/>
      <c r="N34" s="64" t="s">
        <v>147</v>
      </c>
      <c r="O34" s="63">
        <f>R32</f>
        <v>29</v>
      </c>
      <c r="P34" s="63">
        <f>T33</f>
        <v>5</v>
      </c>
      <c r="Q34" s="58" t="s">
        <v>100</v>
      </c>
      <c r="R34" s="86">
        <f>O34-P34</f>
        <v>24</v>
      </c>
      <c r="S34" s="41" t="s">
        <v>143</v>
      </c>
      <c r="T34" s="59"/>
      <c r="U34" s="60"/>
      <c r="V34" s="55"/>
      <c r="W34" s="58"/>
      <c r="X34" s="58"/>
      <c r="Y34" s="63"/>
      <c r="Z34" s="61"/>
      <c r="AA34" s="61"/>
      <c r="AC34" s="6" t="s">
        <v>18</v>
      </c>
      <c r="AD34" s="109">
        <v>2.2000000000000002</v>
      </c>
      <c r="AE34" s="110">
        <v>1</v>
      </c>
      <c r="AF34" s="111">
        <f t="shared" si="0"/>
        <v>3.2</v>
      </c>
    </row>
    <row r="35" spans="1:32" ht="21" customHeight="1">
      <c r="A35" s="58"/>
      <c r="B35" s="58"/>
      <c r="C35" s="62"/>
      <c r="D35" s="62"/>
      <c r="E35" s="62"/>
      <c r="F35" s="62"/>
      <c r="G35" s="62"/>
      <c r="H35" s="62"/>
      <c r="I35" s="62"/>
      <c r="J35" s="62"/>
      <c r="K35" s="58"/>
      <c r="L35" s="61"/>
      <c r="N35" s="58"/>
      <c r="O35" s="58"/>
      <c r="P35" s="87"/>
      <c r="Q35" s="62"/>
      <c r="R35" s="62"/>
      <c r="S35" s="61"/>
      <c r="T35" s="88"/>
      <c r="U35" s="89"/>
      <c r="V35" s="61"/>
      <c r="W35" s="62"/>
      <c r="X35" s="62"/>
      <c r="Y35" s="63"/>
      <c r="Z35" s="61"/>
      <c r="AA35" s="61"/>
      <c r="AC35" s="6" t="s">
        <v>19</v>
      </c>
      <c r="AD35" s="109">
        <v>2.7</v>
      </c>
      <c r="AE35" s="110">
        <v>1.4</v>
      </c>
      <c r="AF35" s="111">
        <f t="shared" si="0"/>
        <v>4.0999999999999996</v>
      </c>
    </row>
    <row r="36" spans="1:32" ht="21" customHeight="1">
      <c r="A36" s="58"/>
      <c r="B36" s="58"/>
      <c r="C36" s="62"/>
      <c r="D36" s="62"/>
      <c r="E36" s="62"/>
      <c r="F36" s="62"/>
      <c r="G36" s="62"/>
      <c r="H36" s="62"/>
      <c r="I36" s="62"/>
      <c r="J36" s="62"/>
      <c r="K36" s="58"/>
      <c r="L36" s="61"/>
      <c r="N36" s="58"/>
      <c r="O36" s="58"/>
      <c r="P36" s="87"/>
      <c r="Q36" s="62"/>
      <c r="R36" s="62"/>
      <c r="S36" s="61"/>
      <c r="T36" s="88"/>
      <c r="U36" s="89"/>
      <c r="V36" s="61"/>
      <c r="W36" s="62"/>
      <c r="X36" s="62"/>
      <c r="Y36" s="63"/>
      <c r="Z36" s="61"/>
      <c r="AA36" s="61"/>
    </row>
    <row r="37" spans="1:32" ht="21" customHeight="1">
      <c r="A37" s="40" t="s">
        <v>149</v>
      </c>
      <c r="B37" s="57"/>
      <c r="C37" s="58"/>
      <c r="D37" s="58"/>
      <c r="E37" s="58"/>
      <c r="F37" s="58"/>
      <c r="G37" s="58"/>
      <c r="H37" s="58"/>
      <c r="I37" s="58"/>
      <c r="J37" s="58"/>
      <c r="K37" s="58"/>
      <c r="L37" s="61"/>
      <c r="N37" s="40" t="s">
        <v>149</v>
      </c>
      <c r="O37" s="57"/>
      <c r="P37" s="63"/>
      <c r="Q37" s="58"/>
      <c r="R37" s="58"/>
      <c r="S37" s="55"/>
      <c r="T37" s="59"/>
      <c r="U37" s="60"/>
      <c r="V37" s="55"/>
      <c r="W37" s="58"/>
      <c r="X37" s="58"/>
      <c r="Y37" s="63"/>
      <c r="Z37" s="61"/>
      <c r="AA37" s="61"/>
    </row>
    <row r="38" spans="1:32" ht="21" customHeight="1">
      <c r="A38" s="55" t="s">
        <v>141</v>
      </c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61"/>
      <c r="N38" s="55" t="s">
        <v>141</v>
      </c>
      <c r="O38" s="58"/>
      <c r="P38" s="63"/>
      <c r="Q38" s="58"/>
      <c r="R38" s="58"/>
      <c r="S38" s="55"/>
      <c r="T38" s="59"/>
      <c r="U38" s="60"/>
      <c r="V38" s="55"/>
      <c r="W38" s="58"/>
      <c r="X38" s="58"/>
      <c r="Y38" s="63"/>
      <c r="Z38" s="61"/>
      <c r="AA38" s="61"/>
    </row>
    <row r="39" spans="1:32" ht="21" customHeight="1">
      <c r="A39" s="64" t="s">
        <v>95</v>
      </c>
      <c r="B39" s="65" t="s">
        <v>142</v>
      </c>
      <c r="C39" s="58"/>
      <c r="D39" s="58"/>
      <c r="E39" s="58"/>
      <c r="F39" s="58"/>
      <c r="G39" s="58"/>
      <c r="H39" s="58"/>
      <c r="I39" s="66" t="s">
        <v>117</v>
      </c>
      <c r="J39" s="62"/>
      <c r="K39" s="90">
        <v>3.5</v>
      </c>
      <c r="L39" s="68" t="s">
        <v>143</v>
      </c>
      <c r="N39" s="64" t="s">
        <v>95</v>
      </c>
      <c r="O39" s="65" t="s">
        <v>142</v>
      </c>
      <c r="P39" s="63"/>
      <c r="Q39" s="58"/>
      <c r="R39" s="58"/>
      <c r="S39" s="55"/>
      <c r="T39" s="59"/>
      <c r="U39" s="60"/>
      <c r="V39" s="55"/>
      <c r="W39" s="70" t="s">
        <v>149</v>
      </c>
      <c r="X39" s="62"/>
      <c r="Y39" s="113">
        <v>3.5</v>
      </c>
      <c r="Z39" s="68" t="s">
        <v>143</v>
      </c>
      <c r="AA39" s="55"/>
    </row>
    <row r="40" spans="1:32" ht="21" customHeight="1">
      <c r="A40" s="64" t="s">
        <v>96</v>
      </c>
      <c r="B40" s="58" t="s">
        <v>144</v>
      </c>
      <c r="C40" s="58"/>
      <c r="D40" s="58"/>
      <c r="E40" s="58"/>
      <c r="F40" s="58"/>
      <c r="G40" s="58"/>
      <c r="H40" s="58"/>
      <c r="I40" s="71" t="s">
        <v>117</v>
      </c>
      <c r="J40" s="62"/>
      <c r="K40" s="84">
        <v>6</v>
      </c>
      <c r="L40" s="68" t="s">
        <v>143</v>
      </c>
      <c r="N40" s="64" t="s">
        <v>96</v>
      </c>
      <c r="O40" s="58" t="s">
        <v>144</v>
      </c>
      <c r="P40" s="63"/>
      <c r="Q40" s="58"/>
      <c r="R40" s="58"/>
      <c r="S40" s="55"/>
      <c r="T40" s="59"/>
      <c r="U40" s="60"/>
      <c r="V40" s="55"/>
      <c r="W40" s="74" t="s">
        <v>149</v>
      </c>
      <c r="X40" s="62"/>
      <c r="Y40" s="85">
        <v>5</v>
      </c>
      <c r="Z40" s="68" t="s">
        <v>143</v>
      </c>
      <c r="AA40" s="55"/>
    </row>
    <row r="41" spans="1:32" ht="21" customHeight="1">
      <c r="A41" s="64" t="s">
        <v>97</v>
      </c>
      <c r="B41" s="58" t="s">
        <v>145</v>
      </c>
      <c r="C41" s="58"/>
      <c r="D41" s="58"/>
      <c r="E41" s="58"/>
      <c r="F41" s="58"/>
      <c r="G41" s="58"/>
      <c r="H41" s="58"/>
      <c r="I41" s="58"/>
      <c r="J41" s="58"/>
      <c r="K41" s="58"/>
      <c r="L41" s="61"/>
      <c r="N41" s="64" t="s">
        <v>97</v>
      </c>
      <c r="O41" s="58" t="s">
        <v>145</v>
      </c>
      <c r="P41" s="63"/>
      <c r="Q41" s="58"/>
      <c r="R41" s="58"/>
      <c r="S41" s="55"/>
      <c r="T41" s="59"/>
      <c r="U41" s="60"/>
      <c r="V41" s="55"/>
      <c r="W41" s="58"/>
      <c r="X41" s="58"/>
      <c r="Y41" s="63"/>
      <c r="Z41" s="61"/>
      <c r="AA41" s="61"/>
    </row>
    <row r="42" spans="1:32" ht="21" customHeight="1">
      <c r="A42" s="64" t="s">
        <v>98</v>
      </c>
      <c r="B42" s="58">
        <v>3.5</v>
      </c>
      <c r="C42" s="58">
        <v>6</v>
      </c>
      <c r="D42" s="55" t="s">
        <v>99</v>
      </c>
      <c r="E42" s="58">
        <v>31</v>
      </c>
      <c r="F42" s="55" t="s">
        <v>100</v>
      </c>
      <c r="G42" s="58">
        <v>1</v>
      </c>
      <c r="H42" s="58" t="s">
        <v>143</v>
      </c>
      <c r="I42" s="58"/>
      <c r="J42" s="58"/>
      <c r="K42" s="58"/>
      <c r="L42" s="61"/>
      <c r="N42" s="64" t="s">
        <v>98</v>
      </c>
      <c r="O42" s="58">
        <v>3.5</v>
      </c>
      <c r="P42" s="76">
        <f>Y40</f>
        <v>5</v>
      </c>
      <c r="Q42" s="55" t="s">
        <v>99</v>
      </c>
      <c r="R42" s="58">
        <v>31</v>
      </c>
      <c r="S42" s="55" t="s">
        <v>100</v>
      </c>
      <c r="T42" s="59">
        <f>O42*P42/R42</f>
        <v>0.56451612903225812</v>
      </c>
      <c r="U42" s="77">
        <v>1</v>
      </c>
      <c r="V42" s="55" t="s">
        <v>143</v>
      </c>
      <c r="W42" s="58"/>
      <c r="X42" s="58"/>
      <c r="Y42" s="63"/>
      <c r="Z42" s="61"/>
      <c r="AA42" s="61"/>
    </row>
    <row r="43" spans="1:32" ht="21" customHeight="1">
      <c r="A43" s="64" t="s">
        <v>146</v>
      </c>
      <c r="B43" s="58">
        <v>3.5</v>
      </c>
      <c r="C43" s="58">
        <v>6</v>
      </c>
      <c r="D43" s="55" t="s">
        <v>101</v>
      </c>
      <c r="E43" s="58">
        <v>1</v>
      </c>
      <c r="F43" s="55" t="s">
        <v>100</v>
      </c>
      <c r="G43" s="78">
        <v>8.5</v>
      </c>
      <c r="H43" s="79" t="s">
        <v>143</v>
      </c>
      <c r="I43" s="58"/>
      <c r="J43" s="58"/>
      <c r="K43" s="58"/>
      <c r="L43" s="61"/>
      <c r="N43" s="64" t="s">
        <v>146</v>
      </c>
      <c r="O43" s="58">
        <v>3.5</v>
      </c>
      <c r="P43" s="76">
        <f>P42</f>
        <v>5</v>
      </c>
      <c r="Q43" s="55" t="s">
        <v>101</v>
      </c>
      <c r="R43" s="80">
        <f>U42</f>
        <v>1</v>
      </c>
      <c r="S43" s="55" t="s">
        <v>100</v>
      </c>
      <c r="T43" s="81">
        <f>O43+P43-R43</f>
        <v>7.5</v>
      </c>
      <c r="U43" s="82"/>
      <c r="V43" s="41" t="s">
        <v>143</v>
      </c>
      <c r="W43" s="58"/>
      <c r="X43" s="58"/>
      <c r="Y43" s="63"/>
      <c r="Z43" s="61"/>
      <c r="AA43" s="61"/>
    </row>
    <row r="44" spans="1:32" ht="21" customHeight="1">
      <c r="A44" s="64" t="s">
        <v>147</v>
      </c>
      <c r="B44" s="58">
        <v>31</v>
      </c>
      <c r="C44" s="58">
        <v>8.5</v>
      </c>
      <c r="D44" s="58" t="s">
        <v>100</v>
      </c>
      <c r="E44" s="78">
        <v>22.5</v>
      </c>
      <c r="F44" s="79" t="s">
        <v>143</v>
      </c>
      <c r="G44" s="58"/>
      <c r="H44" s="58"/>
      <c r="I44" s="58"/>
      <c r="J44" s="58"/>
      <c r="K44" s="58"/>
      <c r="L44" s="61"/>
      <c r="N44" s="64" t="s">
        <v>147</v>
      </c>
      <c r="O44" s="58">
        <f>R42</f>
        <v>31</v>
      </c>
      <c r="P44" s="63">
        <f>T43</f>
        <v>7.5</v>
      </c>
      <c r="Q44" s="58" t="s">
        <v>100</v>
      </c>
      <c r="R44" s="91">
        <f>O44-P44</f>
        <v>23.5</v>
      </c>
      <c r="S44" s="41" t="s">
        <v>143</v>
      </c>
      <c r="T44" s="59"/>
      <c r="U44" s="60"/>
      <c r="V44" s="55"/>
      <c r="W44" s="58"/>
      <c r="X44" s="58"/>
      <c r="Y44" s="63"/>
      <c r="Z44" s="61"/>
      <c r="AA44" s="61"/>
    </row>
    <row r="45" spans="1:32" ht="21" customHeight="1">
      <c r="A45" s="58"/>
      <c r="B45" s="58"/>
      <c r="C45" s="62"/>
      <c r="D45" s="62"/>
      <c r="E45" s="62"/>
      <c r="F45" s="62"/>
      <c r="G45" s="62"/>
      <c r="H45" s="62"/>
      <c r="I45" s="62"/>
      <c r="J45" s="62"/>
      <c r="K45" s="58"/>
      <c r="L45" s="61"/>
      <c r="N45" s="58"/>
      <c r="O45" s="58"/>
      <c r="P45" s="87"/>
      <c r="Q45" s="62"/>
      <c r="R45" s="62"/>
      <c r="S45" s="61"/>
      <c r="T45" s="88"/>
      <c r="U45" s="89"/>
      <c r="V45" s="61"/>
      <c r="W45" s="62"/>
      <c r="X45" s="62"/>
      <c r="Y45" s="63"/>
      <c r="Z45" s="61"/>
      <c r="AA45" s="61"/>
    </row>
    <row r="46" spans="1:32" ht="21" customHeight="1">
      <c r="A46" s="58"/>
      <c r="B46" s="58"/>
      <c r="C46" s="62"/>
      <c r="D46" s="62"/>
      <c r="E46" s="62"/>
      <c r="F46" s="62"/>
      <c r="G46" s="62"/>
      <c r="H46" s="62"/>
      <c r="I46" s="62"/>
      <c r="J46" s="62"/>
      <c r="K46" s="58"/>
      <c r="L46" s="61"/>
      <c r="N46" s="58"/>
      <c r="O46" s="58"/>
      <c r="P46" s="87"/>
      <c r="Q46" s="62"/>
      <c r="R46" s="62"/>
      <c r="S46" s="61"/>
      <c r="T46" s="88"/>
      <c r="U46" s="89"/>
      <c r="V46" s="61"/>
      <c r="W46" s="62"/>
      <c r="X46" s="62"/>
      <c r="Y46" s="63"/>
      <c r="Z46" s="61"/>
      <c r="AA46" s="61"/>
    </row>
    <row r="47" spans="1:32" ht="21" customHeight="1">
      <c r="A47" s="40" t="s">
        <v>150</v>
      </c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61"/>
      <c r="N47" s="40" t="s">
        <v>150</v>
      </c>
      <c r="O47" s="57"/>
      <c r="P47" s="63"/>
      <c r="Q47" s="58"/>
      <c r="R47" s="58"/>
      <c r="S47" s="55"/>
      <c r="T47" s="59"/>
      <c r="U47" s="60"/>
      <c r="V47" s="55"/>
      <c r="W47" s="58"/>
      <c r="X47" s="58"/>
      <c r="Y47" s="63"/>
      <c r="Z47" s="61"/>
      <c r="AA47" s="61"/>
    </row>
    <row r="48" spans="1:32" ht="21" customHeight="1">
      <c r="A48" s="55" t="s">
        <v>141</v>
      </c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61"/>
      <c r="N48" s="55" t="s">
        <v>141</v>
      </c>
      <c r="O48" s="58"/>
      <c r="P48" s="63"/>
      <c r="Q48" s="58"/>
      <c r="R48" s="58"/>
      <c r="S48" s="55"/>
      <c r="T48" s="59"/>
      <c r="U48" s="60"/>
      <c r="V48" s="55"/>
      <c r="W48" s="58"/>
      <c r="X48" s="58"/>
      <c r="Y48" s="63"/>
      <c r="Z48" s="61"/>
      <c r="AA48" s="61"/>
    </row>
    <row r="49" spans="1:27" ht="21" customHeight="1">
      <c r="A49" s="64" t="s">
        <v>95</v>
      </c>
      <c r="B49" s="65" t="s">
        <v>142</v>
      </c>
      <c r="C49" s="58"/>
      <c r="D49" s="58"/>
      <c r="E49" s="58"/>
      <c r="F49" s="58"/>
      <c r="G49" s="58"/>
      <c r="H49" s="58"/>
      <c r="I49" s="66" t="s">
        <v>118</v>
      </c>
      <c r="J49" s="62"/>
      <c r="K49" s="90">
        <v>4.5</v>
      </c>
      <c r="L49" s="68" t="s">
        <v>143</v>
      </c>
      <c r="N49" s="64" t="s">
        <v>95</v>
      </c>
      <c r="O49" s="65" t="s">
        <v>142</v>
      </c>
      <c r="P49" s="63"/>
      <c r="Q49" s="58"/>
      <c r="R49" s="58"/>
      <c r="S49" s="55"/>
      <c r="T49" s="59"/>
      <c r="U49" s="60"/>
      <c r="V49" s="55"/>
      <c r="W49" s="70" t="s">
        <v>150</v>
      </c>
      <c r="X49" s="62"/>
      <c r="Y49" s="113">
        <v>4.5</v>
      </c>
      <c r="Z49" s="68" t="s">
        <v>143</v>
      </c>
      <c r="AA49" s="55"/>
    </row>
    <row r="50" spans="1:27" ht="21" customHeight="1">
      <c r="A50" s="64" t="s">
        <v>96</v>
      </c>
      <c r="B50" s="58" t="s">
        <v>144</v>
      </c>
      <c r="C50" s="58"/>
      <c r="D50" s="58"/>
      <c r="E50" s="58"/>
      <c r="F50" s="58"/>
      <c r="G50" s="58"/>
      <c r="H50" s="58"/>
      <c r="I50" s="71" t="s">
        <v>118</v>
      </c>
      <c r="J50" s="62"/>
      <c r="K50" s="84">
        <v>4</v>
      </c>
      <c r="L50" s="68" t="s">
        <v>143</v>
      </c>
      <c r="N50" s="64" t="s">
        <v>96</v>
      </c>
      <c r="O50" s="58" t="s">
        <v>144</v>
      </c>
      <c r="P50" s="63"/>
      <c r="Q50" s="58"/>
      <c r="R50" s="58"/>
      <c r="S50" s="55"/>
      <c r="T50" s="59"/>
      <c r="U50" s="60"/>
      <c r="V50" s="55"/>
      <c r="W50" s="74" t="s">
        <v>150</v>
      </c>
      <c r="X50" s="62"/>
      <c r="Y50" s="85">
        <v>5</v>
      </c>
      <c r="Z50" s="68" t="s">
        <v>143</v>
      </c>
      <c r="AA50" s="55"/>
    </row>
    <row r="51" spans="1:27" ht="21" customHeight="1">
      <c r="A51" s="64" t="s">
        <v>97</v>
      </c>
      <c r="B51" s="58" t="s">
        <v>145</v>
      </c>
      <c r="C51" s="58"/>
      <c r="D51" s="58"/>
      <c r="E51" s="58"/>
      <c r="F51" s="58"/>
      <c r="G51" s="58"/>
      <c r="H51" s="58"/>
      <c r="I51" s="58"/>
      <c r="J51" s="58"/>
      <c r="K51" s="58"/>
      <c r="L51" s="61"/>
      <c r="N51" s="64" t="s">
        <v>97</v>
      </c>
      <c r="O51" s="58" t="s">
        <v>145</v>
      </c>
      <c r="P51" s="63"/>
      <c r="Q51" s="58"/>
      <c r="R51" s="58"/>
      <c r="S51" s="55"/>
      <c r="T51" s="59"/>
      <c r="U51" s="60"/>
      <c r="V51" s="55"/>
      <c r="W51" s="58"/>
      <c r="X51" s="58"/>
      <c r="Y51" s="63"/>
      <c r="Z51" s="61"/>
      <c r="AA51" s="61"/>
    </row>
    <row r="52" spans="1:27" ht="21" customHeight="1">
      <c r="A52" s="64" t="s">
        <v>98</v>
      </c>
      <c r="B52" s="58">
        <v>4.5</v>
      </c>
      <c r="C52" s="58">
        <v>4</v>
      </c>
      <c r="D52" s="55" t="s">
        <v>99</v>
      </c>
      <c r="E52" s="58">
        <v>30</v>
      </c>
      <c r="F52" s="55" t="s">
        <v>100</v>
      </c>
      <c r="G52" s="58">
        <v>1</v>
      </c>
      <c r="H52" s="58" t="s">
        <v>143</v>
      </c>
      <c r="I52" s="58"/>
      <c r="J52" s="58"/>
      <c r="K52" s="58"/>
      <c r="L52" s="61"/>
      <c r="N52" s="64" t="s">
        <v>98</v>
      </c>
      <c r="O52" s="58">
        <v>4.5</v>
      </c>
      <c r="P52" s="76">
        <f>Y50</f>
        <v>5</v>
      </c>
      <c r="Q52" s="55" t="s">
        <v>99</v>
      </c>
      <c r="R52" s="58">
        <v>30</v>
      </c>
      <c r="S52" s="55" t="s">
        <v>100</v>
      </c>
      <c r="T52" s="59">
        <f>O52*P52/R52</f>
        <v>0.75</v>
      </c>
      <c r="U52" s="77">
        <v>1</v>
      </c>
      <c r="V52" s="55" t="s">
        <v>143</v>
      </c>
      <c r="W52" s="58"/>
      <c r="X52" s="58"/>
      <c r="Y52" s="63"/>
      <c r="Z52" s="61"/>
      <c r="AA52" s="61"/>
    </row>
    <row r="53" spans="1:27" ht="21" customHeight="1">
      <c r="A53" s="64" t="s">
        <v>146</v>
      </c>
      <c r="B53" s="58">
        <v>4.5</v>
      </c>
      <c r="C53" s="58">
        <v>4</v>
      </c>
      <c r="D53" s="55" t="s">
        <v>101</v>
      </c>
      <c r="E53" s="58">
        <v>1</v>
      </c>
      <c r="F53" s="55" t="s">
        <v>100</v>
      </c>
      <c r="G53" s="78">
        <v>7.5</v>
      </c>
      <c r="H53" s="79" t="s">
        <v>143</v>
      </c>
      <c r="I53" s="58"/>
      <c r="J53" s="58"/>
      <c r="K53" s="58"/>
      <c r="L53" s="61"/>
      <c r="N53" s="64" t="s">
        <v>146</v>
      </c>
      <c r="O53" s="58">
        <v>4.5</v>
      </c>
      <c r="P53" s="76">
        <f>P52</f>
        <v>5</v>
      </c>
      <c r="Q53" s="55" t="s">
        <v>101</v>
      </c>
      <c r="R53" s="80">
        <f>U52</f>
        <v>1</v>
      </c>
      <c r="S53" s="55" t="s">
        <v>100</v>
      </c>
      <c r="T53" s="81">
        <f>O53+P53-R53</f>
        <v>8.5</v>
      </c>
      <c r="U53" s="82"/>
      <c r="V53" s="41" t="s">
        <v>143</v>
      </c>
      <c r="W53" s="58"/>
      <c r="X53" s="58"/>
      <c r="Y53" s="63"/>
      <c r="Z53" s="61"/>
      <c r="AA53" s="61"/>
    </row>
    <row r="54" spans="1:27" ht="21" customHeight="1">
      <c r="A54" s="64" t="s">
        <v>147</v>
      </c>
      <c r="B54" s="58">
        <v>30</v>
      </c>
      <c r="C54" s="58">
        <v>7.5</v>
      </c>
      <c r="D54" s="58" t="s">
        <v>100</v>
      </c>
      <c r="E54" s="78">
        <v>22.5</v>
      </c>
      <c r="F54" s="79" t="s">
        <v>143</v>
      </c>
      <c r="G54" s="58"/>
      <c r="H54" s="58"/>
      <c r="I54" s="58"/>
      <c r="J54" s="58"/>
      <c r="K54" s="58"/>
      <c r="L54" s="61"/>
      <c r="N54" s="64" t="s">
        <v>147</v>
      </c>
      <c r="O54" s="58">
        <f>R52</f>
        <v>30</v>
      </c>
      <c r="P54" s="63">
        <f>T53</f>
        <v>8.5</v>
      </c>
      <c r="Q54" s="58" t="s">
        <v>100</v>
      </c>
      <c r="R54" s="91">
        <f>O54-P54</f>
        <v>21.5</v>
      </c>
      <c r="S54" s="41" t="s">
        <v>143</v>
      </c>
      <c r="T54" s="59"/>
      <c r="U54" s="60"/>
      <c r="V54" s="55"/>
      <c r="W54" s="58"/>
      <c r="X54" s="58"/>
      <c r="Y54" s="63"/>
      <c r="Z54" s="61"/>
      <c r="AA54" s="61"/>
    </row>
    <row r="55" spans="1:27" ht="21" customHeight="1">
      <c r="A55" s="58"/>
      <c r="B55" s="58"/>
      <c r="C55" s="62"/>
      <c r="D55" s="62"/>
      <c r="E55" s="62"/>
      <c r="F55" s="62"/>
      <c r="G55" s="62"/>
      <c r="H55" s="62"/>
      <c r="I55" s="62"/>
      <c r="J55" s="62"/>
      <c r="K55" s="58"/>
      <c r="L55" s="61"/>
      <c r="N55" s="58"/>
      <c r="O55" s="58"/>
      <c r="P55" s="87"/>
      <c r="Q55" s="62"/>
      <c r="R55" s="62"/>
      <c r="S55" s="61"/>
      <c r="T55" s="88"/>
      <c r="U55" s="89"/>
      <c r="V55" s="61"/>
      <c r="W55" s="62"/>
      <c r="X55" s="62"/>
      <c r="Y55" s="63"/>
      <c r="Z55" s="61"/>
      <c r="AA55" s="61"/>
    </row>
    <row r="56" spans="1:27" ht="21" customHeight="1">
      <c r="A56" s="58"/>
      <c r="B56" s="58"/>
      <c r="C56" s="62"/>
      <c r="D56" s="62"/>
      <c r="E56" s="62"/>
      <c r="F56" s="62"/>
      <c r="G56" s="62"/>
      <c r="H56" s="62"/>
      <c r="I56" s="62"/>
      <c r="J56" s="62"/>
      <c r="K56" s="58"/>
      <c r="L56" s="61"/>
      <c r="N56" s="58"/>
      <c r="O56" s="58"/>
      <c r="P56" s="87"/>
      <c r="Q56" s="62"/>
      <c r="R56" s="62"/>
      <c r="S56" s="61"/>
      <c r="T56" s="88"/>
      <c r="U56" s="89"/>
      <c r="V56" s="61"/>
      <c r="W56" s="62"/>
      <c r="X56" s="62"/>
      <c r="Y56" s="63"/>
      <c r="Z56" s="61"/>
      <c r="AA56" s="61"/>
    </row>
    <row r="57" spans="1:27" ht="21" customHeight="1">
      <c r="A57" s="40" t="s">
        <v>151</v>
      </c>
      <c r="B57" s="57"/>
      <c r="C57" s="58"/>
      <c r="D57" s="58"/>
      <c r="E57" s="58"/>
      <c r="F57" s="58"/>
      <c r="G57" s="58"/>
      <c r="H57" s="58"/>
      <c r="I57" s="58"/>
      <c r="J57" s="58"/>
      <c r="K57" s="58"/>
      <c r="L57" s="61"/>
      <c r="N57" s="40" t="s">
        <v>151</v>
      </c>
      <c r="O57" s="57"/>
      <c r="P57" s="63"/>
      <c r="Q57" s="58"/>
      <c r="R57" s="58"/>
      <c r="S57" s="55"/>
      <c r="T57" s="59"/>
      <c r="U57" s="60"/>
      <c r="V57" s="55"/>
      <c r="W57" s="58"/>
      <c r="X57" s="58"/>
      <c r="Y57" s="63"/>
      <c r="Z57" s="61"/>
      <c r="AA57" s="61"/>
    </row>
    <row r="58" spans="1:27" ht="21" customHeight="1">
      <c r="A58" s="55" t="s">
        <v>141</v>
      </c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61"/>
      <c r="N58" s="55" t="s">
        <v>141</v>
      </c>
      <c r="O58" s="58"/>
      <c r="P58" s="63"/>
      <c r="Q58" s="58"/>
      <c r="R58" s="58"/>
      <c r="S58" s="55"/>
      <c r="T58" s="59"/>
      <c r="U58" s="60"/>
      <c r="V58" s="55"/>
      <c r="W58" s="58"/>
      <c r="X58" s="58"/>
      <c r="Y58" s="63"/>
      <c r="Z58" s="61"/>
      <c r="AA58" s="61"/>
    </row>
    <row r="59" spans="1:27" ht="21" customHeight="1">
      <c r="A59" s="64" t="s">
        <v>95</v>
      </c>
      <c r="B59" s="65" t="s">
        <v>142</v>
      </c>
      <c r="C59" s="58"/>
      <c r="D59" s="58"/>
      <c r="E59" s="58"/>
      <c r="F59" s="58"/>
      <c r="G59" s="58"/>
      <c r="H59" s="58"/>
      <c r="I59" s="66" t="s">
        <v>119</v>
      </c>
      <c r="J59" s="62"/>
      <c r="K59" s="90">
        <v>3.6999999999999997</v>
      </c>
      <c r="L59" s="68" t="s">
        <v>143</v>
      </c>
      <c r="N59" s="64" t="s">
        <v>95</v>
      </c>
      <c r="O59" s="65" t="s">
        <v>142</v>
      </c>
      <c r="P59" s="63"/>
      <c r="Q59" s="58"/>
      <c r="R59" s="58"/>
      <c r="S59" s="55"/>
      <c r="T59" s="59"/>
      <c r="U59" s="60"/>
      <c r="V59" s="55"/>
      <c r="W59" s="70" t="s">
        <v>151</v>
      </c>
      <c r="X59" s="62"/>
      <c r="Y59" s="113">
        <v>3.6999999999999997</v>
      </c>
      <c r="Z59" s="68" t="s">
        <v>143</v>
      </c>
      <c r="AA59" s="55"/>
    </row>
    <row r="60" spans="1:27" ht="21" customHeight="1">
      <c r="A60" s="64" t="s">
        <v>96</v>
      </c>
      <c r="B60" s="58" t="s">
        <v>144</v>
      </c>
      <c r="C60" s="58"/>
      <c r="D60" s="58"/>
      <c r="E60" s="58"/>
      <c r="F60" s="58"/>
      <c r="G60" s="58"/>
      <c r="H60" s="58"/>
      <c r="I60" s="71" t="s">
        <v>119</v>
      </c>
      <c r="J60" s="62"/>
      <c r="K60" s="84">
        <v>6</v>
      </c>
      <c r="L60" s="68" t="s">
        <v>143</v>
      </c>
      <c r="N60" s="64" t="s">
        <v>96</v>
      </c>
      <c r="O60" s="58" t="s">
        <v>144</v>
      </c>
      <c r="P60" s="63"/>
      <c r="Q60" s="58"/>
      <c r="R60" s="58"/>
      <c r="S60" s="55"/>
      <c r="T60" s="59"/>
      <c r="U60" s="60"/>
      <c r="V60" s="55"/>
      <c r="W60" s="74" t="s">
        <v>151</v>
      </c>
      <c r="X60" s="62"/>
      <c r="Y60" s="85">
        <v>7</v>
      </c>
      <c r="Z60" s="68" t="s">
        <v>143</v>
      </c>
      <c r="AA60" s="55"/>
    </row>
    <row r="61" spans="1:27" ht="21" customHeight="1">
      <c r="A61" s="64" t="s">
        <v>97</v>
      </c>
      <c r="B61" s="58" t="s">
        <v>145</v>
      </c>
      <c r="C61" s="58"/>
      <c r="D61" s="58"/>
      <c r="E61" s="58"/>
      <c r="F61" s="58"/>
      <c r="G61" s="58"/>
      <c r="H61" s="58"/>
      <c r="I61" s="58"/>
      <c r="J61" s="58"/>
      <c r="K61" s="58"/>
      <c r="L61" s="61"/>
      <c r="N61" s="64" t="s">
        <v>97</v>
      </c>
      <c r="O61" s="58" t="s">
        <v>145</v>
      </c>
      <c r="P61" s="63"/>
      <c r="Q61" s="58"/>
      <c r="R61" s="58"/>
      <c r="S61" s="55"/>
      <c r="T61" s="59"/>
      <c r="U61" s="60"/>
      <c r="V61" s="55"/>
      <c r="W61" s="58"/>
      <c r="X61" s="58"/>
      <c r="Y61" s="63"/>
      <c r="Z61" s="61"/>
      <c r="AA61" s="61"/>
    </row>
    <row r="62" spans="1:27" ht="21" customHeight="1">
      <c r="A62" s="64" t="s">
        <v>98</v>
      </c>
      <c r="B62" s="58">
        <v>3.6999999999999997</v>
      </c>
      <c r="C62" s="58">
        <v>6</v>
      </c>
      <c r="D62" s="55" t="s">
        <v>99</v>
      </c>
      <c r="E62" s="58">
        <v>31</v>
      </c>
      <c r="F62" s="55" t="s">
        <v>100</v>
      </c>
      <c r="G62" s="58">
        <v>1</v>
      </c>
      <c r="H62" s="58" t="s">
        <v>143</v>
      </c>
      <c r="I62" s="58"/>
      <c r="J62" s="58"/>
      <c r="K62" s="58"/>
      <c r="L62" s="61"/>
      <c r="N62" s="64" t="s">
        <v>98</v>
      </c>
      <c r="O62" s="58">
        <v>3.6999999999999997</v>
      </c>
      <c r="P62" s="76">
        <f>Y60</f>
        <v>7</v>
      </c>
      <c r="Q62" s="55" t="s">
        <v>99</v>
      </c>
      <c r="R62" s="58">
        <v>31</v>
      </c>
      <c r="S62" s="55" t="s">
        <v>100</v>
      </c>
      <c r="T62" s="59">
        <f>O62*P62/R62</f>
        <v>0.8354838709677419</v>
      </c>
      <c r="U62" s="77">
        <v>1</v>
      </c>
      <c r="V62" s="55" t="s">
        <v>143</v>
      </c>
      <c r="W62" s="58"/>
      <c r="X62" s="58"/>
      <c r="Y62" s="63"/>
      <c r="Z62" s="61"/>
      <c r="AA62" s="61"/>
    </row>
    <row r="63" spans="1:27" ht="21" customHeight="1">
      <c r="A63" s="64" t="s">
        <v>146</v>
      </c>
      <c r="B63" s="58">
        <v>3.6999999999999997</v>
      </c>
      <c r="C63" s="58">
        <v>6</v>
      </c>
      <c r="D63" s="55" t="s">
        <v>101</v>
      </c>
      <c r="E63" s="58">
        <v>1</v>
      </c>
      <c r="F63" s="55" t="s">
        <v>100</v>
      </c>
      <c r="G63" s="78">
        <v>8.6999999999999993</v>
      </c>
      <c r="H63" s="79" t="s">
        <v>143</v>
      </c>
      <c r="I63" s="58"/>
      <c r="J63" s="58"/>
      <c r="K63" s="58"/>
      <c r="L63" s="61"/>
      <c r="N63" s="64" t="s">
        <v>146</v>
      </c>
      <c r="O63" s="58">
        <v>3.6999999999999997</v>
      </c>
      <c r="P63" s="76">
        <f>P62</f>
        <v>7</v>
      </c>
      <c r="Q63" s="55" t="s">
        <v>101</v>
      </c>
      <c r="R63" s="80">
        <f>U62</f>
        <v>1</v>
      </c>
      <c r="S63" s="55" t="s">
        <v>100</v>
      </c>
      <c r="T63" s="81">
        <f>O63+P63-R63</f>
        <v>9.6999999999999993</v>
      </c>
      <c r="U63" s="82"/>
      <c r="V63" s="41" t="s">
        <v>143</v>
      </c>
      <c r="W63" s="58"/>
      <c r="X63" s="58"/>
      <c r="Y63" s="63"/>
      <c r="Z63" s="61"/>
      <c r="AA63" s="61"/>
    </row>
    <row r="64" spans="1:27" ht="21" customHeight="1">
      <c r="A64" s="64" t="s">
        <v>147</v>
      </c>
      <c r="B64" s="58">
        <v>31</v>
      </c>
      <c r="C64" s="58">
        <v>8.6999999999999993</v>
      </c>
      <c r="D64" s="58" t="s">
        <v>100</v>
      </c>
      <c r="E64" s="78">
        <v>23</v>
      </c>
      <c r="F64" s="79" t="s">
        <v>143</v>
      </c>
      <c r="G64" s="58"/>
      <c r="H64" s="58"/>
      <c r="I64" s="58"/>
      <c r="J64" s="58"/>
      <c r="K64" s="58"/>
      <c r="L64" s="61"/>
      <c r="N64" s="64" t="s">
        <v>147</v>
      </c>
      <c r="O64" s="58">
        <f>R62</f>
        <v>31</v>
      </c>
      <c r="P64" s="63">
        <f>T63</f>
        <v>9.6999999999999993</v>
      </c>
      <c r="Q64" s="58" t="s">
        <v>100</v>
      </c>
      <c r="R64" s="91">
        <f>O64-P64</f>
        <v>21.3</v>
      </c>
      <c r="S64" s="41" t="s">
        <v>143</v>
      </c>
      <c r="T64" s="59"/>
      <c r="U64" s="60"/>
      <c r="V64" s="55"/>
      <c r="W64" s="58"/>
      <c r="X64" s="58"/>
      <c r="Y64" s="63"/>
      <c r="Z64" s="61"/>
      <c r="AA64" s="61"/>
    </row>
    <row r="65" spans="1:27" ht="21" customHeight="1">
      <c r="A65" s="58"/>
      <c r="B65" s="58"/>
      <c r="C65" s="62"/>
      <c r="D65" s="62"/>
      <c r="E65" s="62"/>
      <c r="F65" s="62"/>
      <c r="G65" s="62"/>
      <c r="H65" s="62"/>
      <c r="I65" s="62"/>
      <c r="J65" s="62"/>
      <c r="K65" s="58"/>
      <c r="L65" s="61"/>
      <c r="N65" s="58"/>
      <c r="O65" s="58"/>
      <c r="P65" s="87"/>
      <c r="Q65" s="62"/>
      <c r="R65" s="62"/>
      <c r="S65" s="61"/>
      <c r="T65" s="88"/>
      <c r="U65" s="89"/>
      <c r="V65" s="61"/>
      <c r="W65" s="62"/>
      <c r="X65" s="62"/>
      <c r="Y65" s="63"/>
      <c r="Z65" s="61"/>
      <c r="AA65" s="61"/>
    </row>
    <row r="66" spans="1:27" ht="21" customHeight="1">
      <c r="A66" s="58"/>
      <c r="B66" s="58"/>
      <c r="C66" s="62"/>
      <c r="D66" s="62"/>
      <c r="E66" s="62"/>
      <c r="F66" s="62"/>
      <c r="G66" s="62"/>
      <c r="H66" s="62"/>
      <c r="I66" s="62"/>
      <c r="J66" s="62"/>
      <c r="K66" s="58"/>
      <c r="L66" s="61"/>
      <c r="N66" s="58"/>
      <c r="O66" s="58"/>
      <c r="P66" s="87"/>
      <c r="Q66" s="62"/>
      <c r="R66" s="62"/>
      <c r="S66" s="61"/>
      <c r="T66" s="88"/>
      <c r="U66" s="89"/>
      <c r="V66" s="61"/>
      <c r="W66" s="62"/>
      <c r="X66" s="62"/>
      <c r="Y66" s="63"/>
      <c r="Z66" s="61"/>
      <c r="AA66" s="61"/>
    </row>
    <row r="67" spans="1:27" ht="21" customHeight="1">
      <c r="A67" s="40" t="s">
        <v>152</v>
      </c>
      <c r="B67" s="57"/>
      <c r="C67" s="58"/>
      <c r="D67" s="58"/>
      <c r="E67" s="58"/>
      <c r="F67" s="58"/>
      <c r="G67" s="58"/>
      <c r="H67" s="58"/>
      <c r="I67" s="58"/>
      <c r="J67" s="58"/>
      <c r="K67" s="58"/>
      <c r="L67" s="61"/>
      <c r="N67" s="40" t="s">
        <v>152</v>
      </c>
      <c r="O67" s="57"/>
      <c r="P67" s="63"/>
      <c r="Q67" s="58"/>
      <c r="R67" s="58"/>
      <c r="S67" s="55"/>
      <c r="T67" s="59"/>
      <c r="U67" s="60"/>
      <c r="V67" s="55"/>
      <c r="W67" s="58"/>
      <c r="X67" s="58"/>
      <c r="Y67" s="63"/>
      <c r="Z67" s="61"/>
      <c r="AA67" s="61"/>
    </row>
    <row r="68" spans="1:27" ht="21" customHeight="1">
      <c r="A68" s="55" t="s">
        <v>141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61"/>
      <c r="N68" s="55" t="s">
        <v>141</v>
      </c>
      <c r="O68" s="58"/>
      <c r="P68" s="63"/>
      <c r="Q68" s="58"/>
      <c r="R68" s="58"/>
      <c r="S68" s="55"/>
      <c r="T68" s="59"/>
      <c r="U68" s="60"/>
      <c r="V68" s="55"/>
      <c r="W68" s="58"/>
      <c r="X68" s="58"/>
      <c r="Y68" s="63"/>
      <c r="Z68" s="61"/>
      <c r="AA68" s="61"/>
    </row>
    <row r="69" spans="1:27" ht="21" customHeight="1">
      <c r="A69" s="64" t="s">
        <v>95</v>
      </c>
      <c r="B69" s="65" t="s">
        <v>142</v>
      </c>
      <c r="C69" s="58"/>
      <c r="D69" s="58"/>
      <c r="E69" s="58"/>
      <c r="F69" s="58"/>
      <c r="G69" s="58"/>
      <c r="H69" s="58"/>
      <c r="I69" s="66" t="s">
        <v>120</v>
      </c>
      <c r="J69" s="62"/>
      <c r="K69" s="90">
        <v>4.4000000000000004</v>
      </c>
      <c r="L69" s="68" t="s">
        <v>143</v>
      </c>
      <c r="N69" s="64" t="s">
        <v>95</v>
      </c>
      <c r="O69" s="65" t="s">
        <v>142</v>
      </c>
      <c r="P69" s="63"/>
      <c r="Q69" s="58"/>
      <c r="R69" s="58"/>
      <c r="S69" s="55"/>
      <c r="T69" s="59"/>
      <c r="U69" s="60"/>
      <c r="V69" s="55"/>
      <c r="W69" s="70" t="s">
        <v>152</v>
      </c>
      <c r="X69" s="62"/>
      <c r="Y69" s="113">
        <v>4.4000000000000004</v>
      </c>
      <c r="Z69" s="68" t="s">
        <v>143</v>
      </c>
      <c r="AA69" s="55"/>
    </row>
    <row r="70" spans="1:27" ht="21" customHeight="1">
      <c r="A70" s="64" t="s">
        <v>96</v>
      </c>
      <c r="B70" s="58" t="s">
        <v>144</v>
      </c>
      <c r="C70" s="58"/>
      <c r="D70" s="58"/>
      <c r="E70" s="58"/>
      <c r="F70" s="58"/>
      <c r="G70" s="58"/>
      <c r="H70" s="58"/>
      <c r="I70" s="71" t="s">
        <v>120</v>
      </c>
      <c r="J70" s="62"/>
      <c r="K70" s="84">
        <v>6</v>
      </c>
      <c r="L70" s="68" t="s">
        <v>143</v>
      </c>
      <c r="N70" s="64" t="s">
        <v>96</v>
      </c>
      <c r="O70" s="58" t="s">
        <v>144</v>
      </c>
      <c r="P70" s="63"/>
      <c r="Q70" s="58"/>
      <c r="R70" s="58"/>
      <c r="S70" s="55"/>
      <c r="T70" s="59"/>
      <c r="U70" s="60"/>
      <c r="V70" s="55"/>
      <c r="W70" s="74" t="s">
        <v>152</v>
      </c>
      <c r="X70" s="62"/>
      <c r="Y70" s="85">
        <v>5</v>
      </c>
      <c r="Z70" s="68" t="s">
        <v>143</v>
      </c>
      <c r="AA70" s="55"/>
    </row>
    <row r="71" spans="1:27" ht="21" customHeight="1">
      <c r="A71" s="64" t="s">
        <v>97</v>
      </c>
      <c r="B71" s="58" t="s">
        <v>145</v>
      </c>
      <c r="C71" s="58"/>
      <c r="D71" s="58"/>
      <c r="E71" s="58"/>
      <c r="F71" s="58"/>
      <c r="G71" s="58"/>
      <c r="H71" s="58"/>
      <c r="I71" s="58"/>
      <c r="J71" s="58"/>
      <c r="K71" s="58"/>
      <c r="L71" s="61"/>
      <c r="N71" s="64" t="s">
        <v>97</v>
      </c>
      <c r="O71" s="58" t="s">
        <v>145</v>
      </c>
      <c r="P71" s="63"/>
      <c r="Q71" s="58"/>
      <c r="R71" s="58"/>
      <c r="S71" s="55"/>
      <c r="T71" s="59"/>
      <c r="U71" s="60"/>
      <c r="V71" s="55"/>
      <c r="W71" s="58"/>
      <c r="X71" s="58"/>
      <c r="Y71" s="63"/>
      <c r="Z71" s="61"/>
      <c r="AA71" s="61"/>
    </row>
    <row r="72" spans="1:27" ht="21" customHeight="1">
      <c r="A72" s="64" t="s">
        <v>98</v>
      </c>
      <c r="B72" s="58">
        <v>4.4000000000000004</v>
      </c>
      <c r="C72" s="58">
        <v>6</v>
      </c>
      <c r="D72" s="55" t="s">
        <v>99</v>
      </c>
      <c r="E72" s="58">
        <v>30</v>
      </c>
      <c r="F72" s="55" t="s">
        <v>100</v>
      </c>
      <c r="G72" s="58">
        <v>1</v>
      </c>
      <c r="H72" s="58" t="s">
        <v>143</v>
      </c>
      <c r="I72" s="58"/>
      <c r="J72" s="58"/>
      <c r="K72" s="58"/>
      <c r="L72" s="61"/>
      <c r="N72" s="64" t="s">
        <v>98</v>
      </c>
      <c r="O72" s="58">
        <v>4.4000000000000004</v>
      </c>
      <c r="P72" s="76">
        <f>Y70</f>
        <v>5</v>
      </c>
      <c r="Q72" s="55" t="s">
        <v>99</v>
      </c>
      <c r="R72" s="58">
        <v>30</v>
      </c>
      <c r="S72" s="55" t="s">
        <v>100</v>
      </c>
      <c r="T72" s="59">
        <f>O72*P72/R72</f>
        <v>0.73333333333333328</v>
      </c>
      <c r="U72" s="77">
        <v>1</v>
      </c>
      <c r="V72" s="55" t="s">
        <v>143</v>
      </c>
      <c r="W72" s="58"/>
      <c r="X72" s="58"/>
      <c r="Y72" s="63"/>
      <c r="Z72" s="61"/>
      <c r="AA72" s="61"/>
    </row>
    <row r="73" spans="1:27" ht="21" customHeight="1">
      <c r="A73" s="64" t="s">
        <v>146</v>
      </c>
      <c r="B73" s="58">
        <v>4.4000000000000004</v>
      </c>
      <c r="C73" s="58">
        <v>6</v>
      </c>
      <c r="D73" s="55" t="s">
        <v>101</v>
      </c>
      <c r="E73" s="58">
        <v>1</v>
      </c>
      <c r="F73" s="55" t="s">
        <v>100</v>
      </c>
      <c r="G73" s="78">
        <v>9.4</v>
      </c>
      <c r="H73" s="79" t="s">
        <v>143</v>
      </c>
      <c r="I73" s="58"/>
      <c r="J73" s="58"/>
      <c r="K73" s="58"/>
      <c r="L73" s="61"/>
      <c r="N73" s="64" t="s">
        <v>146</v>
      </c>
      <c r="O73" s="58">
        <v>4.4000000000000004</v>
      </c>
      <c r="P73" s="76">
        <f>P72</f>
        <v>5</v>
      </c>
      <c r="Q73" s="55" t="s">
        <v>101</v>
      </c>
      <c r="R73" s="80">
        <f>U72</f>
        <v>1</v>
      </c>
      <c r="S73" s="55" t="s">
        <v>100</v>
      </c>
      <c r="T73" s="81">
        <f>O73+P73-R73</f>
        <v>8.4</v>
      </c>
      <c r="U73" s="82"/>
      <c r="V73" s="41" t="s">
        <v>143</v>
      </c>
      <c r="W73" s="58"/>
      <c r="X73" s="58"/>
      <c r="Y73" s="63"/>
      <c r="Z73" s="61"/>
      <c r="AA73" s="61"/>
    </row>
    <row r="74" spans="1:27" ht="21" customHeight="1">
      <c r="A74" s="64" t="s">
        <v>147</v>
      </c>
      <c r="B74" s="58">
        <v>30</v>
      </c>
      <c r="C74" s="58">
        <v>9.4</v>
      </c>
      <c r="D74" s="58" t="s">
        <v>100</v>
      </c>
      <c r="E74" s="78">
        <v>21</v>
      </c>
      <c r="F74" s="79" t="s">
        <v>143</v>
      </c>
      <c r="G74" s="58"/>
      <c r="H74" s="58"/>
      <c r="I74" s="58"/>
      <c r="J74" s="58"/>
      <c r="K74" s="58"/>
      <c r="L74" s="61"/>
      <c r="N74" s="64" t="s">
        <v>147</v>
      </c>
      <c r="O74" s="58">
        <f>R72</f>
        <v>30</v>
      </c>
      <c r="P74" s="63">
        <f>T73</f>
        <v>8.4</v>
      </c>
      <c r="Q74" s="58" t="s">
        <v>100</v>
      </c>
      <c r="R74" s="91">
        <f>O74-P74</f>
        <v>21.6</v>
      </c>
      <c r="S74" s="41" t="s">
        <v>143</v>
      </c>
      <c r="T74" s="59"/>
      <c r="U74" s="60"/>
      <c r="V74" s="55"/>
      <c r="W74" s="58"/>
      <c r="X74" s="58"/>
      <c r="Y74" s="63"/>
      <c r="Z74" s="61"/>
      <c r="AA74" s="61"/>
    </row>
    <row r="75" spans="1:27" ht="21" customHeight="1">
      <c r="A75" s="58"/>
      <c r="B75" s="58"/>
      <c r="C75" s="62"/>
      <c r="D75" s="62"/>
      <c r="E75" s="62"/>
      <c r="F75" s="62"/>
      <c r="G75" s="62"/>
      <c r="H75" s="62"/>
      <c r="I75" s="62"/>
      <c r="J75" s="62"/>
      <c r="K75" s="58"/>
      <c r="L75" s="61"/>
      <c r="N75" s="58"/>
      <c r="O75" s="58"/>
      <c r="P75" s="87"/>
      <c r="Q75" s="62"/>
      <c r="R75" s="62"/>
      <c r="S75" s="61"/>
      <c r="T75" s="88"/>
      <c r="U75" s="89"/>
      <c r="V75" s="61"/>
      <c r="W75" s="62"/>
      <c r="X75" s="62"/>
      <c r="Y75" s="63"/>
      <c r="Z75" s="61"/>
      <c r="AA75" s="61"/>
    </row>
    <row r="76" spans="1:27" ht="21" customHeight="1">
      <c r="A76" s="58"/>
      <c r="B76" s="58"/>
      <c r="C76" s="62"/>
      <c r="D76" s="62"/>
      <c r="E76" s="62"/>
      <c r="F76" s="62"/>
      <c r="G76" s="62"/>
      <c r="H76" s="62"/>
      <c r="I76" s="62"/>
      <c r="J76" s="62"/>
      <c r="K76" s="58"/>
      <c r="L76" s="61"/>
      <c r="N76" s="58"/>
      <c r="O76" s="58"/>
      <c r="P76" s="87"/>
      <c r="Q76" s="62"/>
      <c r="R76" s="62"/>
      <c r="S76" s="61"/>
      <c r="T76" s="88"/>
      <c r="U76" s="89"/>
      <c r="V76" s="61"/>
      <c r="W76" s="62"/>
      <c r="X76" s="62"/>
      <c r="Y76" s="63"/>
      <c r="Z76" s="61"/>
      <c r="AA76" s="61"/>
    </row>
    <row r="77" spans="1:27" ht="21" customHeight="1">
      <c r="A77" s="40" t="s">
        <v>153</v>
      </c>
      <c r="B77" s="57"/>
      <c r="C77" s="58"/>
      <c r="D77" s="58"/>
      <c r="E77" s="58"/>
      <c r="F77" s="58"/>
      <c r="G77" s="58"/>
      <c r="H77" s="58"/>
      <c r="I77" s="58"/>
      <c r="J77" s="58"/>
      <c r="K77" s="58"/>
      <c r="L77" s="61"/>
      <c r="N77" s="40" t="s">
        <v>153</v>
      </c>
      <c r="O77" s="57"/>
      <c r="P77" s="63"/>
      <c r="Q77" s="58"/>
      <c r="R77" s="58"/>
      <c r="S77" s="55"/>
      <c r="T77" s="59"/>
      <c r="U77" s="60"/>
      <c r="V77" s="55"/>
      <c r="W77" s="58"/>
      <c r="X77" s="58"/>
      <c r="Y77" s="63"/>
      <c r="Z77" s="61"/>
      <c r="AA77" s="61"/>
    </row>
    <row r="78" spans="1:27" ht="21" customHeight="1">
      <c r="A78" s="55" t="s">
        <v>141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61"/>
      <c r="N78" s="55" t="s">
        <v>141</v>
      </c>
      <c r="O78" s="58"/>
      <c r="P78" s="63"/>
      <c r="Q78" s="58"/>
      <c r="R78" s="58"/>
      <c r="S78" s="55"/>
      <c r="T78" s="59"/>
      <c r="U78" s="60"/>
      <c r="V78" s="55"/>
      <c r="W78" s="58"/>
      <c r="X78" s="58"/>
      <c r="Y78" s="63"/>
      <c r="Z78" s="61"/>
      <c r="AA78" s="61"/>
    </row>
    <row r="79" spans="1:27" ht="21" customHeight="1">
      <c r="A79" s="64" t="s">
        <v>95</v>
      </c>
      <c r="B79" s="65" t="s">
        <v>142</v>
      </c>
      <c r="C79" s="58"/>
      <c r="D79" s="58"/>
      <c r="E79" s="58"/>
      <c r="F79" s="58"/>
      <c r="G79" s="58"/>
      <c r="H79" s="58"/>
      <c r="I79" s="66" t="s">
        <v>121</v>
      </c>
      <c r="J79" s="62"/>
      <c r="K79" s="90">
        <v>12.600000000000001</v>
      </c>
      <c r="L79" s="68" t="s">
        <v>143</v>
      </c>
      <c r="N79" s="64" t="s">
        <v>95</v>
      </c>
      <c r="O79" s="65" t="s">
        <v>142</v>
      </c>
      <c r="P79" s="63"/>
      <c r="Q79" s="58"/>
      <c r="R79" s="58"/>
      <c r="S79" s="55"/>
      <c r="T79" s="59"/>
      <c r="U79" s="60"/>
      <c r="V79" s="55"/>
      <c r="W79" s="70" t="s">
        <v>153</v>
      </c>
      <c r="X79" s="62"/>
      <c r="Y79" s="113">
        <v>12.600000000000001</v>
      </c>
      <c r="Z79" s="68" t="s">
        <v>143</v>
      </c>
      <c r="AA79" s="55"/>
    </row>
    <row r="80" spans="1:27" ht="21" customHeight="1">
      <c r="A80" s="64" t="s">
        <v>96</v>
      </c>
      <c r="B80" s="58" t="s">
        <v>144</v>
      </c>
      <c r="C80" s="58"/>
      <c r="D80" s="58"/>
      <c r="E80" s="58"/>
      <c r="F80" s="58"/>
      <c r="G80" s="58"/>
      <c r="H80" s="58"/>
      <c r="I80" s="71" t="s">
        <v>121</v>
      </c>
      <c r="J80" s="62"/>
      <c r="K80" s="84">
        <v>4</v>
      </c>
      <c r="L80" s="68" t="s">
        <v>143</v>
      </c>
      <c r="N80" s="64" t="s">
        <v>96</v>
      </c>
      <c r="O80" s="58" t="s">
        <v>144</v>
      </c>
      <c r="P80" s="63"/>
      <c r="Q80" s="58"/>
      <c r="R80" s="58"/>
      <c r="S80" s="55"/>
      <c r="T80" s="59"/>
      <c r="U80" s="60"/>
      <c r="V80" s="55"/>
      <c r="W80" s="74" t="s">
        <v>153</v>
      </c>
      <c r="X80" s="62"/>
      <c r="Y80" s="85">
        <v>4</v>
      </c>
      <c r="Z80" s="68" t="s">
        <v>143</v>
      </c>
      <c r="AA80" s="55"/>
    </row>
    <row r="81" spans="1:27" ht="21" customHeight="1">
      <c r="A81" s="64" t="s">
        <v>97</v>
      </c>
      <c r="B81" s="58" t="s">
        <v>145</v>
      </c>
      <c r="C81" s="58"/>
      <c r="D81" s="58"/>
      <c r="E81" s="58"/>
      <c r="F81" s="58"/>
      <c r="G81" s="58"/>
      <c r="H81" s="58"/>
      <c r="I81" s="58"/>
      <c r="J81" s="58"/>
      <c r="K81" s="58"/>
      <c r="L81" s="61"/>
      <c r="N81" s="64" t="s">
        <v>97</v>
      </c>
      <c r="O81" s="58" t="s">
        <v>145</v>
      </c>
      <c r="P81" s="63"/>
      <c r="Q81" s="58"/>
      <c r="R81" s="58"/>
      <c r="S81" s="55"/>
      <c r="T81" s="59"/>
      <c r="U81" s="60"/>
      <c r="V81" s="55"/>
      <c r="W81" s="58"/>
      <c r="X81" s="58"/>
      <c r="Y81" s="63"/>
      <c r="Z81" s="61"/>
      <c r="AA81" s="61"/>
    </row>
    <row r="82" spans="1:27" ht="21" customHeight="1">
      <c r="A82" s="64" t="s">
        <v>98</v>
      </c>
      <c r="B82" s="58">
        <v>12.600000000000001</v>
      </c>
      <c r="C82" s="58">
        <v>4</v>
      </c>
      <c r="D82" s="55" t="s">
        <v>99</v>
      </c>
      <c r="E82" s="58">
        <v>31</v>
      </c>
      <c r="F82" s="55" t="s">
        <v>100</v>
      </c>
      <c r="G82" s="58">
        <v>2</v>
      </c>
      <c r="H82" s="58" t="s">
        <v>143</v>
      </c>
      <c r="I82" s="58"/>
      <c r="J82" s="58"/>
      <c r="K82" s="58"/>
      <c r="L82" s="61"/>
      <c r="N82" s="64" t="s">
        <v>98</v>
      </c>
      <c r="O82" s="58">
        <v>12.600000000000001</v>
      </c>
      <c r="P82" s="76">
        <f>Y80</f>
        <v>4</v>
      </c>
      <c r="Q82" s="55" t="s">
        <v>99</v>
      </c>
      <c r="R82" s="58">
        <v>31</v>
      </c>
      <c r="S82" s="55" t="s">
        <v>100</v>
      </c>
      <c r="T82" s="59">
        <f>O82*P82/R82</f>
        <v>1.6258064516129034</v>
      </c>
      <c r="U82" s="77">
        <v>2</v>
      </c>
      <c r="V82" s="55" t="s">
        <v>143</v>
      </c>
      <c r="W82" s="58"/>
      <c r="X82" s="58"/>
      <c r="Y82" s="63"/>
      <c r="Z82" s="61"/>
      <c r="AA82" s="61"/>
    </row>
    <row r="83" spans="1:27" ht="21" customHeight="1">
      <c r="A83" s="64" t="s">
        <v>146</v>
      </c>
      <c r="B83" s="58">
        <v>12.600000000000001</v>
      </c>
      <c r="C83" s="58">
        <v>4</v>
      </c>
      <c r="D83" s="55" t="s">
        <v>101</v>
      </c>
      <c r="E83" s="60">
        <v>2</v>
      </c>
      <c r="F83" s="55" t="s">
        <v>100</v>
      </c>
      <c r="G83" s="78">
        <v>14.600000000000001</v>
      </c>
      <c r="H83" s="79" t="s">
        <v>143</v>
      </c>
      <c r="I83" s="58"/>
      <c r="J83" s="58"/>
      <c r="K83" s="58"/>
      <c r="L83" s="61"/>
      <c r="N83" s="64" t="s">
        <v>146</v>
      </c>
      <c r="O83" s="58">
        <v>12.600000000000001</v>
      </c>
      <c r="P83" s="76">
        <f>P82</f>
        <v>4</v>
      </c>
      <c r="Q83" s="55" t="s">
        <v>101</v>
      </c>
      <c r="R83" s="80">
        <f>U82</f>
        <v>2</v>
      </c>
      <c r="S83" s="55" t="s">
        <v>100</v>
      </c>
      <c r="T83" s="81">
        <f>O83+P83-R83</f>
        <v>14.600000000000001</v>
      </c>
      <c r="U83" s="82"/>
      <c r="V83" s="41" t="s">
        <v>143</v>
      </c>
      <c r="W83" s="58"/>
      <c r="X83" s="58"/>
      <c r="Y83" s="63"/>
      <c r="Z83" s="61"/>
      <c r="AA83" s="61"/>
    </row>
    <row r="84" spans="1:27" ht="21" customHeight="1">
      <c r="A84" s="64" t="s">
        <v>147</v>
      </c>
      <c r="B84" s="58">
        <v>31</v>
      </c>
      <c r="C84" s="58">
        <v>14.600000000000001</v>
      </c>
      <c r="D84" s="58" t="s">
        <v>100</v>
      </c>
      <c r="E84" s="78">
        <v>17</v>
      </c>
      <c r="F84" s="79" t="s">
        <v>143</v>
      </c>
      <c r="G84" s="58"/>
      <c r="H84" s="58"/>
      <c r="I84" s="58"/>
      <c r="J84" s="58"/>
      <c r="K84" s="58"/>
      <c r="L84" s="61"/>
      <c r="N84" s="64" t="s">
        <v>147</v>
      </c>
      <c r="O84" s="58">
        <f>R82</f>
        <v>31</v>
      </c>
      <c r="P84" s="63">
        <f>T83</f>
        <v>14.600000000000001</v>
      </c>
      <c r="Q84" s="58" t="s">
        <v>100</v>
      </c>
      <c r="R84" s="91">
        <f>O84-P84</f>
        <v>16.399999999999999</v>
      </c>
      <c r="S84" s="41" t="s">
        <v>143</v>
      </c>
      <c r="T84" s="59"/>
      <c r="U84" s="60"/>
      <c r="V84" s="55"/>
      <c r="W84" s="58"/>
      <c r="X84" s="58"/>
      <c r="Y84" s="63"/>
      <c r="Z84" s="61"/>
      <c r="AA84" s="61"/>
    </row>
    <row r="85" spans="1:27" ht="21" customHeight="1">
      <c r="A85" s="58"/>
      <c r="B85" s="58"/>
      <c r="C85" s="62"/>
      <c r="D85" s="62"/>
      <c r="E85" s="62"/>
      <c r="F85" s="62"/>
      <c r="G85" s="62"/>
      <c r="H85" s="62"/>
      <c r="I85" s="62"/>
      <c r="J85" s="62"/>
      <c r="K85" s="58"/>
      <c r="L85" s="61"/>
      <c r="N85" s="58"/>
      <c r="O85" s="58"/>
      <c r="P85" s="87"/>
      <c r="Q85" s="62"/>
      <c r="R85" s="62"/>
      <c r="S85" s="61"/>
      <c r="T85" s="88"/>
      <c r="U85" s="89"/>
      <c r="V85" s="61"/>
      <c r="W85" s="62"/>
      <c r="X85" s="62"/>
      <c r="Y85" s="63"/>
      <c r="Z85" s="61"/>
      <c r="AA85" s="61"/>
    </row>
    <row r="86" spans="1:27" ht="21" customHeight="1">
      <c r="A86" s="58"/>
      <c r="B86" s="58"/>
      <c r="C86" s="62"/>
      <c r="D86" s="62"/>
      <c r="E86" s="62"/>
      <c r="F86" s="62"/>
      <c r="G86" s="62"/>
      <c r="H86" s="62"/>
      <c r="I86" s="62"/>
      <c r="J86" s="62"/>
      <c r="K86" s="58"/>
      <c r="L86" s="61"/>
      <c r="N86" s="58"/>
      <c r="O86" s="58"/>
      <c r="P86" s="87"/>
      <c r="Q86" s="62"/>
      <c r="R86" s="62"/>
      <c r="S86" s="61"/>
      <c r="T86" s="88"/>
      <c r="U86" s="89"/>
      <c r="V86" s="61"/>
      <c r="W86" s="62"/>
      <c r="X86" s="62"/>
      <c r="Y86" s="63"/>
      <c r="Z86" s="61"/>
      <c r="AA86" s="61"/>
    </row>
    <row r="87" spans="1:27" ht="21" customHeight="1">
      <c r="A87" s="40" t="s">
        <v>154</v>
      </c>
      <c r="B87" s="57"/>
      <c r="C87" s="58"/>
      <c r="D87" s="58"/>
      <c r="E87" s="58"/>
      <c r="F87" s="58"/>
      <c r="G87" s="58"/>
      <c r="H87" s="58"/>
      <c r="I87" s="58"/>
      <c r="J87" s="58"/>
      <c r="K87" s="58"/>
      <c r="L87" s="61"/>
      <c r="N87" s="40" t="s">
        <v>154</v>
      </c>
      <c r="O87" s="57"/>
      <c r="P87" s="63"/>
      <c r="Q87" s="58"/>
      <c r="R87" s="58"/>
      <c r="S87" s="55"/>
      <c r="T87" s="59"/>
      <c r="U87" s="60"/>
      <c r="V87" s="55"/>
      <c r="W87" s="58"/>
      <c r="X87" s="58"/>
      <c r="Y87" s="63"/>
      <c r="Z87" s="61"/>
      <c r="AA87" s="61"/>
    </row>
    <row r="88" spans="1:27" ht="21" customHeight="1">
      <c r="A88" s="55" t="s">
        <v>141</v>
      </c>
      <c r="B88" s="58"/>
      <c r="C88" s="58"/>
      <c r="D88" s="58"/>
      <c r="E88" s="58"/>
      <c r="F88" s="58"/>
      <c r="G88" s="58"/>
      <c r="H88" s="58"/>
      <c r="I88" s="58"/>
      <c r="J88" s="58"/>
      <c r="K88" s="58"/>
      <c r="L88" s="61"/>
      <c r="N88" s="55" t="s">
        <v>141</v>
      </c>
      <c r="O88" s="58"/>
      <c r="P88" s="63"/>
      <c r="Q88" s="58"/>
      <c r="R88" s="58"/>
      <c r="S88" s="55"/>
      <c r="T88" s="59"/>
      <c r="U88" s="60"/>
      <c r="V88" s="55"/>
      <c r="W88" s="58"/>
      <c r="X88" s="58"/>
      <c r="Y88" s="63"/>
      <c r="Z88" s="61"/>
      <c r="AA88" s="61"/>
    </row>
    <row r="89" spans="1:27" ht="21" customHeight="1">
      <c r="A89" s="64" t="s">
        <v>95</v>
      </c>
      <c r="B89" s="65" t="s">
        <v>142</v>
      </c>
      <c r="C89" s="58"/>
      <c r="D89" s="58"/>
      <c r="E89" s="58"/>
      <c r="F89" s="58"/>
      <c r="G89" s="58"/>
      <c r="H89" s="58"/>
      <c r="I89" s="66" t="s">
        <v>122</v>
      </c>
      <c r="J89" s="62"/>
      <c r="K89" s="90">
        <v>13.3</v>
      </c>
      <c r="L89" s="68" t="s">
        <v>143</v>
      </c>
      <c r="N89" s="64" t="s">
        <v>95</v>
      </c>
      <c r="O89" s="65" t="s">
        <v>142</v>
      </c>
      <c r="P89" s="63"/>
      <c r="Q89" s="58"/>
      <c r="R89" s="58"/>
      <c r="S89" s="55"/>
      <c r="T89" s="59"/>
      <c r="U89" s="60"/>
      <c r="V89" s="55"/>
      <c r="W89" s="70" t="s">
        <v>154</v>
      </c>
      <c r="X89" s="62"/>
      <c r="Y89" s="113">
        <v>13.3</v>
      </c>
      <c r="Z89" s="68" t="s">
        <v>143</v>
      </c>
      <c r="AA89" s="55"/>
    </row>
    <row r="90" spans="1:27" ht="21" customHeight="1">
      <c r="A90" s="64" t="s">
        <v>96</v>
      </c>
      <c r="B90" s="58" t="s">
        <v>144</v>
      </c>
      <c r="C90" s="58"/>
      <c r="D90" s="58"/>
      <c r="E90" s="58"/>
      <c r="F90" s="58"/>
      <c r="G90" s="58"/>
      <c r="H90" s="58"/>
      <c r="I90" s="71" t="s">
        <v>122</v>
      </c>
      <c r="J90" s="62"/>
      <c r="K90" s="84">
        <v>5</v>
      </c>
      <c r="L90" s="68" t="s">
        <v>143</v>
      </c>
      <c r="N90" s="64" t="s">
        <v>96</v>
      </c>
      <c r="O90" s="58" t="s">
        <v>144</v>
      </c>
      <c r="P90" s="63"/>
      <c r="Q90" s="58"/>
      <c r="R90" s="58"/>
      <c r="S90" s="55"/>
      <c r="T90" s="59"/>
      <c r="U90" s="60"/>
      <c r="V90" s="55"/>
      <c r="W90" s="74" t="s">
        <v>154</v>
      </c>
      <c r="X90" s="62"/>
      <c r="Y90" s="85">
        <v>6</v>
      </c>
      <c r="Z90" s="68" t="s">
        <v>143</v>
      </c>
      <c r="AA90" s="55"/>
    </row>
    <row r="91" spans="1:27" ht="21" customHeight="1">
      <c r="A91" s="64" t="s">
        <v>97</v>
      </c>
      <c r="B91" s="58" t="s">
        <v>145</v>
      </c>
      <c r="C91" s="58"/>
      <c r="D91" s="58"/>
      <c r="E91" s="58"/>
      <c r="F91" s="58"/>
      <c r="G91" s="58"/>
      <c r="H91" s="58"/>
      <c r="I91" s="58"/>
      <c r="J91" s="58"/>
      <c r="K91" s="58"/>
      <c r="L91" s="61"/>
      <c r="N91" s="64" t="s">
        <v>97</v>
      </c>
      <c r="O91" s="58" t="s">
        <v>145</v>
      </c>
      <c r="P91" s="63"/>
      <c r="Q91" s="58"/>
      <c r="R91" s="58"/>
      <c r="S91" s="55"/>
      <c r="T91" s="59"/>
      <c r="U91" s="60"/>
      <c r="V91" s="55"/>
      <c r="W91" s="58"/>
      <c r="X91" s="58"/>
      <c r="Y91" s="63"/>
      <c r="Z91" s="61"/>
      <c r="AA91" s="61"/>
    </row>
    <row r="92" spans="1:27" ht="21" customHeight="1">
      <c r="A92" s="64" t="s">
        <v>98</v>
      </c>
      <c r="B92" s="58">
        <v>13.3</v>
      </c>
      <c r="C92" s="58">
        <v>5</v>
      </c>
      <c r="D92" s="55" t="s">
        <v>99</v>
      </c>
      <c r="E92" s="58">
        <v>31</v>
      </c>
      <c r="F92" s="55" t="s">
        <v>100</v>
      </c>
      <c r="G92" s="58">
        <v>3</v>
      </c>
      <c r="H92" s="58" t="s">
        <v>143</v>
      </c>
      <c r="I92" s="58"/>
      <c r="J92" s="58"/>
      <c r="K92" s="58"/>
      <c r="L92" s="61"/>
      <c r="N92" s="64" t="s">
        <v>98</v>
      </c>
      <c r="O92" s="58">
        <v>13.3</v>
      </c>
      <c r="P92" s="76">
        <f>Y90</f>
        <v>6</v>
      </c>
      <c r="Q92" s="55" t="s">
        <v>99</v>
      </c>
      <c r="R92" s="58">
        <v>31</v>
      </c>
      <c r="S92" s="55" t="s">
        <v>100</v>
      </c>
      <c r="T92" s="59">
        <f>O92*P92/R92</f>
        <v>2.5741935483870972</v>
      </c>
      <c r="U92" s="77">
        <v>3</v>
      </c>
      <c r="V92" s="55" t="s">
        <v>143</v>
      </c>
      <c r="W92" s="58"/>
      <c r="X92" s="58"/>
      <c r="Y92" s="63"/>
      <c r="Z92" s="61"/>
      <c r="AA92" s="61"/>
    </row>
    <row r="93" spans="1:27" ht="21" customHeight="1">
      <c r="A93" s="64" t="s">
        <v>146</v>
      </c>
      <c r="B93" s="58">
        <v>13.3</v>
      </c>
      <c r="C93" s="58">
        <v>5</v>
      </c>
      <c r="D93" s="55" t="s">
        <v>101</v>
      </c>
      <c r="E93" s="58">
        <v>3</v>
      </c>
      <c r="F93" s="55" t="s">
        <v>100</v>
      </c>
      <c r="G93" s="78">
        <v>15.3</v>
      </c>
      <c r="H93" s="79" t="s">
        <v>143</v>
      </c>
      <c r="I93" s="58"/>
      <c r="J93" s="58"/>
      <c r="K93" s="58"/>
      <c r="L93" s="61"/>
      <c r="N93" s="64" t="s">
        <v>146</v>
      </c>
      <c r="O93" s="58">
        <v>13.3</v>
      </c>
      <c r="P93" s="76">
        <f>P92</f>
        <v>6</v>
      </c>
      <c r="Q93" s="55" t="s">
        <v>101</v>
      </c>
      <c r="R93" s="80">
        <f>U92</f>
        <v>3</v>
      </c>
      <c r="S93" s="55" t="s">
        <v>100</v>
      </c>
      <c r="T93" s="81">
        <f>O93+P93-R93</f>
        <v>16.3</v>
      </c>
      <c r="U93" s="82"/>
      <c r="V93" s="41" t="s">
        <v>143</v>
      </c>
      <c r="W93" s="58"/>
      <c r="X93" s="58"/>
      <c r="Y93" s="63"/>
      <c r="Z93" s="61"/>
      <c r="AA93" s="61"/>
    </row>
    <row r="94" spans="1:27" ht="21" customHeight="1">
      <c r="A94" s="64" t="s">
        <v>147</v>
      </c>
      <c r="B94" s="58">
        <v>31</v>
      </c>
      <c r="C94" s="58">
        <v>15.3</v>
      </c>
      <c r="D94" s="58" t="s">
        <v>100</v>
      </c>
      <c r="E94" s="78">
        <v>16</v>
      </c>
      <c r="F94" s="79" t="s">
        <v>143</v>
      </c>
      <c r="G94" s="58"/>
      <c r="H94" s="58"/>
      <c r="I94" s="58"/>
      <c r="J94" s="58"/>
      <c r="K94" s="58"/>
      <c r="L94" s="61"/>
      <c r="N94" s="64" t="s">
        <v>147</v>
      </c>
      <c r="O94" s="58">
        <f>R92</f>
        <v>31</v>
      </c>
      <c r="P94" s="63">
        <f>T93</f>
        <v>16.3</v>
      </c>
      <c r="Q94" s="58" t="s">
        <v>100</v>
      </c>
      <c r="R94" s="91">
        <f>O94-P94</f>
        <v>14.7</v>
      </c>
      <c r="S94" s="41" t="s">
        <v>143</v>
      </c>
      <c r="T94" s="59"/>
      <c r="U94" s="60"/>
      <c r="V94" s="55"/>
      <c r="W94" s="58"/>
      <c r="X94" s="58"/>
      <c r="Y94" s="63"/>
      <c r="Z94" s="61"/>
      <c r="AA94" s="61"/>
    </row>
    <row r="95" spans="1:27" ht="21" customHeight="1">
      <c r="A95" s="58"/>
      <c r="B95" s="58"/>
      <c r="C95" s="62"/>
      <c r="D95" s="62"/>
      <c r="E95" s="62"/>
      <c r="F95" s="62"/>
      <c r="G95" s="62"/>
      <c r="H95" s="62"/>
      <c r="I95" s="62"/>
      <c r="J95" s="62"/>
      <c r="K95" s="58"/>
      <c r="L95" s="61"/>
      <c r="N95" s="58"/>
      <c r="O95" s="58"/>
      <c r="P95" s="87"/>
      <c r="Q95" s="62"/>
      <c r="R95" s="62"/>
      <c r="S95" s="61"/>
      <c r="T95" s="88"/>
      <c r="U95" s="89"/>
      <c r="V95" s="61"/>
      <c r="W95" s="62"/>
      <c r="X95" s="62"/>
      <c r="Y95" s="63"/>
      <c r="Z95" s="61"/>
      <c r="AA95" s="61"/>
    </row>
    <row r="96" spans="1:27" ht="21" customHeight="1">
      <c r="A96" s="58"/>
      <c r="B96" s="58"/>
      <c r="C96" s="62"/>
      <c r="D96" s="62"/>
      <c r="E96" s="62"/>
      <c r="F96" s="62"/>
      <c r="G96" s="62"/>
      <c r="H96" s="62"/>
      <c r="I96" s="62"/>
      <c r="J96" s="62"/>
      <c r="K96" s="58"/>
      <c r="L96" s="61"/>
      <c r="N96" s="58"/>
      <c r="O96" s="58"/>
      <c r="P96" s="87"/>
      <c r="Q96" s="62"/>
      <c r="R96" s="62"/>
      <c r="S96" s="61"/>
      <c r="T96" s="88"/>
      <c r="U96" s="89"/>
      <c r="V96" s="61"/>
      <c r="W96" s="62"/>
      <c r="X96" s="62"/>
      <c r="Y96" s="63"/>
      <c r="Z96" s="61"/>
      <c r="AA96" s="61"/>
    </row>
    <row r="97" spans="1:27" ht="21" customHeight="1">
      <c r="A97" s="40" t="s">
        <v>155</v>
      </c>
      <c r="B97" s="57"/>
      <c r="C97" s="58"/>
      <c r="D97" s="58"/>
      <c r="E97" s="58"/>
      <c r="F97" s="58"/>
      <c r="G97" s="58"/>
      <c r="H97" s="58"/>
      <c r="I97" s="58"/>
      <c r="J97" s="58"/>
      <c r="K97" s="58"/>
      <c r="L97" s="61"/>
      <c r="N97" s="40" t="s">
        <v>155</v>
      </c>
      <c r="O97" s="57"/>
      <c r="P97" s="63"/>
      <c r="Q97" s="58"/>
      <c r="R97" s="58"/>
      <c r="S97" s="55"/>
      <c r="T97" s="59"/>
      <c r="U97" s="60"/>
      <c r="V97" s="55"/>
      <c r="W97" s="58"/>
      <c r="X97" s="58"/>
      <c r="Y97" s="63"/>
      <c r="Z97" s="61"/>
      <c r="AA97" s="61"/>
    </row>
    <row r="98" spans="1:27" ht="21" customHeight="1">
      <c r="A98" s="55" t="s">
        <v>141</v>
      </c>
      <c r="B98" s="58"/>
      <c r="C98" s="58"/>
      <c r="D98" s="58"/>
      <c r="E98" s="58"/>
      <c r="F98" s="58"/>
      <c r="G98" s="58"/>
      <c r="H98" s="58"/>
      <c r="I98" s="58"/>
      <c r="J98" s="58"/>
      <c r="K98" s="58"/>
      <c r="L98" s="61"/>
      <c r="N98" s="55" t="s">
        <v>141</v>
      </c>
      <c r="O98" s="58"/>
      <c r="P98" s="63"/>
      <c r="Q98" s="58"/>
      <c r="R98" s="58"/>
      <c r="S98" s="55"/>
      <c r="T98" s="59"/>
      <c r="U98" s="60"/>
      <c r="V98" s="55"/>
      <c r="W98" s="58"/>
      <c r="X98" s="58"/>
      <c r="Y98" s="63"/>
      <c r="Z98" s="61"/>
      <c r="AA98" s="61"/>
    </row>
    <row r="99" spans="1:27" ht="21" customHeight="1">
      <c r="A99" s="64" t="s">
        <v>95</v>
      </c>
      <c r="B99" s="65" t="s">
        <v>142</v>
      </c>
      <c r="C99" s="58"/>
      <c r="D99" s="58"/>
      <c r="E99" s="58"/>
      <c r="F99" s="58"/>
      <c r="G99" s="58"/>
      <c r="H99" s="58"/>
      <c r="I99" s="66" t="s">
        <v>123</v>
      </c>
      <c r="J99" s="62"/>
      <c r="K99" s="90">
        <v>4.3999999999999995</v>
      </c>
      <c r="L99" s="68" t="s">
        <v>143</v>
      </c>
      <c r="N99" s="64" t="s">
        <v>95</v>
      </c>
      <c r="O99" s="65" t="s">
        <v>142</v>
      </c>
      <c r="P99" s="63"/>
      <c r="Q99" s="58"/>
      <c r="R99" s="58"/>
      <c r="S99" s="55"/>
      <c r="T99" s="59"/>
      <c r="U99" s="60"/>
      <c r="V99" s="55"/>
      <c r="W99" s="70" t="s">
        <v>155</v>
      </c>
      <c r="X99" s="62"/>
      <c r="Y99" s="113">
        <v>4.3999999999999995</v>
      </c>
      <c r="Z99" s="68" t="s">
        <v>143</v>
      </c>
      <c r="AA99" s="55"/>
    </row>
    <row r="100" spans="1:27" ht="21" customHeight="1">
      <c r="A100" s="64" t="s">
        <v>96</v>
      </c>
      <c r="B100" s="58" t="s">
        <v>144</v>
      </c>
      <c r="C100" s="58"/>
      <c r="D100" s="58"/>
      <c r="E100" s="58"/>
      <c r="F100" s="58"/>
      <c r="G100" s="58"/>
      <c r="H100" s="58"/>
      <c r="I100" s="71" t="s">
        <v>123</v>
      </c>
      <c r="J100" s="62"/>
      <c r="K100" s="84">
        <v>8</v>
      </c>
      <c r="L100" s="68" t="s">
        <v>143</v>
      </c>
      <c r="N100" s="64" t="s">
        <v>96</v>
      </c>
      <c r="O100" s="58" t="s">
        <v>144</v>
      </c>
      <c r="P100" s="63"/>
      <c r="Q100" s="58"/>
      <c r="R100" s="58"/>
      <c r="S100" s="55"/>
      <c r="T100" s="59"/>
      <c r="U100" s="60"/>
      <c r="V100" s="55"/>
      <c r="W100" s="74" t="s">
        <v>155</v>
      </c>
      <c r="X100" s="62"/>
      <c r="Y100" s="85">
        <v>5</v>
      </c>
      <c r="Z100" s="68" t="s">
        <v>143</v>
      </c>
      <c r="AA100" s="55"/>
    </row>
    <row r="101" spans="1:27" ht="21" customHeight="1">
      <c r="A101" s="64" t="s">
        <v>97</v>
      </c>
      <c r="B101" s="58" t="s">
        <v>145</v>
      </c>
      <c r="C101" s="58"/>
      <c r="D101" s="58"/>
      <c r="E101" s="58"/>
      <c r="F101" s="58"/>
      <c r="G101" s="58"/>
      <c r="H101" s="58"/>
      <c r="I101" s="58"/>
      <c r="J101" s="58"/>
      <c r="K101" s="58"/>
      <c r="L101" s="61"/>
      <c r="N101" s="64" t="s">
        <v>97</v>
      </c>
      <c r="O101" s="58" t="s">
        <v>145</v>
      </c>
      <c r="P101" s="63"/>
      <c r="Q101" s="58"/>
      <c r="R101" s="58"/>
      <c r="S101" s="55"/>
      <c r="T101" s="59"/>
      <c r="U101" s="60"/>
      <c r="V101" s="55"/>
      <c r="W101" s="58"/>
      <c r="X101" s="58"/>
      <c r="Y101" s="63"/>
      <c r="Z101" s="61"/>
      <c r="AA101" s="61"/>
    </row>
    <row r="102" spans="1:27" ht="21" customHeight="1">
      <c r="A102" s="64" t="s">
        <v>98</v>
      </c>
      <c r="B102" s="58">
        <v>4.3999999999999995</v>
      </c>
      <c r="C102" s="58">
        <v>8</v>
      </c>
      <c r="D102" s="55" t="s">
        <v>99</v>
      </c>
      <c r="E102" s="58">
        <v>30</v>
      </c>
      <c r="F102" s="55" t="s">
        <v>100</v>
      </c>
      <c r="G102" s="58">
        <v>2</v>
      </c>
      <c r="H102" s="58" t="s">
        <v>143</v>
      </c>
      <c r="I102" s="58"/>
      <c r="J102" s="58"/>
      <c r="K102" s="58"/>
      <c r="L102" s="61"/>
      <c r="N102" s="64" t="s">
        <v>98</v>
      </c>
      <c r="O102" s="58">
        <v>4.3999999999999995</v>
      </c>
      <c r="P102" s="76">
        <f>Y100</f>
        <v>5</v>
      </c>
      <c r="Q102" s="55" t="s">
        <v>99</v>
      </c>
      <c r="R102" s="58">
        <v>30</v>
      </c>
      <c r="S102" s="55" t="s">
        <v>100</v>
      </c>
      <c r="T102" s="59">
        <f>O102*P102/R102</f>
        <v>0.73333333333333317</v>
      </c>
      <c r="U102" s="77">
        <v>1</v>
      </c>
      <c r="V102" s="55" t="s">
        <v>143</v>
      </c>
      <c r="W102" s="58"/>
      <c r="X102" s="58"/>
      <c r="Y102" s="63"/>
      <c r="Z102" s="61"/>
      <c r="AA102" s="61"/>
    </row>
    <row r="103" spans="1:27" ht="21" customHeight="1">
      <c r="A103" s="64" t="s">
        <v>146</v>
      </c>
      <c r="B103" s="58">
        <v>4.3999999999999995</v>
      </c>
      <c r="C103" s="58">
        <v>8</v>
      </c>
      <c r="D103" s="55" t="s">
        <v>101</v>
      </c>
      <c r="E103" s="58">
        <v>2</v>
      </c>
      <c r="F103" s="55" t="s">
        <v>100</v>
      </c>
      <c r="G103" s="78">
        <v>10.399999999999999</v>
      </c>
      <c r="H103" s="79" t="s">
        <v>143</v>
      </c>
      <c r="I103" s="58"/>
      <c r="J103" s="58"/>
      <c r="K103" s="58"/>
      <c r="L103" s="61"/>
      <c r="N103" s="64" t="s">
        <v>146</v>
      </c>
      <c r="O103" s="58">
        <v>4.3999999999999995</v>
      </c>
      <c r="P103" s="76">
        <f>P102</f>
        <v>5</v>
      </c>
      <c r="Q103" s="55" t="s">
        <v>101</v>
      </c>
      <c r="R103" s="80">
        <f>U102</f>
        <v>1</v>
      </c>
      <c r="S103" s="55" t="s">
        <v>100</v>
      </c>
      <c r="T103" s="81">
        <f>O103+P103-R103</f>
        <v>8.3999999999999986</v>
      </c>
      <c r="U103" s="82"/>
      <c r="V103" s="41" t="s">
        <v>143</v>
      </c>
      <c r="W103" s="58"/>
      <c r="X103" s="58"/>
      <c r="Y103" s="63"/>
      <c r="Z103" s="61"/>
      <c r="AA103" s="61"/>
    </row>
    <row r="104" spans="1:27" ht="21" customHeight="1">
      <c r="A104" s="64" t="s">
        <v>147</v>
      </c>
      <c r="B104" s="58">
        <v>30</v>
      </c>
      <c r="C104" s="58">
        <v>10.399999999999999</v>
      </c>
      <c r="D104" s="58" t="s">
        <v>100</v>
      </c>
      <c r="E104" s="78">
        <v>20</v>
      </c>
      <c r="F104" s="79" t="s">
        <v>143</v>
      </c>
      <c r="G104" s="58"/>
      <c r="H104" s="58"/>
      <c r="I104" s="58"/>
      <c r="J104" s="58"/>
      <c r="K104" s="58"/>
      <c r="L104" s="61"/>
      <c r="N104" s="64" t="s">
        <v>147</v>
      </c>
      <c r="O104" s="58">
        <f>R102</f>
        <v>30</v>
      </c>
      <c r="P104" s="63">
        <f>T103</f>
        <v>8.3999999999999986</v>
      </c>
      <c r="Q104" s="58" t="s">
        <v>100</v>
      </c>
      <c r="R104" s="91">
        <f>O104-P104</f>
        <v>21.6</v>
      </c>
      <c r="S104" s="41" t="s">
        <v>143</v>
      </c>
      <c r="T104" s="59"/>
      <c r="U104" s="60"/>
      <c r="V104" s="55"/>
      <c r="W104" s="58"/>
      <c r="X104" s="58"/>
      <c r="Y104" s="63"/>
      <c r="Z104" s="61"/>
      <c r="AA104" s="61"/>
    </row>
    <row r="105" spans="1:27" ht="21" customHeight="1">
      <c r="A105" s="58"/>
      <c r="B105" s="58"/>
      <c r="C105" s="62"/>
      <c r="D105" s="62"/>
      <c r="E105" s="62"/>
      <c r="F105" s="62"/>
      <c r="G105" s="62"/>
      <c r="H105" s="62"/>
      <c r="I105" s="62"/>
      <c r="J105" s="62"/>
      <c r="K105" s="58"/>
      <c r="L105" s="61"/>
      <c r="N105" s="58"/>
      <c r="O105" s="58"/>
      <c r="P105" s="87"/>
      <c r="Q105" s="62"/>
      <c r="R105" s="62"/>
      <c r="S105" s="61"/>
      <c r="T105" s="88"/>
      <c r="U105" s="89"/>
      <c r="V105" s="61"/>
      <c r="W105" s="62"/>
      <c r="X105" s="62"/>
      <c r="Y105" s="63"/>
      <c r="Z105" s="61"/>
      <c r="AA105" s="61"/>
    </row>
    <row r="106" spans="1:27" ht="21" customHeight="1">
      <c r="A106" s="58"/>
      <c r="B106" s="58"/>
      <c r="C106" s="62"/>
      <c r="D106" s="62"/>
      <c r="E106" s="62"/>
      <c r="F106" s="62"/>
      <c r="G106" s="62"/>
      <c r="H106" s="62"/>
      <c r="I106" s="62"/>
      <c r="J106" s="62"/>
      <c r="K106" s="58"/>
      <c r="L106" s="61"/>
      <c r="N106" s="58"/>
      <c r="O106" s="58"/>
      <c r="P106" s="87"/>
      <c r="Q106" s="62"/>
      <c r="R106" s="62"/>
      <c r="S106" s="61"/>
      <c r="T106" s="88"/>
      <c r="U106" s="89"/>
      <c r="V106" s="61"/>
      <c r="W106" s="62"/>
      <c r="X106" s="62"/>
      <c r="Y106" s="63"/>
      <c r="Z106" s="61"/>
      <c r="AA106" s="61"/>
    </row>
    <row r="107" spans="1:27" ht="21" customHeight="1">
      <c r="A107" s="40" t="s">
        <v>156</v>
      </c>
      <c r="B107" s="57"/>
      <c r="C107" s="58"/>
      <c r="D107" s="58"/>
      <c r="E107" s="58"/>
      <c r="F107" s="58"/>
      <c r="G107" s="58"/>
      <c r="H107" s="58"/>
      <c r="I107" s="58"/>
      <c r="J107" s="58"/>
      <c r="K107" s="58"/>
      <c r="L107" s="61"/>
      <c r="N107" s="40" t="s">
        <v>156</v>
      </c>
      <c r="O107" s="57"/>
      <c r="P107" s="63"/>
      <c r="Q107" s="58"/>
      <c r="R107" s="58"/>
      <c r="S107" s="55"/>
      <c r="T107" s="59"/>
      <c r="U107" s="60"/>
      <c r="V107" s="55"/>
      <c r="W107" s="58"/>
      <c r="X107" s="58"/>
      <c r="Y107" s="63"/>
      <c r="Z107" s="61"/>
      <c r="AA107" s="61"/>
    </row>
    <row r="108" spans="1:27" ht="21" customHeight="1">
      <c r="A108" s="55" t="s">
        <v>141</v>
      </c>
      <c r="B108" s="58"/>
      <c r="C108" s="58"/>
      <c r="D108" s="58"/>
      <c r="E108" s="58"/>
      <c r="F108" s="58"/>
      <c r="G108" s="58"/>
      <c r="H108" s="58"/>
      <c r="I108" s="58"/>
      <c r="J108" s="58"/>
      <c r="K108" s="58"/>
      <c r="L108" s="61"/>
      <c r="N108" s="55" t="s">
        <v>141</v>
      </c>
      <c r="O108" s="58"/>
      <c r="P108" s="63"/>
      <c r="Q108" s="58"/>
      <c r="R108" s="58"/>
      <c r="S108" s="55"/>
      <c r="T108" s="59"/>
      <c r="U108" s="60"/>
      <c r="V108" s="55"/>
      <c r="W108" s="58"/>
      <c r="X108" s="58"/>
      <c r="Y108" s="63"/>
      <c r="Z108" s="61"/>
      <c r="AA108" s="61"/>
    </row>
    <row r="109" spans="1:27" ht="21" customHeight="1">
      <c r="A109" s="64" t="s">
        <v>95</v>
      </c>
      <c r="B109" s="65" t="s">
        <v>142</v>
      </c>
      <c r="C109" s="58"/>
      <c r="D109" s="58"/>
      <c r="E109" s="58"/>
      <c r="F109" s="58"/>
      <c r="G109" s="58"/>
      <c r="H109" s="58"/>
      <c r="I109" s="66" t="s">
        <v>124</v>
      </c>
      <c r="J109" s="62"/>
      <c r="K109" s="90">
        <v>2.6</v>
      </c>
      <c r="L109" s="68" t="s">
        <v>143</v>
      </c>
      <c r="N109" s="64" t="s">
        <v>95</v>
      </c>
      <c r="O109" s="65" t="s">
        <v>142</v>
      </c>
      <c r="P109" s="63"/>
      <c r="Q109" s="58"/>
      <c r="R109" s="58"/>
      <c r="S109" s="55"/>
      <c r="T109" s="59"/>
      <c r="U109" s="60"/>
      <c r="V109" s="55"/>
      <c r="W109" s="70" t="s">
        <v>156</v>
      </c>
      <c r="X109" s="62"/>
      <c r="Y109" s="113">
        <v>2.6</v>
      </c>
      <c r="Z109" s="68" t="s">
        <v>143</v>
      </c>
      <c r="AA109" s="55"/>
    </row>
    <row r="110" spans="1:27" ht="21" customHeight="1">
      <c r="A110" s="64" t="s">
        <v>96</v>
      </c>
      <c r="B110" s="58" t="s">
        <v>144</v>
      </c>
      <c r="C110" s="58"/>
      <c r="D110" s="58"/>
      <c r="E110" s="58"/>
      <c r="F110" s="58"/>
      <c r="G110" s="58"/>
      <c r="H110" s="58"/>
      <c r="I110" s="71" t="s">
        <v>124</v>
      </c>
      <c r="J110" s="62"/>
      <c r="K110" s="84">
        <v>6</v>
      </c>
      <c r="L110" s="68" t="s">
        <v>143</v>
      </c>
      <c r="N110" s="64" t="s">
        <v>96</v>
      </c>
      <c r="O110" s="58" t="s">
        <v>144</v>
      </c>
      <c r="P110" s="63"/>
      <c r="Q110" s="58"/>
      <c r="R110" s="58"/>
      <c r="S110" s="55"/>
      <c r="T110" s="59"/>
      <c r="U110" s="60"/>
      <c r="V110" s="55"/>
      <c r="W110" s="74" t="s">
        <v>156</v>
      </c>
      <c r="X110" s="62"/>
      <c r="Y110" s="85">
        <v>8</v>
      </c>
      <c r="Z110" s="68" t="s">
        <v>143</v>
      </c>
      <c r="AA110" s="55"/>
    </row>
    <row r="111" spans="1:27" ht="21" customHeight="1">
      <c r="A111" s="64" t="s">
        <v>97</v>
      </c>
      <c r="B111" s="58" t="s">
        <v>145</v>
      </c>
      <c r="C111" s="58"/>
      <c r="D111" s="58"/>
      <c r="E111" s="58"/>
      <c r="F111" s="58"/>
      <c r="G111" s="58"/>
      <c r="H111" s="58"/>
      <c r="I111" s="58"/>
      <c r="J111" s="58"/>
      <c r="K111" s="58"/>
      <c r="L111" s="61"/>
      <c r="N111" s="64" t="s">
        <v>97</v>
      </c>
      <c r="O111" s="58" t="s">
        <v>145</v>
      </c>
      <c r="P111" s="63"/>
      <c r="Q111" s="58"/>
      <c r="R111" s="58"/>
      <c r="S111" s="55"/>
      <c r="T111" s="59"/>
      <c r="U111" s="60"/>
      <c r="V111" s="55"/>
      <c r="W111" s="58"/>
      <c r="X111" s="58"/>
      <c r="Y111" s="63"/>
      <c r="Z111" s="61"/>
      <c r="AA111" s="61"/>
    </row>
    <row r="112" spans="1:27" ht="21" customHeight="1">
      <c r="A112" s="64" t="s">
        <v>98</v>
      </c>
      <c r="B112" s="58">
        <v>2.6</v>
      </c>
      <c r="C112" s="58">
        <v>6</v>
      </c>
      <c r="D112" s="55" t="s">
        <v>99</v>
      </c>
      <c r="E112" s="58">
        <v>31</v>
      </c>
      <c r="F112" s="55" t="s">
        <v>100</v>
      </c>
      <c r="G112" s="58">
        <v>1</v>
      </c>
      <c r="H112" s="58" t="s">
        <v>143</v>
      </c>
      <c r="I112" s="58"/>
      <c r="J112" s="58"/>
      <c r="K112" s="58"/>
      <c r="L112" s="61"/>
      <c r="N112" s="64" t="s">
        <v>98</v>
      </c>
      <c r="O112" s="58">
        <v>2.6</v>
      </c>
      <c r="P112" s="76">
        <f>Y110</f>
        <v>8</v>
      </c>
      <c r="Q112" s="55" t="s">
        <v>99</v>
      </c>
      <c r="R112" s="58">
        <v>31</v>
      </c>
      <c r="S112" s="55" t="s">
        <v>100</v>
      </c>
      <c r="T112" s="59">
        <f>O112*P112/R112</f>
        <v>0.67096774193548392</v>
      </c>
      <c r="U112" s="77">
        <v>1</v>
      </c>
      <c r="V112" s="55" t="s">
        <v>143</v>
      </c>
      <c r="W112" s="58"/>
      <c r="X112" s="58"/>
      <c r="Y112" s="63"/>
      <c r="Z112" s="61"/>
      <c r="AA112" s="61"/>
    </row>
    <row r="113" spans="1:27" ht="21" customHeight="1">
      <c r="A113" s="64" t="s">
        <v>146</v>
      </c>
      <c r="B113" s="58">
        <v>2.6</v>
      </c>
      <c r="C113" s="58">
        <v>6</v>
      </c>
      <c r="D113" s="55" t="s">
        <v>101</v>
      </c>
      <c r="E113" s="58">
        <v>1</v>
      </c>
      <c r="F113" s="55" t="s">
        <v>100</v>
      </c>
      <c r="G113" s="78">
        <v>7.6</v>
      </c>
      <c r="H113" s="79" t="s">
        <v>143</v>
      </c>
      <c r="I113" s="58"/>
      <c r="J113" s="58"/>
      <c r="K113" s="58"/>
      <c r="L113" s="61"/>
      <c r="N113" s="64" t="s">
        <v>146</v>
      </c>
      <c r="O113" s="58">
        <v>2.6</v>
      </c>
      <c r="P113" s="76">
        <f>P112</f>
        <v>8</v>
      </c>
      <c r="Q113" s="55" t="s">
        <v>101</v>
      </c>
      <c r="R113" s="80">
        <f>U112</f>
        <v>1</v>
      </c>
      <c r="S113" s="55" t="s">
        <v>100</v>
      </c>
      <c r="T113" s="81">
        <f>O113+P113-R113</f>
        <v>9.6</v>
      </c>
      <c r="U113" s="82"/>
      <c r="V113" s="41" t="s">
        <v>143</v>
      </c>
      <c r="W113" s="58"/>
      <c r="X113" s="58"/>
      <c r="Y113" s="63"/>
      <c r="Z113" s="61"/>
      <c r="AA113" s="61"/>
    </row>
    <row r="114" spans="1:27" ht="21" customHeight="1">
      <c r="A114" s="64" t="s">
        <v>147</v>
      </c>
      <c r="B114" s="58">
        <v>31</v>
      </c>
      <c r="C114" s="58">
        <v>7.6</v>
      </c>
      <c r="D114" s="58" t="s">
        <v>100</v>
      </c>
      <c r="E114" s="78">
        <v>24</v>
      </c>
      <c r="F114" s="79" t="s">
        <v>143</v>
      </c>
      <c r="G114" s="58"/>
      <c r="H114" s="58"/>
      <c r="I114" s="58"/>
      <c r="J114" s="58"/>
      <c r="K114" s="58"/>
      <c r="L114" s="61"/>
      <c r="N114" s="64" t="s">
        <v>147</v>
      </c>
      <c r="O114" s="58">
        <f>R112</f>
        <v>31</v>
      </c>
      <c r="P114" s="63">
        <f>T113</f>
        <v>9.6</v>
      </c>
      <c r="Q114" s="58" t="s">
        <v>100</v>
      </c>
      <c r="R114" s="91">
        <f>O114-P114</f>
        <v>21.4</v>
      </c>
      <c r="S114" s="41" t="s">
        <v>143</v>
      </c>
      <c r="T114" s="59"/>
      <c r="U114" s="60"/>
      <c r="V114" s="55"/>
      <c r="W114" s="58"/>
      <c r="X114" s="58"/>
      <c r="Y114" s="63"/>
      <c r="Z114" s="61"/>
      <c r="AA114" s="61"/>
    </row>
    <row r="115" spans="1:27" ht="21" customHeight="1">
      <c r="A115" s="58"/>
      <c r="B115" s="58"/>
      <c r="C115" s="62"/>
      <c r="D115" s="62"/>
      <c r="E115" s="62"/>
      <c r="F115" s="62"/>
      <c r="G115" s="62"/>
      <c r="H115" s="62"/>
      <c r="I115" s="62"/>
      <c r="J115" s="62"/>
      <c r="K115" s="58"/>
      <c r="L115" s="61"/>
      <c r="N115" s="58"/>
      <c r="O115" s="58"/>
      <c r="P115" s="87"/>
      <c r="Q115" s="62"/>
      <c r="R115" s="62"/>
      <c r="S115" s="61"/>
      <c r="T115" s="88"/>
      <c r="U115" s="89"/>
      <c r="V115" s="61"/>
      <c r="W115" s="62"/>
      <c r="X115" s="62"/>
      <c r="Y115" s="63"/>
      <c r="Z115" s="61"/>
      <c r="AA115" s="61"/>
    </row>
    <row r="116" spans="1:27" ht="21" customHeight="1">
      <c r="A116" s="58"/>
      <c r="B116" s="58"/>
      <c r="C116" s="58"/>
      <c r="D116" s="58"/>
      <c r="E116" s="58"/>
      <c r="F116" s="58"/>
      <c r="G116" s="58"/>
      <c r="H116" s="58"/>
      <c r="I116" s="58"/>
      <c r="J116" s="58"/>
      <c r="K116" s="58"/>
      <c r="L116" s="61"/>
      <c r="N116" s="58"/>
      <c r="O116" s="58"/>
      <c r="P116" s="63"/>
      <c r="Q116" s="58"/>
      <c r="R116" s="58"/>
      <c r="S116" s="55"/>
      <c r="T116" s="59"/>
      <c r="U116" s="60"/>
      <c r="V116" s="55"/>
      <c r="W116" s="58"/>
      <c r="X116" s="58"/>
      <c r="Y116" s="63"/>
      <c r="Z116" s="61"/>
      <c r="AA116" s="61"/>
    </row>
    <row r="117" spans="1:27" ht="21" customHeight="1">
      <c r="A117" s="40" t="s">
        <v>157</v>
      </c>
      <c r="B117" s="58"/>
      <c r="C117" s="58"/>
      <c r="D117" s="58"/>
      <c r="E117" s="58"/>
      <c r="F117" s="58"/>
      <c r="G117" s="58"/>
      <c r="H117" s="58"/>
      <c r="I117" s="58"/>
      <c r="J117" s="58"/>
      <c r="K117" s="58"/>
      <c r="L117" s="61"/>
      <c r="N117" s="40" t="s">
        <v>157</v>
      </c>
      <c r="O117" s="58"/>
      <c r="P117" s="63"/>
      <c r="Q117" s="58"/>
      <c r="R117" s="58"/>
      <c r="S117" s="55"/>
      <c r="T117" s="59"/>
      <c r="U117" s="60"/>
      <c r="V117" s="55"/>
      <c r="W117" s="58"/>
      <c r="X117" s="58"/>
      <c r="Y117" s="63"/>
      <c r="Z117" s="61"/>
      <c r="AA117" s="61"/>
    </row>
    <row r="118" spans="1:27" ht="21" customHeight="1">
      <c r="A118" s="55" t="s">
        <v>141</v>
      </c>
      <c r="B118" s="58"/>
      <c r="C118" s="58"/>
      <c r="D118" s="58"/>
      <c r="E118" s="58"/>
      <c r="F118" s="58"/>
      <c r="G118" s="58"/>
      <c r="H118" s="58"/>
      <c r="I118" s="58"/>
      <c r="J118" s="58"/>
      <c r="K118" s="58"/>
      <c r="L118" s="61"/>
      <c r="N118" s="55" t="s">
        <v>141</v>
      </c>
      <c r="O118" s="58"/>
      <c r="P118" s="63"/>
      <c r="Q118" s="58"/>
      <c r="R118" s="58"/>
      <c r="S118" s="55"/>
      <c r="T118" s="59"/>
      <c r="U118" s="60"/>
      <c r="V118" s="55"/>
      <c r="W118" s="58"/>
      <c r="X118" s="58"/>
      <c r="Y118" s="63"/>
      <c r="Z118" s="61"/>
      <c r="AA118" s="61"/>
    </row>
    <row r="119" spans="1:27" ht="21" customHeight="1">
      <c r="A119" s="64" t="s">
        <v>95</v>
      </c>
      <c r="B119" s="65" t="s">
        <v>142</v>
      </c>
      <c r="C119" s="58"/>
      <c r="D119" s="58"/>
      <c r="E119" s="58"/>
      <c r="F119" s="58"/>
      <c r="G119" s="58"/>
      <c r="H119" s="58"/>
      <c r="I119" s="66" t="s">
        <v>125</v>
      </c>
      <c r="J119" s="62"/>
      <c r="K119" s="90">
        <v>2.2000000000000002</v>
      </c>
      <c r="L119" s="68" t="s">
        <v>143</v>
      </c>
      <c r="N119" s="64" t="s">
        <v>95</v>
      </c>
      <c r="O119" s="65" t="s">
        <v>142</v>
      </c>
      <c r="P119" s="63"/>
      <c r="Q119" s="58"/>
      <c r="R119" s="58"/>
      <c r="S119" s="55"/>
      <c r="T119" s="59"/>
      <c r="U119" s="60"/>
      <c r="V119" s="55"/>
      <c r="W119" s="70" t="s">
        <v>157</v>
      </c>
      <c r="X119" s="62"/>
      <c r="Y119" s="113">
        <v>2.2000000000000002</v>
      </c>
      <c r="Z119" s="68" t="s">
        <v>143</v>
      </c>
      <c r="AA119" s="55"/>
    </row>
    <row r="120" spans="1:27" ht="21" customHeight="1">
      <c r="A120" s="64" t="s">
        <v>96</v>
      </c>
      <c r="B120" s="58" t="s">
        <v>144</v>
      </c>
      <c r="C120" s="58"/>
      <c r="D120" s="58"/>
      <c r="E120" s="58"/>
      <c r="F120" s="58"/>
      <c r="G120" s="58"/>
      <c r="H120" s="58"/>
      <c r="I120" s="71" t="s">
        <v>125</v>
      </c>
      <c r="J120" s="62"/>
      <c r="K120" s="84">
        <v>4</v>
      </c>
      <c r="L120" s="68" t="s">
        <v>143</v>
      </c>
      <c r="N120" s="64" t="s">
        <v>96</v>
      </c>
      <c r="O120" s="58" t="s">
        <v>144</v>
      </c>
      <c r="P120" s="63"/>
      <c r="Q120" s="58"/>
      <c r="R120" s="58"/>
      <c r="S120" s="55"/>
      <c r="T120" s="59"/>
      <c r="U120" s="60"/>
      <c r="V120" s="55"/>
      <c r="W120" s="74" t="s">
        <v>157</v>
      </c>
      <c r="X120" s="62"/>
      <c r="Y120" s="85">
        <v>5</v>
      </c>
      <c r="Z120" s="68" t="s">
        <v>143</v>
      </c>
      <c r="AA120" s="55"/>
    </row>
    <row r="121" spans="1:27" ht="21" customHeight="1">
      <c r="A121" s="64" t="s">
        <v>97</v>
      </c>
      <c r="B121" s="58" t="s">
        <v>145</v>
      </c>
      <c r="C121" s="58"/>
      <c r="D121" s="58"/>
      <c r="E121" s="58"/>
      <c r="F121" s="58"/>
      <c r="G121" s="58"/>
      <c r="H121" s="58"/>
      <c r="I121" s="58"/>
      <c r="J121" s="58"/>
      <c r="K121" s="58"/>
      <c r="L121" s="61"/>
      <c r="N121" s="64" t="s">
        <v>97</v>
      </c>
      <c r="O121" s="58" t="s">
        <v>145</v>
      </c>
      <c r="P121" s="63"/>
      <c r="Q121" s="58"/>
      <c r="R121" s="58"/>
      <c r="S121" s="55"/>
      <c r="T121" s="59"/>
      <c r="U121" s="60"/>
      <c r="V121" s="55"/>
      <c r="W121" s="58"/>
      <c r="X121" s="58"/>
      <c r="Y121" s="63"/>
      <c r="Z121" s="61"/>
      <c r="AA121" s="61"/>
    </row>
    <row r="122" spans="1:27" ht="21" customHeight="1">
      <c r="A122" s="64" t="s">
        <v>98</v>
      </c>
      <c r="B122" s="58">
        <v>2.2000000000000002</v>
      </c>
      <c r="C122" s="58">
        <v>4</v>
      </c>
      <c r="D122" s="55" t="s">
        <v>99</v>
      </c>
      <c r="E122" s="58">
        <v>30</v>
      </c>
      <c r="F122" s="55" t="s">
        <v>100</v>
      </c>
      <c r="G122" s="58">
        <v>1</v>
      </c>
      <c r="H122" s="58" t="s">
        <v>143</v>
      </c>
      <c r="I122" s="58"/>
      <c r="J122" s="58"/>
      <c r="K122" s="58"/>
      <c r="L122" s="61"/>
      <c r="N122" s="64" t="s">
        <v>98</v>
      </c>
      <c r="O122" s="58">
        <v>2.2000000000000002</v>
      </c>
      <c r="P122" s="76">
        <f>Y120</f>
        <v>5</v>
      </c>
      <c r="Q122" s="55" t="s">
        <v>99</v>
      </c>
      <c r="R122" s="58">
        <v>30</v>
      </c>
      <c r="S122" s="55" t="s">
        <v>100</v>
      </c>
      <c r="T122" s="59">
        <f>O122*P122/R122</f>
        <v>0.36666666666666664</v>
      </c>
      <c r="U122" s="77">
        <v>1</v>
      </c>
      <c r="V122" s="55" t="s">
        <v>143</v>
      </c>
      <c r="W122" s="58"/>
      <c r="X122" s="58"/>
      <c r="Y122" s="63"/>
      <c r="Z122" s="61"/>
      <c r="AA122" s="61"/>
    </row>
    <row r="123" spans="1:27" ht="21" customHeight="1">
      <c r="A123" s="64" t="s">
        <v>146</v>
      </c>
      <c r="B123" s="58">
        <v>2.2000000000000002</v>
      </c>
      <c r="C123" s="58">
        <v>4</v>
      </c>
      <c r="D123" s="55" t="s">
        <v>101</v>
      </c>
      <c r="E123" s="58">
        <v>1</v>
      </c>
      <c r="F123" s="55" t="s">
        <v>100</v>
      </c>
      <c r="G123" s="78">
        <v>5.2</v>
      </c>
      <c r="H123" s="79" t="s">
        <v>143</v>
      </c>
      <c r="I123" s="58"/>
      <c r="J123" s="58"/>
      <c r="K123" s="58"/>
      <c r="L123" s="61"/>
      <c r="N123" s="64" t="s">
        <v>146</v>
      </c>
      <c r="O123" s="58">
        <v>2.2000000000000002</v>
      </c>
      <c r="P123" s="76">
        <f>P122</f>
        <v>5</v>
      </c>
      <c r="Q123" s="55" t="s">
        <v>101</v>
      </c>
      <c r="R123" s="80">
        <f>U122</f>
        <v>1</v>
      </c>
      <c r="S123" s="55" t="s">
        <v>100</v>
      </c>
      <c r="T123" s="81">
        <f>O123+P123-R123</f>
        <v>6.2</v>
      </c>
      <c r="U123" s="82"/>
      <c r="V123" s="41" t="s">
        <v>143</v>
      </c>
      <c r="W123" s="58"/>
      <c r="X123" s="58"/>
      <c r="Y123" s="63"/>
      <c r="Z123" s="61"/>
      <c r="AA123" s="61"/>
    </row>
    <row r="124" spans="1:27" ht="21" customHeight="1">
      <c r="A124" s="64" t="s">
        <v>147</v>
      </c>
      <c r="B124" s="58">
        <v>30</v>
      </c>
      <c r="C124" s="58">
        <v>5.2</v>
      </c>
      <c r="D124" s="58" t="s">
        <v>100</v>
      </c>
      <c r="E124" s="78">
        <v>25</v>
      </c>
      <c r="F124" s="79" t="s">
        <v>143</v>
      </c>
      <c r="G124" s="58"/>
      <c r="H124" s="58"/>
      <c r="I124" s="58"/>
      <c r="J124" s="58"/>
      <c r="K124" s="58"/>
      <c r="L124" s="61"/>
      <c r="N124" s="64" t="s">
        <v>147</v>
      </c>
      <c r="O124" s="58">
        <f>R122</f>
        <v>30</v>
      </c>
      <c r="P124" s="63">
        <f>T123</f>
        <v>6.2</v>
      </c>
      <c r="Q124" s="58" t="s">
        <v>100</v>
      </c>
      <c r="R124" s="91">
        <f>O124-P124</f>
        <v>23.8</v>
      </c>
      <c r="S124" s="41" t="s">
        <v>143</v>
      </c>
      <c r="T124" s="59"/>
      <c r="U124" s="60"/>
      <c r="V124" s="55"/>
      <c r="W124" s="58"/>
      <c r="X124" s="58"/>
      <c r="Y124" s="63"/>
      <c r="Z124" s="61"/>
      <c r="AA124" s="61"/>
    </row>
    <row r="125" spans="1:27" ht="21" customHeight="1">
      <c r="A125" s="58"/>
      <c r="B125" s="58"/>
      <c r="C125" s="62"/>
      <c r="D125" s="62"/>
      <c r="E125" s="62"/>
      <c r="F125" s="62"/>
      <c r="G125" s="62"/>
      <c r="H125" s="62"/>
      <c r="I125" s="62"/>
      <c r="J125" s="62"/>
      <c r="K125" s="58"/>
      <c r="L125" s="61"/>
      <c r="N125" s="58"/>
      <c r="O125" s="58"/>
      <c r="P125" s="87"/>
      <c r="Q125" s="62"/>
      <c r="R125" s="62"/>
      <c r="S125" s="61"/>
      <c r="T125" s="88"/>
      <c r="U125" s="89"/>
      <c r="V125" s="61"/>
      <c r="W125" s="62"/>
      <c r="X125" s="62"/>
      <c r="Y125" s="63"/>
      <c r="Z125" s="61"/>
      <c r="AA125" s="61"/>
    </row>
    <row r="126" spans="1:27" ht="21" customHeight="1">
      <c r="A126" s="58"/>
      <c r="B126" s="58"/>
      <c r="C126" s="62"/>
      <c r="D126" s="62"/>
      <c r="E126" s="62"/>
      <c r="F126" s="62"/>
      <c r="G126" s="62"/>
      <c r="H126" s="62"/>
      <c r="I126" s="62"/>
      <c r="J126" s="62"/>
      <c r="K126" s="58"/>
      <c r="L126" s="61"/>
      <c r="N126" s="58"/>
      <c r="O126" s="58"/>
      <c r="P126" s="87"/>
      <c r="Q126" s="62"/>
      <c r="R126" s="62"/>
      <c r="S126" s="61"/>
      <c r="T126" s="88"/>
      <c r="U126" s="89"/>
      <c r="V126" s="61"/>
      <c r="W126" s="62"/>
      <c r="X126" s="62"/>
      <c r="Y126" s="63"/>
      <c r="Z126" s="61"/>
      <c r="AA126" s="61"/>
    </row>
    <row r="127" spans="1:27" ht="21" customHeight="1">
      <c r="A127" s="40" t="s">
        <v>158</v>
      </c>
      <c r="B127" s="57"/>
      <c r="C127" s="58"/>
      <c r="D127" s="58"/>
      <c r="E127" s="58"/>
      <c r="F127" s="58"/>
      <c r="G127" s="58"/>
      <c r="H127" s="58"/>
      <c r="I127" s="58"/>
      <c r="J127" s="58"/>
      <c r="K127" s="58"/>
      <c r="L127" s="61"/>
      <c r="N127" s="40" t="s">
        <v>158</v>
      </c>
      <c r="O127" s="57"/>
      <c r="P127" s="63"/>
      <c r="Q127" s="58"/>
      <c r="R127" s="58"/>
      <c r="S127" s="55"/>
      <c r="T127" s="59"/>
      <c r="U127" s="60"/>
      <c r="V127" s="55"/>
      <c r="W127" s="58"/>
      <c r="X127" s="58"/>
      <c r="Y127" s="63"/>
      <c r="Z127" s="61"/>
      <c r="AA127" s="61"/>
    </row>
    <row r="128" spans="1:27" ht="21" customHeight="1">
      <c r="A128" s="55" t="s">
        <v>141</v>
      </c>
      <c r="B128" s="58"/>
      <c r="C128" s="58"/>
      <c r="D128" s="58"/>
      <c r="E128" s="58"/>
      <c r="F128" s="58"/>
      <c r="G128" s="58"/>
      <c r="H128" s="58"/>
      <c r="I128" s="58"/>
      <c r="J128" s="58"/>
      <c r="K128" s="58"/>
      <c r="L128" s="61"/>
      <c r="N128" s="55" t="s">
        <v>141</v>
      </c>
      <c r="O128" s="58"/>
      <c r="P128" s="63"/>
      <c r="Q128" s="58"/>
      <c r="R128" s="58"/>
      <c r="S128" s="55"/>
      <c r="T128" s="59"/>
      <c r="U128" s="60"/>
      <c r="V128" s="55"/>
      <c r="W128" s="58"/>
      <c r="X128" s="58"/>
      <c r="Y128" s="63"/>
      <c r="Z128" s="61"/>
      <c r="AA128" s="61"/>
    </row>
    <row r="129" spans="1:27" ht="21" customHeight="1">
      <c r="A129" s="64" t="s">
        <v>95</v>
      </c>
      <c r="B129" s="65" t="s">
        <v>142</v>
      </c>
      <c r="C129" s="58"/>
      <c r="D129" s="58"/>
      <c r="E129" s="58"/>
      <c r="F129" s="58"/>
      <c r="G129" s="58"/>
      <c r="H129" s="58"/>
      <c r="I129" s="66" t="s">
        <v>126</v>
      </c>
      <c r="J129" s="62"/>
      <c r="K129" s="90">
        <v>2.7</v>
      </c>
      <c r="L129" s="68" t="s">
        <v>143</v>
      </c>
      <c r="N129" s="64" t="s">
        <v>95</v>
      </c>
      <c r="O129" s="65" t="s">
        <v>142</v>
      </c>
      <c r="P129" s="63"/>
      <c r="Q129" s="58"/>
      <c r="R129" s="58"/>
      <c r="S129" s="55"/>
      <c r="T129" s="59"/>
      <c r="U129" s="60"/>
      <c r="V129" s="55"/>
      <c r="W129" s="70" t="s">
        <v>158</v>
      </c>
      <c r="X129" s="62"/>
      <c r="Y129" s="113">
        <v>2.7</v>
      </c>
      <c r="Z129" s="68" t="s">
        <v>143</v>
      </c>
      <c r="AA129" s="55"/>
    </row>
    <row r="130" spans="1:27" ht="21" customHeight="1">
      <c r="A130" s="64" t="s">
        <v>96</v>
      </c>
      <c r="B130" s="58" t="s">
        <v>144</v>
      </c>
      <c r="C130" s="58"/>
      <c r="D130" s="58"/>
      <c r="E130" s="58"/>
      <c r="F130" s="58"/>
      <c r="G130" s="58"/>
      <c r="H130" s="58"/>
      <c r="I130" s="71" t="s">
        <v>126</v>
      </c>
      <c r="J130" s="62"/>
      <c r="K130" s="84">
        <v>6</v>
      </c>
      <c r="L130" s="68" t="s">
        <v>143</v>
      </c>
      <c r="N130" s="64" t="s">
        <v>96</v>
      </c>
      <c r="O130" s="58" t="s">
        <v>144</v>
      </c>
      <c r="P130" s="63"/>
      <c r="Q130" s="58"/>
      <c r="R130" s="58"/>
      <c r="S130" s="55"/>
      <c r="T130" s="59"/>
      <c r="U130" s="60"/>
      <c r="V130" s="55"/>
      <c r="W130" s="74" t="s">
        <v>158</v>
      </c>
      <c r="X130" s="62"/>
      <c r="Y130" s="85">
        <v>5</v>
      </c>
      <c r="Z130" s="68" t="s">
        <v>143</v>
      </c>
      <c r="AA130" s="55"/>
    </row>
    <row r="131" spans="1:27" ht="21" customHeight="1">
      <c r="A131" s="64" t="s">
        <v>97</v>
      </c>
      <c r="B131" s="58" t="s">
        <v>145</v>
      </c>
      <c r="C131" s="58"/>
      <c r="D131" s="58"/>
      <c r="E131" s="58"/>
      <c r="F131" s="58"/>
      <c r="G131" s="58"/>
      <c r="H131" s="58"/>
      <c r="I131" s="58"/>
      <c r="J131" s="58"/>
      <c r="K131" s="58"/>
      <c r="L131" s="61"/>
      <c r="N131" s="64" t="s">
        <v>97</v>
      </c>
      <c r="O131" s="58" t="s">
        <v>145</v>
      </c>
      <c r="P131" s="63"/>
      <c r="Q131" s="58"/>
      <c r="R131" s="58"/>
      <c r="S131" s="55"/>
      <c r="T131" s="59"/>
      <c r="U131" s="60"/>
      <c r="V131" s="55"/>
      <c r="W131" s="58"/>
      <c r="X131" s="58"/>
      <c r="Y131" s="63"/>
      <c r="Z131" s="61"/>
      <c r="AA131" s="61"/>
    </row>
    <row r="132" spans="1:27" ht="21" customHeight="1">
      <c r="A132" s="64" t="s">
        <v>98</v>
      </c>
      <c r="B132" s="58">
        <v>2.7</v>
      </c>
      <c r="C132" s="58">
        <v>6</v>
      </c>
      <c r="D132" s="55" t="s">
        <v>99</v>
      </c>
      <c r="E132" s="58">
        <v>31</v>
      </c>
      <c r="F132" s="55" t="s">
        <v>100</v>
      </c>
      <c r="G132" s="58">
        <v>1</v>
      </c>
      <c r="H132" s="58" t="s">
        <v>143</v>
      </c>
      <c r="I132" s="58"/>
      <c r="J132" s="58"/>
      <c r="K132" s="58"/>
      <c r="L132" s="61"/>
      <c r="N132" s="64" t="s">
        <v>98</v>
      </c>
      <c r="O132" s="58">
        <v>2.7</v>
      </c>
      <c r="P132" s="76">
        <f>Y130</f>
        <v>5</v>
      </c>
      <c r="Q132" s="55" t="s">
        <v>99</v>
      </c>
      <c r="R132" s="58">
        <v>31</v>
      </c>
      <c r="S132" s="55" t="s">
        <v>100</v>
      </c>
      <c r="T132" s="59">
        <f>O132*P132/R132</f>
        <v>0.43548387096774194</v>
      </c>
      <c r="U132" s="77">
        <v>1</v>
      </c>
      <c r="V132" s="55" t="s">
        <v>143</v>
      </c>
      <c r="W132" s="58"/>
      <c r="X132" s="58"/>
      <c r="Y132" s="63"/>
      <c r="Z132" s="61"/>
      <c r="AA132" s="61"/>
    </row>
    <row r="133" spans="1:27" ht="21" customHeight="1">
      <c r="A133" s="64" t="s">
        <v>146</v>
      </c>
      <c r="B133" s="58">
        <v>2.7</v>
      </c>
      <c r="C133" s="58">
        <v>6</v>
      </c>
      <c r="D133" s="55" t="s">
        <v>101</v>
      </c>
      <c r="E133" s="58">
        <v>1</v>
      </c>
      <c r="F133" s="55" t="s">
        <v>100</v>
      </c>
      <c r="G133" s="78">
        <v>7.6999999999999993</v>
      </c>
      <c r="H133" s="79" t="s">
        <v>143</v>
      </c>
      <c r="I133" s="58"/>
      <c r="J133" s="58"/>
      <c r="K133" s="58"/>
      <c r="L133" s="61"/>
      <c r="N133" s="64" t="s">
        <v>146</v>
      </c>
      <c r="O133" s="58">
        <v>2.7</v>
      </c>
      <c r="P133" s="76">
        <f>P132</f>
        <v>5</v>
      </c>
      <c r="Q133" s="55" t="s">
        <v>101</v>
      </c>
      <c r="R133" s="80">
        <f>U132</f>
        <v>1</v>
      </c>
      <c r="S133" s="55" t="s">
        <v>100</v>
      </c>
      <c r="T133" s="81">
        <f>O133+P133-R133</f>
        <v>6.7</v>
      </c>
      <c r="U133" s="82"/>
      <c r="V133" s="41" t="s">
        <v>143</v>
      </c>
      <c r="W133" s="58"/>
      <c r="X133" s="58"/>
      <c r="Y133" s="63"/>
      <c r="Z133" s="61"/>
      <c r="AA133" s="61"/>
    </row>
    <row r="134" spans="1:27" ht="21" customHeight="1">
      <c r="A134" s="64" t="s">
        <v>147</v>
      </c>
      <c r="B134" s="58">
        <v>31</v>
      </c>
      <c r="C134" s="58">
        <v>7.6999999999999993</v>
      </c>
      <c r="D134" s="58" t="s">
        <v>100</v>
      </c>
      <c r="E134" s="78">
        <v>24</v>
      </c>
      <c r="F134" s="79" t="s">
        <v>143</v>
      </c>
      <c r="G134" s="58"/>
      <c r="H134" s="58"/>
      <c r="I134" s="58"/>
      <c r="J134" s="58"/>
      <c r="K134" s="58"/>
      <c r="L134" s="61"/>
      <c r="N134" s="64" t="s">
        <v>147</v>
      </c>
      <c r="O134" s="58">
        <f>R132</f>
        <v>31</v>
      </c>
      <c r="P134" s="63">
        <f>T133</f>
        <v>6.7</v>
      </c>
      <c r="Q134" s="58" t="s">
        <v>100</v>
      </c>
      <c r="R134" s="91">
        <f>O134-P134</f>
        <v>24.3</v>
      </c>
      <c r="S134" s="41" t="s">
        <v>143</v>
      </c>
      <c r="T134" s="59"/>
      <c r="U134" s="60"/>
      <c r="V134" s="55"/>
      <c r="W134" s="58"/>
      <c r="X134" s="58"/>
      <c r="Y134" s="63"/>
      <c r="Z134" s="61"/>
      <c r="AA134" s="61"/>
    </row>
    <row r="135" spans="1:27" ht="21" customHeight="1">
      <c r="A135" s="92"/>
      <c r="B135" s="92"/>
      <c r="C135" s="36"/>
      <c r="D135" s="36"/>
      <c r="E135" s="36"/>
      <c r="F135" s="36"/>
      <c r="G135" s="36"/>
      <c r="H135" s="36"/>
      <c r="I135" s="36"/>
      <c r="J135" s="36"/>
      <c r="K135" s="36"/>
      <c r="L135" s="37"/>
      <c r="N135" s="92"/>
      <c r="O135" s="92"/>
      <c r="P135" s="93"/>
      <c r="Q135" s="36"/>
      <c r="R135" s="36"/>
      <c r="S135" s="37"/>
      <c r="U135" s="52"/>
      <c r="V135" s="37"/>
      <c r="W135" s="36"/>
      <c r="X135" s="36"/>
      <c r="Y135" s="93"/>
      <c r="Z135" s="37"/>
      <c r="AA135" s="37"/>
    </row>
    <row r="136" spans="1:27" ht="21" customHeight="1">
      <c r="A136" s="92"/>
      <c r="B136" s="92"/>
      <c r="C136" s="36"/>
      <c r="D136" s="36"/>
      <c r="E136" s="36"/>
      <c r="F136" s="36"/>
      <c r="G136" s="36"/>
      <c r="H136" s="36"/>
      <c r="I136" s="36"/>
      <c r="J136" s="36"/>
      <c r="K136" s="36"/>
      <c r="L136" s="37"/>
      <c r="P136" s="94"/>
    </row>
    <row r="137" spans="1:27" ht="21" customHeight="1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7"/>
      <c r="P137" s="94"/>
    </row>
    <row r="138" spans="1:27" ht="21" customHeight="1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7"/>
      <c r="P138" s="94"/>
    </row>
    <row r="139" spans="1:27" ht="21" customHeight="1">
      <c r="P139" s="94"/>
    </row>
  </sheetData>
  <mergeCells count="9">
    <mergeCell ref="AC23:AD23"/>
    <mergeCell ref="AD2:AO2"/>
    <mergeCell ref="A18:B18"/>
    <mergeCell ref="A1:C1"/>
    <mergeCell ref="AD7:AO7"/>
    <mergeCell ref="N18:O18"/>
    <mergeCell ref="AC7:AC8"/>
    <mergeCell ref="AC2:AC3"/>
    <mergeCell ref="AB12:AD12"/>
  </mergeCells>
  <phoneticPr fontId="2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"/>
  <sheetViews>
    <sheetView workbookViewId="0">
      <selection sqref="A1:M1"/>
    </sheetView>
  </sheetViews>
  <sheetFormatPr defaultRowHeight="13.5"/>
  <cols>
    <col min="17" max="17" width="17.5546875" bestFit="1" customWidth="1"/>
  </cols>
  <sheetData>
    <row r="1" spans="1:20" ht="19.5">
      <c r="A1" s="272" t="s">
        <v>0</v>
      </c>
      <c r="B1" s="272"/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1"/>
      <c r="O1" s="1"/>
      <c r="P1" s="1"/>
      <c r="Q1" s="1"/>
      <c r="R1" s="1"/>
      <c r="S1" s="1"/>
      <c r="T1" s="1"/>
    </row>
    <row r="2" spans="1:20" ht="16.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6.5">
      <c r="A3" s="273" t="s">
        <v>1</v>
      </c>
      <c r="B3" s="273"/>
      <c r="C3" s="273"/>
      <c r="D3" s="27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265" t="s">
        <v>2</v>
      </c>
      <c r="T3" s="265"/>
    </row>
    <row r="4" spans="1:20" ht="16.5">
      <c r="A4" s="274" t="s">
        <v>3</v>
      </c>
      <c r="B4" s="274" t="s">
        <v>4</v>
      </c>
      <c r="C4" s="274" t="s">
        <v>5</v>
      </c>
      <c r="D4" s="276" t="s">
        <v>6</v>
      </c>
      <c r="E4" s="277"/>
      <c r="F4" s="277"/>
      <c r="G4" s="277"/>
      <c r="H4" s="277"/>
      <c r="I4" s="277"/>
      <c r="J4" s="277"/>
      <c r="K4" s="277"/>
      <c r="L4" s="277"/>
      <c r="M4" s="277"/>
      <c r="N4" s="277"/>
      <c r="O4" s="278"/>
      <c r="P4" s="274" t="s">
        <v>7</v>
      </c>
      <c r="Q4" s="1"/>
      <c r="R4" s="1"/>
      <c r="S4" s="6" t="s">
        <v>8</v>
      </c>
      <c r="T4" s="11">
        <v>3.2</v>
      </c>
    </row>
    <row r="5" spans="1:20" ht="16.5">
      <c r="A5" s="275"/>
      <c r="B5" s="275"/>
      <c r="C5" s="275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275"/>
      <c r="Q5" s="1"/>
      <c r="R5" s="1"/>
      <c r="S5" s="7" t="s">
        <v>9</v>
      </c>
      <c r="T5" s="9">
        <v>2</v>
      </c>
    </row>
    <row r="6" spans="1:20" ht="16.5">
      <c r="A6" s="3">
        <v>34</v>
      </c>
      <c r="B6" s="3" t="s">
        <v>20</v>
      </c>
      <c r="C6" s="3" t="s">
        <v>21</v>
      </c>
      <c r="D6" s="3">
        <v>0</v>
      </c>
      <c r="E6" s="3">
        <v>0</v>
      </c>
      <c r="F6" s="3">
        <v>0</v>
      </c>
      <c r="G6" s="3">
        <v>0</v>
      </c>
      <c r="H6" s="3">
        <v>0.3</v>
      </c>
      <c r="I6" s="3">
        <v>0.1</v>
      </c>
      <c r="J6" s="3">
        <v>3.8</v>
      </c>
      <c r="K6" s="3">
        <v>3.9</v>
      </c>
      <c r="L6" s="3">
        <v>0.1</v>
      </c>
      <c r="M6" s="3">
        <v>0</v>
      </c>
      <c r="N6" s="3">
        <v>0</v>
      </c>
      <c r="O6" s="3">
        <v>0</v>
      </c>
      <c r="P6" s="3">
        <v>8.1999999999999993</v>
      </c>
      <c r="Q6" s="1"/>
      <c r="R6" s="1"/>
      <c r="S6" s="6" t="s">
        <v>10</v>
      </c>
      <c r="T6" s="11">
        <v>3.5</v>
      </c>
    </row>
    <row r="7" spans="1:20" ht="16.5">
      <c r="A7" s="3">
        <v>35</v>
      </c>
      <c r="B7" s="3" t="s">
        <v>20</v>
      </c>
      <c r="C7" s="3" t="s">
        <v>22</v>
      </c>
      <c r="D7" s="3">
        <v>0</v>
      </c>
      <c r="E7" s="3">
        <v>0</v>
      </c>
      <c r="F7" s="3">
        <v>0</v>
      </c>
      <c r="G7" s="3">
        <v>0</v>
      </c>
      <c r="H7" s="3">
        <v>0.2</v>
      </c>
      <c r="I7" s="3">
        <v>0</v>
      </c>
      <c r="J7" s="3">
        <v>1.4</v>
      </c>
      <c r="K7" s="3">
        <v>4.2</v>
      </c>
      <c r="L7" s="3">
        <v>0</v>
      </c>
      <c r="M7" s="3">
        <v>0</v>
      </c>
      <c r="N7" s="3">
        <v>0</v>
      </c>
      <c r="O7" s="3">
        <v>0</v>
      </c>
      <c r="P7" s="3">
        <v>5.8</v>
      </c>
      <c r="Q7" s="1"/>
      <c r="R7" s="1"/>
      <c r="S7" s="6" t="s">
        <v>11</v>
      </c>
      <c r="T7" s="11">
        <v>4.5</v>
      </c>
    </row>
    <row r="8" spans="1:20" ht="16.5">
      <c r="A8" s="3">
        <v>36</v>
      </c>
      <c r="B8" s="3" t="s">
        <v>20</v>
      </c>
      <c r="C8" s="3" t="s">
        <v>23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0.1</v>
      </c>
      <c r="J8" s="3">
        <v>0</v>
      </c>
      <c r="K8" s="3">
        <v>1.4</v>
      </c>
      <c r="L8" s="3">
        <v>0</v>
      </c>
      <c r="M8" s="3">
        <v>0</v>
      </c>
      <c r="N8" s="3">
        <v>0</v>
      </c>
      <c r="O8" s="3">
        <v>0</v>
      </c>
      <c r="P8" s="3">
        <v>1.5</v>
      </c>
      <c r="Q8" s="1"/>
      <c r="R8" s="1"/>
      <c r="S8" s="6" t="s">
        <v>12</v>
      </c>
      <c r="T8" s="11">
        <v>3.6999999999999997</v>
      </c>
    </row>
    <row r="9" spans="1:20" ht="16.5">
      <c r="A9" s="3">
        <v>37</v>
      </c>
      <c r="B9" s="3" t="s">
        <v>20</v>
      </c>
      <c r="C9" s="3" t="s">
        <v>24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0.3</v>
      </c>
      <c r="L9" s="3">
        <v>0</v>
      </c>
      <c r="M9" s="3">
        <v>0</v>
      </c>
      <c r="N9" s="3">
        <v>0</v>
      </c>
      <c r="O9" s="3">
        <v>0</v>
      </c>
      <c r="P9" s="3">
        <v>0.3</v>
      </c>
      <c r="Q9" s="1"/>
      <c r="R9" s="1"/>
      <c r="S9" s="6" t="s">
        <v>13</v>
      </c>
      <c r="T9" s="11">
        <v>4.4000000000000004</v>
      </c>
    </row>
    <row r="10" spans="1:20" ht="16.5">
      <c r="A10" s="3">
        <v>38</v>
      </c>
      <c r="B10" s="3" t="s">
        <v>20</v>
      </c>
      <c r="C10" s="3" t="s">
        <v>25</v>
      </c>
      <c r="D10" s="3">
        <v>0</v>
      </c>
      <c r="E10" s="3">
        <v>0</v>
      </c>
      <c r="F10" s="3">
        <v>0</v>
      </c>
      <c r="G10" s="3">
        <v>0</v>
      </c>
      <c r="H10" s="3">
        <v>0.1</v>
      </c>
      <c r="I10" s="3">
        <v>0.4</v>
      </c>
      <c r="J10" s="3">
        <v>0.7</v>
      </c>
      <c r="K10" s="3">
        <v>3.6</v>
      </c>
      <c r="L10" s="3">
        <v>0</v>
      </c>
      <c r="M10" s="3">
        <v>0</v>
      </c>
      <c r="N10" s="3">
        <v>0</v>
      </c>
      <c r="O10" s="3">
        <v>0</v>
      </c>
      <c r="P10" s="3">
        <v>4.8</v>
      </c>
      <c r="Q10" s="1"/>
      <c r="R10" s="1"/>
      <c r="S10" s="6" t="s">
        <v>14</v>
      </c>
      <c r="T10" s="11">
        <v>12.600000000000001</v>
      </c>
    </row>
    <row r="11" spans="1:20" ht="16.5">
      <c r="A11" s="3">
        <v>39</v>
      </c>
      <c r="B11" s="3" t="s">
        <v>20</v>
      </c>
      <c r="C11" s="3" t="s">
        <v>26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0.2</v>
      </c>
      <c r="J11" s="3">
        <v>1</v>
      </c>
      <c r="K11" s="3">
        <v>3.7</v>
      </c>
      <c r="L11" s="3">
        <v>0</v>
      </c>
      <c r="M11" s="3">
        <v>0</v>
      </c>
      <c r="N11" s="3">
        <v>0</v>
      </c>
      <c r="O11" s="3">
        <v>0</v>
      </c>
      <c r="P11" s="3">
        <v>4.9000000000000004</v>
      </c>
      <c r="Q11" s="1"/>
      <c r="R11" s="1"/>
      <c r="S11" s="6" t="s">
        <v>15</v>
      </c>
      <c r="T11" s="11">
        <v>13.3</v>
      </c>
    </row>
    <row r="12" spans="1:20" ht="16.5">
      <c r="A12" s="3">
        <v>40</v>
      </c>
      <c r="B12" s="3" t="s">
        <v>20</v>
      </c>
      <c r="C12" s="3" t="s">
        <v>27</v>
      </c>
      <c r="D12" s="3">
        <v>0</v>
      </c>
      <c r="E12" s="3">
        <v>0</v>
      </c>
      <c r="F12" s="3">
        <v>0</v>
      </c>
      <c r="G12" s="3">
        <v>0</v>
      </c>
      <c r="H12" s="3">
        <v>0.1</v>
      </c>
      <c r="I12" s="3">
        <v>0.4</v>
      </c>
      <c r="J12" s="3">
        <v>3</v>
      </c>
      <c r="K12" s="3">
        <v>3.4</v>
      </c>
      <c r="L12" s="3">
        <v>0</v>
      </c>
      <c r="M12" s="3">
        <v>0</v>
      </c>
      <c r="N12" s="3">
        <v>0</v>
      </c>
      <c r="O12" s="3">
        <v>0</v>
      </c>
      <c r="P12" s="3">
        <v>6.9</v>
      </c>
      <c r="Q12" s="1"/>
      <c r="R12" s="1"/>
      <c r="S12" s="6" t="s">
        <v>16</v>
      </c>
      <c r="T12" s="11">
        <v>4.3999999999999995</v>
      </c>
    </row>
    <row r="13" spans="1:20" ht="16.5">
      <c r="A13" s="3">
        <v>41</v>
      </c>
      <c r="B13" s="3" t="s">
        <v>20</v>
      </c>
      <c r="C13" s="3" t="s">
        <v>28</v>
      </c>
      <c r="D13" s="3">
        <v>0</v>
      </c>
      <c r="E13" s="3">
        <v>0</v>
      </c>
      <c r="F13" s="3">
        <v>0</v>
      </c>
      <c r="G13" s="3">
        <v>0</v>
      </c>
      <c r="H13" s="3">
        <v>0.1</v>
      </c>
      <c r="I13" s="3">
        <v>0</v>
      </c>
      <c r="J13" s="3">
        <v>0.3</v>
      </c>
      <c r="K13" s="3">
        <v>1.4</v>
      </c>
      <c r="L13" s="3">
        <v>0</v>
      </c>
      <c r="M13" s="3">
        <v>0</v>
      </c>
      <c r="N13" s="3">
        <v>0</v>
      </c>
      <c r="O13" s="3">
        <v>0</v>
      </c>
      <c r="P13" s="3">
        <v>1.7999999999999998</v>
      </c>
      <c r="Q13" s="1"/>
      <c r="R13" s="1"/>
      <c r="S13" s="6" t="s">
        <v>17</v>
      </c>
      <c r="T13" s="11">
        <v>2.6</v>
      </c>
    </row>
    <row r="14" spans="1:20" ht="16.5">
      <c r="A14" s="3">
        <v>42</v>
      </c>
      <c r="B14" s="3" t="s">
        <v>20</v>
      </c>
      <c r="C14" s="3" t="s">
        <v>29</v>
      </c>
      <c r="D14" s="3">
        <v>0</v>
      </c>
      <c r="E14" s="3">
        <v>0</v>
      </c>
      <c r="F14" s="3">
        <v>0</v>
      </c>
      <c r="G14" s="3">
        <v>0</v>
      </c>
      <c r="H14" s="3">
        <v>0.3</v>
      </c>
      <c r="I14" s="3">
        <v>0.1</v>
      </c>
      <c r="J14" s="3">
        <v>3.4</v>
      </c>
      <c r="K14" s="3">
        <v>4.3</v>
      </c>
      <c r="L14" s="3">
        <v>0</v>
      </c>
      <c r="M14" s="3">
        <v>0</v>
      </c>
      <c r="N14" s="3">
        <v>0</v>
      </c>
      <c r="O14" s="3">
        <v>0</v>
      </c>
      <c r="P14" s="3">
        <v>8.1</v>
      </c>
      <c r="Q14" s="1"/>
      <c r="R14" s="1"/>
      <c r="S14" s="6" t="s">
        <v>18</v>
      </c>
      <c r="T14" s="11">
        <v>2.2000000000000002</v>
      </c>
    </row>
    <row r="15" spans="1:20" ht="16.5">
      <c r="A15" s="3">
        <v>43</v>
      </c>
      <c r="B15" s="3" t="s">
        <v>20</v>
      </c>
      <c r="C15" s="3" t="s">
        <v>30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0.2</v>
      </c>
      <c r="L15" s="3">
        <v>0</v>
      </c>
      <c r="M15" s="3">
        <v>0</v>
      </c>
      <c r="N15" s="3">
        <v>0</v>
      </c>
      <c r="O15" s="3">
        <v>0</v>
      </c>
      <c r="P15" s="3">
        <v>0.2</v>
      </c>
      <c r="Q15" s="1"/>
      <c r="R15" s="1"/>
      <c r="S15" s="6" t="s">
        <v>19</v>
      </c>
      <c r="T15" s="11">
        <v>2.7</v>
      </c>
    </row>
    <row r="16" spans="1:20" ht="16.5">
      <c r="A16" s="3">
        <v>44</v>
      </c>
      <c r="B16" s="3" t="s">
        <v>20</v>
      </c>
      <c r="C16" s="3" t="s">
        <v>31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0.1</v>
      </c>
      <c r="J16" s="3">
        <v>0.6</v>
      </c>
      <c r="K16" s="3">
        <v>0.9</v>
      </c>
      <c r="L16" s="3">
        <v>0</v>
      </c>
      <c r="M16" s="3">
        <v>0</v>
      </c>
      <c r="N16" s="3">
        <v>0</v>
      </c>
      <c r="O16" s="3">
        <v>0</v>
      </c>
      <c r="P16" s="3">
        <v>1.6</v>
      </c>
      <c r="Q16" s="1"/>
      <c r="R16" s="1"/>
      <c r="S16" s="1"/>
      <c r="T16" s="1"/>
    </row>
    <row r="17" spans="1:26" ht="16.5">
      <c r="A17" s="3">
        <v>45</v>
      </c>
      <c r="B17" s="3" t="s">
        <v>20</v>
      </c>
      <c r="C17" s="3" t="s">
        <v>32</v>
      </c>
      <c r="D17" s="3">
        <v>0</v>
      </c>
      <c r="E17" s="3">
        <v>0</v>
      </c>
      <c r="F17" s="3">
        <v>0</v>
      </c>
      <c r="G17" s="3">
        <v>0</v>
      </c>
      <c r="H17" s="3">
        <v>0.1</v>
      </c>
      <c r="I17" s="3">
        <v>0.2</v>
      </c>
      <c r="J17" s="3">
        <v>0.6</v>
      </c>
      <c r="K17" s="3">
        <v>1.7</v>
      </c>
      <c r="L17" s="3">
        <v>0</v>
      </c>
      <c r="M17" s="3">
        <v>0</v>
      </c>
      <c r="N17" s="3">
        <v>0</v>
      </c>
      <c r="O17" s="3">
        <v>0</v>
      </c>
      <c r="P17" s="3">
        <v>2.6</v>
      </c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>
      <c r="A18" s="3">
        <v>46</v>
      </c>
      <c r="B18" s="3" t="s">
        <v>20</v>
      </c>
      <c r="C18" s="3" t="s">
        <v>33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0.2</v>
      </c>
      <c r="J18" s="3">
        <v>3.3</v>
      </c>
      <c r="K18" s="3">
        <v>3.2</v>
      </c>
      <c r="L18" s="3">
        <v>0</v>
      </c>
      <c r="M18" s="3">
        <v>0</v>
      </c>
      <c r="N18" s="3">
        <v>0</v>
      </c>
      <c r="O18" s="3">
        <v>0</v>
      </c>
      <c r="P18" s="3">
        <v>6.7</v>
      </c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>
      <c r="A19" s="3">
        <v>47</v>
      </c>
      <c r="B19" s="3" t="s">
        <v>34</v>
      </c>
      <c r="C19" s="3" t="s">
        <v>35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1.1000000000000001</v>
      </c>
      <c r="K19" s="3">
        <v>3.4</v>
      </c>
      <c r="L19" s="3">
        <v>0</v>
      </c>
      <c r="M19" s="3">
        <v>0</v>
      </c>
      <c r="N19" s="3">
        <v>0</v>
      </c>
      <c r="O19" s="3">
        <v>0</v>
      </c>
      <c r="P19" s="3">
        <v>4.5</v>
      </c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>
      <c r="A20" s="3">
        <v>48</v>
      </c>
      <c r="B20" s="3" t="s">
        <v>36</v>
      </c>
      <c r="C20" s="3" t="s">
        <v>37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0.1</v>
      </c>
      <c r="L20" s="3">
        <v>0</v>
      </c>
      <c r="M20" s="3">
        <v>0</v>
      </c>
      <c r="N20" s="3">
        <v>0</v>
      </c>
      <c r="O20" s="3">
        <v>0</v>
      </c>
      <c r="P20" s="3">
        <v>0.1</v>
      </c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>
      <c r="A21" s="4">
        <v>49</v>
      </c>
      <c r="B21" s="4" t="s">
        <v>36</v>
      </c>
      <c r="C21" s="4" t="s">
        <v>38</v>
      </c>
      <c r="D21" s="4">
        <v>0</v>
      </c>
      <c r="E21" s="4">
        <v>0</v>
      </c>
      <c r="F21" s="4">
        <v>0</v>
      </c>
      <c r="G21" s="4">
        <v>0</v>
      </c>
      <c r="H21" s="4">
        <v>0.4</v>
      </c>
      <c r="I21" s="4">
        <v>0.5</v>
      </c>
      <c r="J21" s="4">
        <v>5.4</v>
      </c>
      <c r="K21" s="4">
        <v>5.9</v>
      </c>
      <c r="L21" s="4">
        <v>0.1</v>
      </c>
      <c r="M21" s="4">
        <v>0</v>
      </c>
      <c r="N21" s="4">
        <v>0</v>
      </c>
      <c r="O21" s="4">
        <v>0</v>
      </c>
      <c r="P21" s="4">
        <v>12.3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>
      <c r="A22" s="3">
        <v>50</v>
      </c>
      <c r="B22" s="3" t="s">
        <v>36</v>
      </c>
      <c r="C22" s="3" t="s">
        <v>39</v>
      </c>
      <c r="D22" s="3">
        <v>0</v>
      </c>
      <c r="E22" s="3">
        <v>0</v>
      </c>
      <c r="F22" s="3">
        <v>0</v>
      </c>
      <c r="G22" s="3">
        <v>0</v>
      </c>
      <c r="H22" s="3">
        <v>0.2</v>
      </c>
      <c r="I22" s="3">
        <v>0</v>
      </c>
      <c r="J22" s="3">
        <v>0.4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0.60000000000000009</v>
      </c>
      <c r="Q22" s="1"/>
      <c r="R22" s="1"/>
      <c r="S22" s="1"/>
      <c r="T22" s="1"/>
      <c r="U22" s="1"/>
      <c r="V22" s="1"/>
      <c r="W22" s="1"/>
      <c r="X22" s="1"/>
      <c r="Y22" s="1"/>
      <c r="Z22" s="1"/>
    </row>
    <row r="24" spans="1:26" ht="16.5">
      <c r="A24" s="12" t="s">
        <v>40</v>
      </c>
      <c r="B24" s="12"/>
      <c r="C24" s="12"/>
      <c r="D24" s="12"/>
      <c r="E24" s="12"/>
      <c r="F24" s="12"/>
      <c r="G24" s="12"/>
      <c r="H24" s="1"/>
      <c r="I24" s="1"/>
      <c r="J24" s="1"/>
      <c r="K24" s="1"/>
      <c r="L24" s="1"/>
      <c r="M24" s="1"/>
      <c r="N24" s="1"/>
      <c r="O24" s="1"/>
      <c r="P24" s="1"/>
      <c r="Q24" s="287" t="s">
        <v>41</v>
      </c>
      <c r="R24" s="287"/>
      <c r="S24" s="287"/>
      <c r="T24" s="287"/>
      <c r="U24" s="1"/>
      <c r="V24" s="1"/>
      <c r="W24" s="1"/>
      <c r="X24" s="1"/>
      <c r="Y24" s="1"/>
      <c r="Z24" s="1"/>
    </row>
    <row r="25" spans="1:26" ht="16.5">
      <c r="A25" s="274" t="s">
        <v>3</v>
      </c>
      <c r="B25" s="274" t="s">
        <v>4</v>
      </c>
      <c r="C25" s="274" t="s">
        <v>5</v>
      </c>
      <c r="D25" s="276" t="s">
        <v>6</v>
      </c>
      <c r="E25" s="277"/>
      <c r="F25" s="277"/>
      <c r="G25" s="277"/>
      <c r="H25" s="277"/>
      <c r="I25" s="277"/>
      <c r="J25" s="277"/>
      <c r="K25" s="277"/>
      <c r="L25" s="277"/>
      <c r="M25" s="277"/>
      <c r="N25" s="277"/>
      <c r="O25" s="278"/>
      <c r="P25" s="285" t="s">
        <v>7</v>
      </c>
      <c r="Q25" s="15" t="s">
        <v>42</v>
      </c>
      <c r="R25" s="15" t="s">
        <v>43</v>
      </c>
      <c r="S25" s="16" t="s">
        <v>44</v>
      </c>
      <c r="T25" s="15" t="s">
        <v>45</v>
      </c>
      <c r="U25" s="14"/>
      <c r="V25" s="14"/>
      <c r="W25" s="14"/>
      <c r="X25" s="14"/>
      <c r="Y25" s="14"/>
      <c r="Z25" s="14"/>
    </row>
    <row r="26" spans="1:26" ht="16.5">
      <c r="A26" s="275"/>
      <c r="B26" s="275"/>
      <c r="C26" s="275"/>
      <c r="D26" s="3" t="s">
        <v>8</v>
      </c>
      <c r="E26" s="3" t="s">
        <v>9</v>
      </c>
      <c r="F26" s="3" t="s">
        <v>10</v>
      </c>
      <c r="G26" s="3" t="s">
        <v>11</v>
      </c>
      <c r="H26" s="3" t="s">
        <v>12</v>
      </c>
      <c r="I26" s="3" t="s">
        <v>13</v>
      </c>
      <c r="J26" s="3" t="s">
        <v>14</v>
      </c>
      <c r="K26" s="3" t="s">
        <v>15</v>
      </c>
      <c r="L26" s="3" t="s">
        <v>16</v>
      </c>
      <c r="M26" s="3" t="s">
        <v>17</v>
      </c>
      <c r="N26" s="3" t="s">
        <v>18</v>
      </c>
      <c r="O26" s="3" t="s">
        <v>19</v>
      </c>
      <c r="P26" s="286"/>
      <c r="Q26" s="17" t="s">
        <v>46</v>
      </c>
      <c r="R26" s="17"/>
      <c r="S26" s="18">
        <v>550</v>
      </c>
      <c r="T26" s="17" t="s">
        <v>47</v>
      </c>
      <c r="U26" s="14"/>
      <c r="V26" s="14"/>
      <c r="W26" s="14"/>
      <c r="X26" s="14"/>
      <c r="Y26" s="14"/>
      <c r="Z26" s="14"/>
    </row>
    <row r="27" spans="1:26" ht="16.5">
      <c r="A27" s="3">
        <v>34</v>
      </c>
      <c r="B27" s="3" t="s">
        <v>20</v>
      </c>
      <c r="C27" s="3" t="s">
        <v>21</v>
      </c>
      <c r="D27" s="3">
        <v>2.2000000000000002</v>
      </c>
      <c r="E27" s="3">
        <v>0.8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1.1000000000000001</v>
      </c>
      <c r="P27" s="3">
        <v>4.0999999999999996</v>
      </c>
      <c r="Q27" s="19" t="s">
        <v>48</v>
      </c>
      <c r="R27" s="19"/>
      <c r="S27" s="20">
        <v>20000</v>
      </c>
      <c r="T27" s="19" t="s">
        <v>49</v>
      </c>
      <c r="U27" s="14"/>
      <c r="V27" s="14"/>
      <c r="W27" s="14"/>
      <c r="X27" s="14"/>
      <c r="Y27" s="14"/>
      <c r="Z27" s="14"/>
    </row>
    <row r="28" spans="1:26" ht="16.5">
      <c r="A28" s="3">
        <v>35</v>
      </c>
      <c r="B28" s="3" t="s">
        <v>20</v>
      </c>
      <c r="C28" s="3" t="s">
        <v>22</v>
      </c>
      <c r="D28" s="3">
        <v>4.5999999999999996</v>
      </c>
      <c r="E28" s="3">
        <v>0.5</v>
      </c>
      <c r="F28" s="3">
        <v>0.1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0.1</v>
      </c>
      <c r="O28" s="3">
        <v>2</v>
      </c>
      <c r="P28" s="3">
        <v>7.2999999999999989</v>
      </c>
      <c r="Q28" s="16" t="s">
        <v>50</v>
      </c>
      <c r="R28" s="16"/>
      <c r="S28" s="20">
        <v>20000</v>
      </c>
      <c r="T28" s="19" t="s">
        <v>49</v>
      </c>
      <c r="U28" s="14"/>
      <c r="V28" s="14"/>
      <c r="W28" s="14"/>
      <c r="X28" s="14"/>
      <c r="Y28" s="14"/>
      <c r="Z28" s="14"/>
    </row>
    <row r="29" spans="1:26" ht="16.5">
      <c r="A29" s="3">
        <v>36</v>
      </c>
      <c r="B29" s="3" t="s">
        <v>20</v>
      </c>
      <c r="C29" s="3" t="s">
        <v>23</v>
      </c>
      <c r="D29" s="3">
        <v>7.1</v>
      </c>
      <c r="E29" s="3">
        <v>1.8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13.9</v>
      </c>
      <c r="Q29" s="15" t="s">
        <v>51</v>
      </c>
      <c r="R29" s="15" t="s">
        <v>52</v>
      </c>
      <c r="S29" s="20">
        <v>4900</v>
      </c>
      <c r="T29" s="19" t="s">
        <v>49</v>
      </c>
      <c r="U29" s="14"/>
      <c r="V29" s="14"/>
      <c r="W29" s="14"/>
      <c r="X29" s="14"/>
      <c r="Y29" s="14"/>
      <c r="Z29" s="14"/>
    </row>
    <row r="30" spans="1:26" ht="16.5">
      <c r="A30" s="3">
        <v>37</v>
      </c>
      <c r="B30" s="3" t="s">
        <v>20</v>
      </c>
      <c r="C30" s="3" t="s">
        <v>24</v>
      </c>
      <c r="D30" s="3">
        <v>8.3000000000000007</v>
      </c>
      <c r="E30" s="3">
        <v>2.2999999999999998</v>
      </c>
      <c r="F30" s="3">
        <v>0.3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0.1</v>
      </c>
      <c r="O30" s="3">
        <v>6.3</v>
      </c>
      <c r="P30" s="3">
        <v>17.3</v>
      </c>
      <c r="Q30" s="15" t="s">
        <v>53</v>
      </c>
      <c r="R30" s="15" t="s">
        <v>54</v>
      </c>
      <c r="S30" s="20">
        <v>4500</v>
      </c>
      <c r="T30" s="19" t="s">
        <v>49</v>
      </c>
      <c r="U30" s="14"/>
      <c r="V30" s="14"/>
      <c r="W30" s="14"/>
      <c r="X30" s="14"/>
      <c r="Y30" s="14"/>
      <c r="Z30" s="14"/>
    </row>
    <row r="31" spans="1:26" ht="16.5">
      <c r="A31" s="3">
        <v>38</v>
      </c>
      <c r="B31" s="3" t="s">
        <v>20</v>
      </c>
      <c r="C31" s="3" t="s">
        <v>25</v>
      </c>
      <c r="D31" s="3">
        <v>6.7</v>
      </c>
      <c r="E31" s="3">
        <v>1.4</v>
      </c>
      <c r="F31" s="3">
        <v>0.1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4.5999999999999996</v>
      </c>
      <c r="P31" s="3">
        <v>12.799999999999999</v>
      </c>
      <c r="Q31" s="15" t="s">
        <v>55</v>
      </c>
      <c r="R31" s="15" t="s">
        <v>52</v>
      </c>
      <c r="S31" s="20">
        <v>4800</v>
      </c>
      <c r="T31" s="19" t="s">
        <v>49</v>
      </c>
      <c r="U31" s="14"/>
      <c r="V31" s="14"/>
      <c r="W31" s="14"/>
      <c r="X31" s="14"/>
      <c r="Y31" s="14"/>
      <c r="Z31" s="14"/>
    </row>
    <row r="32" spans="1:26" ht="16.5">
      <c r="A32" s="3">
        <v>39</v>
      </c>
      <c r="B32" s="3" t="s">
        <v>20</v>
      </c>
      <c r="C32" s="3" t="s">
        <v>26</v>
      </c>
      <c r="D32" s="3">
        <v>5.7</v>
      </c>
      <c r="E32" s="3">
        <v>1.2</v>
      </c>
      <c r="F32" s="3">
        <v>0.2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3.8</v>
      </c>
      <c r="P32" s="3">
        <v>10.9</v>
      </c>
      <c r="Q32" s="15" t="s">
        <v>56</v>
      </c>
      <c r="R32" s="15" t="s">
        <v>52</v>
      </c>
      <c r="S32" s="20">
        <v>4800</v>
      </c>
      <c r="T32" s="19" t="s">
        <v>49</v>
      </c>
      <c r="U32" s="14"/>
      <c r="V32" s="14"/>
      <c r="W32" s="14"/>
      <c r="X32" s="14"/>
      <c r="Y32" s="14"/>
      <c r="Z32" s="14"/>
    </row>
    <row r="33" spans="1:26" ht="16.5">
      <c r="A33" s="3">
        <v>40</v>
      </c>
      <c r="B33" s="3" t="s">
        <v>20</v>
      </c>
      <c r="C33" s="3" t="s">
        <v>27</v>
      </c>
      <c r="D33" s="3">
        <v>2.5</v>
      </c>
      <c r="E33" s="3">
        <v>0.4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1.5</v>
      </c>
      <c r="P33" s="3">
        <v>4.4000000000000004</v>
      </c>
      <c r="Q33" s="16" t="s">
        <v>57</v>
      </c>
      <c r="R33" s="15" t="s">
        <v>58</v>
      </c>
      <c r="S33" s="20">
        <v>300</v>
      </c>
      <c r="T33" s="17" t="s">
        <v>47</v>
      </c>
      <c r="U33" s="14"/>
      <c r="V33" s="14"/>
      <c r="W33" s="14"/>
      <c r="X33" s="14"/>
      <c r="Y33" s="14"/>
      <c r="Z33" s="14"/>
    </row>
    <row r="34" spans="1:26" ht="16.5">
      <c r="A34" s="3">
        <v>41</v>
      </c>
      <c r="B34" s="3" t="s">
        <v>20</v>
      </c>
      <c r="C34" s="3" t="s">
        <v>28</v>
      </c>
      <c r="D34" s="3">
        <v>9</v>
      </c>
      <c r="E34" s="3">
        <v>2.2999999999999998</v>
      </c>
      <c r="F34" s="3">
        <v>0.1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0.1</v>
      </c>
      <c r="O34" s="3">
        <v>6.3</v>
      </c>
      <c r="P34" s="3">
        <v>17.8</v>
      </c>
      <c r="Q34" s="15" t="s">
        <v>59</v>
      </c>
      <c r="R34" s="15" t="s">
        <v>60</v>
      </c>
      <c r="S34" s="20">
        <v>700</v>
      </c>
      <c r="T34" s="17" t="s">
        <v>47</v>
      </c>
      <c r="U34" s="14"/>
      <c r="V34" s="14"/>
      <c r="W34" s="14"/>
      <c r="X34" s="14"/>
      <c r="Y34" s="14"/>
      <c r="Z34" s="14"/>
    </row>
    <row r="35" spans="1:26" ht="16.5">
      <c r="A35" s="3">
        <v>42</v>
      </c>
      <c r="B35" s="3" t="s">
        <v>20</v>
      </c>
      <c r="C35" s="3" t="s">
        <v>29</v>
      </c>
      <c r="D35" s="3">
        <v>2.7</v>
      </c>
      <c r="E35" s="3">
        <v>0.6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1.6</v>
      </c>
      <c r="P35" s="3">
        <v>4.9000000000000004</v>
      </c>
      <c r="Q35" s="16" t="s">
        <v>61</v>
      </c>
      <c r="R35" s="21"/>
      <c r="S35" s="20">
        <v>3</v>
      </c>
      <c r="T35" s="19" t="s">
        <v>62</v>
      </c>
      <c r="U35" s="14"/>
      <c r="V35" s="14"/>
      <c r="W35" s="14"/>
      <c r="X35" s="14"/>
      <c r="Y35" s="14"/>
      <c r="Z35" s="14"/>
    </row>
    <row r="36" spans="1:26" ht="16.5">
      <c r="A36" s="3">
        <v>43</v>
      </c>
      <c r="B36" s="3" t="s">
        <v>20</v>
      </c>
      <c r="C36" s="3" t="s">
        <v>30</v>
      </c>
      <c r="D36" s="3">
        <v>11.3</v>
      </c>
      <c r="E36" s="3">
        <v>8.4</v>
      </c>
      <c r="F36" s="3">
        <v>1.1000000000000001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0.1</v>
      </c>
      <c r="O36" s="3">
        <v>5.9</v>
      </c>
      <c r="P36" s="3">
        <v>26.800000000000004</v>
      </c>
      <c r="Q36" s="22" t="s">
        <v>63</v>
      </c>
      <c r="R36" s="23"/>
      <c r="S36" s="24">
        <v>3</v>
      </c>
      <c r="T36" s="25" t="s">
        <v>62</v>
      </c>
      <c r="U36" s="14"/>
      <c r="V36" s="14"/>
      <c r="W36" s="14"/>
      <c r="X36" s="14"/>
      <c r="Y36" s="14"/>
      <c r="Z36" s="14"/>
    </row>
    <row r="37" spans="1:26" ht="16.5">
      <c r="A37" s="3">
        <v>44</v>
      </c>
      <c r="B37" s="3" t="s">
        <v>20</v>
      </c>
      <c r="C37" s="3" t="s">
        <v>31</v>
      </c>
      <c r="D37" s="3">
        <v>2</v>
      </c>
      <c r="E37" s="3">
        <v>1.5</v>
      </c>
      <c r="F37" s="3">
        <v>0.1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0.5</v>
      </c>
      <c r="P37" s="3">
        <v>4.0999999999999996</v>
      </c>
      <c r="Q37" s="26" t="s">
        <v>64</v>
      </c>
      <c r="R37" s="27" t="s">
        <v>65</v>
      </c>
      <c r="S37" s="28">
        <v>5000</v>
      </c>
      <c r="T37" s="29" t="s">
        <v>62</v>
      </c>
      <c r="U37" s="14"/>
      <c r="V37" s="14"/>
      <c r="W37" s="14"/>
      <c r="X37" s="14"/>
      <c r="Y37" s="14"/>
      <c r="Z37" s="14"/>
    </row>
    <row r="38" spans="1:26" ht="16.5">
      <c r="A38" s="3">
        <v>45</v>
      </c>
      <c r="B38" s="3" t="s">
        <v>20</v>
      </c>
      <c r="C38" s="3" t="s">
        <v>32</v>
      </c>
      <c r="D38" s="3">
        <v>4.4000000000000004</v>
      </c>
      <c r="E38" s="3">
        <v>1.8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3.5</v>
      </c>
      <c r="P38" s="3">
        <v>9.6999999999999993</v>
      </c>
      <c r="Q38" s="26" t="s">
        <v>66</v>
      </c>
      <c r="R38" s="30"/>
      <c r="S38" s="28">
        <v>8</v>
      </c>
      <c r="T38" s="29" t="s">
        <v>67</v>
      </c>
      <c r="U38" s="14"/>
      <c r="V38" s="14"/>
      <c r="W38" s="14"/>
      <c r="X38" s="14"/>
      <c r="Y38" s="14"/>
      <c r="Z38" s="14"/>
    </row>
    <row r="39" spans="1:26" ht="16.5">
      <c r="A39" s="3">
        <v>46</v>
      </c>
      <c r="B39" s="3" t="s">
        <v>20</v>
      </c>
      <c r="C39" s="3" t="s">
        <v>33</v>
      </c>
      <c r="D39" s="3">
        <v>1</v>
      </c>
      <c r="E39" s="3">
        <v>0.3</v>
      </c>
      <c r="F39" s="3">
        <v>0.2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0.6</v>
      </c>
      <c r="P39" s="3">
        <v>2.1</v>
      </c>
      <c r="Q39" s="26" t="s">
        <v>68</v>
      </c>
      <c r="R39" s="30"/>
      <c r="S39" s="28">
        <v>16</v>
      </c>
      <c r="T39" s="29" t="s">
        <v>67</v>
      </c>
      <c r="U39" s="14"/>
      <c r="V39" s="14"/>
      <c r="W39" s="14"/>
      <c r="X39" s="14"/>
      <c r="Y39" s="14"/>
      <c r="Z39" s="14"/>
    </row>
    <row r="40" spans="1:26" ht="16.5">
      <c r="A40" s="3">
        <v>47</v>
      </c>
      <c r="B40" s="3" t="s">
        <v>34</v>
      </c>
      <c r="C40" s="3" t="s">
        <v>35</v>
      </c>
      <c r="D40" s="3">
        <v>4.9000000000000004</v>
      </c>
      <c r="E40" s="3">
        <v>1</v>
      </c>
      <c r="F40" s="3">
        <v>0.1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0.3</v>
      </c>
      <c r="O40" s="3">
        <v>2.9</v>
      </c>
      <c r="P40" s="3">
        <v>9.1999999999999993</v>
      </c>
      <c r="Q40" s="26"/>
      <c r="R40" s="27"/>
      <c r="S40" s="28"/>
      <c r="T40" s="29"/>
      <c r="U40" s="14"/>
      <c r="V40" s="14"/>
      <c r="W40" s="14"/>
      <c r="X40" s="14"/>
      <c r="Y40" s="14"/>
      <c r="Z40" s="14"/>
    </row>
    <row r="41" spans="1:26" ht="16.5">
      <c r="A41" s="3">
        <v>48</v>
      </c>
      <c r="B41" s="3" t="s">
        <v>36</v>
      </c>
      <c r="C41" s="3" t="s">
        <v>37</v>
      </c>
      <c r="D41" s="3">
        <v>0.1</v>
      </c>
      <c r="E41" s="3">
        <v>0.1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0.2</v>
      </c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6.5">
      <c r="A42" s="4">
        <v>49</v>
      </c>
      <c r="B42" s="4" t="s">
        <v>36</v>
      </c>
      <c r="C42" s="4" t="s">
        <v>38</v>
      </c>
      <c r="D42" s="4">
        <v>2.2000000000000002</v>
      </c>
      <c r="E42" s="4">
        <v>0.4</v>
      </c>
      <c r="F42" s="4">
        <v>0.1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1.3</v>
      </c>
      <c r="P42" s="4">
        <v>4</v>
      </c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6.5">
      <c r="A43" s="3">
        <v>50</v>
      </c>
      <c r="B43" s="3" t="s">
        <v>36</v>
      </c>
      <c r="C43" s="3" t="s">
        <v>39</v>
      </c>
      <c r="D43" s="3">
        <v>0.1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0.1</v>
      </c>
      <c r="P43" s="3">
        <v>0.2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16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6.5">
      <c r="A45" s="279" t="s">
        <v>172</v>
      </c>
      <c r="B45" s="279"/>
      <c r="C45" s="279"/>
      <c r="D45" s="279"/>
      <c r="E45" s="279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6.5">
      <c r="A46" s="274" t="s">
        <v>3</v>
      </c>
      <c r="B46" s="274" t="s">
        <v>4</v>
      </c>
      <c r="C46" s="274" t="s">
        <v>5</v>
      </c>
      <c r="D46" s="276" t="s">
        <v>6</v>
      </c>
      <c r="E46" s="277"/>
      <c r="F46" s="277"/>
      <c r="G46" s="277"/>
      <c r="H46" s="277"/>
      <c r="I46" s="277"/>
      <c r="J46" s="277"/>
      <c r="K46" s="277"/>
      <c r="L46" s="277"/>
      <c r="M46" s="277"/>
      <c r="N46" s="277"/>
      <c r="O46" s="278"/>
      <c r="P46" s="274" t="s">
        <v>7</v>
      </c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6.5">
      <c r="A47" s="275"/>
      <c r="B47" s="275"/>
      <c r="C47" s="275"/>
      <c r="D47" s="3" t="s">
        <v>8</v>
      </c>
      <c r="E47" s="3" t="s">
        <v>9</v>
      </c>
      <c r="F47" s="3" t="s">
        <v>10</v>
      </c>
      <c r="G47" s="3" t="s">
        <v>11</v>
      </c>
      <c r="H47" s="3" t="s">
        <v>12</v>
      </c>
      <c r="I47" s="3" t="s">
        <v>13</v>
      </c>
      <c r="J47" s="3" t="s">
        <v>14</v>
      </c>
      <c r="K47" s="3" t="s">
        <v>15</v>
      </c>
      <c r="L47" s="3" t="s">
        <v>16</v>
      </c>
      <c r="M47" s="3" t="s">
        <v>17</v>
      </c>
      <c r="N47" s="3" t="s">
        <v>18</v>
      </c>
      <c r="O47" s="3" t="s">
        <v>19</v>
      </c>
      <c r="P47" s="275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6.5">
      <c r="A48" s="3">
        <v>34</v>
      </c>
      <c r="B48" s="3" t="s">
        <v>20</v>
      </c>
      <c r="C48" s="3" t="s">
        <v>21</v>
      </c>
      <c r="D48" s="3">
        <v>1</v>
      </c>
      <c r="E48" s="3">
        <v>1.2</v>
      </c>
      <c r="F48" s="3">
        <v>2.4</v>
      </c>
      <c r="G48" s="3">
        <v>4.2</v>
      </c>
      <c r="H48" s="3">
        <v>2.2000000000000002</v>
      </c>
      <c r="I48" s="3">
        <v>2.9</v>
      </c>
      <c r="J48" s="3">
        <v>4</v>
      </c>
      <c r="K48" s="3">
        <v>4.7</v>
      </c>
      <c r="L48" s="3">
        <v>4.7</v>
      </c>
      <c r="M48" s="3">
        <v>2.8</v>
      </c>
      <c r="N48" s="3">
        <v>1.7</v>
      </c>
      <c r="O48" s="3">
        <v>1.2</v>
      </c>
      <c r="P48" s="3">
        <v>33</v>
      </c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6.5">
      <c r="A49" s="3">
        <v>35</v>
      </c>
      <c r="B49" s="3" t="s">
        <v>20</v>
      </c>
      <c r="C49" s="3" t="s">
        <v>22</v>
      </c>
      <c r="D49" s="3">
        <v>0.7</v>
      </c>
      <c r="E49" s="3">
        <v>1.5</v>
      </c>
      <c r="F49" s="3">
        <v>2.7</v>
      </c>
      <c r="G49" s="3">
        <v>4.3</v>
      </c>
      <c r="H49" s="3">
        <v>2.8</v>
      </c>
      <c r="I49" s="3">
        <v>3.7</v>
      </c>
      <c r="J49" s="3">
        <v>7.2</v>
      </c>
      <c r="K49" s="3">
        <v>7.1</v>
      </c>
      <c r="L49" s="3">
        <v>4</v>
      </c>
      <c r="M49" s="3">
        <v>2.8</v>
      </c>
      <c r="N49" s="3">
        <v>2.7</v>
      </c>
      <c r="O49" s="3">
        <v>1.2</v>
      </c>
      <c r="P49" s="3">
        <v>40.700000000000003</v>
      </c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6.5">
      <c r="A50" s="3">
        <v>36</v>
      </c>
      <c r="B50" s="3" t="s">
        <v>20</v>
      </c>
      <c r="C50" s="3" t="s">
        <v>23</v>
      </c>
      <c r="D50" s="3">
        <v>0.8</v>
      </c>
      <c r="E50" s="3">
        <v>1.7</v>
      </c>
      <c r="F50" s="3">
        <v>2.9</v>
      </c>
      <c r="G50" s="3">
        <v>4.5999999999999996</v>
      </c>
      <c r="H50" s="3">
        <v>3.4</v>
      </c>
      <c r="I50" s="3">
        <v>4.3</v>
      </c>
      <c r="J50" s="3">
        <v>9.4</v>
      </c>
      <c r="K50" s="3">
        <v>8.1</v>
      </c>
      <c r="L50" s="3">
        <v>3.9</v>
      </c>
      <c r="M50" s="3">
        <v>3.1</v>
      </c>
      <c r="N50" s="3">
        <v>2.8</v>
      </c>
      <c r="O50" s="3">
        <v>1.8</v>
      </c>
      <c r="P50" s="3">
        <v>46.8</v>
      </c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6.5">
      <c r="A51" s="3">
        <v>37</v>
      </c>
      <c r="B51" s="3" t="s">
        <v>20</v>
      </c>
      <c r="C51" s="3" t="s">
        <v>24</v>
      </c>
      <c r="D51" s="3">
        <v>0.6</v>
      </c>
      <c r="E51" s="3">
        <v>1.4</v>
      </c>
      <c r="F51" s="3">
        <v>3</v>
      </c>
      <c r="G51" s="3">
        <v>4.8</v>
      </c>
      <c r="H51" s="3">
        <v>3.4</v>
      </c>
      <c r="I51" s="3">
        <v>4.4000000000000004</v>
      </c>
      <c r="J51" s="3">
        <v>8.4</v>
      </c>
      <c r="K51" s="3">
        <v>8.4</v>
      </c>
      <c r="L51" s="3">
        <v>3.8</v>
      </c>
      <c r="M51" s="3">
        <v>2.6</v>
      </c>
      <c r="N51" s="3">
        <v>2</v>
      </c>
      <c r="O51" s="3">
        <v>1.7</v>
      </c>
      <c r="P51" s="3">
        <v>44.5</v>
      </c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6.5">
      <c r="A52" s="3">
        <v>38</v>
      </c>
      <c r="B52" s="3" t="s">
        <v>20</v>
      </c>
      <c r="C52" s="3" t="s">
        <v>25</v>
      </c>
      <c r="D52" s="3">
        <v>1.1000000000000001</v>
      </c>
      <c r="E52" s="3">
        <v>1.5</v>
      </c>
      <c r="F52" s="3">
        <v>3</v>
      </c>
      <c r="G52" s="3">
        <v>4.2</v>
      </c>
      <c r="H52" s="3">
        <v>2.9</v>
      </c>
      <c r="I52" s="3">
        <v>3.9</v>
      </c>
      <c r="J52" s="3">
        <v>7.3</v>
      </c>
      <c r="K52" s="3">
        <v>8.1999999999999993</v>
      </c>
      <c r="L52" s="3">
        <v>4.4000000000000004</v>
      </c>
      <c r="M52" s="3">
        <v>3</v>
      </c>
      <c r="N52" s="3">
        <v>2.6</v>
      </c>
      <c r="O52" s="3">
        <v>1.8</v>
      </c>
      <c r="P52" s="3">
        <v>43.9</v>
      </c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6.5">
      <c r="A53" s="3">
        <v>39</v>
      </c>
      <c r="B53" s="3" t="s">
        <v>20</v>
      </c>
      <c r="C53" s="3" t="s">
        <v>26</v>
      </c>
      <c r="D53" s="3">
        <v>0.6</v>
      </c>
      <c r="E53" s="3">
        <v>1.3</v>
      </c>
      <c r="F53" s="3">
        <v>2.9</v>
      </c>
      <c r="G53" s="3">
        <v>4.3</v>
      </c>
      <c r="H53" s="3">
        <v>3.2</v>
      </c>
      <c r="I53" s="3">
        <v>3.9</v>
      </c>
      <c r="J53" s="3">
        <v>7.4</v>
      </c>
      <c r="K53" s="3">
        <v>8.3000000000000007</v>
      </c>
      <c r="L53" s="3">
        <v>4</v>
      </c>
      <c r="M53" s="3">
        <v>2.8</v>
      </c>
      <c r="N53" s="3">
        <v>2.6</v>
      </c>
      <c r="O53" s="3">
        <v>1.4</v>
      </c>
      <c r="P53" s="3">
        <v>42.7</v>
      </c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6.5">
      <c r="A54" s="3">
        <v>40</v>
      </c>
      <c r="B54" s="3" t="s">
        <v>20</v>
      </c>
      <c r="C54" s="3" t="s">
        <v>27</v>
      </c>
      <c r="D54" s="3">
        <v>1.4</v>
      </c>
      <c r="E54" s="3">
        <v>2.1</v>
      </c>
      <c r="F54" s="3">
        <v>2.7</v>
      </c>
      <c r="G54" s="3">
        <v>3.9</v>
      </c>
      <c r="H54" s="3">
        <v>2.5</v>
      </c>
      <c r="I54" s="3">
        <v>3.3</v>
      </c>
      <c r="J54" s="3">
        <v>5.4</v>
      </c>
      <c r="K54" s="3">
        <v>6.4</v>
      </c>
      <c r="L54" s="3">
        <v>4.8</v>
      </c>
      <c r="M54" s="3">
        <v>3.1</v>
      </c>
      <c r="N54" s="3">
        <v>3.4</v>
      </c>
      <c r="O54" s="3">
        <v>1.7</v>
      </c>
      <c r="P54" s="3">
        <v>40.699999999999996</v>
      </c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6.5">
      <c r="A55" s="3">
        <v>41</v>
      </c>
      <c r="B55" s="3" t="s">
        <v>20</v>
      </c>
      <c r="C55" s="3" t="s">
        <v>28</v>
      </c>
      <c r="D55" s="3">
        <v>0.6</v>
      </c>
      <c r="E55" s="3">
        <v>1.5</v>
      </c>
      <c r="F55" s="3">
        <v>3.3</v>
      </c>
      <c r="G55" s="3">
        <v>5.0999999999999996</v>
      </c>
      <c r="H55" s="3">
        <v>3.4</v>
      </c>
      <c r="I55" s="3">
        <v>4.7</v>
      </c>
      <c r="J55" s="3">
        <v>8.9</v>
      </c>
      <c r="K55" s="3">
        <v>9</v>
      </c>
      <c r="L55" s="3">
        <v>4.2</v>
      </c>
      <c r="M55" s="3">
        <v>2.6</v>
      </c>
      <c r="N55" s="3">
        <v>2.5</v>
      </c>
      <c r="O55" s="3">
        <v>1.8</v>
      </c>
      <c r="P55" s="3">
        <v>47.6</v>
      </c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6.5">
      <c r="A56" s="3">
        <v>42</v>
      </c>
      <c r="B56" s="3" t="s">
        <v>20</v>
      </c>
      <c r="C56" s="3" t="s">
        <v>29</v>
      </c>
      <c r="D56" s="3">
        <v>0.7</v>
      </c>
      <c r="E56" s="3">
        <v>1.7</v>
      </c>
      <c r="F56" s="3">
        <v>3.1</v>
      </c>
      <c r="G56" s="3">
        <v>5</v>
      </c>
      <c r="H56" s="3">
        <v>3.6</v>
      </c>
      <c r="I56" s="3">
        <v>3.8</v>
      </c>
      <c r="J56" s="3">
        <v>7.3</v>
      </c>
      <c r="K56" s="3">
        <v>6.6</v>
      </c>
      <c r="L56" s="3">
        <v>4.5999999999999996</v>
      </c>
      <c r="M56" s="3">
        <v>2.8</v>
      </c>
      <c r="N56" s="3">
        <v>2.1</v>
      </c>
      <c r="O56" s="3">
        <v>1.5</v>
      </c>
      <c r="P56" s="3">
        <v>42.8</v>
      </c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6.5">
      <c r="A57" s="3">
        <v>43</v>
      </c>
      <c r="B57" s="3" t="s">
        <v>20</v>
      </c>
      <c r="C57" s="3" t="s">
        <v>30</v>
      </c>
      <c r="D57" s="3">
        <v>9.5</v>
      </c>
      <c r="E57" s="3">
        <v>6.8</v>
      </c>
      <c r="F57" s="3">
        <v>4.7</v>
      </c>
      <c r="G57" s="3">
        <v>5.0999999999999996</v>
      </c>
      <c r="H57" s="3">
        <v>3.4</v>
      </c>
      <c r="I57" s="3">
        <v>2.8</v>
      </c>
      <c r="J57" s="3">
        <v>4.3</v>
      </c>
      <c r="K57" s="3">
        <v>5.0999999999999996</v>
      </c>
      <c r="L57" s="3">
        <v>5</v>
      </c>
      <c r="M57" s="3">
        <v>4.9000000000000004</v>
      </c>
      <c r="N57" s="3">
        <v>7.1</v>
      </c>
      <c r="O57" s="3">
        <v>9</v>
      </c>
      <c r="P57" s="3">
        <v>67.699999999999989</v>
      </c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6.5">
      <c r="A58" s="3">
        <v>44</v>
      </c>
      <c r="B58" s="3" t="s">
        <v>20</v>
      </c>
      <c r="C58" s="3" t="s">
        <v>31</v>
      </c>
      <c r="D58" s="3">
        <v>2.5</v>
      </c>
      <c r="E58" s="3">
        <v>2.6</v>
      </c>
      <c r="F58" s="3">
        <v>3.2</v>
      </c>
      <c r="G58" s="3">
        <v>4.2</v>
      </c>
      <c r="H58" s="3">
        <v>2.4</v>
      </c>
      <c r="I58" s="3">
        <v>3.1</v>
      </c>
      <c r="J58" s="3">
        <v>6.1</v>
      </c>
      <c r="K58" s="3">
        <v>6.8</v>
      </c>
      <c r="L58" s="3">
        <v>4.8</v>
      </c>
      <c r="M58" s="3">
        <v>3.4</v>
      </c>
      <c r="N58" s="3">
        <v>3.6</v>
      </c>
      <c r="O58" s="3">
        <v>2.1</v>
      </c>
      <c r="P58" s="3">
        <v>44.800000000000004</v>
      </c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6.5">
      <c r="A59" s="3">
        <v>45</v>
      </c>
      <c r="B59" s="3" t="s">
        <v>20</v>
      </c>
      <c r="C59" s="3" t="s">
        <v>32</v>
      </c>
      <c r="D59" s="3">
        <v>0.3</v>
      </c>
      <c r="E59" s="3">
        <v>1.2</v>
      </c>
      <c r="F59" s="3">
        <v>1.7</v>
      </c>
      <c r="G59" s="3">
        <v>3.2</v>
      </c>
      <c r="H59" s="3">
        <v>2.2999999999999998</v>
      </c>
      <c r="I59" s="3">
        <v>2.4</v>
      </c>
      <c r="J59" s="3">
        <v>4.5999999999999996</v>
      </c>
      <c r="K59" s="3">
        <v>5.5</v>
      </c>
      <c r="L59" s="3">
        <v>3.7</v>
      </c>
      <c r="M59" s="3">
        <v>2.7</v>
      </c>
      <c r="N59" s="3">
        <v>1.8</v>
      </c>
      <c r="O59" s="3">
        <v>0.9</v>
      </c>
      <c r="P59" s="3">
        <v>30.299999999999997</v>
      </c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6.5">
      <c r="A60" s="3">
        <v>46</v>
      </c>
      <c r="B60" s="3" t="s">
        <v>20</v>
      </c>
      <c r="C60" s="3" t="s">
        <v>33</v>
      </c>
      <c r="D60" s="3">
        <v>2</v>
      </c>
      <c r="E60" s="3">
        <v>2.5</v>
      </c>
      <c r="F60" s="3">
        <v>3.3</v>
      </c>
      <c r="G60" s="3">
        <v>4.3</v>
      </c>
      <c r="H60" s="3">
        <v>3.1</v>
      </c>
      <c r="I60" s="3">
        <v>3.8</v>
      </c>
      <c r="J60" s="3">
        <v>5.6</v>
      </c>
      <c r="K60" s="3">
        <v>6.3</v>
      </c>
      <c r="L60" s="3">
        <v>5</v>
      </c>
      <c r="M60" s="3">
        <v>2.9</v>
      </c>
      <c r="N60" s="3">
        <v>2.6</v>
      </c>
      <c r="O60" s="3">
        <v>1.9</v>
      </c>
      <c r="P60" s="3">
        <v>43.300000000000004</v>
      </c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6.5">
      <c r="A61" s="3">
        <v>47</v>
      </c>
      <c r="B61" s="3" t="s">
        <v>34</v>
      </c>
      <c r="C61" s="3" t="s">
        <v>35</v>
      </c>
      <c r="D61" s="3">
        <v>2.1</v>
      </c>
      <c r="E61" s="3">
        <v>2.5</v>
      </c>
      <c r="F61" s="3">
        <v>3.4</v>
      </c>
      <c r="G61" s="3">
        <v>4.9000000000000004</v>
      </c>
      <c r="H61" s="3">
        <v>3.7</v>
      </c>
      <c r="I61" s="3">
        <v>4.8</v>
      </c>
      <c r="J61" s="3">
        <v>8.8000000000000007</v>
      </c>
      <c r="K61" s="3">
        <v>8.4</v>
      </c>
      <c r="L61" s="3">
        <v>3.8</v>
      </c>
      <c r="M61" s="3">
        <v>3.2</v>
      </c>
      <c r="N61" s="3">
        <v>3.5</v>
      </c>
      <c r="O61" s="3">
        <v>2.2000000000000002</v>
      </c>
      <c r="P61" s="3">
        <v>51.300000000000004</v>
      </c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6.5">
      <c r="A62" s="3">
        <v>48</v>
      </c>
      <c r="B62" s="3" t="s">
        <v>36</v>
      </c>
      <c r="C62" s="3" t="s">
        <v>37</v>
      </c>
      <c r="D62" s="3">
        <v>2.1</v>
      </c>
      <c r="E62" s="3">
        <v>3.3</v>
      </c>
      <c r="F62" s="3">
        <v>4.7</v>
      </c>
      <c r="G62" s="3">
        <v>4.9000000000000004</v>
      </c>
      <c r="H62" s="3">
        <v>4.2</v>
      </c>
      <c r="I62" s="3">
        <v>6.2</v>
      </c>
      <c r="J62" s="3">
        <v>4.7</v>
      </c>
      <c r="K62" s="3">
        <v>6.1</v>
      </c>
      <c r="L62" s="3">
        <v>4.3</v>
      </c>
      <c r="M62" s="3">
        <v>3</v>
      </c>
      <c r="N62" s="3">
        <v>3.5</v>
      </c>
      <c r="O62" s="3">
        <v>2.4</v>
      </c>
      <c r="P62" s="3">
        <v>49.4</v>
      </c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6.5">
      <c r="A63" s="4">
        <v>49</v>
      </c>
      <c r="B63" s="4" t="s">
        <v>36</v>
      </c>
      <c r="C63" s="4" t="s">
        <v>38</v>
      </c>
      <c r="D63" s="4">
        <v>1</v>
      </c>
      <c r="E63" s="4">
        <v>1.6</v>
      </c>
      <c r="F63" s="4">
        <v>3.4</v>
      </c>
      <c r="G63" s="4">
        <v>4.5</v>
      </c>
      <c r="H63" s="4">
        <v>3.3</v>
      </c>
      <c r="I63" s="4">
        <v>3.9</v>
      </c>
      <c r="J63" s="4">
        <v>7.2</v>
      </c>
      <c r="K63" s="4">
        <v>7.4</v>
      </c>
      <c r="L63" s="4">
        <v>4.3</v>
      </c>
      <c r="M63" s="4">
        <v>2.6</v>
      </c>
      <c r="N63" s="4">
        <v>2.2000000000000002</v>
      </c>
      <c r="O63" s="4">
        <v>1.4</v>
      </c>
      <c r="P63" s="4">
        <v>42.8</v>
      </c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6.5">
      <c r="A64" s="3">
        <v>50</v>
      </c>
      <c r="B64" s="3" t="s">
        <v>36</v>
      </c>
      <c r="C64" s="3" t="s">
        <v>39</v>
      </c>
      <c r="D64" s="3">
        <v>0.2</v>
      </c>
      <c r="E64" s="3">
        <v>0.2</v>
      </c>
      <c r="F64" s="3">
        <v>0.8</v>
      </c>
      <c r="G64" s="3">
        <v>1.1000000000000001</v>
      </c>
      <c r="H64" s="3">
        <v>0.5</v>
      </c>
      <c r="I64" s="3">
        <v>0.2</v>
      </c>
      <c r="J64" s="3">
        <v>0.6</v>
      </c>
      <c r="K64" s="3">
        <v>1.3</v>
      </c>
      <c r="L64" s="3">
        <v>0.4</v>
      </c>
      <c r="M64" s="3">
        <v>0.7</v>
      </c>
      <c r="N64" s="3">
        <v>0.4</v>
      </c>
      <c r="O64" s="3">
        <v>0.1</v>
      </c>
      <c r="P64" s="3">
        <v>6.5000000000000009</v>
      </c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6.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6.5">
      <c r="A66" s="279" t="s">
        <v>69</v>
      </c>
      <c r="B66" s="279"/>
      <c r="C66" s="279"/>
      <c r="D66" s="279"/>
      <c r="E66" s="279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6.5">
      <c r="A67" s="280" t="s">
        <v>3</v>
      </c>
      <c r="B67" s="280" t="s">
        <v>70</v>
      </c>
      <c r="C67" s="282" t="s">
        <v>71</v>
      </c>
      <c r="D67" s="283"/>
      <c r="E67" s="283"/>
      <c r="F67" s="283"/>
      <c r="G67" s="283"/>
      <c r="H67" s="283"/>
      <c r="I67" s="283"/>
      <c r="J67" s="283"/>
      <c r="K67" s="283"/>
      <c r="L67" s="283"/>
      <c r="M67" s="283"/>
      <c r="N67" s="284"/>
      <c r="O67" s="280" t="s">
        <v>7</v>
      </c>
      <c r="P67" s="1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6.5">
      <c r="A68" s="281"/>
      <c r="B68" s="281"/>
      <c r="C68" s="5" t="s">
        <v>72</v>
      </c>
      <c r="D68" s="5" t="s">
        <v>73</v>
      </c>
      <c r="E68" s="5" t="s">
        <v>74</v>
      </c>
      <c r="F68" s="5" t="s">
        <v>75</v>
      </c>
      <c r="G68" s="5" t="s">
        <v>76</v>
      </c>
      <c r="H68" s="5" t="s">
        <v>77</v>
      </c>
      <c r="I68" s="5" t="s">
        <v>78</v>
      </c>
      <c r="J68" s="5" t="s">
        <v>79</v>
      </c>
      <c r="K68" s="5" t="s">
        <v>80</v>
      </c>
      <c r="L68" s="5" t="s">
        <v>81</v>
      </c>
      <c r="M68" s="5" t="s">
        <v>82</v>
      </c>
      <c r="N68" s="5" t="s">
        <v>83</v>
      </c>
      <c r="O68" s="281"/>
      <c r="P68" s="1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6.5">
      <c r="A69" s="5">
        <v>1</v>
      </c>
      <c r="B69" s="5" t="s">
        <v>84</v>
      </c>
      <c r="C69" s="10">
        <v>5</v>
      </c>
      <c r="D69" s="10">
        <v>7</v>
      </c>
      <c r="E69" s="10">
        <v>6</v>
      </c>
      <c r="F69" s="10">
        <v>4</v>
      </c>
      <c r="G69" s="10">
        <v>6</v>
      </c>
      <c r="H69" s="10">
        <v>6</v>
      </c>
      <c r="I69" s="10">
        <v>4</v>
      </c>
      <c r="J69" s="10">
        <v>5</v>
      </c>
      <c r="K69" s="10">
        <v>8</v>
      </c>
      <c r="L69" s="10">
        <v>6</v>
      </c>
      <c r="M69" s="10">
        <v>4</v>
      </c>
      <c r="N69" s="10">
        <v>6</v>
      </c>
      <c r="O69" s="5">
        <v>67</v>
      </c>
      <c r="P69" s="1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6.5">
      <c r="A70" s="5">
        <v>2</v>
      </c>
      <c r="B70" s="5" t="s">
        <v>85</v>
      </c>
      <c r="C70" s="10">
        <v>8</v>
      </c>
      <c r="D70" s="10">
        <v>4</v>
      </c>
      <c r="E70" s="10">
        <v>5</v>
      </c>
      <c r="F70" s="10">
        <v>5</v>
      </c>
      <c r="G70" s="10">
        <v>7</v>
      </c>
      <c r="H70" s="10">
        <v>5</v>
      </c>
      <c r="I70" s="10">
        <v>4</v>
      </c>
      <c r="J70" s="10">
        <v>6</v>
      </c>
      <c r="K70" s="10">
        <v>5</v>
      </c>
      <c r="L70" s="10">
        <v>8</v>
      </c>
      <c r="M70" s="10">
        <v>5</v>
      </c>
      <c r="N70" s="10">
        <v>5</v>
      </c>
      <c r="O70" s="5">
        <v>67</v>
      </c>
      <c r="P70" s="1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6.5">
      <c r="A71" s="5">
        <v>3</v>
      </c>
      <c r="B71" s="5" t="s">
        <v>86</v>
      </c>
      <c r="C71" s="10">
        <v>6</v>
      </c>
      <c r="D71" s="10">
        <v>8</v>
      </c>
      <c r="E71" s="10">
        <v>5</v>
      </c>
      <c r="F71" s="10">
        <v>4</v>
      </c>
      <c r="G71" s="10">
        <v>8</v>
      </c>
      <c r="H71" s="10">
        <v>4</v>
      </c>
      <c r="I71" s="10">
        <v>4</v>
      </c>
      <c r="J71" s="10">
        <v>5</v>
      </c>
      <c r="K71" s="10">
        <v>7</v>
      </c>
      <c r="L71" s="10">
        <v>6</v>
      </c>
      <c r="M71" s="10">
        <v>4</v>
      </c>
      <c r="N71" s="10">
        <v>5</v>
      </c>
      <c r="O71" s="5">
        <v>66</v>
      </c>
      <c r="P71" s="1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6.5">
      <c r="A72" s="5">
        <v>4</v>
      </c>
      <c r="B72" s="5" t="s">
        <v>87</v>
      </c>
      <c r="C72" s="10">
        <v>7</v>
      </c>
      <c r="D72" s="10">
        <v>6</v>
      </c>
      <c r="E72" s="10">
        <v>5</v>
      </c>
      <c r="F72" s="10">
        <v>4</v>
      </c>
      <c r="G72" s="10">
        <v>6</v>
      </c>
      <c r="H72" s="10">
        <v>5</v>
      </c>
      <c r="I72" s="10">
        <v>5</v>
      </c>
      <c r="J72" s="10">
        <v>5</v>
      </c>
      <c r="K72" s="10">
        <v>7</v>
      </c>
      <c r="L72" s="10">
        <v>6</v>
      </c>
      <c r="M72" s="10">
        <v>4</v>
      </c>
      <c r="N72" s="10">
        <v>4</v>
      </c>
      <c r="O72" s="5">
        <v>64</v>
      </c>
      <c r="P72" s="1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6.5">
      <c r="A73" s="5">
        <v>5</v>
      </c>
      <c r="B73" s="5" t="s">
        <v>88</v>
      </c>
      <c r="C73" s="10">
        <v>8</v>
      </c>
      <c r="D73" s="10">
        <v>4</v>
      </c>
      <c r="E73" s="10">
        <v>5</v>
      </c>
      <c r="F73" s="10">
        <v>5</v>
      </c>
      <c r="G73" s="10">
        <v>7</v>
      </c>
      <c r="H73" s="10">
        <v>5</v>
      </c>
      <c r="I73" s="10">
        <v>5</v>
      </c>
      <c r="J73" s="10">
        <v>5</v>
      </c>
      <c r="K73" s="10">
        <v>7</v>
      </c>
      <c r="L73" s="10">
        <v>8</v>
      </c>
      <c r="M73" s="10">
        <v>4</v>
      </c>
      <c r="N73" s="10">
        <v>6</v>
      </c>
      <c r="O73" s="5">
        <v>69</v>
      </c>
      <c r="P73" s="1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6.5">
      <c r="A74" s="5">
        <v>6</v>
      </c>
      <c r="B74" s="5" t="s">
        <v>89</v>
      </c>
      <c r="C74" s="10">
        <v>5</v>
      </c>
      <c r="D74" s="10">
        <v>7</v>
      </c>
      <c r="E74" s="10">
        <v>6</v>
      </c>
      <c r="F74" s="10">
        <v>4</v>
      </c>
      <c r="G74" s="10">
        <v>7</v>
      </c>
      <c r="H74" s="10">
        <v>6</v>
      </c>
      <c r="I74" s="10">
        <v>4</v>
      </c>
      <c r="J74" s="10">
        <v>5</v>
      </c>
      <c r="K74" s="10">
        <v>8</v>
      </c>
      <c r="L74" s="10">
        <v>6</v>
      </c>
      <c r="M74" s="10">
        <v>4</v>
      </c>
      <c r="N74" s="10">
        <v>6</v>
      </c>
      <c r="O74" s="5">
        <v>68</v>
      </c>
      <c r="P74" s="1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6.5">
      <c r="A75" s="5">
        <v>7</v>
      </c>
      <c r="B75" s="5" t="s">
        <v>90</v>
      </c>
      <c r="C75" s="10">
        <v>8</v>
      </c>
      <c r="D75" s="10">
        <v>4</v>
      </c>
      <c r="E75" s="10">
        <v>6</v>
      </c>
      <c r="F75" s="10">
        <v>4</v>
      </c>
      <c r="G75" s="10">
        <v>7</v>
      </c>
      <c r="H75" s="10">
        <v>6</v>
      </c>
      <c r="I75" s="10">
        <v>4</v>
      </c>
      <c r="J75" s="10">
        <v>6</v>
      </c>
      <c r="K75" s="10">
        <v>4</v>
      </c>
      <c r="L75" s="10">
        <v>9</v>
      </c>
      <c r="M75" s="10">
        <v>5</v>
      </c>
      <c r="N75" s="10">
        <v>5</v>
      </c>
      <c r="O75" s="5">
        <v>68</v>
      </c>
      <c r="P75" s="1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6.5">
      <c r="A76" s="5">
        <v>8</v>
      </c>
      <c r="B76" s="5" t="s">
        <v>91</v>
      </c>
      <c r="C76" s="10">
        <v>5</v>
      </c>
      <c r="D76" s="10">
        <v>7</v>
      </c>
      <c r="E76" s="10">
        <v>5</v>
      </c>
      <c r="F76" s="10">
        <v>4</v>
      </c>
      <c r="G76" s="10">
        <v>7</v>
      </c>
      <c r="H76" s="10">
        <v>5</v>
      </c>
      <c r="I76" s="10">
        <v>4</v>
      </c>
      <c r="J76" s="10">
        <v>6</v>
      </c>
      <c r="K76" s="10">
        <v>8</v>
      </c>
      <c r="L76" s="10">
        <v>6</v>
      </c>
      <c r="M76" s="10">
        <v>5</v>
      </c>
      <c r="N76" s="10">
        <v>5</v>
      </c>
      <c r="O76" s="5">
        <v>67</v>
      </c>
      <c r="P76" s="1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6.5">
      <c r="A77" s="5">
        <v>9</v>
      </c>
      <c r="B77" s="5" t="s">
        <v>92</v>
      </c>
      <c r="C77" s="10">
        <v>6</v>
      </c>
      <c r="D77" s="10">
        <v>7</v>
      </c>
      <c r="E77" s="10">
        <v>5</v>
      </c>
      <c r="F77" s="10">
        <v>4</v>
      </c>
      <c r="G77" s="10">
        <v>8</v>
      </c>
      <c r="H77" s="10">
        <v>4</v>
      </c>
      <c r="I77" s="10">
        <v>4</v>
      </c>
      <c r="J77" s="10">
        <v>5</v>
      </c>
      <c r="K77" s="10">
        <v>7</v>
      </c>
      <c r="L77" s="10">
        <v>6</v>
      </c>
      <c r="M77" s="10">
        <v>4</v>
      </c>
      <c r="N77" s="10">
        <v>5</v>
      </c>
      <c r="O77" s="5">
        <v>65</v>
      </c>
      <c r="P77" s="1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6.5">
      <c r="A78" s="5">
        <v>10</v>
      </c>
      <c r="B78" s="5" t="s">
        <v>93</v>
      </c>
      <c r="C78" s="10">
        <v>9</v>
      </c>
      <c r="D78" s="10">
        <v>4</v>
      </c>
      <c r="E78" s="10">
        <v>5</v>
      </c>
      <c r="F78" s="10">
        <v>5</v>
      </c>
      <c r="G78" s="10">
        <v>7</v>
      </c>
      <c r="H78" s="10">
        <v>5</v>
      </c>
      <c r="I78" s="10">
        <v>5</v>
      </c>
      <c r="J78" s="10">
        <v>5</v>
      </c>
      <c r="K78" s="10">
        <v>4</v>
      </c>
      <c r="L78" s="10">
        <v>9</v>
      </c>
      <c r="M78" s="10">
        <v>4</v>
      </c>
      <c r="N78" s="10">
        <v>6</v>
      </c>
      <c r="O78" s="5">
        <v>68</v>
      </c>
      <c r="P78" s="1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6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6.5">
      <c r="A80" s="13" t="s">
        <v>94</v>
      </c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6.5">
      <c r="A81" s="8" t="s">
        <v>8</v>
      </c>
      <c r="B81" s="8" t="s">
        <v>9</v>
      </c>
      <c r="C81" s="8" t="s">
        <v>10</v>
      </c>
      <c r="D81" s="8" t="s">
        <v>11</v>
      </c>
      <c r="E81" s="8" t="s">
        <v>12</v>
      </c>
      <c r="F81" s="8" t="s">
        <v>13</v>
      </c>
      <c r="G81" s="8" t="s">
        <v>14</v>
      </c>
      <c r="H81" s="8" t="s">
        <v>15</v>
      </c>
      <c r="I81" s="8" t="s">
        <v>16</v>
      </c>
      <c r="J81" s="8" t="s">
        <v>17</v>
      </c>
      <c r="K81" s="8" t="s">
        <v>18</v>
      </c>
      <c r="L81" s="8" t="s">
        <v>19</v>
      </c>
      <c r="M81" s="1"/>
      <c r="N81" s="1"/>
      <c r="O81" s="1"/>
      <c r="P81" s="1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6.5">
      <c r="A82" s="8">
        <v>31</v>
      </c>
      <c r="B82" s="8">
        <v>28</v>
      </c>
      <c r="C82" s="8">
        <v>31</v>
      </c>
      <c r="D82" s="8">
        <v>30</v>
      </c>
      <c r="E82" s="8">
        <v>31</v>
      </c>
      <c r="F82" s="8">
        <v>30</v>
      </c>
      <c r="G82" s="8">
        <v>31</v>
      </c>
      <c r="H82" s="8">
        <v>31</v>
      </c>
      <c r="I82" s="8">
        <v>30</v>
      </c>
      <c r="J82" s="8">
        <v>31</v>
      </c>
      <c r="K82" s="8">
        <v>30</v>
      </c>
      <c r="L82" s="8">
        <v>31</v>
      </c>
      <c r="M82" s="1"/>
      <c r="N82" s="1"/>
      <c r="O82" s="1"/>
      <c r="P82" s="1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6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6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4"/>
      <c r="R84" s="14"/>
      <c r="S84" s="14"/>
      <c r="T84" s="14"/>
      <c r="U84" s="14"/>
      <c r="V84" s="14"/>
      <c r="W84" s="14"/>
      <c r="X84" s="14"/>
      <c r="Y84" s="14"/>
      <c r="Z84" s="14"/>
    </row>
  </sheetData>
  <mergeCells count="25">
    <mergeCell ref="C25:C26"/>
    <mergeCell ref="D25:O25"/>
    <mergeCell ref="P25:P26"/>
    <mergeCell ref="A45:E45"/>
    <mergeCell ref="A46:A47"/>
    <mergeCell ref="Q24:T24"/>
    <mergeCell ref="C46:C47"/>
    <mergeCell ref="D46:O46"/>
    <mergeCell ref="B25:B26"/>
    <mergeCell ref="S3:T3"/>
    <mergeCell ref="A66:E66"/>
    <mergeCell ref="A67:A68"/>
    <mergeCell ref="B67:B68"/>
    <mergeCell ref="C67:N67"/>
    <mergeCell ref="O67:O68"/>
    <mergeCell ref="P46:P47"/>
    <mergeCell ref="P4:P5"/>
    <mergeCell ref="A25:A26"/>
    <mergeCell ref="B46:B47"/>
    <mergeCell ref="A1:M1"/>
    <mergeCell ref="A3:D3"/>
    <mergeCell ref="A4:A5"/>
    <mergeCell ref="B4:B5"/>
    <mergeCell ref="C4:C5"/>
    <mergeCell ref="D4:O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3</vt:i4>
      </vt:variant>
    </vt:vector>
  </HeadingPairs>
  <TitlesOfParts>
    <vt:vector size="11" baseType="lpstr">
      <vt:lpstr>0.공사기간산정근거</vt:lpstr>
      <vt:lpstr>1 공사기간 산출자료</vt:lpstr>
      <vt:lpstr>작업일수</vt:lpstr>
      <vt:lpstr>Sheet1</vt:lpstr>
      <vt:lpstr>2.작업일수 (2)</vt:lpstr>
      <vt:lpstr>---&gt;참고용</vt:lpstr>
      <vt:lpstr>월별작업일수(데이터산정)</vt:lpstr>
      <vt:lpstr>기상상태</vt:lpstr>
      <vt:lpstr>'1 공사기간 산출자료'!Print_Area</vt:lpstr>
      <vt:lpstr>'2.작업일수 (2)'!Print_Titles</vt:lpstr>
      <vt:lpstr>작업일수!Print_Titles</vt:lpstr>
    </vt:vector>
  </TitlesOfParts>
  <Company>GR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</dc:creator>
  <cp:lastModifiedBy>USER</cp:lastModifiedBy>
  <cp:lastPrinted>2026-10-18T04:22:18Z</cp:lastPrinted>
  <dcterms:created xsi:type="dcterms:W3CDTF">2002-03-18T19:33:35Z</dcterms:created>
  <dcterms:modified xsi:type="dcterms:W3CDTF">2026-10-22T07:17:16Z</dcterms:modified>
</cp:coreProperties>
</file>