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사용자\Desktop\장재규\감리 공고\[한국토지신탁] 한화포레나 청주센트럴밸리 공동주택 감리자(건축  전기  소방) 모집공고 송부\"/>
    </mc:Choice>
  </mc:AlternateContent>
  <bookViews>
    <workbookView xWindow="0" yWindow="0" windowWidth="28800" windowHeight="12135" tabRatio="792" activeTab="6"/>
  </bookViews>
  <sheets>
    <sheet name="사업개요" sheetId="18" r:id="rId1"/>
    <sheet name="건축_갑지(사업비)" sheetId="19" state="hidden" r:id="rId2"/>
    <sheet name="건축_을지(총공사비)" sheetId="20" state="hidden" r:id="rId3"/>
    <sheet name="건축_예정공정표" sheetId="31" state="hidden" r:id="rId4"/>
    <sheet name="소방_갑지(사업비)" sheetId="23" r:id="rId5"/>
    <sheet name="소방_을지(총공사비)" sheetId="24" r:id="rId6"/>
    <sheet name="예정공정표" sheetId="33" r:id="rId7"/>
    <sheet name="소방_예정공정표" sheetId="22" state="hidden" r:id="rId8"/>
    <sheet name="전기_갑지(사업비)" sheetId="26" state="hidden" r:id="rId9"/>
    <sheet name="전기_을지(총공사비)" sheetId="27" state="hidden" r:id="rId10"/>
    <sheet name="전기_예정공정표" sheetId="30" state="hidden" r:id="rId11"/>
    <sheet name="청주시 사례" sheetId="29" state="hidden" r:id="rId12"/>
  </sheets>
  <externalReferences>
    <externalReference r:id="rId13"/>
    <externalReference r:id="rId14"/>
  </externalReferences>
  <definedNames>
    <definedName name="_xlnm.Print_Area" localSheetId="1">'건축_갑지(사업비)'!$A$1:$G$36</definedName>
    <definedName name="_xlnm.Print_Area" localSheetId="3">건축_예정공정표!$A$1:$AP$30</definedName>
    <definedName name="_xlnm.Print_Area" localSheetId="2">'건축_을지(총공사비)'!$A$1:$G$59</definedName>
    <definedName name="_xlnm.Print_Area" localSheetId="0">사업개요!$A$1:$E$30</definedName>
    <definedName name="_xlnm.Print_Area" localSheetId="4">'소방_갑지(사업비)'!$A$1:$G$24</definedName>
    <definedName name="_xlnm.Print_Area" localSheetId="7">소방_예정공정표!$A$1:$AP$19</definedName>
    <definedName name="_xlnm.Print_Area" localSheetId="5">'소방_을지(총공사비)'!$A$1:$G$16</definedName>
    <definedName name="_xlnm.Print_Area" localSheetId="8">'전기_갑지(사업비)'!$A$1:$G$24</definedName>
    <definedName name="_xlnm.Print_Area" localSheetId="10">전기_예정공정표!$A$1:$AP$19</definedName>
    <definedName name="_xlnm.Print_Area" localSheetId="9">'전기_을지(총공사비)'!$A$1:$G$29</definedName>
  </definedNames>
  <calcPr calcId="162913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33" l="1"/>
  <c r="I6" i="33" s="1"/>
  <c r="J6" i="33" s="1"/>
  <c r="K6" i="33" s="1"/>
  <c r="L6" i="33" s="1"/>
  <c r="M6" i="33" s="1"/>
  <c r="N6" i="33" s="1"/>
  <c r="O6" i="33" s="1"/>
  <c r="P6" i="33" s="1"/>
  <c r="Q6" i="33" s="1"/>
  <c r="R6" i="33" s="1"/>
  <c r="S6" i="33" s="1"/>
  <c r="T6" i="33" s="1"/>
  <c r="U6" i="33" s="1"/>
  <c r="V6" i="33" s="1"/>
  <c r="W6" i="33" s="1"/>
  <c r="X6" i="33" s="1"/>
  <c r="Y6" i="33" s="1"/>
  <c r="Z6" i="33" s="1"/>
  <c r="AA6" i="33" s="1"/>
  <c r="AB6" i="33" s="1"/>
  <c r="AC6" i="33" s="1"/>
  <c r="AD6" i="33" s="1"/>
  <c r="AE6" i="33" s="1"/>
  <c r="AF6" i="33" s="1"/>
  <c r="AG6" i="33" s="1"/>
  <c r="AH6" i="33" s="1"/>
  <c r="AI6" i="33" s="1"/>
  <c r="AJ6" i="33" s="1"/>
  <c r="AK6" i="33" s="1"/>
  <c r="E6" i="33"/>
  <c r="F6" i="33" s="1"/>
  <c r="C30" i="18" l="1"/>
  <c r="C29" i="18"/>
  <c r="C27" i="18"/>
  <c r="C26" i="18"/>
  <c r="C25" i="18"/>
  <c r="D21" i="23"/>
  <c r="D20" i="23"/>
  <c r="F20" i="23" s="1"/>
  <c r="F19" i="23"/>
  <c r="D18" i="23"/>
  <c r="F18" i="23" s="1"/>
  <c r="F21" i="23" s="1"/>
  <c r="F17" i="23"/>
  <c r="F16" i="23"/>
  <c r="F15" i="23"/>
  <c r="G10" i="24"/>
  <c r="G9" i="24"/>
  <c r="G8" i="24"/>
  <c r="E6" i="24"/>
  <c r="E5" i="24"/>
  <c r="G10" i="23"/>
  <c r="G9" i="23"/>
  <c r="G7" i="23"/>
  <c r="G6" i="23"/>
  <c r="G5" i="23"/>
  <c r="E8" i="23"/>
  <c r="D7" i="24" l="1"/>
  <c r="G7" i="24"/>
  <c r="G13" i="24" s="1"/>
  <c r="D6" i="24"/>
  <c r="D5" i="24"/>
  <c r="D12" i="24"/>
  <c r="G12" i="24" s="1"/>
  <c r="D11" i="24"/>
  <c r="G11" i="24" s="1"/>
  <c r="D15" i="24"/>
  <c r="D14" i="24"/>
  <c r="D10" i="24"/>
  <c r="D9" i="24"/>
  <c r="D8" i="24"/>
  <c r="F11" i="23"/>
  <c r="F14" i="23" s="1"/>
  <c r="F24" i="23" s="1"/>
  <c r="F16" i="19"/>
  <c r="J74" i="29" l="1"/>
  <c r="J73" i="29"/>
  <c r="J69" i="29"/>
  <c r="J67" i="29"/>
  <c r="J66" i="29"/>
  <c r="J65" i="29"/>
  <c r="J64" i="29"/>
  <c r="J63" i="29"/>
  <c r="J62" i="29"/>
  <c r="J61" i="29"/>
  <c r="J60" i="29"/>
  <c r="J59" i="29"/>
  <c r="J58" i="29"/>
  <c r="J57" i="29"/>
  <c r="J56" i="29"/>
  <c r="J55" i="29"/>
  <c r="J54" i="29"/>
  <c r="J53" i="29"/>
  <c r="J51" i="29"/>
  <c r="J50" i="29"/>
  <c r="J49" i="29"/>
  <c r="J48" i="29"/>
  <c r="J47" i="29"/>
  <c r="J46" i="29"/>
  <c r="J45" i="29"/>
  <c r="J44" i="29"/>
  <c r="J43" i="29"/>
  <c r="J41" i="29"/>
  <c r="J40" i="29"/>
  <c r="J39" i="29"/>
  <c r="J38" i="29"/>
  <c r="J37" i="29"/>
  <c r="J36" i="29"/>
  <c r="J35" i="29"/>
  <c r="J34" i="29"/>
  <c r="J33" i="29"/>
  <c r="J32" i="29"/>
  <c r="J31" i="29"/>
  <c r="J30" i="29"/>
  <c r="J29" i="29"/>
  <c r="J28" i="29"/>
  <c r="J27" i="29"/>
  <c r="J26" i="29"/>
  <c r="J25" i="29"/>
  <c r="J24" i="29"/>
  <c r="J23" i="29"/>
  <c r="J22" i="29"/>
  <c r="J21" i="29"/>
  <c r="J20" i="29"/>
  <c r="J19" i="29"/>
  <c r="J17" i="29"/>
  <c r="J16" i="29"/>
  <c r="J15" i="29"/>
  <c r="J14" i="29"/>
  <c r="J13" i="29"/>
  <c r="J12" i="29"/>
  <c r="J11" i="29"/>
  <c r="J10" i="29"/>
  <c r="J9" i="29"/>
  <c r="J8" i="29"/>
  <c r="J7" i="29"/>
  <c r="J6" i="29"/>
  <c r="J5" i="29"/>
  <c r="H72" i="29" l="1"/>
  <c r="H68" i="29"/>
  <c r="H52" i="29"/>
  <c r="H42" i="29"/>
  <c r="H18" i="29"/>
  <c r="F68" i="29"/>
  <c r="F52" i="29"/>
  <c r="F42" i="29"/>
  <c r="D52" i="29"/>
  <c r="D42" i="29"/>
  <c r="F18" i="29"/>
  <c r="E11" i="23" l="1"/>
  <c r="D13" i="24"/>
  <c r="D16" i="24" s="1"/>
  <c r="E7" i="24"/>
  <c r="F71" i="29"/>
  <c r="J71" i="29" s="1"/>
  <c r="F70" i="29"/>
  <c r="J70" i="29" s="1"/>
  <c r="J18" i="29"/>
  <c r="F75" i="29"/>
  <c r="G42" i="29" s="1"/>
  <c r="J42" i="29"/>
  <c r="J68" i="29"/>
  <c r="H75" i="29"/>
  <c r="J52" i="29"/>
  <c r="I72" i="29"/>
  <c r="J72" i="29"/>
  <c r="D16" i="29"/>
  <c r="D69" i="29"/>
  <c r="D73" i="29"/>
  <c r="E22" i="24" l="1"/>
  <c r="E13" i="24"/>
  <c r="E15" i="24" s="1"/>
  <c r="I75" i="29"/>
  <c r="G52" i="29"/>
  <c r="I52" i="29"/>
  <c r="I68" i="29"/>
  <c r="I18" i="29"/>
  <c r="G68" i="29"/>
  <c r="I42" i="29"/>
  <c r="I66" i="29"/>
  <c r="I50" i="29"/>
  <c r="I34" i="29"/>
  <c r="G73" i="29"/>
  <c r="G58" i="29"/>
  <c r="G26" i="29"/>
  <c r="G10" i="29"/>
  <c r="I39" i="29"/>
  <c r="G31" i="29"/>
  <c r="I65" i="29"/>
  <c r="I49" i="29"/>
  <c r="I33" i="29"/>
  <c r="I17" i="29"/>
  <c r="G72" i="29"/>
  <c r="G57" i="29"/>
  <c r="G41" i="29"/>
  <c r="G25" i="29"/>
  <c r="G9" i="29"/>
  <c r="I8" i="29"/>
  <c r="I6" i="29"/>
  <c r="I64" i="29"/>
  <c r="I48" i="29"/>
  <c r="I32" i="29"/>
  <c r="I16" i="29"/>
  <c r="G71" i="29"/>
  <c r="G56" i="29"/>
  <c r="G40" i="29"/>
  <c r="G24" i="29"/>
  <c r="G8" i="29"/>
  <c r="G64" i="29"/>
  <c r="G32" i="29"/>
  <c r="I54" i="29"/>
  <c r="I63" i="29"/>
  <c r="I47" i="29"/>
  <c r="I31" i="29"/>
  <c r="I15" i="29"/>
  <c r="G70" i="29"/>
  <c r="G55" i="29"/>
  <c r="G39" i="29"/>
  <c r="G23" i="29"/>
  <c r="G7" i="29"/>
  <c r="I24" i="29"/>
  <c r="G48" i="29"/>
  <c r="I55" i="29"/>
  <c r="I62" i="29"/>
  <c r="I46" i="29"/>
  <c r="I30" i="29"/>
  <c r="I14" i="29"/>
  <c r="G69" i="29"/>
  <c r="G54" i="29"/>
  <c r="G38" i="29"/>
  <c r="G22" i="29"/>
  <c r="G6" i="29"/>
  <c r="I40" i="29"/>
  <c r="I38" i="29"/>
  <c r="I61" i="29"/>
  <c r="I45" i="29"/>
  <c r="I29" i="29"/>
  <c r="I13" i="29"/>
  <c r="G53" i="29"/>
  <c r="G37" i="29"/>
  <c r="G21" i="29"/>
  <c r="G5" i="29"/>
  <c r="I71" i="29"/>
  <c r="I23" i="29"/>
  <c r="G15" i="29"/>
  <c r="G46" i="29"/>
  <c r="I60" i="29"/>
  <c r="I44" i="29"/>
  <c r="I28" i="29"/>
  <c r="I12" i="29"/>
  <c r="G36" i="29"/>
  <c r="G20" i="29"/>
  <c r="J75" i="29"/>
  <c r="I56" i="29"/>
  <c r="G16" i="29"/>
  <c r="I22" i="29"/>
  <c r="I74" i="29"/>
  <c r="I59" i="29"/>
  <c r="I43" i="29"/>
  <c r="I27" i="29"/>
  <c r="I11" i="29"/>
  <c r="G67" i="29"/>
  <c r="G51" i="29"/>
  <c r="G35" i="29"/>
  <c r="G19" i="29"/>
  <c r="G63" i="29"/>
  <c r="G62" i="29"/>
  <c r="I73" i="29"/>
  <c r="I58" i="29"/>
  <c r="I26" i="29"/>
  <c r="I10" i="29"/>
  <c r="G66" i="29"/>
  <c r="G50" i="29"/>
  <c r="G34" i="29"/>
  <c r="I7" i="29"/>
  <c r="I69" i="29"/>
  <c r="I57" i="29"/>
  <c r="I41" i="29"/>
  <c r="I25" i="29"/>
  <c r="I9" i="29"/>
  <c r="G65" i="29"/>
  <c r="G49" i="29"/>
  <c r="G33" i="29"/>
  <c r="G17" i="29"/>
  <c r="I70" i="29"/>
  <c r="G47" i="29"/>
  <c r="I53" i="29"/>
  <c r="I37" i="29"/>
  <c r="I21" i="29"/>
  <c r="I5" i="29"/>
  <c r="G61" i="29"/>
  <c r="G45" i="29"/>
  <c r="G29" i="29"/>
  <c r="G13" i="29"/>
  <c r="I51" i="29"/>
  <c r="I19" i="29"/>
  <c r="G59" i="29"/>
  <c r="G27" i="29"/>
  <c r="G14" i="29"/>
  <c r="I36" i="29"/>
  <c r="I20" i="29"/>
  <c r="G75" i="29"/>
  <c r="G60" i="29"/>
  <c r="G44" i="29"/>
  <c r="G28" i="29"/>
  <c r="G12" i="29"/>
  <c r="I67" i="29"/>
  <c r="I35" i="29"/>
  <c r="G74" i="29"/>
  <c r="G43" i="29"/>
  <c r="G11" i="29"/>
  <c r="G30" i="29"/>
  <c r="G18" i="29"/>
  <c r="D18" i="29"/>
  <c r="F26" i="27"/>
  <c r="F29" i="27" s="1"/>
  <c r="F11" i="26"/>
  <c r="F14" i="26" s="1"/>
  <c r="F15" i="26"/>
  <c r="F16" i="26"/>
  <c r="F17" i="26"/>
  <c r="F18" i="26"/>
  <c r="F19" i="26"/>
  <c r="F20" i="26"/>
  <c r="D21" i="26"/>
  <c r="F22" i="26"/>
  <c r="F23" i="26"/>
  <c r="E14" i="24" l="1"/>
  <c r="E18" i="24" s="1"/>
  <c r="E19" i="24"/>
  <c r="G15" i="24"/>
  <c r="E13" i="23"/>
  <c r="K12" i="29"/>
  <c r="L12" i="29" s="1"/>
  <c r="K31" i="29"/>
  <c r="L31" i="29" s="1"/>
  <c r="K13" i="29"/>
  <c r="L13" i="29" s="1"/>
  <c r="K32" i="29"/>
  <c r="L32" i="29" s="1"/>
  <c r="K25" i="29"/>
  <c r="L25" i="29" s="1"/>
  <c r="K43" i="29"/>
  <c r="K10" i="29"/>
  <c r="L10" i="29" s="1"/>
  <c r="K28" i="29"/>
  <c r="L28" i="29" s="1"/>
  <c r="K46" i="29"/>
  <c r="L46" i="29" s="1"/>
  <c r="K39" i="29"/>
  <c r="L39" i="29" s="1"/>
  <c r="K30" i="29"/>
  <c r="L30" i="29" s="1"/>
  <c r="K40" i="29"/>
  <c r="L40" i="29" s="1"/>
  <c r="K41" i="29"/>
  <c r="L41" i="29" s="1"/>
  <c r="K51" i="29"/>
  <c r="L51" i="29" s="1"/>
  <c r="K19" i="29"/>
  <c r="K36" i="29"/>
  <c r="L36" i="29" s="1"/>
  <c r="K66" i="29"/>
  <c r="L66" i="29" s="1"/>
  <c r="K44" i="29"/>
  <c r="L44" i="29" s="1"/>
  <c r="K29" i="29"/>
  <c r="L29" i="29" s="1"/>
  <c r="K53" i="29"/>
  <c r="K24" i="29"/>
  <c r="L24" i="29" s="1"/>
  <c r="K5" i="29"/>
  <c r="K48" i="29"/>
  <c r="L48" i="29" s="1"/>
  <c r="K47" i="29"/>
  <c r="L47" i="29" s="1"/>
  <c r="K49" i="29"/>
  <c r="L49" i="29" s="1"/>
  <c r="K50" i="29"/>
  <c r="L50" i="29" s="1"/>
  <c r="K60" i="29"/>
  <c r="L60" i="29" s="1"/>
  <c r="K27" i="29"/>
  <c r="L27" i="29" s="1"/>
  <c r="K45" i="29"/>
  <c r="L45" i="29" s="1"/>
  <c r="K67" i="29"/>
  <c r="L67" i="29" s="1"/>
  <c r="K33" i="29"/>
  <c r="L33" i="29" s="1"/>
  <c r="K22" i="29"/>
  <c r="L22" i="29" s="1"/>
  <c r="K57" i="29"/>
  <c r="L57" i="29" s="1"/>
  <c r="K64" i="29"/>
  <c r="L64" i="29" s="1"/>
  <c r="K58" i="29"/>
  <c r="L58" i="29" s="1"/>
  <c r="K59" i="29"/>
  <c r="L59" i="29" s="1"/>
  <c r="K69" i="29"/>
  <c r="L69" i="29" s="1"/>
  <c r="K35" i="29"/>
  <c r="L35" i="29" s="1"/>
  <c r="K54" i="29"/>
  <c r="L54" i="29" s="1"/>
  <c r="K56" i="29"/>
  <c r="L56" i="29" s="1"/>
  <c r="K7" i="29"/>
  <c r="L7" i="29" s="1"/>
  <c r="K37" i="29"/>
  <c r="L37" i="29" s="1"/>
  <c r="K73" i="29"/>
  <c r="L73" i="29" s="1"/>
  <c r="K63" i="29"/>
  <c r="L63" i="29" s="1"/>
  <c r="K8" i="29"/>
  <c r="L8" i="29" s="1"/>
  <c r="K20" i="29"/>
  <c r="L20" i="29" s="1"/>
  <c r="K38" i="29"/>
  <c r="L38" i="29" s="1"/>
  <c r="K65" i="29"/>
  <c r="L65" i="29" s="1"/>
  <c r="K14" i="29"/>
  <c r="L14" i="29" s="1"/>
  <c r="K9" i="29"/>
  <c r="L9" i="29" s="1"/>
  <c r="K61" i="29"/>
  <c r="L61" i="29" s="1"/>
  <c r="K62" i="29"/>
  <c r="L62" i="29" s="1"/>
  <c r="K17" i="29"/>
  <c r="L17" i="29" s="1"/>
  <c r="K6" i="29"/>
  <c r="L6" i="29" s="1"/>
  <c r="K55" i="29"/>
  <c r="L55" i="29" s="1"/>
  <c r="K15" i="29"/>
  <c r="L15" i="29" s="1"/>
  <c r="K21" i="29"/>
  <c r="L21" i="29" s="1"/>
  <c r="K26" i="29"/>
  <c r="L26" i="29" s="1"/>
  <c r="K16" i="29"/>
  <c r="L16" i="29" s="1"/>
  <c r="K11" i="29"/>
  <c r="L11" i="29" s="1"/>
  <c r="K74" i="29"/>
  <c r="L74" i="29" s="1"/>
  <c r="K23" i="29"/>
  <c r="L23" i="29" s="1"/>
  <c r="K34" i="29"/>
  <c r="L34" i="29" s="1"/>
  <c r="K71" i="29"/>
  <c r="K70" i="29"/>
  <c r="L70" i="29" s="1"/>
  <c r="F21" i="26"/>
  <c r="F24" i="26" s="1"/>
  <c r="E12" i="23" l="1"/>
  <c r="G12" i="23" s="1"/>
  <c r="G14" i="24"/>
  <c r="G16" i="24" s="1"/>
  <c r="E16" i="24"/>
  <c r="G13" i="23"/>
  <c r="K72" i="29"/>
  <c r="L71" i="29"/>
  <c r="L72" i="29" s="1"/>
  <c r="L19" i="29"/>
  <c r="K42" i="29"/>
  <c r="K52" i="29"/>
  <c r="L43" i="29"/>
  <c r="L52" i="29" s="1"/>
  <c r="L5" i="29"/>
  <c r="L18" i="29" s="1"/>
  <c r="K18" i="29"/>
  <c r="K68" i="29"/>
  <c r="L53" i="29"/>
  <c r="L68" i="29" s="1"/>
  <c r="L42" i="29"/>
  <c r="D21" i="19"/>
  <c r="E14" i="23" l="1"/>
  <c r="E24" i="23" s="1"/>
  <c r="K76" i="29"/>
  <c r="F56" i="20"/>
  <c r="F59" i="20" s="1"/>
  <c r="F23" i="19"/>
  <c r="F22" i="19"/>
  <c r="F20" i="19"/>
  <c r="F19" i="19"/>
  <c r="F18" i="19"/>
  <c r="F17" i="19"/>
  <c r="F15" i="19"/>
  <c r="F11" i="19" l="1"/>
  <c r="F14" i="19" s="1"/>
  <c r="F21" i="19" l="1"/>
  <c r="F24" i="19" s="1"/>
  <c r="D68" i="29" l="1"/>
  <c r="D75" i="29" l="1"/>
  <c r="E68" i="29" s="1"/>
  <c r="M47" i="29"/>
  <c r="K75" i="29"/>
  <c r="M74" i="29"/>
  <c r="M72" i="29"/>
  <c r="M22" i="29"/>
  <c r="M14" i="29"/>
  <c r="M51" i="29"/>
  <c r="M7" i="29"/>
  <c r="M24" i="29"/>
  <c r="M15" i="29"/>
  <c r="M10" i="29"/>
  <c r="M26" i="29"/>
  <c r="M25" i="29"/>
  <c r="M33" i="29"/>
  <c r="M27" i="29"/>
  <c r="M13" i="29"/>
  <c r="M40" i="29"/>
  <c r="M6" i="29"/>
  <c r="M19" i="29"/>
  <c r="M44" i="29"/>
  <c r="M30" i="29"/>
  <c r="M11" i="29"/>
  <c r="M23" i="29"/>
  <c r="M34" i="29"/>
  <c r="M17" i="29"/>
  <c r="M48" i="29"/>
  <c r="M28" i="29"/>
  <c r="M21" i="29"/>
  <c r="M45" i="29"/>
  <c r="M50" i="29"/>
  <c r="M20" i="29"/>
  <c r="M32" i="29"/>
  <c r="M37" i="29"/>
  <c r="M71" i="29"/>
  <c r="M41" i="29"/>
  <c r="M49" i="29"/>
  <c r="M35" i="29"/>
  <c r="M39" i="29"/>
  <c r="M29" i="29"/>
  <c r="M38" i="29"/>
  <c r="M31" i="29"/>
  <c r="M36" i="29"/>
  <c r="M9" i="29"/>
  <c r="M8" i="29"/>
  <c r="M12" i="29"/>
  <c r="M43" i="29"/>
  <c r="M46" i="29"/>
  <c r="M70" i="29"/>
  <c r="M65" i="29"/>
  <c r="M42" i="29"/>
  <c r="M67" i="29"/>
  <c r="M54" i="29"/>
  <c r="M53" i="29"/>
  <c r="M73" i="29"/>
  <c r="M60" i="29"/>
  <c r="M63" i="29"/>
  <c r="M57" i="29"/>
  <c r="M61" i="29"/>
  <c r="M59" i="29"/>
  <c r="M64" i="29"/>
  <c r="M58" i="29"/>
  <c r="M66" i="29"/>
  <c r="M56" i="29"/>
  <c r="M62" i="29"/>
  <c r="M52" i="29"/>
  <c r="M16" i="29"/>
  <c r="M18" i="29"/>
  <c r="M68" i="29"/>
  <c r="M55" i="29"/>
  <c r="M5" i="29"/>
  <c r="L76" i="29" l="1"/>
  <c r="M69" i="29"/>
  <c r="M75" i="29" s="1"/>
  <c r="E13" i="27"/>
  <c r="D13" i="27" s="1"/>
  <c r="E34" i="20"/>
  <c r="D34" i="20" s="1"/>
  <c r="E22" i="20"/>
  <c r="D22" i="20" s="1"/>
  <c r="E11" i="27"/>
  <c r="D11" i="27" s="1"/>
  <c r="E15" i="20"/>
  <c r="D15" i="20" s="1"/>
  <c r="E5" i="20"/>
  <c r="E11" i="20"/>
  <c r="D11" i="20" s="1"/>
  <c r="G22" i="27"/>
  <c r="D22" i="27" s="1"/>
  <c r="G5" i="26" s="1"/>
  <c r="P74" i="29"/>
  <c r="E6" i="27"/>
  <c r="D6" i="27" s="1"/>
  <c r="E49" i="20"/>
  <c r="D49" i="20" s="1"/>
  <c r="E44" i="20"/>
  <c r="D44" i="20" s="1"/>
  <c r="E8" i="20"/>
  <c r="D8" i="20" s="1"/>
  <c r="E24" i="20"/>
  <c r="D24" i="20" s="1"/>
  <c r="E12" i="27"/>
  <c r="D12" i="27" s="1"/>
  <c r="E39" i="20"/>
  <c r="D39" i="20" s="1"/>
  <c r="E19" i="27"/>
  <c r="D19" i="27" s="1"/>
  <c r="E41" i="20"/>
  <c r="D41" i="20" s="1"/>
  <c r="E19" i="20"/>
  <c r="G25" i="27"/>
  <c r="D25" i="27" s="1"/>
  <c r="G10" i="26" s="1"/>
  <c r="D10" i="26" s="1"/>
  <c r="Q74" i="29"/>
  <c r="G55" i="20"/>
  <c r="D55" i="20" s="1"/>
  <c r="D10" i="19" s="1"/>
  <c r="G10" i="19" s="1"/>
  <c r="E25" i="20"/>
  <c r="D25" i="20" s="1"/>
  <c r="E10" i="20"/>
  <c r="D10" i="20" s="1"/>
  <c r="E31" i="20"/>
  <c r="D31" i="20" s="1"/>
  <c r="E29" i="20"/>
  <c r="D29" i="20" s="1"/>
  <c r="E14" i="20"/>
  <c r="D14" i="20" s="1"/>
  <c r="G21" i="27"/>
  <c r="E6" i="20"/>
  <c r="D6" i="20" s="1"/>
  <c r="E16" i="27"/>
  <c r="D16" i="27" s="1"/>
  <c r="E26" i="20"/>
  <c r="D26" i="20" s="1"/>
  <c r="E36" i="20"/>
  <c r="D36" i="20" s="1"/>
  <c r="E15" i="27"/>
  <c r="D15" i="27" s="1"/>
  <c r="E51" i="20"/>
  <c r="D51" i="20" s="1"/>
  <c r="E30" i="20"/>
  <c r="D30" i="20" s="1"/>
  <c r="E14" i="27"/>
  <c r="D14" i="27" s="1"/>
  <c r="E17" i="27"/>
  <c r="D17" i="27" s="1"/>
  <c r="E37" i="20"/>
  <c r="D37" i="20" s="1"/>
  <c r="E40" i="20"/>
  <c r="D40" i="20" s="1"/>
  <c r="E21" i="20"/>
  <c r="D21" i="20" s="1"/>
  <c r="E48" i="20"/>
  <c r="D48" i="20" s="1"/>
  <c r="E7" i="20"/>
  <c r="D7" i="20" s="1"/>
  <c r="R74" i="29"/>
  <c r="G53" i="20"/>
  <c r="E8" i="27"/>
  <c r="D8" i="27" s="1"/>
  <c r="E32" i="20"/>
  <c r="D32" i="20" s="1"/>
  <c r="E13" i="20"/>
  <c r="D13" i="20" s="1"/>
  <c r="E47" i="20"/>
  <c r="D47" i="20" s="1"/>
  <c r="E45" i="20"/>
  <c r="D45" i="20" s="1"/>
  <c r="E9" i="20"/>
  <c r="D9" i="20" s="1"/>
  <c r="E9" i="27"/>
  <c r="D9" i="27" s="1"/>
  <c r="E38" i="20"/>
  <c r="D38" i="20" s="1"/>
  <c r="E7" i="27"/>
  <c r="D7" i="27" s="1"/>
  <c r="E35" i="20"/>
  <c r="D35" i="20" s="1"/>
  <c r="G23" i="27"/>
  <c r="D23" i="27" s="1"/>
  <c r="G7" i="26" s="1"/>
  <c r="D7" i="26" s="1"/>
  <c r="E18" i="27"/>
  <c r="D18" i="27" s="1"/>
  <c r="E46" i="20"/>
  <c r="D46" i="20" s="1"/>
  <c r="E20" i="20"/>
  <c r="D20" i="20" s="1"/>
  <c r="E27" i="20"/>
  <c r="D27" i="20" s="1"/>
  <c r="E12" i="20"/>
  <c r="D12" i="20" s="1"/>
  <c r="E28" i="20"/>
  <c r="D28" i="20" s="1"/>
  <c r="E17" i="20"/>
  <c r="D17" i="20" s="1"/>
  <c r="E23" i="20"/>
  <c r="D23" i="20" s="1"/>
  <c r="E5" i="27"/>
  <c r="E16" i="20"/>
  <c r="D16" i="20" s="1"/>
  <c r="E10" i="27"/>
  <c r="D10" i="27" s="1"/>
  <c r="E43" i="20"/>
  <c r="E50" i="20"/>
  <c r="D50" i="20" s="1"/>
  <c r="E33" i="20"/>
  <c r="D33" i="20" s="1"/>
  <c r="E18" i="29"/>
  <c r="E35" i="29"/>
  <c r="E75" i="29"/>
  <c r="E15" i="29"/>
  <c r="E55" i="29"/>
  <c r="E44" i="29"/>
  <c r="E61" i="29"/>
  <c r="E39" i="29"/>
  <c r="E11" i="29"/>
  <c r="E48" i="29"/>
  <c r="E29" i="29"/>
  <c r="E7" i="29"/>
  <c r="E32" i="29"/>
  <c r="E16" i="29"/>
  <c r="E66" i="29"/>
  <c r="E58" i="29"/>
  <c r="E69" i="29"/>
  <c r="E52" i="29"/>
  <c r="E40" i="29"/>
  <c r="E5" i="29"/>
  <c r="E53" i="29"/>
  <c r="E57" i="29"/>
  <c r="E37" i="29"/>
  <c r="E27" i="29"/>
  <c r="E64" i="29"/>
  <c r="E45" i="29"/>
  <c r="E23" i="29"/>
  <c r="E6" i="29"/>
  <c r="E14" i="29"/>
  <c r="E17" i="29"/>
  <c r="E73" i="29"/>
  <c r="E12" i="29"/>
  <c r="E71" i="29"/>
  <c r="E36" i="29"/>
  <c r="E10" i="29"/>
  <c r="E8" i="29"/>
  <c r="E70" i="29"/>
  <c r="E21" i="29"/>
  <c r="E38" i="29"/>
  <c r="E13" i="29"/>
  <c r="E50" i="29"/>
  <c r="E56" i="29"/>
  <c r="E74" i="29"/>
  <c r="E41" i="29"/>
  <c r="E67" i="29"/>
  <c r="E63" i="29"/>
  <c r="E24" i="29"/>
  <c r="E54" i="29"/>
  <c r="E43" i="29"/>
  <c r="E28" i="29"/>
  <c r="E47" i="29"/>
  <c r="E9" i="29"/>
  <c r="E60" i="29"/>
  <c r="E20" i="29"/>
  <c r="E59" i="29"/>
  <c r="E49" i="29"/>
  <c r="E25" i="29"/>
  <c r="E34" i="29"/>
  <c r="E42" i="29"/>
  <c r="E72" i="29"/>
  <c r="E19" i="29"/>
  <c r="E22" i="29"/>
  <c r="E31" i="29"/>
  <c r="E65" i="29"/>
  <c r="E51" i="29"/>
  <c r="E26" i="29"/>
  <c r="E62" i="29"/>
  <c r="E30" i="29"/>
  <c r="E33" i="29"/>
  <c r="E46" i="29"/>
  <c r="N75" i="29" l="1"/>
  <c r="N11" i="29"/>
  <c r="N31" i="29"/>
  <c r="N26" i="29"/>
  <c r="N40" i="29"/>
  <c r="N32" i="29"/>
  <c r="N35" i="29"/>
  <c r="N13" i="29"/>
  <c r="N23" i="29"/>
  <c r="N17" i="29"/>
  <c r="N20" i="29"/>
  <c r="N62" i="29"/>
  <c r="N67" i="29"/>
  <c r="N29" i="29"/>
  <c r="N36" i="29"/>
  <c r="N21" i="29"/>
  <c r="N52" i="29"/>
  <c r="N58" i="29"/>
  <c r="N27" i="29"/>
  <c r="N8" i="29"/>
  <c r="N33" i="29"/>
  <c r="N43" i="29"/>
  <c r="N38" i="29"/>
  <c r="N41" i="29"/>
  <c r="N14" i="29"/>
  <c r="N48" i="29"/>
  <c r="N47" i="29"/>
  <c r="N64" i="29"/>
  <c r="N63" i="29"/>
  <c r="N19" i="29"/>
  <c r="N51" i="29"/>
  <c r="N7" i="29"/>
  <c r="N45" i="29"/>
  <c r="N66" i="29"/>
  <c r="N53" i="29"/>
  <c r="N46" i="29"/>
  <c r="N55" i="29"/>
  <c r="N54" i="29"/>
  <c r="N42" i="29"/>
  <c r="N16" i="29"/>
  <c r="N6" i="29"/>
  <c r="N22" i="29"/>
  <c r="N49" i="29"/>
  <c r="N72" i="29"/>
  <c r="N30" i="29"/>
  <c r="N73" i="29"/>
  <c r="N9" i="29"/>
  <c r="N68" i="29"/>
  <c r="N15" i="29"/>
  <c r="N71" i="29"/>
  <c r="N44" i="29"/>
  <c r="N57" i="29"/>
  <c r="N59" i="29"/>
  <c r="N70" i="29"/>
  <c r="N25" i="29"/>
  <c r="N74" i="29"/>
  <c r="N65" i="29"/>
  <c r="N56" i="29"/>
  <c r="N12" i="29"/>
  <c r="N50" i="29"/>
  <c r="N5" i="29"/>
  <c r="N24" i="29"/>
  <c r="N37" i="29"/>
  <c r="N28" i="29"/>
  <c r="D5" i="20"/>
  <c r="D18" i="20" s="1"/>
  <c r="D5" i="19" s="1"/>
  <c r="E18" i="20"/>
  <c r="D19" i="20"/>
  <c r="D42" i="20" s="1"/>
  <c r="D6" i="19" s="1"/>
  <c r="E42" i="20"/>
  <c r="D21" i="27"/>
  <c r="G6" i="26" s="1"/>
  <c r="D6" i="26" s="1"/>
  <c r="E52" i="20"/>
  <c r="D43" i="20"/>
  <c r="D52" i="20" s="1"/>
  <c r="S74" i="29"/>
  <c r="Q75" i="29" s="1"/>
  <c r="N34" i="29"/>
  <c r="D53" i="20"/>
  <c r="D8" i="19" s="1"/>
  <c r="G8" i="19" s="1"/>
  <c r="D5" i="26"/>
  <c r="N61" i="29"/>
  <c r="N39" i="29"/>
  <c r="G54" i="20"/>
  <c r="D54" i="20" s="1"/>
  <c r="D9" i="19" s="1"/>
  <c r="G9" i="19" s="1"/>
  <c r="N69" i="29"/>
  <c r="G24" i="27"/>
  <c r="D24" i="27" s="1"/>
  <c r="G9" i="26" s="1"/>
  <c r="D9" i="26" s="1"/>
  <c r="D5" i="27"/>
  <c r="D20" i="27" s="1"/>
  <c r="E20" i="27"/>
  <c r="N10" i="29"/>
  <c r="N60" i="29"/>
  <c r="N18" i="29"/>
  <c r="G56" i="20" l="1"/>
  <c r="D26" i="27"/>
  <c r="R75" i="29"/>
  <c r="E28" i="27" s="1"/>
  <c r="G26" i="27"/>
  <c r="E56" i="20"/>
  <c r="E8" i="26"/>
  <c r="E26" i="27"/>
  <c r="D7" i="19"/>
  <c r="D11" i="19" s="1"/>
  <c r="D56" i="20"/>
  <c r="E6" i="19"/>
  <c r="G6" i="19" s="1"/>
  <c r="E27" i="27"/>
  <c r="G11" i="26"/>
  <c r="P75" i="29"/>
  <c r="S75" i="29"/>
  <c r="E5" i="19"/>
  <c r="G5" i="19" l="1"/>
  <c r="E58" i="20"/>
  <c r="G58" i="20" s="1"/>
  <c r="E57" i="20"/>
  <c r="G57" i="20" s="1"/>
  <c r="G27" i="27"/>
  <c r="G12" i="26" s="1"/>
  <c r="E12" i="26"/>
  <c r="E29" i="27"/>
  <c r="E7" i="19"/>
  <c r="E11" i="19" s="1"/>
  <c r="D8" i="26"/>
  <c r="D11" i="26" s="1"/>
  <c r="E11" i="26"/>
  <c r="G28" i="27"/>
  <c r="G13" i="26" s="1"/>
  <c r="E13" i="26"/>
  <c r="E59" i="20" l="1"/>
  <c r="G59" i="20"/>
  <c r="G14" i="26"/>
  <c r="D28" i="27"/>
  <c r="G7" i="19"/>
  <c r="G11" i="19" s="1"/>
  <c r="D13" i="26"/>
  <c r="D12" i="26"/>
  <c r="D27" i="27"/>
  <c r="D29" i="27" s="1"/>
  <c r="D57" i="20"/>
  <c r="E12" i="19"/>
  <c r="G24" i="26"/>
  <c r="E14" i="26"/>
  <c r="E24" i="26" s="1"/>
  <c r="D58" i="20"/>
  <c r="D13" i="19" s="1"/>
  <c r="E13" i="19"/>
  <c r="G29" i="27"/>
  <c r="D14" i="26" l="1"/>
  <c r="D24" i="26" s="1"/>
  <c r="G13" i="19"/>
  <c r="E24" i="19"/>
  <c r="E14" i="19"/>
  <c r="D12" i="19"/>
  <c r="D59" i="20"/>
  <c r="G12" i="19" l="1"/>
  <c r="D14" i="19"/>
  <c r="D24" i="19" l="1"/>
  <c r="G14" i="19"/>
  <c r="G24" i="19"/>
  <c r="D11" i="23" l="1"/>
  <c r="D24" i="23" s="1"/>
  <c r="G11" i="23" l="1"/>
  <c r="G14" i="23" s="1"/>
  <c r="G24" i="23" s="1"/>
</calcChain>
</file>

<file path=xl/sharedStrings.xml><?xml version="1.0" encoding="utf-8"?>
<sst xmlns="http://schemas.openxmlformats.org/spreadsheetml/2006/main" count="508" uniqueCount="259">
  <si>
    <t>【별지 제1호 서식】</t>
    <phoneticPr fontId="2" type="noConversion"/>
  </si>
  <si>
    <t>(단위:천원)</t>
    <phoneticPr fontId="2" type="noConversion"/>
  </si>
  <si>
    <t>구         분</t>
    <phoneticPr fontId="2" type="noConversion"/>
  </si>
  <si>
    <t>건축감리대상</t>
    <phoneticPr fontId="2" type="noConversion"/>
  </si>
  <si>
    <t>타법감리</t>
    <phoneticPr fontId="2" type="noConversion"/>
  </si>
  <si>
    <t>순공사비</t>
    <phoneticPr fontId="2" type="noConversion"/>
  </si>
  <si>
    <t>토목공사</t>
    <phoneticPr fontId="2" type="noConversion"/>
  </si>
  <si>
    <t>공종별 총공사비 구성 현황표</t>
    <phoneticPr fontId="2" type="noConversion"/>
  </si>
  <si>
    <t>전  체</t>
    <phoneticPr fontId="2" type="noConversion"/>
  </si>
  <si>
    <t>기계설비
(9개공사)</t>
    <phoneticPr fontId="2" type="noConversion"/>
  </si>
  <si>
    <t>가. 사업현황</t>
    <phoneticPr fontId="2" type="noConversion"/>
  </si>
  <si>
    <t>구     분</t>
    <phoneticPr fontId="2" type="noConversion"/>
  </si>
  <si>
    <t xml:space="preserve">내         용 </t>
  </si>
  <si>
    <t>비 고</t>
  </si>
  <si>
    <t>설 계 자</t>
    <phoneticPr fontId="2" type="noConversion"/>
  </si>
  <si>
    <t>시 공 사</t>
    <phoneticPr fontId="2" type="noConversion"/>
  </si>
  <si>
    <t>사업개요</t>
    <phoneticPr fontId="2" type="noConversion"/>
  </si>
  <si>
    <t>나.총사업비</t>
  </si>
  <si>
    <t>(단위 : 천원)</t>
  </si>
  <si>
    <t>항     목</t>
  </si>
  <si>
    <t>금           액</t>
  </si>
  <si>
    <t>비  고</t>
  </si>
  <si>
    <t>대   지   비</t>
  </si>
  <si>
    <t>총 공 사 비</t>
  </si>
  <si>
    <t>주택건설공사 감리자 모집에 따른 사업개요</t>
  </si>
  <si>
    <t>총 사 업 비</t>
    <phoneticPr fontId="1" type="noConversion"/>
  </si>
  <si>
    <t>감 리 구 분</t>
    <phoneticPr fontId="1" type="noConversion"/>
  </si>
  <si>
    <t>천원</t>
    <phoneticPr fontId="1" type="noConversion"/>
  </si>
  <si>
    <t>(단위 : 천원)</t>
    <phoneticPr fontId="2" type="noConversion"/>
  </si>
  <si>
    <t>전    체</t>
    <phoneticPr fontId="2" type="noConversion"/>
  </si>
  <si>
    <t>감리제외</t>
    <phoneticPr fontId="2" type="noConversion"/>
  </si>
  <si>
    <t>총 공사비</t>
    <phoneticPr fontId="2" type="noConversion"/>
  </si>
  <si>
    <t>건축공사</t>
    <phoneticPr fontId="2" type="noConversion"/>
  </si>
  <si>
    <t>기계설비공사</t>
    <phoneticPr fontId="2" type="noConversion"/>
  </si>
  <si>
    <t>전기공사</t>
    <phoneticPr fontId="2" type="noConversion"/>
  </si>
  <si>
    <t>정보통신공사</t>
    <phoneticPr fontId="2" type="noConversion"/>
  </si>
  <si>
    <t>소       계</t>
    <phoneticPr fontId="2" type="noConversion"/>
  </si>
  <si>
    <t>일반관리비</t>
    <phoneticPr fontId="2" type="noConversion"/>
  </si>
  <si>
    <t>이         윤</t>
    <phoneticPr fontId="2" type="noConversion"/>
  </si>
  <si>
    <t>계</t>
    <phoneticPr fontId="2" type="noConversion"/>
  </si>
  <si>
    <t>간접비</t>
    <phoneticPr fontId="2" type="noConversion"/>
  </si>
  <si>
    <t>설계비</t>
    <phoneticPr fontId="2" type="noConversion"/>
  </si>
  <si>
    <t>감리비</t>
    <phoneticPr fontId="2" type="noConversion"/>
  </si>
  <si>
    <t>분담금 및 부담금</t>
    <phoneticPr fontId="2" type="noConversion"/>
  </si>
  <si>
    <t>보상비</t>
    <phoneticPr fontId="2" type="noConversion"/>
  </si>
  <si>
    <t>대 지 비</t>
    <phoneticPr fontId="2" type="noConversion"/>
  </si>
  <si>
    <t>부가가치세액</t>
    <phoneticPr fontId="2" type="noConversion"/>
  </si>
  <si>
    <t>총사업비 계</t>
    <phoneticPr fontId="2" type="noConversion"/>
  </si>
  <si>
    <t>     2. 일반관리비와 이윤에 대한 정의 및 산정방법은 ‘원가계산에 의한 예정가격작성준칙(회계예규)’에 따름</t>
    <phoneticPr fontId="2" type="noConversion"/>
  </si>
  <si>
    <t>     3. 부가가치세액의 정의와 산정방법은 ‘부가가치세법’에 따름</t>
    <phoneticPr fontId="2" type="noConversion"/>
  </si>
  <si>
    <t>     4. 간접비란 사업비중 총공사비를 제외한 설계비, 감리비, 분양시설경비등 사업비성 경비를 말하며,</t>
    <phoneticPr fontId="2" type="noConversion"/>
  </si>
  <si>
    <t>        ● 일반분양시설경비 : 시공비, 운영비, 광고홍보비</t>
    <phoneticPr fontId="2" type="noConversion"/>
  </si>
  <si>
    <t>        ● 분담금 및 부담금 : 인입분담금(가스, 전기, 수도, 지역난방), 진입도로, 학교용지확보 부담금</t>
    <phoneticPr fontId="2" type="noConversion"/>
  </si>
  <si>
    <t>        ● 대지비 : 대지구입비, 대지구입 관련 금융비용 및 제세공과금</t>
    <phoneticPr fontId="2" type="noConversion"/>
  </si>
  <si>
    <t>【별지 제2호 서식】</t>
    <phoneticPr fontId="2" type="noConversion"/>
  </si>
  <si>
    <t>구  분</t>
    <phoneticPr fontId="2" type="noConversion"/>
  </si>
  <si>
    <t>분  야</t>
    <phoneticPr fontId="2" type="noConversion"/>
  </si>
  <si>
    <t>공  종</t>
    <phoneticPr fontId="2" type="noConversion"/>
  </si>
  <si>
    <t>소  계</t>
    <phoneticPr fontId="2" type="noConversion"/>
  </si>
  <si>
    <t>건축
(23개공사)</t>
    <phoneticPr fontId="2" type="noConversion"/>
  </si>
  <si>
    <t>일반관리비</t>
    <phoneticPr fontId="2" type="noConversion"/>
  </si>
  <si>
    <t>이  윤</t>
    <phoneticPr fontId="2" type="noConversion"/>
  </si>
  <si>
    <t>총공사비계</t>
    <phoneticPr fontId="2" type="noConversion"/>
  </si>
  <si>
    <t>주 : 1. 순공사비란 재료비, 노무비, 경비를 합한 금액임.</t>
    <phoneticPr fontId="2" type="noConversion"/>
  </si>
  <si>
    <t>나.타법감리 대상공사비</t>
    <phoneticPr fontId="1" type="noConversion"/>
  </si>
  <si>
    <t>사 업 명</t>
    <phoneticPr fontId="2" type="noConversion"/>
  </si>
  <si>
    <t>        ● 보상비 : 이주대책비, 이주보상비</t>
    <phoneticPr fontId="2" type="noConversion"/>
  </si>
  <si>
    <t>         세부 비목은 다음과 같음.</t>
    <phoneticPr fontId="2" type="noConversion"/>
  </si>
  <si>
    <t>        ● 기타사업비성 경비 : 제세공과금, 측량·교통·환경 영향평가 수수료, 취득세, 등록세, 건물보존등기비 및</t>
    <phoneticPr fontId="2" type="noConversion"/>
  </si>
  <si>
    <t>                                    입주관리비, 감정평가수수료, 분양·임대 및 하자보증수수료 등 기타 사업비성 경비</t>
    <phoneticPr fontId="2" type="noConversion"/>
  </si>
  <si>
    <t>건축감리</t>
    <phoneticPr fontId="2" type="noConversion"/>
  </si>
  <si>
    <t>총사업비 산출 총괄표</t>
    <phoneticPr fontId="2" type="noConversion"/>
  </si>
  <si>
    <t>사업주체</t>
    <phoneticPr fontId="2" type="noConversion"/>
  </si>
  <si>
    <t>토목,조경
(13개공사)</t>
    <phoneticPr fontId="2" type="noConversion"/>
  </si>
  <si>
    <t>감리제외</t>
    <phoneticPr fontId="2" type="noConversion"/>
  </si>
  <si>
    <t>구 분</t>
    <phoneticPr fontId="1" type="noConversion"/>
  </si>
  <si>
    <t>비 고</t>
    <phoneticPr fontId="1" type="noConversion"/>
  </si>
  <si>
    <t>전체공정</t>
    <phoneticPr fontId="1" type="noConversion"/>
  </si>
  <si>
    <t>건축공사</t>
    <phoneticPr fontId="1" type="noConversion"/>
  </si>
  <si>
    <t>2026년</t>
    <phoneticPr fontId="1" type="noConversion"/>
  </si>
  <si>
    <t>일반분양시설 경비</t>
    <phoneticPr fontId="2" type="noConversion"/>
  </si>
  <si>
    <t>기타 사업비성 경비</t>
    <phoneticPr fontId="2" type="noConversion"/>
  </si>
  <si>
    <t>소 계</t>
    <phoneticPr fontId="1" type="noConversion"/>
  </si>
  <si>
    <t>2027년</t>
    <phoneticPr fontId="1" type="noConversion"/>
  </si>
  <si>
    <t>     5. 감리대상 공사비 산정시 발코니확장공사 금액 포함 금액임.</t>
    <phoneticPr fontId="2" type="noConversion"/>
  </si>
  <si>
    <t xml:space="preserve">■ </t>
    <phoneticPr fontId="1" type="noConversion"/>
  </si>
  <si>
    <t xml:space="preserve">사 업 명  </t>
    <phoneticPr fontId="2" type="noConversion"/>
  </si>
  <si>
    <t xml:space="preserve">착공예정일 </t>
    <phoneticPr fontId="2" type="noConversion"/>
  </si>
  <si>
    <t>공 사 규 모</t>
    <phoneticPr fontId="2" type="noConversion"/>
  </si>
  <si>
    <t>공 사 기 간</t>
    <phoneticPr fontId="2" type="noConversion"/>
  </si>
  <si>
    <t>위치</t>
    <phoneticPr fontId="2" type="noConversion"/>
  </si>
  <si>
    <t>2028년</t>
    <phoneticPr fontId="1" type="noConversion"/>
  </si>
  <si>
    <t>소방공사</t>
    <phoneticPr fontId="2" type="noConversion"/>
  </si>
  <si>
    <t>: 2026. 02. 01.  ~ 2029. 01. 31. (36개월)</t>
    <phoneticPr fontId="1" type="noConversion"/>
  </si>
  <si>
    <t>: 아파트 10개동, 1,351세대 ( 지하2층~지상29층 )</t>
    <phoneticPr fontId="1" type="noConversion"/>
  </si>
  <si>
    <t>: 2026. 02. 01.</t>
    <phoneticPr fontId="1" type="noConversion"/>
  </si>
  <si>
    <t>: 충청북도 청주시 서원구 분평동 213번지 일원</t>
    <phoneticPr fontId="1" type="noConversion"/>
  </si>
  <si>
    <t>2029년</t>
    <phoneticPr fontId="1" type="noConversion"/>
  </si>
  <si>
    <t>: 청주 분평·미평지구 A1 BL 공동주택 신축공사</t>
    <phoneticPr fontId="1" type="noConversion"/>
  </si>
  <si>
    <t>2026.02.01. ~ 2029.01.31.
(36개월)</t>
    <phoneticPr fontId="1" type="noConversion"/>
  </si>
  <si>
    <t>사업명 : 청주 분평·미평지구 A1 BL 공동주택 신축공사</t>
  </si>
  <si>
    <t>사업명 : 청주 분평·미평지구 A1 BL 공동주택 신축공사</t>
    <phoneticPr fontId="2" type="noConversion"/>
  </si>
  <si>
    <t>공종별 총공사비 구성 현황표(전기)</t>
    <phoneticPr fontId="2" type="noConversion"/>
  </si>
  <si>
    <t>소방공사</t>
    <phoneticPr fontId="1" type="noConversion"/>
  </si>
  <si>
    <t>감리대상(전기)</t>
    <phoneticPr fontId="1" type="noConversion"/>
  </si>
  <si>
    <t>수변전설비공사</t>
  </si>
  <si>
    <t>기계실동력설비공사</t>
  </si>
  <si>
    <t>감리대상(전기)</t>
    <phoneticPr fontId="2" type="noConversion"/>
  </si>
  <si>
    <t>전기공사</t>
    <phoneticPr fontId="1" type="noConversion"/>
  </si>
  <si>
    <t>순공사비</t>
  </si>
  <si>
    <t>토목</t>
  </si>
  <si>
    <t>(13개공종)</t>
  </si>
  <si>
    <t>건축</t>
  </si>
  <si>
    <t>기계설비</t>
  </si>
  <si>
    <t>(9개공사)</t>
  </si>
  <si>
    <t>정보통신(13개공사)</t>
  </si>
  <si>
    <t>소방설비(2개공사)</t>
  </si>
  <si>
    <t>일반관리비</t>
  </si>
  <si>
    <t>총공사비계</t>
  </si>
  <si>
    <t>구 분</t>
    <phoneticPr fontId="28" type="noConversion"/>
  </si>
  <si>
    <t>공 종</t>
    <phoneticPr fontId="28" type="noConversion"/>
  </si>
  <si>
    <t>전기(15개공사)</t>
    <phoneticPr fontId="28" type="noConversion"/>
  </si>
  <si>
    <t>소 계</t>
    <phoneticPr fontId="28" type="noConversion"/>
  </si>
  <si>
    <t>전 체</t>
    <phoneticPr fontId="28" type="noConversion"/>
  </si>
  <si>
    <t>장성1BL</t>
    <phoneticPr fontId="1" type="noConversion"/>
  </si>
  <si>
    <t>장성2BL</t>
    <phoneticPr fontId="1" type="noConversion"/>
  </si>
  <si>
    <t>사직1구역</t>
    <phoneticPr fontId="1" type="noConversion"/>
  </si>
  <si>
    <t>평균</t>
    <phoneticPr fontId="28" type="noConversion"/>
  </si>
  <si>
    <t>이윤</t>
    <phoneticPr fontId="1" type="noConversion"/>
  </si>
  <si>
    <t>요율</t>
    <phoneticPr fontId="1" type="noConversion"/>
  </si>
  <si>
    <t>적용값</t>
    <phoneticPr fontId="1" type="noConversion"/>
  </si>
  <si>
    <t>보정값</t>
    <phoneticPr fontId="1" type="noConversion"/>
  </si>
  <si>
    <t>분평미평</t>
    <phoneticPr fontId="1" type="noConversion"/>
  </si>
  <si>
    <t xml:space="preserve">청주 분평·미평지구 A1 BL 공동주택 신축공사 예 정 공 정 표 </t>
    <phoneticPr fontId="2" type="noConversion"/>
  </si>
  <si>
    <t>전 기 공 사 기 간</t>
    <phoneticPr fontId="2" type="noConversion"/>
  </si>
  <si>
    <t>소 방 공 사 기 간</t>
    <phoneticPr fontId="2" type="noConversion"/>
  </si>
  <si>
    <t>설비공사</t>
    <phoneticPr fontId="1" type="noConversion"/>
  </si>
  <si>
    <t>2028.10.01.~2029.01.31.
(3개월)</t>
    <phoneticPr fontId="1" type="noConversion"/>
  </si>
  <si>
    <t>조경공사</t>
    <phoneticPr fontId="1" type="noConversion"/>
  </si>
  <si>
    <t>2026.02.01.~2026.09.31.
2028.10.01.~2029.01.31.
(12개월)</t>
    <phoneticPr fontId="1" type="noConversion"/>
  </si>
  <si>
    <t>토목공사</t>
    <phoneticPr fontId="1" type="noConversion"/>
  </si>
  <si>
    <t>2026.09.01.~2028.04.30.
(20개월)</t>
    <phoneticPr fontId="1" type="noConversion"/>
  </si>
  <si>
    <t>구조체공사</t>
    <phoneticPr fontId="1" type="noConversion"/>
  </si>
  <si>
    <t>: 2026. 09. 01.  ~ 2029. 01. 31. (29개월)</t>
    <phoneticPr fontId="1" type="noConversion"/>
  </si>
  <si>
    <t>건축</t>
    <phoneticPr fontId="1" type="noConversion"/>
  </si>
  <si>
    <t>전기</t>
    <phoneticPr fontId="1" type="noConversion"/>
  </si>
  <si>
    <t>소방</t>
    <phoneticPr fontId="1" type="noConversion"/>
  </si>
  <si>
    <t xml:space="preserve"> 토 공 사</t>
  </si>
  <si>
    <t xml:space="preserve"> 흙막이 공사</t>
  </si>
  <si>
    <t xml:space="preserve"> 비탈면 보호공사</t>
  </si>
  <si>
    <t xml:space="preserve"> 옹벽공사</t>
  </si>
  <si>
    <t xml:space="preserve"> 석축공사</t>
  </si>
  <si>
    <t xml:space="preserve"> 우,오수공사</t>
  </si>
  <si>
    <t xml:space="preserve"> 공동구공사</t>
  </si>
  <si>
    <t xml:space="preserve"> 지하저수조 및 급수공사</t>
  </si>
  <si>
    <t xml:space="preserve"> 도로포장공사</t>
  </si>
  <si>
    <t xml:space="preserve"> 교통안전시설물공사</t>
  </si>
  <si>
    <t xml:space="preserve"> 정화조시설공사</t>
  </si>
  <si>
    <t xml:space="preserve"> 조경공사</t>
  </si>
  <si>
    <t xml:space="preserve"> 부대시설공사</t>
  </si>
  <si>
    <t xml:space="preserve"> 공통가설공사</t>
  </si>
  <si>
    <t xml:space="preserve"> 가시설물공사</t>
  </si>
  <si>
    <t xml:space="preserve"> 지정 및 기초공사</t>
  </si>
  <si>
    <t xml:space="preserve"> 철골공사</t>
  </si>
  <si>
    <t xml:space="preserve"> 철근콘크리트공사</t>
  </si>
  <si>
    <t xml:space="preserve"> 용접공사</t>
  </si>
  <si>
    <t xml:space="preserve"> 조적공사</t>
  </si>
  <si>
    <t xml:space="preserve"> 미장공사</t>
  </si>
  <si>
    <t xml:space="preserve"> 단열공사</t>
  </si>
  <si>
    <t xml:space="preserve"> 방수, 방습공사</t>
  </si>
  <si>
    <t xml:space="preserve"> 목 공 사</t>
  </si>
  <si>
    <t xml:space="preserve"> 가구공사</t>
  </si>
  <si>
    <t xml:space="preserve"> 금속공사</t>
  </si>
  <si>
    <t xml:space="preserve"> 지붕 및 홈통공사</t>
  </si>
  <si>
    <t xml:space="preserve"> 창호공사</t>
  </si>
  <si>
    <t xml:space="preserve"> 유리공사</t>
  </si>
  <si>
    <t xml:space="preserve"> 타일공사</t>
  </si>
  <si>
    <t xml:space="preserve"> 돌 공 사</t>
  </si>
  <si>
    <t xml:space="preserve"> 도장공사</t>
  </si>
  <si>
    <t xml:space="preserve"> 도배공사</t>
  </si>
  <si>
    <t xml:space="preserve"> 수장공사</t>
  </si>
  <si>
    <t xml:space="preserve"> 주방용구공사</t>
  </si>
  <si>
    <t xml:space="preserve"> 잡공사</t>
  </si>
  <si>
    <t>(23개공사)</t>
    <phoneticPr fontId="1" type="noConversion"/>
  </si>
  <si>
    <t xml:space="preserve"> 급수설비공사</t>
  </si>
  <si>
    <t xml:space="preserve"> 급탕설비공사</t>
  </si>
  <si>
    <t xml:space="preserve"> 오배수 및 통기설비공사</t>
  </si>
  <si>
    <t xml:space="preserve"> 위생기구공사</t>
  </si>
  <si>
    <t xml:space="preserve"> 승강기기계공사</t>
  </si>
  <si>
    <t xml:space="preserve"> 난방설비공사</t>
  </si>
  <si>
    <t xml:space="preserve"> 가스설비공사</t>
  </si>
  <si>
    <t xml:space="preserve"> 자동제어설비공사</t>
  </si>
  <si>
    <t xml:space="preserve"> 특수설비공사</t>
  </si>
  <si>
    <t>계</t>
    <phoneticPr fontId="1" type="noConversion"/>
  </si>
  <si>
    <t>기계소방공사</t>
  </si>
  <si>
    <t>전기소방공사</t>
  </si>
  <si>
    <t>배관공사</t>
  </si>
  <si>
    <t>배선공사</t>
  </si>
  <si>
    <t>외등설치공사</t>
  </si>
  <si>
    <t>간선공사</t>
  </si>
  <si>
    <t>분,배전반공사</t>
  </si>
  <si>
    <t>트레이설치공사</t>
  </si>
  <si>
    <t>레이스웨이설치공사</t>
  </si>
  <si>
    <t>발전기설비공사</t>
  </si>
  <si>
    <t>고압인입공사</t>
  </si>
  <si>
    <t>배선기구설치공사</t>
  </si>
  <si>
    <t>조명기구설치공사</t>
  </si>
  <si>
    <t>접지공사</t>
  </si>
  <si>
    <t>피뢰설비공사</t>
  </si>
  <si>
    <t>2026.09.01. ~ 2029.01.31.
(29개월)</t>
    <phoneticPr fontId="1" type="noConversion"/>
  </si>
  <si>
    <t xml:space="preserve">FAX) </t>
    <phoneticPr fontId="2" type="noConversion"/>
  </si>
  <si>
    <t>가.소방감리 대상공사비</t>
    <phoneticPr fontId="1" type="noConversion"/>
  </si>
  <si>
    <t>공종별 총공사비 구성 현황표(소방)</t>
    <phoneticPr fontId="2" type="noConversion"/>
  </si>
  <si>
    <t>일반관리비, 이윤 포함</t>
    <phoneticPr fontId="1" type="noConversion"/>
  </si>
  <si>
    <t>청주 센트럴밸리 공동주택 신축공사</t>
    <phoneticPr fontId="2" type="noConversion"/>
  </si>
  <si>
    <t xml:space="preserve">㈜한국토지신탁 </t>
    <phoneticPr fontId="1" type="noConversion"/>
  </si>
  <si>
    <t>서울특별시 강남구 테헤란로 137</t>
    <phoneticPr fontId="1" type="noConversion"/>
  </si>
  <si>
    <t>TEL) 02-3451-1268</t>
    <phoneticPr fontId="2" type="noConversion"/>
  </si>
  <si>
    <t>서울특별시 강남구 언주로30길 13</t>
    <phoneticPr fontId="1" type="noConversion"/>
  </si>
  <si>
    <t>TEL) 02-570-1004</t>
    <phoneticPr fontId="2" type="noConversion"/>
  </si>
  <si>
    <t>㈜한화</t>
    <phoneticPr fontId="1" type="noConversion"/>
  </si>
  <si>
    <t>서울특별시 중구 청계천로 86</t>
    <phoneticPr fontId="1" type="noConversion"/>
  </si>
  <si>
    <t xml:space="preserve">TEL) </t>
    <phoneticPr fontId="2" type="noConversion"/>
  </si>
  <si>
    <t xml:space="preserve"> 대지면적 : 80,623㎡</t>
    <phoneticPr fontId="2" type="noConversion"/>
  </si>
  <si>
    <t>FAX) 050-6426-1268</t>
    <phoneticPr fontId="2" type="noConversion"/>
  </si>
  <si>
    <t>FAX) 02-570-1003</t>
    <phoneticPr fontId="2" type="noConversion"/>
  </si>
  <si>
    <t xml:space="preserve"> 공사규모 : 지하 3층, 지상 29층 아파트 13개동 1,621세대 및 부대복리시설 </t>
    <phoneticPr fontId="2" type="noConversion"/>
  </si>
  <si>
    <t>㈜시아플랜건축</t>
    <phoneticPr fontId="1" type="noConversion"/>
  </si>
  <si>
    <t>사업명 : 포레나 청주 옥산 공동주택 신축공사</t>
    <phoneticPr fontId="2" type="noConversion"/>
  </si>
  <si>
    <t xml:space="preserve"> 연 면 적 : 288,487.9513㎡</t>
    <phoneticPr fontId="2" type="noConversion"/>
  </si>
  <si>
    <t>감리대상(소방)</t>
    <phoneticPr fontId="1" type="noConversion"/>
  </si>
  <si>
    <t>감리대상(소방)</t>
    <phoneticPr fontId="2" type="noConversion"/>
  </si>
  <si>
    <t xml:space="preserve"> 대지위치 : 충청북도 청주시 흥덕구 옥산면 국사리 1102번지 일원</t>
    <phoneticPr fontId="2" type="noConversion"/>
  </si>
  <si>
    <t xml:space="preserve"> 전체공사기간 : 2026.12 ~ 2029. 11. (36개월)</t>
    <phoneticPr fontId="2" type="noConversion"/>
  </si>
  <si>
    <t xml:space="preserve"> 사업승인 : 2026. 09.18</t>
    <phoneticPr fontId="2" type="noConversion"/>
  </si>
  <si>
    <t xml:space="preserve"> 건축면적 : 11,766.2367㎡</t>
    <phoneticPr fontId="2" type="noConversion"/>
  </si>
  <si>
    <t xml:space="preserve"> ○ 청주 센트럴밸리 공동주택 예정공정표</t>
    <phoneticPr fontId="2" type="noConversion"/>
  </si>
  <si>
    <t xml:space="preserve">      공사기간 :  2026.12 ~ 2029. 11</t>
    <phoneticPr fontId="2" type="noConversion"/>
  </si>
  <si>
    <t>.</t>
    <phoneticPr fontId="1" type="noConversion"/>
  </si>
  <si>
    <t>구   분</t>
    <phoneticPr fontId="2" type="noConversion"/>
  </si>
  <si>
    <r>
      <t>2027</t>
    </r>
    <r>
      <rPr>
        <sz val="12"/>
        <rFont val="Arial Unicode MS"/>
        <family val="3"/>
        <charset val="129"/>
      </rPr>
      <t>년</t>
    </r>
    <phoneticPr fontId="44" type="noConversion"/>
  </si>
  <si>
    <r>
      <t>2028</t>
    </r>
    <r>
      <rPr>
        <sz val="12"/>
        <rFont val="Arial Unicode MS"/>
        <family val="3"/>
        <charset val="129"/>
      </rPr>
      <t>년</t>
    </r>
    <phoneticPr fontId="44" type="noConversion"/>
  </si>
  <si>
    <r>
      <t>2029</t>
    </r>
    <r>
      <rPr>
        <sz val="12"/>
        <rFont val="맑은 고딕"/>
        <family val="3"/>
        <charset val="129"/>
      </rPr>
      <t>년</t>
    </r>
    <phoneticPr fontId="44" type="noConversion"/>
  </si>
  <si>
    <t>비고</t>
    <phoneticPr fontId="44" type="noConversion"/>
  </si>
  <si>
    <t>전체 공사</t>
    <phoneticPr fontId="2" type="noConversion"/>
  </si>
  <si>
    <t>36개월
(26.12.01~29.11.30)</t>
    <phoneticPr fontId="44" type="noConversion"/>
  </si>
  <si>
    <t>토목 공사</t>
    <phoneticPr fontId="2" type="noConversion"/>
  </si>
  <si>
    <t>11개월
(26.12.01~27.10.31)
9개월
(29.01.01~29.09.30)</t>
    <phoneticPr fontId="44" type="noConversion"/>
  </si>
  <si>
    <t>조경공사</t>
    <phoneticPr fontId="2" type="noConversion"/>
  </si>
  <si>
    <t>7개월
(29.05.01~29.11.30)</t>
    <phoneticPr fontId="44" type="noConversion"/>
  </si>
  <si>
    <t>건축 공사</t>
    <phoneticPr fontId="2" type="noConversion"/>
  </si>
  <si>
    <t>구조체 공사</t>
    <phoneticPr fontId="2" type="noConversion"/>
  </si>
  <si>
    <t>21개월
(27.06.01~29.02.28)</t>
    <phoneticPr fontId="44" type="noConversion"/>
  </si>
  <si>
    <t>기계설비 공사</t>
    <phoneticPr fontId="44" type="noConversion"/>
  </si>
  <si>
    <t>32개월
(27.04.01~29.11.30)</t>
    <phoneticPr fontId="44" type="noConversion"/>
  </si>
  <si>
    <t>전기 공사</t>
    <phoneticPr fontId="2" type="noConversion"/>
  </si>
  <si>
    <t>정보통신 공사</t>
    <phoneticPr fontId="2" type="noConversion"/>
  </si>
  <si>
    <t>소방설비 공사</t>
    <phoneticPr fontId="2" type="noConversion"/>
  </si>
  <si>
    <t>32개월
(27.04.01~29.11.30)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</si>
</sst>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176" formatCode="#,##0_ "/>
    <numFmt numFmtId="177" formatCode="0.000%"/>
    <numFmt numFmtId="178" formatCode="_-* #,##0.00_-;\-* #,##0.00_-;_-* &quot;-&quot;_-;_-@_-"/>
    <numFmt numFmtId="179" formatCode="0.0%"/>
    <numFmt numFmtId="180" formatCode="_-* #,##0.00000_-;\-* #,##0.00000_-;_-* &quot;-&quot;_-;_-@_-"/>
    <numFmt numFmtId="181" formatCode="0.00_);[Red]\(0.00\)"/>
  </numFmts>
  <fonts count="5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u/>
      <sz val="2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0"/>
      <name val="굴림체"/>
      <family val="3"/>
      <charset val="129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10"/>
      <name val="맑은 고딕"/>
      <family val="3"/>
      <charset val="129"/>
      <scheme val="major"/>
    </font>
    <font>
      <b/>
      <sz val="10"/>
      <color indexed="1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4" tint="0.39997558519241921"/>
      <name val="맑은 고딕"/>
      <family val="2"/>
      <charset val="129"/>
      <scheme val="minor"/>
    </font>
    <font>
      <sz val="10"/>
      <name val="굴림"/>
      <family val="3"/>
      <charset val="129"/>
    </font>
    <font>
      <sz val="12"/>
      <name val="굴림체"/>
      <family val="3"/>
      <charset val="129"/>
    </font>
    <font>
      <sz val="11"/>
      <color indexed="10"/>
      <name val="맑은 고딕"/>
      <family val="3"/>
      <charset val="129"/>
      <scheme val="minor"/>
    </font>
    <font>
      <b/>
      <u/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u/>
      <sz val="16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u/>
      <sz val="11"/>
      <color rgb="FF0070C0"/>
      <name val="맑은 고딕"/>
      <family val="3"/>
      <charset val="129"/>
      <scheme val="minor"/>
    </font>
    <font>
      <b/>
      <sz val="20"/>
      <color indexed="9"/>
      <name val="휴먼엑스포"/>
      <family val="1"/>
      <charset val="129"/>
    </font>
    <font>
      <b/>
      <sz val="20"/>
      <color indexed="9"/>
      <name val="Impact"/>
      <family val="2"/>
    </font>
    <font>
      <sz val="20"/>
      <name val="Impact"/>
      <family val="2"/>
    </font>
    <font>
      <sz val="16"/>
      <name val="Impact"/>
      <family val="2"/>
    </font>
    <font>
      <sz val="16"/>
      <name val="휴먼엑스포"/>
      <family val="1"/>
      <charset val="129"/>
    </font>
    <font>
      <sz val="11"/>
      <name val="굴림"/>
      <family val="3"/>
      <charset val="129"/>
    </font>
    <font>
      <sz val="12"/>
      <name val="휴먼엑스포"/>
      <family val="1"/>
      <charset val="129"/>
    </font>
    <font>
      <sz val="12"/>
      <name val="Arial"/>
      <family val="2"/>
    </font>
    <font>
      <sz val="12"/>
      <name val="Arial Unicode MS"/>
      <family val="3"/>
      <charset val="129"/>
    </font>
    <font>
      <sz val="8"/>
      <name val="굴림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name val="Impact"/>
      <family val="2"/>
    </font>
    <font>
      <b/>
      <sz val="12"/>
      <name val="Arial"/>
      <family val="2"/>
    </font>
    <font>
      <sz val="10"/>
      <name val="휴먼엑스포"/>
      <family val="1"/>
      <charset val="129"/>
    </font>
    <font>
      <sz val="8"/>
      <name val="Impact"/>
      <family val="2"/>
    </font>
    <font>
      <sz val="12"/>
      <name val="맑은 고딕"/>
      <family val="3"/>
      <charset val="129"/>
      <scheme val="major"/>
    </font>
    <font>
      <b/>
      <i/>
      <sz val="12"/>
      <color indexed="23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8"/>
        <bgColor indexed="64"/>
      </patternFill>
    </fill>
  </fills>
  <borders count="1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thin">
        <color indexed="64"/>
      </top>
      <bottom style="hair">
        <color indexed="64"/>
      </bottom>
      <diagonal/>
    </border>
    <border>
      <left style="dotted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dotted">
        <color auto="1"/>
      </right>
      <top style="hair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hair">
        <color indexed="64"/>
      </top>
      <bottom style="hair">
        <color indexed="64"/>
      </bottom>
      <diagonal/>
    </border>
    <border>
      <left style="dotted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dotted">
        <color auto="1"/>
      </right>
      <top style="hair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hair">
        <color indexed="64"/>
      </top>
      <bottom style="thin">
        <color indexed="64"/>
      </bottom>
      <diagonal/>
    </border>
    <border>
      <left style="dotted">
        <color auto="1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FF0000"/>
      </left>
      <right style="thin">
        <color auto="1"/>
      </right>
      <top style="medium">
        <color rgb="FFFF0000"/>
      </top>
      <bottom style="thin">
        <color auto="1"/>
      </bottom>
      <diagonal/>
    </border>
    <border>
      <left/>
      <right style="medium">
        <color rgb="FFFF0000"/>
      </right>
      <top style="medium">
        <color rgb="FFFF0000"/>
      </top>
      <bottom style="thin">
        <color auto="1"/>
      </bottom>
      <diagonal/>
    </border>
    <border>
      <left style="medium">
        <color rgb="FFFF0000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medium">
        <color rgb="FFFF0000"/>
      </bottom>
      <diagonal/>
    </border>
    <border>
      <left/>
      <right style="medium">
        <color rgb="FFFF0000"/>
      </right>
      <top style="thin">
        <color auto="1"/>
      </top>
      <bottom style="medium">
        <color rgb="FFFF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thin">
        <color auto="1"/>
      </bottom>
      <diagonal/>
    </border>
    <border>
      <left style="medium">
        <color theme="1"/>
      </left>
      <right style="medium">
        <color theme="1"/>
      </right>
      <top/>
      <bottom style="thin">
        <color auto="1"/>
      </bottom>
      <diagonal/>
    </border>
    <border>
      <left style="medium">
        <color theme="1"/>
      </left>
      <right style="medium">
        <color theme="1"/>
      </right>
      <top style="thin">
        <color auto="1"/>
      </top>
      <bottom style="thin">
        <color auto="1"/>
      </bottom>
      <diagonal/>
    </border>
    <border>
      <left style="medium">
        <color theme="1"/>
      </left>
      <right style="medium">
        <color theme="1"/>
      </right>
      <top style="thin">
        <color auto="1"/>
      </top>
      <bottom style="medium">
        <color theme="1"/>
      </bottom>
      <diagonal/>
    </border>
    <border>
      <left style="dotted">
        <color auto="1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dotted">
        <color auto="1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tted">
        <color auto="1"/>
      </left>
      <right style="thin">
        <color indexed="64"/>
      </right>
      <top/>
      <bottom style="hair">
        <color indexed="64"/>
      </bottom>
      <diagonal/>
    </border>
    <border>
      <left style="dotted">
        <color auto="1"/>
      </left>
      <right style="dotted">
        <color auto="1"/>
      </right>
      <top/>
      <bottom style="hair">
        <color indexed="64"/>
      </bottom>
      <diagonal/>
    </border>
    <border>
      <left style="thin">
        <color auto="1"/>
      </left>
      <right style="dotted">
        <color auto="1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thin">
        <color auto="1"/>
      </bottom>
      <diagonal/>
    </border>
    <border>
      <left/>
      <right/>
      <top style="medium">
        <color theme="0" tint="-0.499984740745262"/>
      </top>
      <bottom style="thin">
        <color auto="1"/>
      </bottom>
      <diagonal/>
    </border>
    <border>
      <left/>
      <right style="thin">
        <color auto="1"/>
      </right>
      <top style="medium">
        <color theme="0" tint="-0.499984740745262"/>
      </top>
      <bottom style="thin">
        <color auto="1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medium">
        <color theme="0" tint="-0.499984740745262"/>
      </right>
      <top/>
      <bottom/>
      <diagonal/>
    </border>
    <border>
      <left/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auto="1"/>
      </left>
      <right style="thin">
        <color auto="1"/>
      </right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 style="thin">
        <color auto="1"/>
      </left>
      <right style="thin">
        <color auto="1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 style="thin">
        <color auto="1"/>
      </left>
      <right style="thin">
        <color auto="1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/>
      <bottom style="thin">
        <color theme="0" tint="-0.499984740745262"/>
      </bottom>
      <diagonal/>
    </border>
  </borders>
  <cellStyleXfs count="1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6" fillId="0" borderId="0"/>
    <xf numFmtId="0" fontId="17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</cellStyleXfs>
  <cellXfs count="440">
    <xf numFmtId="0" fontId="0" fillId="0" borderId="0" xfId="0">
      <alignment vertical="center"/>
    </xf>
    <xf numFmtId="0" fontId="5" fillId="0" borderId="0" xfId="0" applyFont="1">
      <alignment vertical="center"/>
    </xf>
    <xf numFmtId="41" fontId="5" fillId="0" borderId="0" xfId="2" applyFont="1" applyAlignment="1">
      <alignment vertical="center"/>
    </xf>
    <xf numFmtId="41" fontId="5" fillId="0" borderId="1" xfId="1" applyFont="1" applyFill="1" applyBorder="1">
      <alignment vertical="center"/>
    </xf>
    <xf numFmtId="177" fontId="5" fillId="0" borderId="0" xfId="3" applyNumberFormat="1" applyFont="1" applyAlignment="1">
      <alignment vertical="center"/>
    </xf>
    <xf numFmtId="0" fontId="5" fillId="0" borderId="1" xfId="0" applyFont="1" applyBorder="1">
      <alignment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9" xfId="1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5" fillId="0" borderId="0" xfId="6" applyFont="1" applyAlignment="1">
      <alignment vertical="center"/>
    </xf>
    <xf numFmtId="0" fontId="14" fillId="0" borderId="0" xfId="6" applyFont="1" applyAlignment="1">
      <alignment vertical="center"/>
    </xf>
    <xf numFmtId="0" fontId="10" fillId="0" borderId="0" xfId="6" applyFont="1" applyAlignment="1">
      <alignment vertical="center"/>
    </xf>
    <xf numFmtId="0" fontId="0" fillId="0" borderId="0" xfId="0" applyAlignment="1"/>
    <xf numFmtId="0" fontId="15" fillId="0" borderId="0" xfId="6" applyFont="1" applyAlignment="1">
      <alignment vertical="center"/>
    </xf>
    <xf numFmtId="0" fontId="16" fillId="0" borderId="0" xfId="6" applyFont="1" applyAlignment="1">
      <alignment vertical="center"/>
    </xf>
    <xf numFmtId="0" fontId="7" fillId="0" borderId="0" xfId="6" applyFont="1" applyAlignment="1">
      <alignment vertical="center"/>
    </xf>
    <xf numFmtId="0" fontId="8" fillId="0" borderId="0" xfId="6" applyFont="1" applyAlignment="1">
      <alignment vertical="center"/>
    </xf>
    <xf numFmtId="0" fontId="10" fillId="0" borderId="0" xfId="6" applyFont="1" applyAlignment="1">
      <alignment horizontal="center" vertical="center"/>
    </xf>
    <xf numFmtId="0" fontId="19" fillId="0" borderId="0" xfId="0" applyFont="1" applyAlignment="1"/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9" fillId="0" borderId="1" xfId="0" applyFont="1" applyBorder="1" applyAlignment="1">
      <alignment horizontal="center" vertical="center"/>
    </xf>
    <xf numFmtId="0" fontId="19" fillId="0" borderId="15" xfId="0" applyFont="1" applyBorder="1">
      <alignment vertical="center"/>
    </xf>
    <xf numFmtId="0" fontId="19" fillId="0" borderId="4" xfId="0" applyFont="1" applyBorder="1">
      <alignment vertical="center"/>
    </xf>
    <xf numFmtId="0" fontId="19" fillId="0" borderId="3" xfId="0" applyFont="1" applyBorder="1" applyAlignment="1">
      <alignment horizontal="right" vertical="center"/>
    </xf>
    <xf numFmtId="3" fontId="19" fillId="0" borderId="3" xfId="0" applyNumberFormat="1" applyFont="1" applyBorder="1" applyAlignment="1">
      <alignment horizontal="right" vertical="center"/>
    </xf>
    <xf numFmtId="3" fontId="19" fillId="0" borderId="4" xfId="0" applyNumberFormat="1" applyFont="1" applyBorder="1" applyAlignment="1">
      <alignment horizontal="left" vertical="center"/>
    </xf>
    <xf numFmtId="0" fontId="19" fillId="0" borderId="17" xfId="0" applyFont="1" applyBorder="1">
      <alignment vertical="center"/>
    </xf>
    <xf numFmtId="3" fontId="19" fillId="0" borderId="4" xfId="0" applyNumberFormat="1" applyFont="1" applyBorder="1" applyAlignment="1">
      <alignment horizontal="right" vertical="center"/>
    </xf>
    <xf numFmtId="0" fontId="19" fillId="0" borderId="3" xfId="0" applyFont="1" applyBorder="1">
      <alignment vertical="center"/>
    </xf>
    <xf numFmtId="0" fontId="19" fillId="0" borderId="4" xfId="0" applyFont="1" applyBorder="1" applyAlignment="1">
      <alignment horizontal="left" vertical="center"/>
    </xf>
    <xf numFmtId="0" fontId="19" fillId="0" borderId="0" xfId="0" applyFont="1" applyAlignment="1">
      <alignment horizontal="center" vertical="center"/>
    </xf>
    <xf numFmtId="41" fontId="19" fillId="0" borderId="0" xfId="2" applyFont="1" applyAlignment="1">
      <alignment vertical="center"/>
    </xf>
    <xf numFmtId="177" fontId="19" fillId="0" borderId="0" xfId="3" applyNumberFormat="1" applyFont="1" applyAlignment="1">
      <alignment vertical="center"/>
    </xf>
    <xf numFmtId="41" fontId="19" fillId="0" borderId="0" xfId="2" applyFont="1" applyAlignment="1">
      <alignment horizontal="center" vertical="center"/>
    </xf>
    <xf numFmtId="41" fontId="19" fillId="0" borderId="0" xfId="2" applyFont="1" applyAlignment="1">
      <alignment horizontal="right" vertical="center"/>
    </xf>
    <xf numFmtId="177" fontId="19" fillId="0" borderId="0" xfId="3" applyNumberFormat="1" applyFont="1" applyAlignment="1">
      <alignment horizontal="right" vertical="center"/>
    </xf>
    <xf numFmtId="176" fontId="19" fillId="0" borderId="0" xfId="3" applyNumberFormat="1" applyFont="1" applyAlignment="1">
      <alignment vertical="center"/>
    </xf>
    <xf numFmtId="41" fontId="19" fillId="0" borderId="19" xfId="2" applyFont="1" applyBorder="1" applyAlignment="1">
      <alignment vertical="center"/>
    </xf>
    <xf numFmtId="3" fontId="19" fillId="0" borderId="0" xfId="0" applyNumberFormat="1" applyFont="1">
      <alignment vertical="center"/>
    </xf>
    <xf numFmtId="176" fontId="19" fillId="0" borderId="0" xfId="0" applyNumberFormat="1" applyFont="1">
      <alignment vertical="center"/>
    </xf>
    <xf numFmtId="41" fontId="19" fillId="0" borderId="2" xfId="2" applyFont="1" applyBorder="1" applyAlignment="1">
      <alignment vertical="center"/>
    </xf>
    <xf numFmtId="0" fontId="5" fillId="0" borderId="0" xfId="0" applyFont="1" applyAlignment="1">
      <alignment horizontal="right" vertical="center"/>
    </xf>
    <xf numFmtId="41" fontId="21" fillId="0" borderId="0" xfId="1" applyFont="1" applyFill="1" applyAlignment="1">
      <alignment horizontal="center" vertical="center"/>
    </xf>
    <xf numFmtId="41" fontId="5" fillId="0" borderId="0" xfId="1" applyFont="1" applyFill="1">
      <alignment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41" fontId="5" fillId="0" borderId="7" xfId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41" fontId="5" fillId="0" borderId="0" xfId="0" applyNumberFormat="1" applyFont="1">
      <alignment vertical="center"/>
    </xf>
    <xf numFmtId="41" fontId="19" fillId="0" borderId="0" xfId="2" applyFont="1" applyBorder="1" applyAlignment="1">
      <alignment horizontal="center" vertical="center"/>
    </xf>
    <xf numFmtId="41" fontId="19" fillId="0" borderId="21" xfId="2" applyFont="1" applyBorder="1" applyAlignment="1">
      <alignment vertical="center"/>
    </xf>
    <xf numFmtId="41" fontId="19" fillId="0" borderId="22" xfId="2" applyFont="1" applyBorder="1" applyAlignment="1">
      <alignment vertical="center"/>
    </xf>
    <xf numFmtId="41" fontId="19" fillId="0" borderId="12" xfId="2" applyFont="1" applyBorder="1" applyAlignment="1">
      <alignment horizontal="center" vertical="center"/>
    </xf>
    <xf numFmtId="41" fontId="19" fillId="0" borderId="24" xfId="2" applyFont="1" applyBorder="1" applyAlignment="1">
      <alignment vertical="center"/>
    </xf>
    <xf numFmtId="41" fontId="19" fillId="0" borderId="1" xfId="2" applyFont="1" applyBorder="1" applyAlignment="1">
      <alignment vertical="center"/>
    </xf>
    <xf numFmtId="41" fontId="19" fillId="0" borderId="1" xfId="2" applyFont="1" applyFill="1" applyBorder="1" applyAlignment="1">
      <alignment vertical="center"/>
    </xf>
    <xf numFmtId="41" fontId="20" fillId="0" borderId="1" xfId="2" applyFont="1" applyBorder="1" applyAlignment="1">
      <alignment vertical="center"/>
    </xf>
    <xf numFmtId="41" fontId="19" fillId="2" borderId="1" xfId="2" applyFont="1" applyFill="1" applyBorder="1" applyAlignment="1">
      <alignment horizontal="center" vertical="center"/>
    </xf>
    <xf numFmtId="41" fontId="19" fillId="2" borderId="1" xfId="2" applyFont="1" applyFill="1" applyBorder="1" applyAlignment="1">
      <alignment vertical="center"/>
    </xf>
    <xf numFmtId="41" fontId="18" fillId="0" borderId="18" xfId="2" applyFont="1" applyBorder="1" applyAlignment="1">
      <alignment horizontal="center" vertical="center"/>
    </xf>
    <xf numFmtId="41" fontId="18" fillId="0" borderId="0" xfId="2" applyFont="1" applyBorder="1" applyAlignment="1">
      <alignment horizontal="center" vertical="center"/>
    </xf>
    <xf numFmtId="41" fontId="19" fillId="2" borderId="19" xfId="2" applyFont="1" applyFill="1" applyBorder="1" applyAlignment="1">
      <alignment vertical="center"/>
    </xf>
    <xf numFmtId="41" fontId="18" fillId="2" borderId="1" xfId="2" applyFont="1" applyFill="1" applyBorder="1" applyAlignment="1">
      <alignment vertical="center"/>
    </xf>
    <xf numFmtId="0" fontId="12" fillId="0" borderId="0" xfId="0" applyFont="1" applyAlignment="1">
      <alignment horizontal="justify" vertical="center"/>
    </xf>
    <xf numFmtId="0" fontId="12" fillId="0" borderId="0" xfId="0" applyFont="1" applyAlignment="1">
      <alignment horizontal="left" vertical="center"/>
    </xf>
    <xf numFmtId="0" fontId="22" fillId="0" borderId="0" xfId="0" applyFont="1" applyAlignment="1">
      <alignment horizontal="center" vertical="center"/>
    </xf>
    <xf numFmtId="41" fontId="19" fillId="0" borderId="23" xfId="2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41" fontId="5" fillId="2" borderId="1" xfId="1" applyFont="1" applyFill="1" applyBorder="1">
      <alignment vertical="center"/>
    </xf>
    <xf numFmtId="41" fontId="5" fillId="2" borderId="1" xfId="1" applyFont="1" applyFill="1" applyBorder="1" applyAlignment="1">
      <alignment horizontal="center" vertical="center"/>
    </xf>
    <xf numFmtId="41" fontId="5" fillId="2" borderId="9" xfId="1" applyFont="1" applyFill="1" applyBorder="1" applyAlignment="1">
      <alignment horizontal="center" vertical="center"/>
    </xf>
    <xf numFmtId="41" fontId="5" fillId="2" borderId="10" xfId="1" applyFont="1" applyFill="1" applyBorder="1">
      <alignment vertical="center"/>
    </xf>
    <xf numFmtId="41" fontId="5" fillId="2" borderId="11" xfId="1" applyFont="1" applyFill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41" fontId="19" fillId="0" borderId="3" xfId="1" applyFont="1" applyBorder="1" applyAlignment="1">
      <alignment horizontal="right" vertical="center"/>
    </xf>
    <xf numFmtId="0" fontId="18" fillId="2" borderId="1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right" vertical="center"/>
    </xf>
    <xf numFmtId="41" fontId="5" fillId="5" borderId="1" xfId="1" applyFont="1" applyFill="1" applyBorder="1">
      <alignment vertical="center"/>
    </xf>
    <xf numFmtId="41" fontId="5" fillId="5" borderId="1" xfId="1" applyFont="1" applyFill="1" applyBorder="1" applyAlignment="1">
      <alignment horizontal="center" vertical="center"/>
    </xf>
    <xf numFmtId="41" fontId="5" fillId="5" borderId="9" xfId="1" applyFont="1" applyFill="1" applyBorder="1" applyAlignment="1">
      <alignment horizontal="center" vertical="center"/>
    </xf>
    <xf numFmtId="0" fontId="24" fillId="0" borderId="29" xfId="0" applyFont="1" applyBorder="1" applyAlignment="1">
      <alignment horizontal="center" vertical="center"/>
    </xf>
    <xf numFmtId="0" fontId="24" fillId="0" borderId="30" xfId="0" applyFont="1" applyBorder="1" applyAlignment="1">
      <alignment horizontal="center" vertical="center"/>
    </xf>
    <xf numFmtId="0" fontId="24" fillId="0" borderId="31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6" fillId="4" borderId="36" xfId="0" applyFont="1" applyFill="1" applyBorder="1" applyAlignment="1">
      <alignment horizontal="center" vertical="center"/>
    </xf>
    <xf numFmtId="0" fontId="26" fillId="4" borderId="37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26" fillId="4" borderId="35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6" applyFont="1" applyAlignment="1">
      <alignment horizontal="distributed" vertical="center"/>
    </xf>
    <xf numFmtId="10" fontId="5" fillId="0" borderId="0" xfId="12" applyNumberFormat="1" applyFont="1">
      <alignment vertical="center"/>
    </xf>
    <xf numFmtId="41" fontId="5" fillId="0" borderId="0" xfId="1" applyFont="1">
      <alignment vertical="center"/>
    </xf>
    <xf numFmtId="178" fontId="5" fillId="0" borderId="0" xfId="1" applyNumberFormat="1" applyFont="1" applyFill="1">
      <alignment vertical="center"/>
    </xf>
    <xf numFmtId="0" fontId="19" fillId="6" borderId="15" xfId="0" applyFont="1" applyFill="1" applyBorder="1">
      <alignment vertical="center"/>
    </xf>
    <xf numFmtId="41" fontId="19" fillId="6" borderId="1" xfId="1" applyFont="1" applyFill="1" applyBorder="1" applyAlignment="1">
      <alignment horizontal="right" vertical="center" wrapText="1"/>
    </xf>
    <xf numFmtId="41" fontId="19" fillId="0" borderId="1" xfId="1" applyFont="1" applyBorder="1" applyAlignment="1">
      <alignment horizontal="right" vertical="center" wrapText="1"/>
    </xf>
    <xf numFmtId="179" fontId="5" fillId="0" borderId="0" xfId="12" applyNumberFormat="1" applyFont="1" applyFill="1">
      <alignment vertical="center"/>
    </xf>
    <xf numFmtId="176" fontId="5" fillId="6" borderId="9" xfId="0" applyNumberFormat="1" applyFont="1" applyFill="1" applyBorder="1">
      <alignment vertical="center"/>
    </xf>
    <xf numFmtId="41" fontId="5" fillId="6" borderId="1" xfId="1" applyFont="1" applyFill="1" applyBorder="1" applyAlignment="1">
      <alignment horizontal="center" vertical="center"/>
    </xf>
    <xf numFmtId="41" fontId="5" fillId="6" borderId="1" xfId="1" applyFont="1" applyFill="1" applyBorder="1">
      <alignment vertical="center"/>
    </xf>
    <xf numFmtId="41" fontId="5" fillId="6" borderId="9" xfId="1" applyFont="1" applyFill="1" applyBorder="1" applyAlignment="1">
      <alignment horizontal="center" vertical="center"/>
    </xf>
    <xf numFmtId="0" fontId="27" fillId="0" borderId="1" xfId="0" applyFont="1" applyBorder="1" applyAlignment="1">
      <alignment horizontal="left" vertical="center" shrinkToFit="1"/>
    </xf>
    <xf numFmtId="0" fontId="8" fillId="9" borderId="19" xfId="0" applyFont="1" applyFill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/>
    </xf>
    <xf numFmtId="0" fontId="8" fillId="11" borderId="19" xfId="0" applyFont="1" applyFill="1" applyBorder="1" applyAlignment="1">
      <alignment horizontal="center" vertical="center"/>
    </xf>
    <xf numFmtId="41" fontId="7" fillId="11" borderId="19" xfId="0" applyNumberFormat="1" applyFont="1" applyFill="1" applyBorder="1" applyAlignment="1">
      <alignment horizontal="center" vertical="center"/>
    </xf>
    <xf numFmtId="41" fontId="29" fillId="11" borderId="19" xfId="0" applyNumberFormat="1" applyFont="1" applyFill="1" applyBorder="1" applyAlignment="1">
      <alignment horizontal="center" vertical="center"/>
    </xf>
    <xf numFmtId="41" fontId="8" fillId="11" borderId="19" xfId="0" applyNumberFormat="1" applyFont="1" applyFill="1" applyBorder="1" applyAlignment="1">
      <alignment horizontal="center" vertical="center"/>
    </xf>
    <xf numFmtId="0" fontId="8" fillId="11" borderId="55" xfId="0" applyFont="1" applyFill="1" applyBorder="1" applyAlignment="1">
      <alignment horizontal="center" vertical="center"/>
    </xf>
    <xf numFmtId="0" fontId="8" fillId="11" borderId="18" xfId="0" applyFont="1" applyFill="1" applyBorder="1" applyAlignment="1">
      <alignment horizontal="center" vertical="center"/>
    </xf>
    <xf numFmtId="0" fontId="7" fillId="11" borderId="19" xfId="0" applyFont="1" applyFill="1" applyBorder="1" applyAlignment="1">
      <alignment horizontal="center" vertical="center"/>
    </xf>
    <xf numFmtId="0" fontId="8" fillId="11" borderId="4" xfId="0" applyFont="1" applyFill="1" applyBorder="1" applyAlignment="1">
      <alignment horizontal="left" vertical="center"/>
    </xf>
    <xf numFmtId="41" fontId="7" fillId="0" borderId="2" xfId="8" applyFont="1" applyBorder="1" applyAlignment="1">
      <alignment vertical="center"/>
    </xf>
    <xf numFmtId="41" fontId="7" fillId="0" borderId="2" xfId="0" applyNumberFormat="1" applyFont="1" applyBorder="1">
      <alignment vertical="center"/>
    </xf>
    <xf numFmtId="41" fontId="8" fillId="11" borderId="1" xfId="0" applyNumberFormat="1" applyFont="1" applyFill="1" applyBorder="1">
      <alignment vertical="center"/>
    </xf>
    <xf numFmtId="41" fontId="8" fillId="11" borderId="1" xfId="8" applyFont="1" applyFill="1" applyBorder="1" applyAlignment="1">
      <alignment vertical="center"/>
    </xf>
    <xf numFmtId="41" fontId="8" fillId="8" borderId="1" xfId="0" applyNumberFormat="1" applyFont="1" applyFill="1" applyBorder="1">
      <alignment vertical="center"/>
    </xf>
    <xf numFmtId="41" fontId="8" fillId="10" borderId="1" xfId="0" applyNumberFormat="1" applyFont="1" applyFill="1" applyBorder="1">
      <alignment vertical="center"/>
    </xf>
    <xf numFmtId="0" fontId="7" fillId="0" borderId="0" xfId="0" applyFont="1">
      <alignment vertical="center"/>
    </xf>
    <xf numFmtId="0" fontId="10" fillId="0" borderId="0" xfId="0" applyFont="1">
      <alignment vertical="center"/>
    </xf>
    <xf numFmtId="0" fontId="8" fillId="6" borderId="0" xfId="0" applyFont="1" applyFill="1" applyAlignment="1">
      <alignment horizontal="centerContinuous" vertical="center"/>
    </xf>
    <xf numFmtId="0" fontId="30" fillId="6" borderId="0" xfId="0" applyFont="1" applyFill="1" applyAlignment="1">
      <alignment horizontal="centerContinuous" vertical="center"/>
    </xf>
    <xf numFmtId="0" fontId="31" fillId="6" borderId="0" xfId="0" applyFont="1" applyFill="1" applyAlignment="1">
      <alignment horizontal="centerContinuous" vertical="center"/>
    </xf>
    <xf numFmtId="0" fontId="32" fillId="6" borderId="0" xfId="0" applyFont="1" applyFill="1" applyAlignment="1">
      <alignment horizontal="centerContinuous" vertical="center"/>
    </xf>
    <xf numFmtId="0" fontId="7" fillId="5" borderId="1" xfId="0" applyFont="1" applyFill="1" applyBorder="1" applyAlignment="1">
      <alignment horizontal="left" vertical="center"/>
    </xf>
    <xf numFmtId="0" fontId="7" fillId="5" borderId="1" xfId="0" applyFont="1" applyFill="1" applyBorder="1">
      <alignment vertical="center"/>
    </xf>
    <xf numFmtId="0" fontId="7" fillId="2" borderId="2" xfId="0" applyFont="1" applyFill="1" applyBorder="1">
      <alignment vertical="center"/>
    </xf>
    <xf numFmtId="0" fontId="7" fillId="2" borderId="1" xfId="0" applyFont="1" applyFill="1" applyBorder="1">
      <alignment vertical="center"/>
    </xf>
    <xf numFmtId="0" fontId="7" fillId="2" borderId="18" xfId="0" applyFont="1" applyFill="1" applyBorder="1">
      <alignment vertical="center"/>
    </xf>
    <xf numFmtId="41" fontId="7" fillId="0" borderId="55" xfId="8" applyFont="1" applyBorder="1" applyAlignment="1">
      <alignment vertical="center"/>
    </xf>
    <xf numFmtId="41" fontId="7" fillId="0" borderId="55" xfId="0" applyNumberFormat="1" applyFont="1" applyBorder="1">
      <alignment vertical="center"/>
    </xf>
    <xf numFmtId="41" fontId="8" fillId="11" borderId="3" xfId="0" applyNumberFormat="1" applyFont="1" applyFill="1" applyBorder="1">
      <alignment vertical="center"/>
    </xf>
    <xf numFmtId="41" fontId="8" fillId="8" borderId="3" xfId="0" applyNumberFormat="1" applyFont="1" applyFill="1" applyBorder="1">
      <alignment vertical="center"/>
    </xf>
    <xf numFmtId="0" fontId="8" fillId="11" borderId="55" xfId="0" applyFont="1" applyFill="1" applyBorder="1">
      <alignment vertical="center"/>
    </xf>
    <xf numFmtId="10" fontId="5" fillId="0" borderId="0" xfId="0" applyNumberFormat="1" applyFont="1">
      <alignment vertical="center"/>
    </xf>
    <xf numFmtId="0" fontId="24" fillId="0" borderId="0" xfId="0" applyFont="1">
      <alignment vertical="center"/>
    </xf>
    <xf numFmtId="3" fontId="0" fillId="0" borderId="0" xfId="0" applyNumberFormat="1">
      <alignment vertical="center"/>
    </xf>
    <xf numFmtId="10" fontId="7" fillId="0" borderId="2" xfId="12" applyNumberFormat="1" applyFont="1" applyBorder="1" applyAlignment="1">
      <alignment vertical="center"/>
    </xf>
    <xf numFmtId="10" fontId="8" fillId="11" borderId="1" xfId="12" applyNumberFormat="1" applyFont="1" applyFill="1" applyBorder="1" applyAlignment="1">
      <alignment vertical="center"/>
    </xf>
    <xf numFmtId="10" fontId="8" fillId="8" borderId="1" xfId="12" applyNumberFormat="1" applyFont="1" applyFill="1" applyBorder="1" applyAlignment="1">
      <alignment vertical="center"/>
    </xf>
    <xf numFmtId="10" fontId="8" fillId="10" borderId="1" xfId="12" applyNumberFormat="1" applyFont="1" applyFill="1" applyBorder="1" applyAlignment="1">
      <alignment vertical="center"/>
    </xf>
    <xf numFmtId="10" fontId="0" fillId="0" borderId="4" xfId="0" applyNumberFormat="1" applyBorder="1">
      <alignment vertical="center"/>
    </xf>
    <xf numFmtId="10" fontId="24" fillId="8" borderId="4" xfId="0" applyNumberFormat="1" applyFont="1" applyFill="1" applyBorder="1">
      <alignment vertical="center"/>
    </xf>
    <xf numFmtId="10" fontId="24" fillId="10" borderId="4" xfId="0" applyNumberFormat="1" applyFont="1" applyFill="1" applyBorder="1">
      <alignment vertical="center"/>
    </xf>
    <xf numFmtId="3" fontId="0" fillId="0" borderId="3" xfId="0" applyNumberFormat="1" applyBorder="1">
      <alignment vertical="center"/>
    </xf>
    <xf numFmtId="41" fontId="8" fillId="8" borderId="57" xfId="0" applyNumberFormat="1" applyFont="1" applyFill="1" applyBorder="1" applyAlignment="1">
      <alignment horizontal="center" vertical="center"/>
    </xf>
    <xf numFmtId="10" fontId="0" fillId="0" borderId="59" xfId="0" applyNumberFormat="1" applyBorder="1">
      <alignment vertical="center"/>
    </xf>
    <xf numFmtId="10" fontId="24" fillId="8" borderId="59" xfId="0" applyNumberFormat="1" applyFont="1" applyFill="1" applyBorder="1">
      <alignment vertical="center"/>
    </xf>
    <xf numFmtId="10" fontId="24" fillId="10" borderId="61" xfId="0" applyNumberFormat="1" applyFont="1" applyFill="1" applyBorder="1">
      <alignment vertical="center"/>
    </xf>
    <xf numFmtId="3" fontId="24" fillId="8" borderId="3" xfId="0" applyNumberFormat="1" applyFont="1" applyFill="1" applyBorder="1">
      <alignment vertical="center"/>
    </xf>
    <xf numFmtId="41" fontId="8" fillId="8" borderId="62" xfId="0" applyNumberFormat="1" applyFont="1" applyFill="1" applyBorder="1" applyAlignment="1">
      <alignment horizontal="center" vertical="center"/>
    </xf>
    <xf numFmtId="41" fontId="8" fillId="8" borderId="15" xfId="0" applyNumberFormat="1" applyFont="1" applyFill="1" applyBorder="1" applyAlignment="1">
      <alignment horizontal="center" vertical="center"/>
    </xf>
    <xf numFmtId="10" fontId="0" fillId="0" borderId="5" xfId="0" applyNumberFormat="1" applyBorder="1">
      <alignment vertical="center"/>
    </xf>
    <xf numFmtId="41" fontId="7" fillId="0" borderId="64" xfId="8" applyFont="1" applyBorder="1" applyAlignment="1">
      <alignment vertical="center"/>
    </xf>
    <xf numFmtId="41" fontId="7" fillId="0" borderId="65" xfId="8" applyFont="1" applyBorder="1" applyAlignment="1">
      <alignment vertical="center"/>
    </xf>
    <xf numFmtId="41" fontId="7" fillId="0" borderId="65" xfId="0" applyNumberFormat="1" applyFont="1" applyBorder="1">
      <alignment vertical="center"/>
    </xf>
    <xf numFmtId="41" fontId="8" fillId="11" borderId="66" xfId="0" applyNumberFormat="1" applyFont="1" applyFill="1" applyBorder="1">
      <alignment vertical="center"/>
    </xf>
    <xf numFmtId="41" fontId="8" fillId="11" borderId="66" xfId="8" applyFont="1" applyFill="1" applyBorder="1" applyAlignment="1">
      <alignment vertical="center"/>
    </xf>
    <xf numFmtId="41" fontId="8" fillId="8" borderId="66" xfId="0" applyNumberFormat="1" applyFont="1" applyFill="1" applyBorder="1">
      <alignment vertical="center"/>
    </xf>
    <xf numFmtId="41" fontId="8" fillId="10" borderId="67" xfId="0" applyNumberFormat="1" applyFont="1" applyFill="1" applyBorder="1">
      <alignment vertical="center"/>
    </xf>
    <xf numFmtId="0" fontId="0" fillId="0" borderId="68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6" fillId="6" borderId="36" xfId="0" applyFont="1" applyFill="1" applyBorder="1" applyAlignment="1">
      <alignment horizontal="center" vertical="center"/>
    </xf>
    <xf numFmtId="0" fontId="0" fillId="6" borderId="34" xfId="0" applyFill="1" applyBorder="1" applyAlignment="1">
      <alignment horizontal="center" vertical="center"/>
    </xf>
    <xf numFmtId="0" fontId="0" fillId="6" borderId="33" xfId="0" applyFill="1" applyBorder="1" applyAlignment="1">
      <alignment horizontal="center" vertical="center"/>
    </xf>
    <xf numFmtId="0" fontId="0" fillId="6" borderId="40" xfId="0" applyFill="1" applyBorder="1" applyAlignment="1">
      <alignment horizontal="center" vertical="center"/>
    </xf>
    <xf numFmtId="0" fontId="0" fillId="6" borderId="39" xfId="0" applyFill="1" applyBorder="1" applyAlignment="1">
      <alignment horizontal="center" vertical="center"/>
    </xf>
    <xf numFmtId="0" fontId="0" fillId="6" borderId="35" xfId="0" applyFill="1" applyBorder="1" applyAlignment="1">
      <alignment horizontal="center" vertical="center"/>
    </xf>
    <xf numFmtId="0" fontId="26" fillId="0" borderId="35" xfId="0" applyFont="1" applyBorder="1" applyAlignment="1">
      <alignment horizontal="center" vertical="center"/>
    </xf>
    <xf numFmtId="0" fontId="26" fillId="0" borderId="36" xfId="0" applyFont="1" applyBorder="1" applyAlignment="1">
      <alignment horizontal="center" vertical="center"/>
    </xf>
    <xf numFmtId="0" fontId="7" fillId="13" borderId="1" xfId="0" applyFont="1" applyFill="1" applyBorder="1" applyAlignment="1">
      <alignment horizontal="left" vertical="center"/>
    </xf>
    <xf numFmtId="41" fontId="0" fillId="0" borderId="0" xfId="1" applyFont="1">
      <alignment vertical="center"/>
    </xf>
    <xf numFmtId="41" fontId="8" fillId="8" borderId="56" xfId="1" applyFont="1" applyFill="1" applyBorder="1" applyAlignment="1">
      <alignment horizontal="center" vertical="center"/>
    </xf>
    <xf numFmtId="41" fontId="0" fillId="0" borderId="58" xfId="1" applyFont="1" applyBorder="1">
      <alignment vertical="center"/>
    </xf>
    <xf numFmtId="41" fontId="24" fillId="8" borderId="58" xfId="1" applyFont="1" applyFill="1" applyBorder="1">
      <alignment vertical="center"/>
    </xf>
    <xf numFmtId="41" fontId="9" fillId="8" borderId="58" xfId="1" applyFont="1" applyFill="1" applyBorder="1">
      <alignment vertical="center"/>
    </xf>
    <xf numFmtId="41" fontId="24" fillId="10" borderId="60" xfId="1" applyFont="1" applyFill="1" applyBorder="1">
      <alignment vertical="center"/>
    </xf>
    <xf numFmtId="0" fontId="24" fillId="0" borderId="62" xfId="0" applyFont="1" applyBorder="1" applyAlignment="1">
      <alignment horizontal="center" vertical="center"/>
    </xf>
    <xf numFmtId="0" fontId="5" fillId="6" borderId="1" xfId="0" applyFont="1" applyFill="1" applyBorder="1">
      <alignment vertical="center"/>
    </xf>
    <xf numFmtId="179" fontId="24" fillId="0" borderId="62" xfId="12" applyNumberFormat="1" applyFont="1" applyBorder="1">
      <alignment vertical="center"/>
    </xf>
    <xf numFmtId="41" fontId="24" fillId="0" borderId="62" xfId="1" applyFont="1" applyBorder="1" applyAlignment="1">
      <alignment horizontal="center" vertical="center"/>
    </xf>
    <xf numFmtId="41" fontId="5" fillId="2" borderId="9" xfId="1" applyFont="1" applyFill="1" applyBorder="1">
      <alignment vertical="center"/>
    </xf>
    <xf numFmtId="41" fontId="7" fillId="0" borderId="2" xfId="1" applyFont="1" applyBorder="1" applyAlignment="1">
      <alignment vertical="center"/>
    </xf>
    <xf numFmtId="3" fontId="34" fillId="7" borderId="3" xfId="0" applyNumberFormat="1" applyFont="1" applyFill="1" applyBorder="1">
      <alignment vertical="center"/>
    </xf>
    <xf numFmtId="10" fontId="0" fillId="0" borderId="0" xfId="0" applyNumberFormat="1">
      <alignment vertical="center"/>
    </xf>
    <xf numFmtId="41" fontId="18" fillId="0" borderId="19" xfId="2" applyFont="1" applyBorder="1" applyAlignment="1">
      <alignment vertical="center"/>
    </xf>
    <xf numFmtId="41" fontId="18" fillId="2" borderId="1" xfId="2" applyFont="1" applyFill="1" applyBorder="1" applyAlignment="1">
      <alignment horizontal="right" vertical="center"/>
    </xf>
    <xf numFmtId="41" fontId="18" fillId="0" borderId="0" xfId="2" applyFont="1" applyAlignment="1">
      <alignment vertical="center"/>
    </xf>
    <xf numFmtId="176" fontId="18" fillId="0" borderId="0" xfId="3" applyNumberFormat="1" applyFont="1" applyAlignment="1">
      <alignment vertical="center"/>
    </xf>
    <xf numFmtId="176" fontId="18" fillId="0" borderId="0" xfId="0" applyNumberFormat="1" applyFont="1">
      <alignment vertical="center"/>
    </xf>
    <xf numFmtId="0" fontId="19" fillId="6" borderId="4" xfId="0" applyFont="1" applyFill="1" applyBorder="1">
      <alignment vertical="center"/>
    </xf>
    <xf numFmtId="0" fontId="19" fillId="7" borderId="3" xfId="0" applyFont="1" applyFill="1" applyBorder="1">
      <alignment vertical="center"/>
    </xf>
    <xf numFmtId="180" fontId="5" fillId="2" borderId="10" xfId="1" applyNumberFormat="1" applyFont="1" applyFill="1" applyBorder="1">
      <alignment vertical="center"/>
    </xf>
    <xf numFmtId="180" fontId="5" fillId="6" borderId="1" xfId="1" applyNumberFormat="1" applyFont="1" applyFill="1" applyBorder="1" applyAlignment="1">
      <alignment horizontal="center" vertical="center"/>
    </xf>
    <xf numFmtId="180" fontId="5" fillId="5" borderId="1" xfId="1" applyNumberFormat="1" applyFont="1" applyFill="1" applyBorder="1" applyAlignment="1">
      <alignment horizontal="center" vertical="center"/>
    </xf>
    <xf numFmtId="41" fontId="19" fillId="0" borderId="24" xfId="1" applyFont="1" applyBorder="1" applyAlignment="1">
      <alignment vertical="center"/>
    </xf>
    <xf numFmtId="41" fontId="19" fillId="0" borderId="22" xfId="1" applyFont="1" applyBorder="1" applyAlignment="1">
      <alignment vertical="center"/>
    </xf>
    <xf numFmtId="41" fontId="19" fillId="0" borderId="23" xfId="1" applyFont="1" applyBorder="1" applyAlignment="1">
      <alignment vertical="center"/>
    </xf>
    <xf numFmtId="41" fontId="19" fillId="0" borderId="19" xfId="1" applyFont="1" applyBorder="1" applyAlignment="1">
      <alignment vertical="center"/>
    </xf>
    <xf numFmtId="41" fontId="19" fillId="0" borderId="1" xfId="1" applyFont="1" applyBorder="1" applyAlignment="1">
      <alignment vertical="center"/>
    </xf>
    <xf numFmtId="41" fontId="19" fillId="0" borderId="1" xfId="1" applyFont="1" applyFill="1" applyBorder="1" applyAlignment="1">
      <alignment vertical="center"/>
    </xf>
    <xf numFmtId="41" fontId="18" fillId="2" borderId="1" xfId="1" applyFont="1" applyFill="1" applyBorder="1" applyAlignment="1">
      <alignment horizontal="right" vertical="center"/>
    </xf>
    <xf numFmtId="41" fontId="20" fillId="0" borderId="1" xfId="1" applyFont="1" applyBorder="1" applyAlignment="1">
      <alignment vertical="center"/>
    </xf>
    <xf numFmtId="41" fontId="19" fillId="2" borderId="1" xfId="1" applyFont="1" applyFill="1" applyBorder="1" applyAlignment="1">
      <alignment vertical="center"/>
    </xf>
    <xf numFmtId="41" fontId="19" fillId="2" borderId="19" xfId="1" applyFont="1" applyFill="1" applyBorder="1" applyAlignment="1">
      <alignment vertical="center"/>
    </xf>
    <xf numFmtId="41" fontId="18" fillId="2" borderId="1" xfId="1" applyFont="1" applyFill="1" applyBorder="1" applyAlignment="1">
      <alignment vertical="center"/>
    </xf>
    <xf numFmtId="41" fontId="19" fillId="0" borderId="0" xfId="1" applyFont="1">
      <alignment vertical="center"/>
    </xf>
    <xf numFmtId="41" fontId="5" fillId="6" borderId="9" xfId="1" applyFont="1" applyFill="1" applyBorder="1">
      <alignment vertical="center"/>
    </xf>
    <xf numFmtId="41" fontId="19" fillId="6" borderId="1" xfId="1" applyFont="1" applyFill="1" applyBorder="1" applyAlignment="1">
      <alignment vertical="center"/>
    </xf>
    <xf numFmtId="180" fontId="5" fillId="0" borderId="1" xfId="1" applyNumberFormat="1" applyFont="1" applyFill="1" applyBorder="1" applyAlignment="1">
      <alignment horizontal="center" vertical="center"/>
    </xf>
    <xf numFmtId="180" fontId="5" fillId="2" borderId="1" xfId="1" applyNumberFormat="1" applyFont="1" applyFill="1" applyBorder="1" applyAlignment="1">
      <alignment horizontal="center" vertical="center"/>
    </xf>
    <xf numFmtId="0" fontId="35" fillId="14" borderId="0" xfId="6" applyFont="1" applyFill="1"/>
    <xf numFmtId="0" fontId="36" fillId="14" borderId="0" xfId="6" applyFont="1" applyFill="1"/>
    <xf numFmtId="0" fontId="37" fillId="14" borderId="0" xfId="6" applyFont="1" applyFill="1"/>
    <xf numFmtId="181" fontId="37" fillId="14" borderId="0" xfId="6" applyNumberFormat="1" applyFont="1" applyFill="1"/>
    <xf numFmtId="0" fontId="37" fillId="0" borderId="0" xfId="6" applyFont="1"/>
    <xf numFmtId="0" fontId="38" fillId="0" borderId="0" xfId="6" applyFont="1"/>
    <xf numFmtId="0" fontId="39" fillId="0" borderId="0" xfId="6" applyFont="1"/>
    <xf numFmtId="0" fontId="40" fillId="0" borderId="0" xfId="6" applyFont="1"/>
    <xf numFmtId="0" fontId="42" fillId="0" borderId="81" xfId="6" applyFont="1" applyBorder="1" applyAlignment="1">
      <alignment horizontal="center" vertical="center"/>
    </xf>
    <xf numFmtId="0" fontId="42" fillId="0" borderId="86" xfId="6" applyFont="1" applyBorder="1" applyAlignment="1">
      <alignment horizontal="center" vertical="center"/>
    </xf>
    <xf numFmtId="0" fontId="48" fillId="0" borderId="88" xfId="6" applyFont="1" applyBorder="1" applyAlignment="1">
      <alignment horizontal="center" vertical="center"/>
    </xf>
    <xf numFmtId="0" fontId="48" fillId="0" borderId="90" xfId="6" applyFont="1" applyBorder="1" applyAlignment="1">
      <alignment horizontal="center" vertical="center"/>
    </xf>
    <xf numFmtId="0" fontId="48" fillId="0" borderId="91" xfId="6" applyFont="1" applyBorder="1" applyAlignment="1">
      <alignment horizontal="center" vertical="center"/>
    </xf>
    <xf numFmtId="0" fontId="48" fillId="0" borderId="92" xfId="6" applyFont="1" applyBorder="1" applyAlignment="1">
      <alignment horizontal="center" vertical="center"/>
    </xf>
    <xf numFmtId="0" fontId="48" fillId="0" borderId="93" xfId="6" applyFont="1" applyBorder="1" applyAlignment="1">
      <alignment horizontal="center" vertical="center"/>
    </xf>
    <xf numFmtId="0" fontId="48" fillId="0" borderId="94" xfId="6" applyFont="1" applyBorder="1" applyAlignment="1">
      <alignment horizontal="center" vertical="center"/>
    </xf>
    <xf numFmtId="0" fontId="48" fillId="0" borderId="18" xfId="6" applyFont="1" applyBorder="1" applyAlignment="1">
      <alignment horizontal="center" vertical="center"/>
    </xf>
    <xf numFmtId="0" fontId="47" fillId="0" borderId="78" xfId="6" applyFont="1" applyBorder="1" applyAlignment="1">
      <alignment horizontal="center" vertical="center"/>
    </xf>
    <xf numFmtId="0" fontId="47" fillId="0" borderId="82" xfId="6" applyFont="1" applyBorder="1" applyAlignment="1">
      <alignment horizontal="center" vertical="center"/>
    </xf>
    <xf numFmtId="0" fontId="47" fillId="0" borderId="83" xfId="6" applyFont="1" applyBorder="1" applyAlignment="1">
      <alignment horizontal="center" vertical="center"/>
    </xf>
    <xf numFmtId="0" fontId="47" fillId="0" borderId="79" xfId="6" applyFont="1" applyBorder="1" applyAlignment="1">
      <alignment horizontal="center" vertical="center"/>
    </xf>
    <xf numFmtId="0" fontId="47" fillId="0" borderId="96" xfId="6" applyFont="1" applyBorder="1" applyAlignment="1">
      <alignment horizontal="center" vertical="center"/>
    </xf>
    <xf numFmtId="0" fontId="47" fillId="0" borderId="97" xfId="6" applyFont="1" applyBorder="1" applyAlignment="1">
      <alignment horizontal="center" vertical="center"/>
    </xf>
    <xf numFmtId="0" fontId="50" fillId="14" borderId="90" xfId="6" applyFont="1" applyFill="1" applyBorder="1" applyAlignment="1">
      <alignment horizontal="center" vertical="center"/>
    </xf>
    <xf numFmtId="0" fontId="50" fillId="14" borderId="89" xfId="6" applyFont="1" applyFill="1" applyBorder="1" applyAlignment="1">
      <alignment horizontal="center" vertical="center"/>
    </xf>
    <xf numFmtId="0" fontId="50" fillId="14" borderId="91" xfId="6" applyFont="1" applyFill="1" applyBorder="1" applyAlignment="1">
      <alignment horizontal="center" vertical="center"/>
    </xf>
    <xf numFmtId="0" fontId="50" fillId="14" borderId="100" xfId="6" applyFont="1" applyFill="1" applyBorder="1" applyAlignment="1">
      <alignment horizontal="center" vertical="center"/>
    </xf>
    <xf numFmtId="0" fontId="47" fillId="14" borderId="90" xfId="6" applyFont="1" applyFill="1" applyBorder="1" applyAlignment="1">
      <alignment horizontal="center" vertical="center"/>
    </xf>
    <xf numFmtId="0" fontId="50" fillId="14" borderId="19" xfId="6" applyFont="1" applyFill="1" applyBorder="1" applyAlignment="1">
      <alignment horizontal="center" vertical="center"/>
    </xf>
    <xf numFmtId="0" fontId="50" fillId="0" borderId="103" xfId="6" applyFont="1" applyBorder="1" applyAlignment="1">
      <alignment horizontal="center" vertical="center"/>
    </xf>
    <xf numFmtId="0" fontId="50" fillId="0" borderId="104" xfId="6" applyFont="1" applyBorder="1" applyAlignment="1">
      <alignment horizontal="center" vertical="center"/>
    </xf>
    <xf numFmtId="0" fontId="50" fillId="0" borderId="105" xfId="6" applyFont="1" applyBorder="1" applyAlignment="1">
      <alignment horizontal="center" vertical="center"/>
    </xf>
    <xf numFmtId="0" fontId="50" fillId="0" borderId="106" xfId="6" applyFont="1" applyBorder="1" applyAlignment="1">
      <alignment horizontal="center" vertical="center"/>
    </xf>
    <xf numFmtId="0" fontId="50" fillId="0" borderId="107" xfId="6" applyFont="1" applyBorder="1" applyAlignment="1">
      <alignment horizontal="center" vertical="center"/>
    </xf>
    <xf numFmtId="0" fontId="47" fillId="0" borderId="104" xfId="6" applyFont="1" applyBorder="1" applyAlignment="1">
      <alignment horizontal="center" vertical="center"/>
    </xf>
    <xf numFmtId="0" fontId="50" fillId="0" borderId="108" xfId="6" applyFont="1" applyBorder="1" applyAlignment="1">
      <alignment horizontal="center" vertical="center"/>
    </xf>
    <xf numFmtId="0" fontId="50" fillId="0" borderId="89" xfId="6" applyFont="1" applyBorder="1" applyAlignment="1">
      <alignment horizontal="center" vertical="center"/>
    </xf>
    <xf numFmtId="0" fontId="50" fillId="0" borderId="91" xfId="6" applyFont="1" applyBorder="1" applyAlignment="1">
      <alignment horizontal="center" vertical="center"/>
    </xf>
    <xf numFmtId="0" fontId="50" fillId="0" borderId="100" xfId="6" applyFont="1" applyBorder="1" applyAlignment="1">
      <alignment horizontal="center" vertical="center"/>
    </xf>
    <xf numFmtId="0" fontId="47" fillId="0" borderId="90" xfId="6" applyFont="1" applyBorder="1" applyAlignment="1">
      <alignment horizontal="center" vertical="center"/>
    </xf>
    <xf numFmtId="0" fontId="50" fillId="0" borderId="90" xfId="6" applyFont="1" applyBorder="1" applyAlignment="1">
      <alignment horizontal="center" vertical="center"/>
    </xf>
    <xf numFmtId="0" fontId="47" fillId="15" borderId="100" xfId="6" applyFont="1" applyFill="1" applyBorder="1" applyAlignment="1">
      <alignment horizontal="center" vertical="center"/>
    </xf>
    <xf numFmtId="0" fontId="47" fillId="15" borderId="90" xfId="6" applyFont="1" applyFill="1" applyBorder="1" applyAlignment="1">
      <alignment horizontal="center" vertical="center"/>
    </xf>
    <xf numFmtId="0" fontId="50" fillId="0" borderId="1" xfId="6" applyFont="1" applyBorder="1" applyAlignment="1">
      <alignment horizontal="center" vertical="center"/>
    </xf>
    <xf numFmtId="0" fontId="50" fillId="0" borderId="78" xfId="6" applyFont="1" applyBorder="1" applyAlignment="1">
      <alignment horizontal="center" vertical="center"/>
    </xf>
    <xf numFmtId="0" fontId="50" fillId="0" borderId="82" xfId="6" applyFont="1" applyBorder="1" applyAlignment="1">
      <alignment horizontal="center" vertical="center"/>
    </xf>
    <xf numFmtId="0" fontId="50" fillId="0" borderId="83" xfId="6" applyFont="1" applyBorder="1" applyAlignment="1">
      <alignment horizontal="center" vertical="center"/>
    </xf>
    <xf numFmtId="0" fontId="50" fillId="0" borderId="79" xfId="6" applyFont="1" applyBorder="1" applyAlignment="1">
      <alignment horizontal="center" vertical="center"/>
    </xf>
    <xf numFmtId="0" fontId="50" fillId="0" borderId="96" xfId="6" applyFont="1" applyBorder="1" applyAlignment="1">
      <alignment horizontal="center" vertical="center"/>
    </xf>
    <xf numFmtId="0" fontId="50" fillId="0" borderId="111" xfId="6" applyFont="1" applyBorder="1" applyAlignment="1">
      <alignment horizontal="center" vertical="center"/>
    </xf>
    <xf numFmtId="0" fontId="50" fillId="0" borderId="88" xfId="6" applyFont="1" applyBorder="1" applyAlignment="1">
      <alignment horizontal="center" vertical="center"/>
    </xf>
    <xf numFmtId="0" fontId="47" fillId="15" borderId="89" xfId="6" applyFont="1" applyFill="1" applyBorder="1" applyAlignment="1">
      <alignment horizontal="center" vertical="center"/>
    </xf>
    <xf numFmtId="0" fontId="47" fillId="15" borderId="113" xfId="6" applyFont="1" applyFill="1" applyBorder="1" applyAlignment="1">
      <alignment horizontal="center" vertical="center"/>
    </xf>
    <xf numFmtId="0" fontId="50" fillId="0" borderId="115" xfId="6" applyFont="1" applyBorder="1" applyAlignment="1">
      <alignment horizontal="center" vertical="center"/>
    </xf>
    <xf numFmtId="0" fontId="52" fillId="0" borderId="78" xfId="6" applyFont="1" applyBorder="1" applyAlignment="1">
      <alignment horizontal="center" vertical="center"/>
    </xf>
    <xf numFmtId="0" fontId="52" fillId="0" borderId="82" xfId="6" applyFont="1" applyBorder="1" applyAlignment="1">
      <alignment horizontal="center" vertical="center"/>
    </xf>
    <xf numFmtId="0" fontId="52" fillId="0" borderId="83" xfId="6" applyFont="1" applyBorder="1" applyAlignment="1">
      <alignment horizontal="center" vertical="center"/>
    </xf>
    <xf numFmtId="0" fontId="52" fillId="0" borderId="79" xfId="6" applyFont="1" applyBorder="1" applyAlignment="1">
      <alignment horizontal="center" vertical="center"/>
    </xf>
    <xf numFmtId="0" fontId="52" fillId="0" borderId="96" xfId="6" applyFont="1" applyBorder="1" applyAlignment="1">
      <alignment horizontal="center" vertical="center"/>
    </xf>
    <xf numFmtId="0" fontId="52" fillId="0" borderId="19" xfId="6" applyFont="1" applyBorder="1" applyAlignment="1">
      <alignment horizontal="center" vertical="center"/>
    </xf>
    <xf numFmtId="0" fontId="47" fillId="0" borderId="88" xfId="6" applyFont="1" applyBorder="1" applyAlignment="1">
      <alignment horizontal="center" vertical="center"/>
    </xf>
    <xf numFmtId="0" fontId="47" fillId="0" borderId="91" xfId="6" applyFont="1" applyBorder="1" applyAlignment="1">
      <alignment horizontal="center" vertical="center"/>
    </xf>
    <xf numFmtId="0" fontId="47" fillId="15" borderId="91" xfId="6" applyFont="1" applyFill="1" applyBorder="1" applyAlignment="1">
      <alignment horizontal="center" vertical="center"/>
    </xf>
    <xf numFmtId="0" fontId="47" fillId="14" borderId="89" xfId="6" applyFont="1" applyFill="1" applyBorder="1" applyAlignment="1">
      <alignment horizontal="center" vertical="center"/>
    </xf>
    <xf numFmtId="0" fontId="47" fillId="14" borderId="19" xfId="6" applyFont="1" applyFill="1" applyBorder="1" applyAlignment="1">
      <alignment horizontal="center" vertical="center"/>
    </xf>
    <xf numFmtId="0" fontId="47" fillId="0" borderId="103" xfId="6" applyFont="1" applyBorder="1" applyAlignment="1">
      <alignment horizontal="center" vertical="center"/>
    </xf>
    <xf numFmtId="0" fontId="47" fillId="0" borderId="105" xfId="6" applyFont="1" applyBorder="1" applyAlignment="1">
      <alignment horizontal="center" vertical="center"/>
    </xf>
    <xf numFmtId="0" fontId="47" fillId="0" borderId="106" xfId="6" applyFont="1" applyBorder="1" applyAlignment="1">
      <alignment horizontal="center" vertical="center"/>
    </xf>
    <xf numFmtId="0" fontId="47" fillId="0" borderId="107" xfId="6" applyFont="1" applyBorder="1" applyAlignment="1">
      <alignment horizontal="center" vertical="center"/>
    </xf>
    <xf numFmtId="0" fontId="47" fillId="0" borderId="19" xfId="6" applyFont="1" applyBorder="1" applyAlignment="1">
      <alignment horizontal="center" vertical="center"/>
    </xf>
    <xf numFmtId="0" fontId="50" fillId="0" borderId="97" xfId="6" applyFont="1" applyBorder="1" applyAlignment="1">
      <alignment horizontal="center" vertical="center"/>
    </xf>
    <xf numFmtId="0" fontId="50" fillId="15" borderId="90" xfId="6" applyFont="1" applyFill="1" applyBorder="1" applyAlignment="1">
      <alignment horizontal="center" vertical="center"/>
    </xf>
    <xf numFmtId="0" fontId="50" fillId="15" borderId="89" xfId="6" applyFont="1" applyFill="1" applyBorder="1" applyAlignment="1">
      <alignment horizontal="center" vertical="center"/>
    </xf>
    <xf numFmtId="0" fontId="50" fillId="15" borderId="91" xfId="6" applyFont="1" applyFill="1" applyBorder="1" applyAlignment="1">
      <alignment horizontal="center" vertical="center"/>
    </xf>
    <xf numFmtId="0" fontId="50" fillId="15" borderId="100" xfId="6" applyFont="1" applyFill="1" applyBorder="1" applyAlignment="1">
      <alignment horizontal="center" vertical="center"/>
    </xf>
    <xf numFmtId="0" fontId="50" fillId="0" borderId="19" xfId="6" applyFont="1" applyBorder="1" applyAlignment="1">
      <alignment horizontal="center" vertical="center"/>
    </xf>
    <xf numFmtId="0" fontId="50" fillId="15" borderId="19" xfId="6" applyFont="1" applyFill="1" applyBorder="1" applyAlignment="1">
      <alignment horizontal="center" vertical="center"/>
    </xf>
    <xf numFmtId="0" fontId="52" fillId="0" borderId="97" xfId="6" applyFont="1" applyBorder="1" applyAlignment="1">
      <alignment horizontal="center" vertical="center"/>
    </xf>
    <xf numFmtId="0" fontId="47" fillId="14" borderId="91" xfId="6" applyFont="1" applyFill="1" applyBorder="1" applyAlignment="1">
      <alignment horizontal="center" vertical="center"/>
    </xf>
    <xf numFmtId="0" fontId="47" fillId="14" borderId="100" xfId="6" applyFont="1" applyFill="1" applyBorder="1" applyAlignment="1">
      <alignment horizontal="center" vertical="center"/>
    </xf>
    <xf numFmtId="0" fontId="47" fillId="15" borderId="19" xfId="6" applyFont="1" applyFill="1" applyBorder="1" applyAlignment="1">
      <alignment horizontal="center" vertical="center"/>
    </xf>
    <xf numFmtId="0" fontId="47" fillId="0" borderId="108" xfId="6" applyFont="1" applyBorder="1" applyAlignment="1">
      <alignment horizontal="center" vertical="center"/>
    </xf>
    <xf numFmtId="0" fontId="47" fillId="0" borderId="92" xfId="6" applyFont="1" applyBorder="1" applyAlignment="1">
      <alignment horizontal="center" vertical="center"/>
    </xf>
    <xf numFmtId="0" fontId="47" fillId="0" borderId="93" xfId="6" applyFont="1" applyBorder="1" applyAlignment="1">
      <alignment horizontal="center" vertical="center"/>
    </xf>
    <xf numFmtId="0" fontId="47" fillId="0" borderId="116" xfId="6" applyFont="1" applyBorder="1" applyAlignment="1">
      <alignment horizontal="center" vertical="center"/>
    </xf>
    <xf numFmtId="0" fontId="47" fillId="0" borderId="94" xfId="6" applyFont="1" applyBorder="1" applyAlignment="1">
      <alignment horizontal="center" vertical="center"/>
    </xf>
    <xf numFmtId="0" fontId="47" fillId="0" borderId="117" xfId="6" applyFont="1" applyBorder="1" applyAlignment="1">
      <alignment horizontal="center" vertical="center"/>
    </xf>
    <xf numFmtId="0" fontId="47" fillId="0" borderId="118" xfId="6" applyFont="1" applyBorder="1" applyAlignment="1">
      <alignment horizontal="center" vertical="center"/>
    </xf>
    <xf numFmtId="0" fontId="50" fillId="15" borderId="113" xfId="6" applyFont="1" applyFill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8" fillId="2" borderId="3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9" fillId="0" borderId="16" xfId="0" applyFont="1" applyBorder="1" applyAlignment="1">
      <alignment horizontal="right" vertical="center"/>
    </xf>
    <xf numFmtId="0" fontId="18" fillId="2" borderId="15" xfId="0" applyFont="1" applyFill="1" applyBorder="1" applyAlignment="1">
      <alignment horizontal="center" vertical="center"/>
    </xf>
    <xf numFmtId="41" fontId="18" fillId="2" borderId="3" xfId="2" applyFont="1" applyFill="1" applyBorder="1" applyAlignment="1">
      <alignment horizontal="center" vertical="center"/>
    </xf>
    <xf numFmtId="41" fontId="18" fillId="2" borderId="4" xfId="2" applyFont="1" applyFill="1" applyBorder="1" applyAlignment="1">
      <alignment horizontal="center" vertical="center"/>
    </xf>
    <xf numFmtId="41" fontId="18" fillId="2" borderId="15" xfId="2" applyFont="1" applyFill="1" applyBorder="1" applyAlignment="1">
      <alignment horizontal="center" vertical="center"/>
    </xf>
    <xf numFmtId="41" fontId="18" fillId="2" borderId="12" xfId="2" applyFont="1" applyFill="1" applyBorder="1" applyAlignment="1">
      <alignment horizontal="center" vertical="center"/>
    </xf>
    <xf numFmtId="41" fontId="18" fillId="2" borderId="0" xfId="2" applyFont="1" applyFill="1" applyBorder="1" applyAlignment="1">
      <alignment horizontal="center" vertical="center"/>
    </xf>
    <xf numFmtId="41" fontId="18" fillId="2" borderId="17" xfId="2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1" fontId="19" fillId="0" borderId="3" xfId="2" applyFont="1" applyBorder="1" applyAlignment="1">
      <alignment horizontal="center" vertical="center"/>
    </xf>
    <xf numFmtId="41" fontId="19" fillId="0" borderId="4" xfId="2" applyFont="1" applyBorder="1" applyAlignment="1">
      <alignment horizontal="center" vertical="center"/>
    </xf>
    <xf numFmtId="41" fontId="19" fillId="2" borderId="3" xfId="2" applyFont="1" applyFill="1" applyBorder="1" applyAlignment="1">
      <alignment horizontal="center" vertical="center"/>
    </xf>
    <xf numFmtId="41" fontId="19" fillId="2" borderId="15" xfId="2" applyFont="1" applyFill="1" applyBorder="1" applyAlignment="1">
      <alignment horizontal="center" vertical="center"/>
    </xf>
    <xf numFmtId="41" fontId="19" fillId="2" borderId="4" xfId="2" applyFont="1" applyFill="1" applyBorder="1" applyAlignment="1">
      <alignment horizontal="center" vertical="center"/>
    </xf>
    <xf numFmtId="41" fontId="18" fillId="0" borderId="25" xfId="2" applyFont="1" applyBorder="1" applyAlignment="1">
      <alignment horizontal="center" vertical="center"/>
    </xf>
    <xf numFmtId="41" fontId="18" fillId="0" borderId="20" xfId="2" applyFont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24" fillId="3" borderId="49" xfId="0" applyFont="1" applyFill="1" applyBorder="1" applyAlignment="1">
      <alignment horizontal="center" vertical="center" shrinkToFit="1"/>
    </xf>
    <xf numFmtId="0" fontId="24" fillId="3" borderId="50" xfId="0" applyFont="1" applyFill="1" applyBorder="1" applyAlignment="1">
      <alignment horizontal="center" vertical="center" shrinkToFit="1"/>
    </xf>
    <xf numFmtId="0" fontId="24" fillId="3" borderId="51" xfId="0" applyFont="1" applyFill="1" applyBorder="1" applyAlignment="1">
      <alignment horizontal="center" vertical="center" shrinkToFit="1"/>
    </xf>
    <xf numFmtId="0" fontId="13" fillId="0" borderId="0" xfId="6" applyFont="1" applyAlignment="1">
      <alignment horizontal="center" vertical="center"/>
    </xf>
    <xf numFmtId="0" fontId="24" fillId="3" borderId="41" xfId="0" applyFont="1" applyFill="1" applyBorder="1" applyAlignment="1">
      <alignment horizontal="center" vertical="center"/>
    </xf>
    <xf numFmtId="0" fontId="24" fillId="3" borderId="44" xfId="0" applyFont="1" applyFill="1" applyBorder="1" applyAlignment="1">
      <alignment horizontal="center" vertical="center"/>
    </xf>
    <xf numFmtId="0" fontId="24" fillId="3" borderId="28" xfId="0" applyFont="1" applyFill="1" applyBorder="1" applyAlignment="1">
      <alignment horizontal="center" vertical="center"/>
    </xf>
    <xf numFmtId="0" fontId="24" fillId="3" borderId="16" xfId="0" applyFont="1" applyFill="1" applyBorder="1" applyAlignment="1">
      <alignment horizontal="center" vertical="center"/>
    </xf>
    <xf numFmtId="0" fontId="24" fillId="3" borderId="46" xfId="0" applyFont="1" applyFill="1" applyBorder="1" applyAlignment="1">
      <alignment horizontal="center" vertical="center"/>
    </xf>
    <xf numFmtId="0" fontId="24" fillId="3" borderId="47" xfId="0" applyFont="1" applyFill="1" applyBorder="1" applyAlignment="1">
      <alignment horizontal="center" vertical="center"/>
    </xf>
    <xf numFmtId="0" fontId="24" fillId="3" borderId="53" xfId="0" applyFont="1" applyFill="1" applyBorder="1" applyAlignment="1">
      <alignment horizontal="center" vertical="center" shrinkToFit="1"/>
    </xf>
    <xf numFmtId="0" fontId="24" fillId="3" borderId="52" xfId="0" applyFont="1" applyFill="1" applyBorder="1" applyAlignment="1">
      <alignment horizontal="center" vertical="center" shrinkToFit="1"/>
    </xf>
    <xf numFmtId="0" fontId="24" fillId="3" borderId="54" xfId="0" applyFont="1" applyFill="1" applyBorder="1" applyAlignment="1">
      <alignment horizontal="center" vertical="center" shrinkToFit="1"/>
    </xf>
    <xf numFmtId="0" fontId="24" fillId="0" borderId="42" xfId="0" applyFont="1" applyBorder="1" applyAlignment="1">
      <alignment horizontal="center" vertical="center"/>
    </xf>
    <xf numFmtId="0" fontId="24" fillId="0" borderId="45" xfId="0" applyFont="1" applyBorder="1" applyAlignment="1">
      <alignment horizontal="center" vertical="center"/>
    </xf>
    <xf numFmtId="0" fontId="24" fillId="0" borderId="43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76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24" fillId="0" borderId="72" xfId="0" applyFont="1" applyBorder="1" applyAlignment="1">
      <alignment horizontal="center" vertical="center"/>
    </xf>
    <xf numFmtId="0" fontId="24" fillId="0" borderId="71" xfId="0" applyFont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49" fillId="0" borderId="80" xfId="6" applyFont="1" applyBorder="1" applyAlignment="1">
      <alignment horizontal="center" vertical="center" wrapText="1"/>
    </xf>
    <xf numFmtId="0" fontId="49" fillId="0" borderId="81" xfId="6" applyFont="1" applyBorder="1" applyAlignment="1">
      <alignment horizontal="center" vertical="center" wrapText="1"/>
    </xf>
    <xf numFmtId="0" fontId="49" fillId="0" borderId="98" xfId="6" applyFont="1" applyBorder="1" applyAlignment="1">
      <alignment horizontal="center" vertical="center" wrapText="1"/>
    </xf>
    <xf numFmtId="0" fontId="49" fillId="0" borderId="99" xfId="6" applyFont="1" applyBorder="1" applyAlignment="1">
      <alignment horizontal="center" vertical="center" wrapText="1"/>
    </xf>
    <xf numFmtId="0" fontId="49" fillId="0" borderId="101" xfId="6" applyFont="1" applyBorder="1" applyAlignment="1">
      <alignment horizontal="center" vertical="center" wrapText="1"/>
    </xf>
    <xf numFmtId="0" fontId="49" fillId="0" borderId="102" xfId="6" applyFont="1" applyBorder="1" applyAlignment="1">
      <alignment horizontal="center" vertical="center" wrapText="1"/>
    </xf>
    <xf numFmtId="0" fontId="45" fillId="0" borderId="87" xfId="6" applyFont="1" applyBorder="1" applyAlignment="1">
      <alignment horizontal="center" vertical="center" wrapText="1"/>
    </xf>
    <xf numFmtId="0" fontId="47" fillId="0" borderId="95" xfId="6" applyFont="1" applyBorder="1" applyAlignment="1">
      <alignment horizontal="center" vertical="center"/>
    </xf>
    <xf numFmtId="0" fontId="47" fillId="0" borderId="109" xfId="6" applyFont="1" applyBorder="1" applyAlignment="1">
      <alignment horizontal="center" vertical="center"/>
    </xf>
    <xf numFmtId="0" fontId="41" fillId="0" borderId="78" xfId="6" applyFont="1" applyBorder="1" applyAlignment="1">
      <alignment horizontal="center" vertical="center"/>
    </xf>
    <xf numFmtId="0" fontId="41" fillId="0" borderId="79" xfId="6" applyFont="1" applyBorder="1" applyAlignment="1">
      <alignment horizontal="center" vertical="center"/>
    </xf>
    <xf numFmtId="0" fontId="41" fillId="0" borderId="88" xfId="6" applyFont="1" applyBorder="1" applyAlignment="1">
      <alignment horizontal="center" vertical="center"/>
    </xf>
    <xf numFmtId="0" fontId="41" fillId="0" borderId="89" xfId="6" applyFont="1" applyBorder="1" applyAlignment="1">
      <alignment horizontal="center" vertical="center"/>
    </xf>
    <xf numFmtId="0" fontId="42" fillId="0" borderId="78" xfId="6" applyFont="1" applyBorder="1" applyAlignment="1">
      <alignment horizontal="center" vertical="center"/>
    </xf>
    <xf numFmtId="0" fontId="42" fillId="0" borderId="82" xfId="6" applyFont="1" applyBorder="1" applyAlignment="1">
      <alignment horizontal="center" vertical="center"/>
    </xf>
    <xf numFmtId="0" fontId="42" fillId="0" borderId="83" xfId="6" applyFont="1" applyBorder="1" applyAlignment="1">
      <alignment horizontal="center" vertical="center"/>
    </xf>
    <xf numFmtId="0" fontId="42" fillId="0" borderId="84" xfId="6" applyFont="1" applyBorder="1" applyAlignment="1">
      <alignment horizontal="center" vertical="center"/>
    </xf>
    <xf numFmtId="0" fontId="42" fillId="0" borderId="85" xfId="6" applyFont="1" applyBorder="1" applyAlignment="1">
      <alignment horizontal="center" vertical="center"/>
    </xf>
    <xf numFmtId="0" fontId="46" fillId="0" borderId="87" xfId="6" applyFont="1" applyBorder="1" applyAlignment="1">
      <alignment horizontal="center" vertical="center"/>
    </xf>
    <xf numFmtId="0" fontId="48" fillId="0" borderId="95" xfId="6" applyFont="1" applyBorder="1" applyAlignment="1">
      <alignment horizontal="center" vertical="center"/>
    </xf>
    <xf numFmtId="0" fontId="51" fillId="0" borderId="87" xfId="6" applyFont="1" applyBorder="1" applyAlignment="1">
      <alignment horizontal="center" vertical="center" wrapText="1"/>
    </xf>
    <xf numFmtId="0" fontId="49" fillId="0" borderId="110" xfId="6" applyFont="1" applyBorder="1" applyAlignment="1">
      <alignment horizontal="center" vertical="center" wrapText="1"/>
    </xf>
    <xf numFmtId="0" fontId="49" fillId="0" borderId="87" xfId="6" applyFont="1" applyBorder="1" applyAlignment="1">
      <alignment horizontal="center" vertical="center" wrapText="1"/>
    </xf>
    <xf numFmtId="0" fontId="49" fillId="0" borderId="112" xfId="6" applyFont="1" applyBorder="1" applyAlignment="1">
      <alignment horizontal="center" vertical="center" wrapText="1"/>
    </xf>
    <xf numFmtId="0" fontId="49" fillId="0" borderId="95" xfId="6" applyFont="1" applyBorder="1" applyAlignment="1">
      <alignment horizontal="center" vertical="center" wrapText="1"/>
    </xf>
    <xf numFmtId="0" fontId="49" fillId="0" borderId="114" xfId="6" applyFont="1" applyBorder="1" applyAlignment="1">
      <alignment horizontal="center" vertical="center" wrapText="1"/>
    </xf>
    <xf numFmtId="0" fontId="49" fillId="0" borderId="109" xfId="6" applyFont="1" applyBorder="1" applyAlignment="1">
      <alignment horizontal="center" vertical="center" wrapText="1"/>
    </xf>
    <xf numFmtId="0" fontId="51" fillId="0" borderId="81" xfId="6" applyFont="1" applyBorder="1" applyAlignment="1">
      <alignment horizontal="center" vertical="center" wrapText="1"/>
    </xf>
    <xf numFmtId="0" fontId="47" fillId="0" borderId="99" xfId="6" applyFont="1" applyBorder="1" applyAlignment="1">
      <alignment horizontal="center" vertical="center"/>
    </xf>
    <xf numFmtId="0" fontId="47" fillId="0" borderId="102" xfId="6" applyFont="1" applyBorder="1" applyAlignment="1">
      <alignment horizontal="center" vertical="center"/>
    </xf>
    <xf numFmtId="0" fontId="49" fillId="0" borderId="110" xfId="6" applyFont="1" applyBorder="1" applyAlignment="1">
      <alignment horizontal="center" vertical="center"/>
    </xf>
    <xf numFmtId="0" fontId="49" fillId="0" borderId="87" xfId="6" applyFont="1" applyBorder="1" applyAlignment="1">
      <alignment horizontal="center" vertical="center"/>
    </xf>
    <xf numFmtId="0" fontId="49" fillId="0" borderId="112" xfId="6" applyFont="1" applyBorder="1" applyAlignment="1">
      <alignment horizontal="center" vertical="center"/>
    </xf>
    <xf numFmtId="0" fontId="49" fillId="0" borderId="95" xfId="6" applyFont="1" applyBorder="1" applyAlignment="1">
      <alignment horizontal="center" vertical="center"/>
    </xf>
    <xf numFmtId="0" fontId="49" fillId="0" borderId="114" xfId="6" applyFont="1" applyBorder="1" applyAlignment="1">
      <alignment horizontal="center" vertical="center"/>
    </xf>
    <xf numFmtId="0" fontId="49" fillId="0" borderId="109" xfId="6" applyFont="1" applyBorder="1" applyAlignment="1">
      <alignment horizontal="center" vertical="center"/>
    </xf>
    <xf numFmtId="0" fontId="51" fillId="0" borderId="95" xfId="6" applyFont="1" applyBorder="1" applyAlignment="1">
      <alignment horizontal="center" vertical="center" wrapText="1"/>
    </xf>
    <xf numFmtId="0" fontId="49" fillId="0" borderId="78" xfId="6" applyFont="1" applyBorder="1" applyAlignment="1">
      <alignment horizontal="center" vertical="center"/>
    </xf>
    <xf numFmtId="0" fontId="49" fillId="0" borderId="79" xfId="6" applyFont="1" applyBorder="1" applyAlignment="1">
      <alignment horizontal="center" vertical="center"/>
    </xf>
    <xf numFmtId="0" fontId="49" fillId="0" borderId="88" xfId="6" applyFont="1" applyBorder="1" applyAlignment="1">
      <alignment horizontal="center" vertical="center"/>
    </xf>
    <xf numFmtId="0" fontId="49" fillId="0" borderId="89" xfId="6" applyFont="1" applyBorder="1" applyAlignment="1">
      <alignment horizontal="center" vertical="center"/>
    </xf>
    <xf numFmtId="0" fontId="49" fillId="0" borderId="103" xfId="6" applyFont="1" applyBorder="1" applyAlignment="1">
      <alignment horizontal="center" vertical="center"/>
    </xf>
    <xf numFmtId="0" fontId="49" fillId="0" borderId="106" xfId="6" applyFont="1" applyBorder="1" applyAlignment="1">
      <alignment horizontal="center" vertical="center"/>
    </xf>
    <xf numFmtId="0" fontId="49" fillId="0" borderId="92" xfId="6" applyFont="1" applyBorder="1" applyAlignment="1">
      <alignment horizontal="center" vertical="center" wrapText="1"/>
    </xf>
    <xf numFmtId="0" fontId="49" fillId="0" borderId="94" xfId="6" applyFont="1" applyBorder="1" applyAlignment="1">
      <alignment horizontal="center" vertical="center" wrapText="1"/>
    </xf>
    <xf numFmtId="0" fontId="49" fillId="0" borderId="88" xfId="6" applyFont="1" applyBorder="1" applyAlignment="1">
      <alignment horizontal="center" vertical="center" wrapText="1"/>
    </xf>
    <xf numFmtId="0" fontId="49" fillId="0" borderId="89" xfId="6" applyFont="1" applyBorder="1" applyAlignment="1">
      <alignment horizontal="center" vertical="center" wrapText="1"/>
    </xf>
    <xf numFmtId="0" fontId="49" fillId="0" borderId="103" xfId="6" applyFont="1" applyBorder="1" applyAlignment="1">
      <alignment horizontal="center" vertical="center" wrapText="1"/>
    </xf>
    <xf numFmtId="0" fontId="49" fillId="0" borderId="106" xfId="6" applyFont="1" applyBorder="1" applyAlignment="1">
      <alignment horizontal="center" vertical="center" wrapText="1"/>
    </xf>
    <xf numFmtId="0" fontId="49" fillId="0" borderId="78" xfId="6" applyFont="1" applyBorder="1" applyAlignment="1">
      <alignment horizontal="center" vertical="center" wrapText="1"/>
    </xf>
    <xf numFmtId="0" fontId="49" fillId="0" borderId="79" xfId="6" applyFont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8" fillId="8" borderId="62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8" fillId="8" borderId="15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3" fontId="33" fillId="12" borderId="0" xfId="0" applyNumberFormat="1" applyFont="1" applyFill="1" applyAlignment="1">
      <alignment horizontal="center" vertical="center"/>
    </xf>
    <xf numFmtId="41" fontId="8" fillId="8" borderId="62" xfId="0" applyNumberFormat="1" applyFont="1" applyFill="1" applyBorder="1" applyAlignment="1">
      <alignment horizontal="center" vertical="center"/>
    </xf>
    <xf numFmtId="41" fontId="8" fillId="8" borderId="63" xfId="0" applyNumberFormat="1" applyFont="1" applyFill="1" applyBorder="1" applyAlignment="1">
      <alignment horizontal="center" vertical="center"/>
    </xf>
  </cellXfs>
  <cellStyles count="14">
    <cellStyle name="Comma [0]" xfId="13"/>
    <cellStyle name="백분율" xfId="12" builtinId="5"/>
    <cellStyle name="백분율 2" xfId="3"/>
    <cellStyle name="쉼표 [0]" xfId="1" builtinId="6"/>
    <cellStyle name="쉼표 [0] 10" xfId="8"/>
    <cellStyle name="쉼표 [0] 2" xfId="11"/>
    <cellStyle name="쉼표 [0] 2 2" xfId="9"/>
    <cellStyle name="쉼표 [0] 2 3" xfId="2"/>
    <cellStyle name="쉼표 [0] 3" xfId="10"/>
    <cellStyle name="쉼표 [0] 8" xfId="5"/>
    <cellStyle name="표준" xfId="0" builtinId="0"/>
    <cellStyle name="표준 127" xfId="4"/>
    <cellStyle name="표준 2" xfId="7"/>
    <cellStyle name="표준_L-S(32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246530</xdr:colOff>
      <xdr:row>81</xdr:row>
      <xdr:rowOff>168088</xdr:rowOff>
    </xdr:from>
    <xdr:to>
      <xdr:col>13</xdr:col>
      <xdr:colOff>638735</xdr:colOff>
      <xdr:row>94</xdr:row>
      <xdr:rowOff>170432</xdr:rowOff>
    </xdr:to>
    <xdr:grpSp>
      <xdr:nvGrpSpPr>
        <xdr:cNvPr id="4" name="그룹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GrpSpPr/>
      </xdr:nvGrpSpPr>
      <xdr:grpSpPr>
        <a:xfrm>
          <a:off x="9076765" y="17570823"/>
          <a:ext cx="6297705" cy="2871050"/>
          <a:chOff x="12113560" y="17010530"/>
          <a:chExt cx="5490882" cy="2871050"/>
        </a:xfrm>
      </xdr:grpSpPr>
      <xdr:pic>
        <xdr:nvPicPr>
          <xdr:cNvPr id="2" name="그림 1">
            <a:extLst>
              <a:ext uri="{FF2B5EF4-FFF2-40B4-BE49-F238E27FC236}">
                <a16:creationId xmlns:a16="http://schemas.microsoft.com/office/drawing/2014/main" id="{00000000-0008-0000-0A00-00000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12113560" y="17010530"/>
            <a:ext cx="5490882" cy="2871050"/>
          </a:xfrm>
          <a:prstGeom prst="rect">
            <a:avLst/>
          </a:prstGeom>
        </xdr:spPr>
      </xdr:pic>
      <xdr:sp macro="" textlink="">
        <xdr:nvSpPr>
          <xdr:cNvPr id="3" name="직사각형 2">
            <a:extLst>
              <a:ext uri="{FF2B5EF4-FFF2-40B4-BE49-F238E27FC236}">
                <a16:creationId xmlns:a16="http://schemas.microsoft.com/office/drawing/2014/main" id="{00000000-0008-0000-0A00-000003000000}"/>
              </a:ext>
            </a:extLst>
          </xdr:cNvPr>
          <xdr:cNvSpPr/>
        </xdr:nvSpPr>
        <xdr:spPr bwMode="auto">
          <a:xfrm>
            <a:off x="13144500" y="18175941"/>
            <a:ext cx="2173941" cy="493059"/>
          </a:xfrm>
          <a:prstGeom prst="rect">
            <a:avLst/>
          </a:prstGeom>
          <a:noFill/>
          <a:ln w="31750" algn="ctr">
            <a:solidFill>
              <a:srgbClr val="FF0000"/>
            </a:solidFill>
            <a:round/>
            <a:headEnd/>
            <a:tailEnd/>
          </a:ln>
        </xdr:spPr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HDD1\00.&#49436;&#48512;&#51648;&#49324;\3.&#52397;&#51452;&#49324;&#51649;(HAGVA)\8.&#52265;&#44277;\&#44048;&#47532;&#45800;&#49440;&#51221;\&#52392;&#48512;4.&#49324;&#50629;&#49457;&#44160;&#53664;&#49436;%20-%20&#44048;&#47532;&#45800;&#49440;&#51221;-&#52509;&#49324;&#50629;&#48708;&#49328;&#52636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053;&#51221;&#54984;\&#45824;&#50864;&#44148;&#49444;\2.&#48376;&#49324;\00.%20&#51452;&#53469;&#44148;&#52629;&#49324;&#50629;2&#54016;\01.%20PROJECTS\03.&#52397;&#51452;&#48516;&#54217;&#48120;&#54217;&#46020;&#49884;&#44060;&#48156;&#49324;&#50629;\02.%20&#44277;&#46041;&#51452;&#53469;&#44060;&#48156;&#49324;&#50629;\&#44048;&#47532;\&#44048;&#47532;&#51088;%20&#49440;&#51221;%20&#44288;&#47144;%20&#49436;&#47448;\01.%20&#45824;&#50864;%20&#51089;&#49457;\&#52397;&#51452;&#49884;%20&#49892;&#51201;\&#49324;&#51649;1\&#49324;&#51649;1&#44396;&#50669;%20&#51116;&#44060;&#48156;%20&#52509;&#44277;&#49324;&#48708;%20&#48143;%20&#50696;&#51221;&#44277;&#51221;&#54364;(&#44148;&#52629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부지개요"/>
      <sheetName val="(2) FS (현재전망)"/>
      <sheetName val="(2) FS (추진안)"/>
      <sheetName val="기안용 시트"/>
      <sheetName val="공사비 실행"/>
      <sheetName val="조합개발이익"/>
      <sheetName val="(3) 분양수입(자동입력)"/>
      <sheetName val="DATA"/>
      <sheetName val="별첨) 재산세"/>
      <sheetName val="별첨) 광역교통시설부담금"/>
      <sheetName val="별첨) 공정율표"/>
      <sheetName val="1.월별Cash-Flow"/>
      <sheetName val="2.연도별손익계산서및Cash-Flow"/>
      <sheetName val="공시지가"/>
      <sheetName val="3.월별자금회수계획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3">
          <cell r="L13">
            <v>21803528.564421665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총사업비산출내역"/>
      <sheetName val="주택건설 총공사비 내역"/>
      <sheetName val="예정공정(배치계획표)"/>
      <sheetName val="공사예정공정표"/>
      <sheetName val="배치계획표"/>
    </sheetNames>
    <sheetDataSet>
      <sheetData sheetId="0"/>
      <sheetData sheetId="1">
        <row r="9">
          <cell r="F9">
            <v>13902878.676286297</v>
          </cell>
        </row>
        <row r="13">
          <cell r="F13">
            <v>90400403.81858027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solidFill>
          <a:srgbClr val="C6D9F1"/>
        </a:solidFill>
        <a:ln w="12700" algn="ctr">
          <a:solidFill>
            <a:srgbClr val="000000"/>
          </a:solidFill>
          <a:round/>
          <a:headEnd/>
          <a:tailEnd/>
        </a:ln>
      </a:spPr>
      <a:bodyPr/>
      <a:lstStyle/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view="pageBreakPreview" topLeftCell="A3" zoomScaleNormal="100" zoomScaleSheetLayoutView="100" workbookViewId="0">
      <selection activeCell="C19" activeCellId="1" sqref="H15 C19"/>
    </sheetView>
  </sheetViews>
  <sheetFormatPr defaultColWidth="10" defaultRowHeight="20.100000000000001" customHeight="1"/>
  <cols>
    <col min="1" max="1" width="13.875" style="19" customWidth="1"/>
    <col min="2" max="2" width="22.875" style="19" customWidth="1"/>
    <col min="3" max="3" width="23.75" style="19" customWidth="1"/>
    <col min="4" max="4" width="9.25" style="19" customWidth="1"/>
    <col min="5" max="5" width="18.375" style="19" customWidth="1"/>
    <col min="6" max="16384" width="10" style="19"/>
  </cols>
  <sheetData>
    <row r="1" spans="1:5" ht="31.5" customHeight="1">
      <c r="A1" s="321" t="s">
        <v>24</v>
      </c>
      <c r="B1" s="321"/>
      <c r="C1" s="321"/>
      <c r="D1" s="321"/>
      <c r="E1" s="321"/>
    </row>
    <row r="3" spans="1:5" ht="20.100000000000001" customHeight="1">
      <c r="A3" s="20" t="s">
        <v>10</v>
      </c>
      <c r="B3" s="21"/>
      <c r="C3" s="21"/>
      <c r="D3" s="322"/>
      <c r="E3" s="322"/>
    </row>
    <row r="4" spans="1:5" s="21" customFormat="1" ht="20.100000000000001" customHeight="1">
      <c r="A4" s="78" t="s">
        <v>11</v>
      </c>
      <c r="B4" s="319" t="s">
        <v>12</v>
      </c>
      <c r="C4" s="323"/>
      <c r="D4" s="320"/>
      <c r="E4" s="79" t="s">
        <v>13</v>
      </c>
    </row>
    <row r="5" spans="1:5" s="21" customFormat="1" ht="20.100000000000001" customHeight="1">
      <c r="A5" s="22" t="s">
        <v>65</v>
      </c>
      <c r="B5" s="23" t="s">
        <v>214</v>
      </c>
      <c r="C5" s="23"/>
      <c r="D5" s="24"/>
      <c r="E5" s="24"/>
    </row>
    <row r="6" spans="1:5" s="21" customFormat="1" ht="20.100000000000001" customHeight="1">
      <c r="A6" s="315" t="s">
        <v>72</v>
      </c>
      <c r="B6" s="23" t="s">
        <v>215</v>
      </c>
      <c r="C6" s="23"/>
      <c r="D6" s="24"/>
      <c r="E6" s="24"/>
    </row>
    <row r="7" spans="1:5" s="21" customFormat="1" ht="20.100000000000001" customHeight="1">
      <c r="A7" s="316"/>
      <c r="B7" s="103" t="s">
        <v>216</v>
      </c>
      <c r="C7" s="103"/>
      <c r="D7" s="24"/>
      <c r="E7" s="24"/>
    </row>
    <row r="8" spans="1:5" s="21" customFormat="1" ht="20.100000000000001" customHeight="1">
      <c r="A8" s="317"/>
      <c r="B8" s="103" t="s">
        <v>217</v>
      </c>
      <c r="C8" s="103" t="s">
        <v>224</v>
      </c>
      <c r="D8" s="205"/>
      <c r="E8" s="24"/>
    </row>
    <row r="9" spans="1:5" s="21" customFormat="1" ht="20.100000000000001" customHeight="1">
      <c r="A9" s="315" t="s">
        <v>14</v>
      </c>
      <c r="B9" s="103" t="s">
        <v>227</v>
      </c>
      <c r="C9" s="103"/>
      <c r="D9" s="24"/>
      <c r="E9" s="24"/>
    </row>
    <row r="10" spans="1:5" s="21" customFormat="1" ht="20.100000000000001" customHeight="1">
      <c r="A10" s="316"/>
      <c r="B10" s="103" t="s">
        <v>218</v>
      </c>
      <c r="C10" s="103"/>
      <c r="D10" s="24"/>
      <c r="E10" s="24"/>
    </row>
    <row r="11" spans="1:5" s="21" customFormat="1" ht="20.100000000000001" customHeight="1">
      <c r="A11" s="317"/>
      <c r="B11" s="103" t="s">
        <v>219</v>
      </c>
      <c r="C11" s="103" t="s">
        <v>225</v>
      </c>
      <c r="D11" s="24"/>
      <c r="E11" s="24"/>
    </row>
    <row r="12" spans="1:5" s="21" customFormat="1" ht="20.100000000000001" customHeight="1">
      <c r="A12" s="315" t="s">
        <v>15</v>
      </c>
      <c r="B12" s="23" t="s">
        <v>220</v>
      </c>
      <c r="C12" s="23"/>
      <c r="D12" s="24"/>
      <c r="E12" s="24"/>
    </row>
    <row r="13" spans="1:5" s="21" customFormat="1" ht="20.100000000000001" customHeight="1">
      <c r="A13" s="316"/>
      <c r="B13" s="103" t="s">
        <v>221</v>
      </c>
      <c r="C13" s="103"/>
      <c r="D13" s="24"/>
      <c r="E13" s="24"/>
    </row>
    <row r="14" spans="1:5" s="21" customFormat="1" ht="20.100000000000001" customHeight="1">
      <c r="A14" s="317"/>
      <c r="B14" s="103" t="s">
        <v>222</v>
      </c>
      <c r="C14" s="103" t="s">
        <v>210</v>
      </c>
      <c r="D14" s="24"/>
      <c r="E14" s="24"/>
    </row>
    <row r="15" spans="1:5" s="21" customFormat="1" ht="20.100000000000001" customHeight="1">
      <c r="A15" s="315" t="s">
        <v>16</v>
      </c>
      <c r="B15" s="23" t="s">
        <v>232</v>
      </c>
      <c r="C15" s="23"/>
      <c r="D15" s="24"/>
      <c r="E15" s="24"/>
    </row>
    <row r="16" spans="1:5" s="21" customFormat="1" ht="20.100000000000001" customHeight="1">
      <c r="A16" s="316"/>
      <c r="B16" s="23" t="s">
        <v>226</v>
      </c>
      <c r="C16" s="23"/>
      <c r="D16" s="24"/>
      <c r="E16" s="24"/>
    </row>
    <row r="17" spans="1:5" s="21" customFormat="1" ht="20.100000000000001" customHeight="1">
      <c r="A17" s="316"/>
      <c r="B17" s="23" t="s">
        <v>233</v>
      </c>
      <c r="C17" s="23"/>
      <c r="D17" s="24"/>
      <c r="E17" s="24"/>
    </row>
    <row r="18" spans="1:5" s="21" customFormat="1" ht="20.100000000000001" customHeight="1">
      <c r="A18" s="316"/>
      <c r="B18" s="103" t="s">
        <v>223</v>
      </c>
      <c r="C18" s="23"/>
      <c r="D18" s="24"/>
      <c r="E18" s="24"/>
    </row>
    <row r="19" spans="1:5" s="21" customFormat="1" ht="20.100000000000001" customHeight="1">
      <c r="A19" s="316"/>
      <c r="B19" s="103" t="s">
        <v>235</v>
      </c>
      <c r="C19" s="23"/>
      <c r="D19" s="24"/>
      <c r="E19" s="24"/>
    </row>
    <row r="20" spans="1:5" s="21" customFormat="1" ht="20.100000000000001" customHeight="1">
      <c r="A20" s="316"/>
      <c r="B20" s="103" t="s">
        <v>229</v>
      </c>
      <c r="C20" s="23"/>
      <c r="D20" s="24"/>
      <c r="E20" s="24"/>
    </row>
    <row r="21" spans="1:5" s="21" customFormat="1" ht="20.100000000000001" customHeight="1">
      <c r="A21" s="317"/>
      <c r="B21" s="206" t="s">
        <v>234</v>
      </c>
      <c r="C21" s="103"/>
      <c r="D21" s="24"/>
      <c r="E21" s="24"/>
    </row>
    <row r="23" spans="1:5" ht="20.100000000000001" customHeight="1">
      <c r="A23" s="20" t="s">
        <v>17</v>
      </c>
      <c r="B23" s="21"/>
      <c r="C23" s="21"/>
      <c r="D23" s="318" t="s">
        <v>18</v>
      </c>
      <c r="E23" s="318"/>
    </row>
    <row r="24" spans="1:5" ht="20.100000000000001" customHeight="1">
      <c r="A24" s="319" t="s">
        <v>19</v>
      </c>
      <c r="B24" s="320"/>
      <c r="C24" s="80" t="s">
        <v>20</v>
      </c>
      <c r="D24" s="79"/>
      <c r="E24" s="79" t="s">
        <v>21</v>
      </c>
    </row>
    <row r="25" spans="1:5" ht="20.100000000000001" customHeight="1">
      <c r="A25" s="25" t="s">
        <v>25</v>
      </c>
      <c r="B25" s="24"/>
      <c r="C25" s="77">
        <f>'소방_갑지(사업비)'!D24</f>
        <v>639123080</v>
      </c>
      <c r="D25" s="27" t="s">
        <v>27</v>
      </c>
      <c r="E25" s="28"/>
    </row>
    <row r="26" spans="1:5" ht="20.100000000000001" customHeight="1">
      <c r="A26" s="25" t="s">
        <v>22</v>
      </c>
      <c r="B26" s="24"/>
      <c r="C26" s="77">
        <f>'소방_갑지(사업비)'!D22</f>
        <v>77059640</v>
      </c>
      <c r="D26" s="27" t="s">
        <v>27</v>
      </c>
      <c r="E26" s="24"/>
    </row>
    <row r="27" spans="1:5" ht="20.100000000000001" customHeight="1">
      <c r="A27" s="25" t="s">
        <v>23</v>
      </c>
      <c r="B27" s="24"/>
      <c r="C27" s="77">
        <f>'소방_갑지(사업비)'!D14</f>
        <v>457282252</v>
      </c>
      <c r="D27" s="27" t="s">
        <v>27</v>
      </c>
      <c r="E27" s="24"/>
    </row>
    <row r="28" spans="1:5" ht="20.100000000000001" customHeight="1">
      <c r="A28" s="25" t="s">
        <v>26</v>
      </c>
      <c r="B28" s="24"/>
      <c r="C28" s="26"/>
      <c r="D28" s="29"/>
      <c r="E28" s="24"/>
    </row>
    <row r="29" spans="1:5" ht="20.100000000000001" customHeight="1">
      <c r="A29" s="30"/>
      <c r="B29" s="31" t="s">
        <v>211</v>
      </c>
      <c r="C29" s="77">
        <f>'소방_갑지(사업비)'!E24</f>
        <v>24784696</v>
      </c>
      <c r="D29" s="27" t="s">
        <v>27</v>
      </c>
      <c r="E29" s="24" t="s">
        <v>213</v>
      </c>
    </row>
    <row r="30" spans="1:5" ht="20.100000000000001" customHeight="1">
      <c r="A30" s="30"/>
      <c r="B30" s="31" t="s">
        <v>64</v>
      </c>
      <c r="C30" s="77">
        <f>'소방_갑지(사업비)'!G24</f>
        <v>432497556</v>
      </c>
      <c r="D30" s="27" t="s">
        <v>27</v>
      </c>
      <c r="E30" s="24" t="s">
        <v>213</v>
      </c>
    </row>
  </sheetData>
  <mergeCells count="9">
    <mergeCell ref="A15:A21"/>
    <mergeCell ref="D23:E23"/>
    <mergeCell ref="A24:B24"/>
    <mergeCell ref="A1:E1"/>
    <mergeCell ref="D3:E3"/>
    <mergeCell ref="B4:D4"/>
    <mergeCell ref="A6:A8"/>
    <mergeCell ref="A9:A11"/>
    <mergeCell ref="A12:A14"/>
  </mergeCells>
  <phoneticPr fontId="1" type="noConversion"/>
  <printOptions horizontalCentered="1"/>
  <pageMargins left="0.15748031496062992" right="0.17" top="0.74803149606299213" bottom="0.74803149606299213" header="0.31496062992125984" footer="0.31496062992125984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36"/>
  <sheetViews>
    <sheetView view="pageBreakPreview" zoomScaleNormal="100" zoomScaleSheetLayoutView="100" workbookViewId="0">
      <selection activeCell="A3" sqref="A3:C4"/>
    </sheetView>
  </sheetViews>
  <sheetFormatPr defaultColWidth="10" defaultRowHeight="30" customHeight="1"/>
  <cols>
    <col min="1" max="1" width="9.375" style="21" customWidth="1"/>
    <col min="2" max="2" width="8.375" style="32" customWidth="1"/>
    <col min="3" max="3" width="13.5" style="21" customWidth="1"/>
    <col min="4" max="7" width="14.625" style="21" customWidth="1"/>
    <col min="8" max="8" width="9.875" style="33" customWidth="1"/>
    <col min="9" max="9" width="10.125" style="34" customWidth="1"/>
    <col min="10" max="10" width="12.625" style="21" bestFit="1" customWidth="1"/>
    <col min="11" max="11" width="10" style="21"/>
    <col min="12" max="12" width="11.5" style="21" bestFit="1" customWidth="1"/>
    <col min="13" max="13" width="12.625" style="21" bestFit="1" customWidth="1"/>
    <col min="14" max="16384" width="10" style="21"/>
  </cols>
  <sheetData>
    <row r="1" spans="1:13" ht="21" customHeight="1">
      <c r="A1" s="1" t="s">
        <v>0</v>
      </c>
    </row>
    <row r="2" spans="1:13" ht="30" customHeight="1">
      <c r="A2" s="330" t="s">
        <v>71</v>
      </c>
      <c r="B2" s="331"/>
      <c r="C2" s="331"/>
      <c r="D2" s="331"/>
      <c r="E2" s="331"/>
      <c r="F2" s="331"/>
      <c r="G2" s="331"/>
    </row>
    <row r="3" spans="1:13" ht="23.25" customHeight="1">
      <c r="A3" s="9" t="s">
        <v>101</v>
      </c>
      <c r="B3" s="35"/>
      <c r="C3" s="33"/>
      <c r="D3" s="33"/>
      <c r="E3" s="33"/>
      <c r="F3" s="33"/>
      <c r="G3" s="36" t="s">
        <v>28</v>
      </c>
      <c r="H3" s="36"/>
      <c r="I3" s="37"/>
    </row>
    <row r="4" spans="1:13" ht="23.25" customHeight="1">
      <c r="A4" s="334" t="s">
        <v>2</v>
      </c>
      <c r="B4" s="335"/>
      <c r="C4" s="336"/>
      <c r="D4" s="60" t="s">
        <v>29</v>
      </c>
      <c r="E4" s="60" t="s">
        <v>3</v>
      </c>
      <c r="F4" s="60" t="s">
        <v>30</v>
      </c>
      <c r="G4" s="60" t="s">
        <v>4</v>
      </c>
      <c r="I4" s="38"/>
    </row>
    <row r="5" spans="1:13" ht="23.25" customHeight="1">
      <c r="A5" s="62" t="s">
        <v>31</v>
      </c>
      <c r="B5" s="63" t="s">
        <v>5</v>
      </c>
      <c r="C5" s="53" t="s">
        <v>6</v>
      </c>
      <c r="D5" s="56">
        <f>+'건축_을지(총공사비)'!D18</f>
        <v>33117203</v>
      </c>
      <c r="E5" s="56">
        <f>+D5</f>
        <v>33117203</v>
      </c>
      <c r="F5" s="56"/>
      <c r="G5" s="56">
        <f>+D5-E5</f>
        <v>0</v>
      </c>
    </row>
    <row r="6" spans="1:13" ht="23.25" customHeight="1">
      <c r="A6" s="39"/>
      <c r="B6" s="52"/>
      <c r="C6" s="54" t="s">
        <v>32</v>
      </c>
      <c r="D6" s="54">
        <f>+'건축_을지(총공사비)'!D42</f>
        <v>238096426</v>
      </c>
      <c r="E6" s="54">
        <f t="shared" ref="E6:E7" si="0">+D6</f>
        <v>238096426</v>
      </c>
      <c r="F6" s="54"/>
      <c r="G6" s="54">
        <f t="shared" ref="G6:G13" si="1">+D6-E6</f>
        <v>0</v>
      </c>
      <c r="L6" s="40"/>
    </row>
    <row r="7" spans="1:13" ht="23.25" customHeight="1">
      <c r="A7" s="39"/>
      <c r="B7" s="52"/>
      <c r="C7" s="54" t="s">
        <v>33</v>
      </c>
      <c r="D7" s="54">
        <f>+'건축_을지(총공사비)'!D52</f>
        <v>32459496</v>
      </c>
      <c r="E7" s="54">
        <f t="shared" si="0"/>
        <v>32459496</v>
      </c>
      <c r="F7" s="54"/>
      <c r="G7" s="54">
        <f t="shared" si="1"/>
        <v>0</v>
      </c>
    </row>
    <row r="8" spans="1:13" ht="23.25" customHeight="1">
      <c r="A8" s="39"/>
      <c r="B8" s="52"/>
      <c r="C8" s="54" t="s">
        <v>34</v>
      </c>
      <c r="D8" s="54">
        <f>+'건축_을지(총공사비)'!D53</f>
        <v>27823758</v>
      </c>
      <c r="E8" s="54">
        <v>0</v>
      </c>
      <c r="F8" s="54"/>
      <c r="G8" s="54">
        <f>+D8-E8</f>
        <v>27823758</v>
      </c>
    </row>
    <row r="9" spans="1:13" ht="23.25" customHeight="1">
      <c r="A9" s="39"/>
      <c r="B9" s="52"/>
      <c r="C9" s="54" t="s">
        <v>35</v>
      </c>
      <c r="D9" s="54">
        <f>+'건축_을지(총공사비)'!D54</f>
        <v>11137465</v>
      </c>
      <c r="E9" s="54">
        <v>0</v>
      </c>
      <c r="F9" s="54"/>
      <c r="G9" s="54">
        <f t="shared" si="1"/>
        <v>11137465</v>
      </c>
    </row>
    <row r="10" spans="1:13" ht="23.25" customHeight="1">
      <c r="A10" s="39"/>
      <c r="B10" s="52"/>
      <c r="C10" s="69" t="s">
        <v>92</v>
      </c>
      <c r="D10" s="69">
        <f>+'건축_을지(총공사비)'!D55</f>
        <v>17120500</v>
      </c>
      <c r="E10" s="69">
        <v>0</v>
      </c>
      <c r="F10" s="69"/>
      <c r="G10" s="69">
        <f t="shared" si="1"/>
        <v>17120500</v>
      </c>
    </row>
    <row r="11" spans="1:13" ht="23.25" customHeight="1">
      <c r="A11" s="39"/>
      <c r="B11" s="55"/>
      <c r="C11" s="39" t="s">
        <v>36</v>
      </c>
      <c r="D11" s="39">
        <f>SUM(D5:D10)</f>
        <v>359754848</v>
      </c>
      <c r="E11" s="39">
        <f>SUM(E5:E10)</f>
        <v>303673125</v>
      </c>
      <c r="F11" s="39">
        <f t="shared" ref="F11:G11" si="2">SUM(F5:F10)</f>
        <v>0</v>
      </c>
      <c r="G11" s="39">
        <f t="shared" si="2"/>
        <v>56081723</v>
      </c>
    </row>
    <row r="12" spans="1:13" ht="23.25" customHeight="1">
      <c r="A12" s="39"/>
      <c r="B12" s="337" t="s">
        <v>37</v>
      </c>
      <c r="C12" s="338"/>
      <c r="D12" s="57">
        <f>'건축_을지(총공사비)'!D57</f>
        <v>19766750</v>
      </c>
      <c r="E12" s="58">
        <f>'건축_을지(총공사비)'!E57</f>
        <v>17218391.957218468</v>
      </c>
      <c r="F12" s="58">
        <v>0</v>
      </c>
      <c r="G12" s="58">
        <f t="shared" si="1"/>
        <v>2548358.0427815318</v>
      </c>
    </row>
    <row r="13" spans="1:13" ht="23.25" customHeight="1">
      <c r="A13" s="39"/>
      <c r="B13" s="337" t="s">
        <v>38</v>
      </c>
      <c r="C13" s="338"/>
      <c r="D13" s="57">
        <f>'건축_을지(총공사비)'!D58</f>
        <v>15813402</v>
      </c>
      <c r="E13" s="58">
        <f>'건축_을지(총공사비)'!E58</f>
        <v>13774715.307931878</v>
      </c>
      <c r="F13" s="58">
        <v>0</v>
      </c>
      <c r="G13" s="58">
        <f t="shared" si="1"/>
        <v>2038686.6920681223</v>
      </c>
    </row>
    <row r="14" spans="1:13" s="20" customFormat="1" ht="23.25" customHeight="1">
      <c r="A14" s="200"/>
      <c r="B14" s="324" t="s">
        <v>39</v>
      </c>
      <c r="C14" s="325"/>
      <c r="D14" s="201">
        <f>SUM(D11:D13)</f>
        <v>395335000</v>
      </c>
      <c r="E14" s="65">
        <f t="shared" ref="E14:G14" si="3">SUM(E11:E13)</f>
        <v>334666232.26515037</v>
      </c>
      <c r="F14" s="65">
        <f t="shared" si="3"/>
        <v>0</v>
      </c>
      <c r="G14" s="65">
        <f t="shared" si="3"/>
        <v>60668767.734849654</v>
      </c>
      <c r="H14" s="202"/>
      <c r="I14" s="203"/>
      <c r="J14" s="204"/>
    </row>
    <row r="15" spans="1:13" ht="23.25" customHeight="1">
      <c r="A15" s="62" t="s">
        <v>40</v>
      </c>
      <c r="B15" s="332" t="s">
        <v>41</v>
      </c>
      <c r="C15" s="333"/>
      <c r="D15" s="104">
        <v>3400000</v>
      </c>
      <c r="E15" s="57"/>
      <c r="F15" s="57">
        <f>+D15</f>
        <v>3400000</v>
      </c>
      <c r="G15" s="57"/>
    </row>
    <row r="16" spans="1:13" ht="23.25" customHeight="1">
      <c r="A16" s="39"/>
      <c r="B16" s="332" t="s">
        <v>42</v>
      </c>
      <c r="C16" s="333"/>
      <c r="D16" s="104">
        <v>5705864</v>
      </c>
      <c r="E16" s="59"/>
      <c r="F16" s="57">
        <f>+D16</f>
        <v>5705864</v>
      </c>
      <c r="G16" s="59"/>
      <c r="M16" s="41"/>
    </row>
    <row r="17" spans="1:13" ht="23.25" customHeight="1">
      <c r="A17" s="39"/>
      <c r="B17" s="332" t="s">
        <v>80</v>
      </c>
      <c r="C17" s="333"/>
      <c r="D17" s="104">
        <v>21079000</v>
      </c>
      <c r="E17" s="57"/>
      <c r="F17" s="57">
        <f t="shared" ref="F17:F20" si="4">+D17</f>
        <v>21079000</v>
      </c>
      <c r="G17" s="57"/>
      <c r="M17" s="41"/>
    </row>
    <row r="18" spans="1:13" ht="23.25" customHeight="1">
      <c r="A18" s="39"/>
      <c r="B18" s="332" t="s">
        <v>43</v>
      </c>
      <c r="C18" s="333"/>
      <c r="D18" s="104">
        <v>7651130</v>
      </c>
      <c r="E18" s="57"/>
      <c r="F18" s="57">
        <f t="shared" si="4"/>
        <v>7651130</v>
      </c>
      <c r="G18" s="57"/>
    </row>
    <row r="19" spans="1:13" ht="23.25" customHeight="1">
      <c r="A19" s="39"/>
      <c r="B19" s="332" t="s">
        <v>44</v>
      </c>
      <c r="C19" s="333"/>
      <c r="D19" s="104"/>
      <c r="E19" s="57"/>
      <c r="F19" s="57">
        <f t="shared" si="4"/>
        <v>0</v>
      </c>
      <c r="G19" s="57"/>
    </row>
    <row r="20" spans="1:13" ht="23.25" customHeight="1">
      <c r="A20" s="39"/>
      <c r="B20" s="332" t="s">
        <v>81</v>
      </c>
      <c r="C20" s="333"/>
      <c r="D20" s="104">
        <v>26964280</v>
      </c>
      <c r="E20" s="57"/>
      <c r="F20" s="57">
        <f t="shared" si="4"/>
        <v>26964280</v>
      </c>
      <c r="G20" s="57"/>
    </row>
    <row r="21" spans="1:13" ht="23.25" customHeight="1">
      <c r="A21" s="42"/>
      <c r="B21" s="324" t="s">
        <v>39</v>
      </c>
      <c r="C21" s="325"/>
      <c r="D21" s="61">
        <f>SUM(D15:D20)</f>
        <v>64800274</v>
      </c>
      <c r="E21" s="61"/>
      <c r="F21" s="61">
        <f>SUM(F15:F20)</f>
        <v>64800274</v>
      </c>
      <c r="G21" s="61"/>
    </row>
    <row r="22" spans="1:13" ht="23.25" customHeight="1">
      <c r="A22" s="324" t="s">
        <v>45</v>
      </c>
      <c r="B22" s="326"/>
      <c r="C22" s="325"/>
      <c r="D22" s="61">
        <v>270522000</v>
      </c>
      <c r="E22" s="61"/>
      <c r="F22" s="61">
        <f>+D22</f>
        <v>270522000</v>
      </c>
      <c r="G22" s="61"/>
    </row>
    <row r="23" spans="1:13" ht="23.25" customHeight="1">
      <c r="A23" s="327" t="s">
        <v>46</v>
      </c>
      <c r="B23" s="328"/>
      <c r="C23" s="329"/>
      <c r="D23" s="64">
        <v>1919639.0114193</v>
      </c>
      <c r="E23" s="64"/>
      <c r="F23" s="64">
        <f>+D23</f>
        <v>1919639.0114193</v>
      </c>
      <c r="G23" s="64"/>
    </row>
    <row r="24" spans="1:13" ht="23.25" customHeight="1">
      <c r="A24" s="324" t="s">
        <v>47</v>
      </c>
      <c r="B24" s="326"/>
      <c r="C24" s="325"/>
      <c r="D24" s="65">
        <f>D14+D21+D22+D23</f>
        <v>732576913.0114193</v>
      </c>
      <c r="E24" s="65">
        <f>E11+E12+E13+E21+E22+E23</f>
        <v>334666232.26515037</v>
      </c>
      <c r="F24" s="65">
        <f>F14+F21+F22+F23</f>
        <v>337241913.0114193</v>
      </c>
      <c r="G24" s="65">
        <f>G11+G12+G13+G21+G22+G23</f>
        <v>60668767.734849654</v>
      </c>
    </row>
    <row r="25" spans="1:13" s="1" customFormat="1" ht="13.5">
      <c r="A25" s="67" t="s">
        <v>63</v>
      </c>
      <c r="B25" s="67"/>
      <c r="C25" s="67"/>
      <c r="D25" s="67"/>
      <c r="E25" s="67"/>
      <c r="F25" s="67"/>
      <c r="G25" s="67"/>
      <c r="H25" s="2"/>
      <c r="I25" s="4"/>
    </row>
    <row r="26" spans="1:13" s="1" customFormat="1" ht="13.5">
      <c r="A26" s="67" t="s">
        <v>48</v>
      </c>
      <c r="B26" s="67"/>
      <c r="C26" s="67"/>
      <c r="D26" s="67"/>
      <c r="E26" s="67"/>
      <c r="F26" s="67"/>
      <c r="G26" s="67"/>
      <c r="H26" s="2"/>
      <c r="I26" s="4"/>
    </row>
    <row r="27" spans="1:13" s="1" customFormat="1" ht="13.5">
      <c r="A27" s="67" t="s">
        <v>49</v>
      </c>
      <c r="B27" s="67"/>
      <c r="C27" s="67"/>
      <c r="D27" s="67"/>
      <c r="E27" s="67"/>
      <c r="F27" s="67"/>
      <c r="G27" s="67"/>
      <c r="H27" s="2"/>
      <c r="I27" s="4"/>
    </row>
    <row r="28" spans="1:13" s="1" customFormat="1" ht="13.5">
      <c r="A28" s="67" t="s">
        <v>50</v>
      </c>
      <c r="B28" s="66"/>
      <c r="C28" s="66"/>
      <c r="D28" s="66"/>
      <c r="E28" s="66"/>
      <c r="F28" s="66"/>
      <c r="G28" s="66"/>
      <c r="H28" s="2"/>
      <c r="I28" s="4"/>
    </row>
    <row r="29" spans="1:13" s="1" customFormat="1" ht="13.5">
      <c r="A29" s="67" t="s">
        <v>67</v>
      </c>
      <c r="B29" s="8"/>
      <c r="C29" s="8"/>
      <c r="D29" s="8"/>
      <c r="E29" s="8"/>
      <c r="F29" s="8"/>
      <c r="G29" s="8"/>
      <c r="H29" s="2"/>
      <c r="I29" s="4"/>
    </row>
    <row r="30" spans="1:13" s="1" customFormat="1" ht="13.5">
      <c r="A30" s="67" t="s">
        <v>51</v>
      </c>
      <c r="B30" s="66"/>
      <c r="C30" s="66"/>
      <c r="D30" s="66"/>
      <c r="E30" s="66"/>
      <c r="F30" s="66"/>
      <c r="G30" s="66"/>
      <c r="H30" s="2"/>
      <c r="I30" s="4"/>
    </row>
    <row r="31" spans="1:13" s="1" customFormat="1" ht="13.5">
      <c r="A31" s="67" t="s">
        <v>52</v>
      </c>
      <c r="B31" s="66"/>
      <c r="C31" s="66"/>
      <c r="D31" s="66"/>
      <c r="E31" s="66"/>
      <c r="F31" s="66"/>
      <c r="G31" s="66"/>
      <c r="H31" s="2"/>
      <c r="I31" s="4"/>
    </row>
    <row r="32" spans="1:13" s="1" customFormat="1" ht="13.5">
      <c r="A32" s="67" t="s">
        <v>66</v>
      </c>
      <c r="B32" s="66"/>
      <c r="C32" s="66"/>
      <c r="D32" s="66"/>
      <c r="E32" s="66"/>
      <c r="F32" s="66"/>
      <c r="G32" s="66"/>
      <c r="H32" s="2"/>
      <c r="I32" s="4"/>
    </row>
    <row r="33" spans="1:9" s="1" customFormat="1" ht="13.5">
      <c r="A33" s="67" t="s">
        <v>68</v>
      </c>
      <c r="B33" s="66"/>
      <c r="C33" s="66"/>
      <c r="D33" s="66"/>
      <c r="E33" s="66"/>
      <c r="F33" s="66"/>
      <c r="G33" s="66"/>
      <c r="H33" s="2"/>
      <c r="I33" s="4"/>
    </row>
    <row r="34" spans="1:9" s="1" customFormat="1" ht="13.5">
      <c r="A34" s="67" t="s">
        <v>69</v>
      </c>
      <c r="B34" s="66"/>
      <c r="C34" s="66"/>
      <c r="D34" s="66"/>
      <c r="E34" s="66"/>
      <c r="F34" s="66"/>
      <c r="G34" s="66"/>
      <c r="H34" s="2"/>
      <c r="I34" s="4"/>
    </row>
    <row r="35" spans="1:9" s="1" customFormat="1" ht="13.5">
      <c r="A35" s="67" t="s">
        <v>53</v>
      </c>
      <c r="B35" s="66"/>
      <c r="C35" s="66"/>
      <c r="D35" s="66"/>
      <c r="E35" s="66"/>
      <c r="F35" s="66"/>
      <c r="G35" s="66"/>
      <c r="H35" s="2"/>
      <c r="I35" s="4"/>
    </row>
    <row r="36" spans="1:9" s="1" customFormat="1" ht="13.5">
      <c r="A36" s="98" t="s">
        <v>84</v>
      </c>
      <c r="B36" s="66"/>
      <c r="C36" s="66"/>
      <c r="D36" s="66"/>
      <c r="E36" s="66"/>
      <c r="F36" s="66"/>
      <c r="G36" s="66"/>
      <c r="H36" s="2"/>
      <c r="I36" s="4"/>
    </row>
  </sheetData>
  <mergeCells count="15">
    <mergeCell ref="B21:C21"/>
    <mergeCell ref="A22:C22"/>
    <mergeCell ref="A23:C23"/>
    <mergeCell ref="A24:C24"/>
    <mergeCell ref="A2:G2"/>
    <mergeCell ref="B16:C16"/>
    <mergeCell ref="B17:C17"/>
    <mergeCell ref="B18:C18"/>
    <mergeCell ref="B19:C19"/>
    <mergeCell ref="B20:C20"/>
    <mergeCell ref="B15:C15"/>
    <mergeCell ref="A4:C4"/>
    <mergeCell ref="B12:C12"/>
    <mergeCell ref="B13:C13"/>
    <mergeCell ref="B14:C14"/>
  </mergeCells>
  <phoneticPr fontId="1" type="noConversion"/>
  <printOptions horizontalCentered="1"/>
  <pageMargins left="0.23622047244094491" right="0.15748031496062992" top="0.57999999999999996" bottom="0.27559055118110237" header="0.31496062992125984" footer="0.19685039370078741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68"/>
  <sheetViews>
    <sheetView view="pageBreakPreview" zoomScale="145" zoomScaleNormal="115" zoomScaleSheetLayoutView="145" workbookViewId="0">
      <selection activeCell="A3" sqref="A3:C4"/>
    </sheetView>
  </sheetViews>
  <sheetFormatPr defaultRowHeight="13.5"/>
  <cols>
    <col min="1" max="1" width="7.875" style="1" customWidth="1"/>
    <col min="2" max="2" width="9.25" style="1" customWidth="1"/>
    <col min="3" max="3" width="19.375" style="1" customWidth="1"/>
    <col min="4" max="4" width="15" style="45" customWidth="1"/>
    <col min="5" max="7" width="11.375" style="1" customWidth="1"/>
    <col min="8" max="8" width="11.5" style="1" bestFit="1" customWidth="1"/>
    <col min="9" max="9" width="9" style="1"/>
    <col min="10" max="10" width="9.75" style="1" bestFit="1" customWidth="1"/>
    <col min="11" max="12" width="9" style="1"/>
    <col min="13" max="13" width="9.625" style="1" bestFit="1" customWidth="1"/>
    <col min="14" max="201" width="9" style="1"/>
    <col min="202" max="203" width="11" style="1" customWidth="1"/>
    <col min="204" max="204" width="19.375" style="1" customWidth="1"/>
    <col min="205" max="208" width="12.875" style="1" customWidth="1"/>
    <col min="209" max="209" width="2.5" style="1" customWidth="1"/>
    <col min="210" max="210" width="15.125" style="1" customWidth="1"/>
    <col min="211" max="211" width="9" style="1"/>
    <col min="212" max="212" width="14.875" style="1" customWidth="1"/>
    <col min="213" max="213" width="15.875" style="1" customWidth="1"/>
    <col min="214" max="214" width="13.625" style="1" customWidth="1"/>
    <col min="215" max="457" width="9" style="1"/>
    <col min="458" max="459" width="11" style="1" customWidth="1"/>
    <col min="460" max="460" width="19.375" style="1" customWidth="1"/>
    <col min="461" max="464" width="12.875" style="1" customWidth="1"/>
    <col min="465" max="465" width="2.5" style="1" customWidth="1"/>
    <col min="466" max="466" width="15.125" style="1" customWidth="1"/>
    <col min="467" max="467" width="9" style="1"/>
    <col min="468" max="468" width="14.875" style="1" customWidth="1"/>
    <col min="469" max="469" width="15.875" style="1" customWidth="1"/>
    <col min="470" max="470" width="13.625" style="1" customWidth="1"/>
    <col min="471" max="713" width="9" style="1"/>
    <col min="714" max="715" width="11" style="1" customWidth="1"/>
    <col min="716" max="716" width="19.375" style="1" customWidth="1"/>
    <col min="717" max="720" width="12.875" style="1" customWidth="1"/>
    <col min="721" max="721" width="2.5" style="1" customWidth="1"/>
    <col min="722" max="722" width="15.125" style="1" customWidth="1"/>
    <col min="723" max="723" width="9" style="1"/>
    <col min="724" max="724" width="14.875" style="1" customWidth="1"/>
    <col min="725" max="725" width="15.875" style="1" customWidth="1"/>
    <col min="726" max="726" width="13.625" style="1" customWidth="1"/>
    <col min="727" max="969" width="9" style="1"/>
    <col min="970" max="971" width="11" style="1" customWidth="1"/>
    <col min="972" max="972" width="19.375" style="1" customWidth="1"/>
    <col min="973" max="976" width="12.875" style="1" customWidth="1"/>
    <col min="977" max="977" width="2.5" style="1" customWidth="1"/>
    <col min="978" max="978" width="15.125" style="1" customWidth="1"/>
    <col min="979" max="979" width="9" style="1"/>
    <col min="980" max="980" width="14.875" style="1" customWidth="1"/>
    <col min="981" max="981" width="15.875" style="1" customWidth="1"/>
    <col min="982" max="982" width="13.625" style="1" customWidth="1"/>
    <col min="983" max="1225" width="9" style="1"/>
    <col min="1226" max="1227" width="11" style="1" customWidth="1"/>
    <col min="1228" max="1228" width="19.375" style="1" customWidth="1"/>
    <col min="1229" max="1232" width="12.875" style="1" customWidth="1"/>
    <col min="1233" max="1233" width="2.5" style="1" customWidth="1"/>
    <col min="1234" max="1234" width="15.125" style="1" customWidth="1"/>
    <col min="1235" max="1235" width="9" style="1"/>
    <col min="1236" max="1236" width="14.875" style="1" customWidth="1"/>
    <col min="1237" max="1237" width="15.875" style="1" customWidth="1"/>
    <col min="1238" max="1238" width="13.625" style="1" customWidth="1"/>
    <col min="1239" max="1481" width="9" style="1"/>
    <col min="1482" max="1483" width="11" style="1" customWidth="1"/>
    <col min="1484" max="1484" width="19.375" style="1" customWidth="1"/>
    <col min="1485" max="1488" width="12.875" style="1" customWidth="1"/>
    <col min="1489" max="1489" width="2.5" style="1" customWidth="1"/>
    <col min="1490" max="1490" width="15.125" style="1" customWidth="1"/>
    <col min="1491" max="1491" width="9" style="1"/>
    <col min="1492" max="1492" width="14.875" style="1" customWidth="1"/>
    <col min="1493" max="1493" width="15.875" style="1" customWidth="1"/>
    <col min="1494" max="1494" width="13.625" style="1" customWidth="1"/>
    <col min="1495" max="1737" width="9" style="1"/>
    <col min="1738" max="1739" width="11" style="1" customWidth="1"/>
    <col min="1740" max="1740" width="19.375" style="1" customWidth="1"/>
    <col min="1741" max="1744" width="12.875" style="1" customWidth="1"/>
    <col min="1745" max="1745" width="2.5" style="1" customWidth="1"/>
    <col min="1746" max="1746" width="15.125" style="1" customWidth="1"/>
    <col min="1747" max="1747" width="9" style="1"/>
    <col min="1748" max="1748" width="14.875" style="1" customWidth="1"/>
    <col min="1749" max="1749" width="15.875" style="1" customWidth="1"/>
    <col min="1750" max="1750" width="13.625" style="1" customWidth="1"/>
    <col min="1751" max="1993" width="9" style="1"/>
    <col min="1994" max="1995" width="11" style="1" customWidth="1"/>
    <col min="1996" max="1996" width="19.375" style="1" customWidth="1"/>
    <col min="1997" max="2000" width="12.875" style="1" customWidth="1"/>
    <col min="2001" max="2001" width="2.5" style="1" customWidth="1"/>
    <col min="2002" max="2002" width="15.125" style="1" customWidth="1"/>
    <col min="2003" max="2003" width="9" style="1"/>
    <col min="2004" max="2004" width="14.875" style="1" customWidth="1"/>
    <col min="2005" max="2005" width="15.875" style="1" customWidth="1"/>
    <col min="2006" max="2006" width="13.625" style="1" customWidth="1"/>
    <col min="2007" max="2249" width="9" style="1"/>
    <col min="2250" max="2251" width="11" style="1" customWidth="1"/>
    <col min="2252" max="2252" width="19.375" style="1" customWidth="1"/>
    <col min="2253" max="2256" width="12.875" style="1" customWidth="1"/>
    <col min="2257" max="2257" width="2.5" style="1" customWidth="1"/>
    <col min="2258" max="2258" width="15.125" style="1" customWidth="1"/>
    <col min="2259" max="2259" width="9" style="1"/>
    <col min="2260" max="2260" width="14.875" style="1" customWidth="1"/>
    <col min="2261" max="2261" width="15.875" style="1" customWidth="1"/>
    <col min="2262" max="2262" width="13.625" style="1" customWidth="1"/>
    <col min="2263" max="2505" width="9" style="1"/>
    <col min="2506" max="2507" width="11" style="1" customWidth="1"/>
    <col min="2508" max="2508" width="19.375" style="1" customWidth="1"/>
    <col min="2509" max="2512" width="12.875" style="1" customWidth="1"/>
    <col min="2513" max="2513" width="2.5" style="1" customWidth="1"/>
    <col min="2514" max="2514" width="15.125" style="1" customWidth="1"/>
    <col min="2515" max="2515" width="9" style="1"/>
    <col min="2516" max="2516" width="14.875" style="1" customWidth="1"/>
    <col min="2517" max="2517" width="15.875" style="1" customWidth="1"/>
    <col min="2518" max="2518" width="13.625" style="1" customWidth="1"/>
    <col min="2519" max="2761" width="9" style="1"/>
    <col min="2762" max="2763" width="11" style="1" customWidth="1"/>
    <col min="2764" max="2764" width="19.375" style="1" customWidth="1"/>
    <col min="2765" max="2768" width="12.875" style="1" customWidth="1"/>
    <col min="2769" max="2769" width="2.5" style="1" customWidth="1"/>
    <col min="2770" max="2770" width="15.125" style="1" customWidth="1"/>
    <col min="2771" max="2771" width="9" style="1"/>
    <col min="2772" max="2772" width="14.875" style="1" customWidth="1"/>
    <col min="2773" max="2773" width="15.875" style="1" customWidth="1"/>
    <col min="2774" max="2774" width="13.625" style="1" customWidth="1"/>
    <col min="2775" max="3017" width="9" style="1"/>
    <col min="3018" max="3019" width="11" style="1" customWidth="1"/>
    <col min="3020" max="3020" width="19.375" style="1" customWidth="1"/>
    <col min="3021" max="3024" width="12.875" style="1" customWidth="1"/>
    <col min="3025" max="3025" width="2.5" style="1" customWidth="1"/>
    <col min="3026" max="3026" width="15.125" style="1" customWidth="1"/>
    <col min="3027" max="3027" width="9" style="1"/>
    <col min="3028" max="3028" width="14.875" style="1" customWidth="1"/>
    <col min="3029" max="3029" width="15.875" style="1" customWidth="1"/>
    <col min="3030" max="3030" width="13.625" style="1" customWidth="1"/>
    <col min="3031" max="3273" width="9" style="1"/>
    <col min="3274" max="3275" width="11" style="1" customWidth="1"/>
    <col min="3276" max="3276" width="19.375" style="1" customWidth="1"/>
    <col min="3277" max="3280" width="12.875" style="1" customWidth="1"/>
    <col min="3281" max="3281" width="2.5" style="1" customWidth="1"/>
    <col min="3282" max="3282" width="15.125" style="1" customWidth="1"/>
    <col min="3283" max="3283" width="9" style="1"/>
    <col min="3284" max="3284" width="14.875" style="1" customWidth="1"/>
    <col min="3285" max="3285" width="15.875" style="1" customWidth="1"/>
    <col min="3286" max="3286" width="13.625" style="1" customWidth="1"/>
    <col min="3287" max="3529" width="9" style="1"/>
    <col min="3530" max="3531" width="11" style="1" customWidth="1"/>
    <col min="3532" max="3532" width="19.375" style="1" customWidth="1"/>
    <col min="3533" max="3536" width="12.875" style="1" customWidth="1"/>
    <col min="3537" max="3537" width="2.5" style="1" customWidth="1"/>
    <col min="3538" max="3538" width="15.125" style="1" customWidth="1"/>
    <col min="3539" max="3539" width="9" style="1"/>
    <col min="3540" max="3540" width="14.875" style="1" customWidth="1"/>
    <col min="3541" max="3541" width="15.875" style="1" customWidth="1"/>
    <col min="3542" max="3542" width="13.625" style="1" customWidth="1"/>
    <col min="3543" max="3785" width="9" style="1"/>
    <col min="3786" max="3787" width="11" style="1" customWidth="1"/>
    <col min="3788" max="3788" width="19.375" style="1" customWidth="1"/>
    <col min="3789" max="3792" width="12.875" style="1" customWidth="1"/>
    <col min="3793" max="3793" width="2.5" style="1" customWidth="1"/>
    <col min="3794" max="3794" width="15.125" style="1" customWidth="1"/>
    <col min="3795" max="3795" width="9" style="1"/>
    <col min="3796" max="3796" width="14.875" style="1" customWidth="1"/>
    <col min="3797" max="3797" width="15.875" style="1" customWidth="1"/>
    <col min="3798" max="3798" width="13.625" style="1" customWidth="1"/>
    <col min="3799" max="4041" width="9" style="1"/>
    <col min="4042" max="4043" width="11" style="1" customWidth="1"/>
    <col min="4044" max="4044" width="19.375" style="1" customWidth="1"/>
    <col min="4045" max="4048" width="12.875" style="1" customWidth="1"/>
    <col min="4049" max="4049" width="2.5" style="1" customWidth="1"/>
    <col min="4050" max="4050" width="15.125" style="1" customWidth="1"/>
    <col min="4051" max="4051" width="9" style="1"/>
    <col min="4052" max="4052" width="14.875" style="1" customWidth="1"/>
    <col min="4053" max="4053" width="15.875" style="1" customWidth="1"/>
    <col min="4054" max="4054" width="13.625" style="1" customWidth="1"/>
    <col min="4055" max="4297" width="9" style="1"/>
    <col min="4298" max="4299" width="11" style="1" customWidth="1"/>
    <col min="4300" max="4300" width="19.375" style="1" customWidth="1"/>
    <col min="4301" max="4304" width="12.875" style="1" customWidth="1"/>
    <col min="4305" max="4305" width="2.5" style="1" customWidth="1"/>
    <col min="4306" max="4306" width="15.125" style="1" customWidth="1"/>
    <col min="4307" max="4307" width="9" style="1"/>
    <col min="4308" max="4308" width="14.875" style="1" customWidth="1"/>
    <col min="4309" max="4309" width="15.875" style="1" customWidth="1"/>
    <col min="4310" max="4310" width="13.625" style="1" customWidth="1"/>
    <col min="4311" max="4553" width="9" style="1"/>
    <col min="4554" max="4555" width="11" style="1" customWidth="1"/>
    <col min="4556" max="4556" width="19.375" style="1" customWidth="1"/>
    <col min="4557" max="4560" width="12.875" style="1" customWidth="1"/>
    <col min="4561" max="4561" width="2.5" style="1" customWidth="1"/>
    <col min="4562" max="4562" width="15.125" style="1" customWidth="1"/>
    <col min="4563" max="4563" width="9" style="1"/>
    <col min="4564" max="4564" width="14.875" style="1" customWidth="1"/>
    <col min="4565" max="4565" width="15.875" style="1" customWidth="1"/>
    <col min="4566" max="4566" width="13.625" style="1" customWidth="1"/>
    <col min="4567" max="4809" width="9" style="1"/>
    <col min="4810" max="4811" width="11" style="1" customWidth="1"/>
    <col min="4812" max="4812" width="19.375" style="1" customWidth="1"/>
    <col min="4813" max="4816" width="12.875" style="1" customWidth="1"/>
    <col min="4817" max="4817" width="2.5" style="1" customWidth="1"/>
    <col min="4818" max="4818" width="15.125" style="1" customWidth="1"/>
    <col min="4819" max="4819" width="9" style="1"/>
    <col min="4820" max="4820" width="14.875" style="1" customWidth="1"/>
    <col min="4821" max="4821" width="15.875" style="1" customWidth="1"/>
    <col min="4822" max="4822" width="13.625" style="1" customWidth="1"/>
    <col min="4823" max="5065" width="9" style="1"/>
    <col min="5066" max="5067" width="11" style="1" customWidth="1"/>
    <col min="5068" max="5068" width="19.375" style="1" customWidth="1"/>
    <col min="5069" max="5072" width="12.875" style="1" customWidth="1"/>
    <col min="5073" max="5073" width="2.5" style="1" customWidth="1"/>
    <col min="5074" max="5074" width="15.125" style="1" customWidth="1"/>
    <col min="5075" max="5075" width="9" style="1"/>
    <col min="5076" max="5076" width="14.875" style="1" customWidth="1"/>
    <col min="5077" max="5077" width="15.875" style="1" customWidth="1"/>
    <col min="5078" max="5078" width="13.625" style="1" customWidth="1"/>
    <col min="5079" max="5321" width="9" style="1"/>
    <col min="5322" max="5323" width="11" style="1" customWidth="1"/>
    <col min="5324" max="5324" width="19.375" style="1" customWidth="1"/>
    <col min="5325" max="5328" width="12.875" style="1" customWidth="1"/>
    <col min="5329" max="5329" width="2.5" style="1" customWidth="1"/>
    <col min="5330" max="5330" width="15.125" style="1" customWidth="1"/>
    <col min="5331" max="5331" width="9" style="1"/>
    <col min="5332" max="5332" width="14.875" style="1" customWidth="1"/>
    <col min="5333" max="5333" width="15.875" style="1" customWidth="1"/>
    <col min="5334" max="5334" width="13.625" style="1" customWidth="1"/>
    <col min="5335" max="5577" width="9" style="1"/>
    <col min="5578" max="5579" width="11" style="1" customWidth="1"/>
    <col min="5580" max="5580" width="19.375" style="1" customWidth="1"/>
    <col min="5581" max="5584" width="12.875" style="1" customWidth="1"/>
    <col min="5585" max="5585" width="2.5" style="1" customWidth="1"/>
    <col min="5586" max="5586" width="15.125" style="1" customWidth="1"/>
    <col min="5587" max="5587" width="9" style="1"/>
    <col min="5588" max="5588" width="14.875" style="1" customWidth="1"/>
    <col min="5589" max="5589" width="15.875" style="1" customWidth="1"/>
    <col min="5590" max="5590" width="13.625" style="1" customWidth="1"/>
    <col min="5591" max="5833" width="9" style="1"/>
    <col min="5834" max="5835" width="11" style="1" customWidth="1"/>
    <col min="5836" max="5836" width="19.375" style="1" customWidth="1"/>
    <col min="5837" max="5840" width="12.875" style="1" customWidth="1"/>
    <col min="5841" max="5841" width="2.5" style="1" customWidth="1"/>
    <col min="5842" max="5842" width="15.125" style="1" customWidth="1"/>
    <col min="5843" max="5843" width="9" style="1"/>
    <col min="5844" max="5844" width="14.875" style="1" customWidth="1"/>
    <col min="5845" max="5845" width="15.875" style="1" customWidth="1"/>
    <col min="5846" max="5846" width="13.625" style="1" customWidth="1"/>
    <col min="5847" max="6089" width="9" style="1"/>
    <col min="6090" max="6091" width="11" style="1" customWidth="1"/>
    <col min="6092" max="6092" width="19.375" style="1" customWidth="1"/>
    <col min="6093" max="6096" width="12.875" style="1" customWidth="1"/>
    <col min="6097" max="6097" width="2.5" style="1" customWidth="1"/>
    <col min="6098" max="6098" width="15.125" style="1" customWidth="1"/>
    <col min="6099" max="6099" width="9" style="1"/>
    <col min="6100" max="6100" width="14.875" style="1" customWidth="1"/>
    <col min="6101" max="6101" width="15.875" style="1" customWidth="1"/>
    <col min="6102" max="6102" width="13.625" style="1" customWidth="1"/>
    <col min="6103" max="6345" width="9" style="1"/>
    <col min="6346" max="6347" width="11" style="1" customWidth="1"/>
    <col min="6348" max="6348" width="19.375" style="1" customWidth="1"/>
    <col min="6349" max="6352" width="12.875" style="1" customWidth="1"/>
    <col min="6353" max="6353" width="2.5" style="1" customWidth="1"/>
    <col min="6354" max="6354" width="15.125" style="1" customWidth="1"/>
    <col min="6355" max="6355" width="9" style="1"/>
    <col min="6356" max="6356" width="14.875" style="1" customWidth="1"/>
    <col min="6357" max="6357" width="15.875" style="1" customWidth="1"/>
    <col min="6358" max="6358" width="13.625" style="1" customWidth="1"/>
    <col min="6359" max="6601" width="9" style="1"/>
    <col min="6602" max="6603" width="11" style="1" customWidth="1"/>
    <col min="6604" max="6604" width="19.375" style="1" customWidth="1"/>
    <col min="6605" max="6608" width="12.875" style="1" customWidth="1"/>
    <col min="6609" max="6609" width="2.5" style="1" customWidth="1"/>
    <col min="6610" max="6610" width="15.125" style="1" customWidth="1"/>
    <col min="6611" max="6611" width="9" style="1"/>
    <col min="6612" max="6612" width="14.875" style="1" customWidth="1"/>
    <col min="6613" max="6613" width="15.875" style="1" customWidth="1"/>
    <col min="6614" max="6614" width="13.625" style="1" customWidth="1"/>
    <col min="6615" max="6857" width="9" style="1"/>
    <col min="6858" max="6859" width="11" style="1" customWidth="1"/>
    <col min="6860" max="6860" width="19.375" style="1" customWidth="1"/>
    <col min="6861" max="6864" width="12.875" style="1" customWidth="1"/>
    <col min="6865" max="6865" width="2.5" style="1" customWidth="1"/>
    <col min="6866" max="6866" width="15.125" style="1" customWidth="1"/>
    <col min="6867" max="6867" width="9" style="1"/>
    <col min="6868" max="6868" width="14.875" style="1" customWidth="1"/>
    <col min="6869" max="6869" width="15.875" style="1" customWidth="1"/>
    <col min="6870" max="6870" width="13.625" style="1" customWidth="1"/>
    <col min="6871" max="7113" width="9" style="1"/>
    <col min="7114" max="7115" width="11" style="1" customWidth="1"/>
    <col min="7116" max="7116" width="19.375" style="1" customWidth="1"/>
    <col min="7117" max="7120" width="12.875" style="1" customWidth="1"/>
    <col min="7121" max="7121" width="2.5" style="1" customWidth="1"/>
    <col min="7122" max="7122" width="15.125" style="1" customWidth="1"/>
    <col min="7123" max="7123" width="9" style="1"/>
    <col min="7124" max="7124" width="14.875" style="1" customWidth="1"/>
    <col min="7125" max="7125" width="15.875" style="1" customWidth="1"/>
    <col min="7126" max="7126" width="13.625" style="1" customWidth="1"/>
    <col min="7127" max="7369" width="9" style="1"/>
    <col min="7370" max="7371" width="11" style="1" customWidth="1"/>
    <col min="7372" max="7372" width="19.375" style="1" customWidth="1"/>
    <col min="7373" max="7376" width="12.875" style="1" customWidth="1"/>
    <col min="7377" max="7377" width="2.5" style="1" customWidth="1"/>
    <col min="7378" max="7378" width="15.125" style="1" customWidth="1"/>
    <col min="7379" max="7379" width="9" style="1"/>
    <col min="7380" max="7380" width="14.875" style="1" customWidth="1"/>
    <col min="7381" max="7381" width="15.875" style="1" customWidth="1"/>
    <col min="7382" max="7382" width="13.625" style="1" customWidth="1"/>
    <col min="7383" max="7625" width="9" style="1"/>
    <col min="7626" max="7627" width="11" style="1" customWidth="1"/>
    <col min="7628" max="7628" width="19.375" style="1" customWidth="1"/>
    <col min="7629" max="7632" width="12.875" style="1" customWidth="1"/>
    <col min="7633" max="7633" width="2.5" style="1" customWidth="1"/>
    <col min="7634" max="7634" width="15.125" style="1" customWidth="1"/>
    <col min="7635" max="7635" width="9" style="1"/>
    <col min="7636" max="7636" width="14.875" style="1" customWidth="1"/>
    <col min="7637" max="7637" width="15.875" style="1" customWidth="1"/>
    <col min="7638" max="7638" width="13.625" style="1" customWidth="1"/>
    <col min="7639" max="7881" width="9" style="1"/>
    <col min="7882" max="7883" width="11" style="1" customWidth="1"/>
    <col min="7884" max="7884" width="19.375" style="1" customWidth="1"/>
    <col min="7885" max="7888" width="12.875" style="1" customWidth="1"/>
    <col min="7889" max="7889" width="2.5" style="1" customWidth="1"/>
    <col min="7890" max="7890" width="15.125" style="1" customWidth="1"/>
    <col min="7891" max="7891" width="9" style="1"/>
    <col min="7892" max="7892" width="14.875" style="1" customWidth="1"/>
    <col min="7893" max="7893" width="15.875" style="1" customWidth="1"/>
    <col min="7894" max="7894" width="13.625" style="1" customWidth="1"/>
    <col min="7895" max="8137" width="9" style="1"/>
    <col min="8138" max="8139" width="11" style="1" customWidth="1"/>
    <col min="8140" max="8140" width="19.375" style="1" customWidth="1"/>
    <col min="8141" max="8144" width="12.875" style="1" customWidth="1"/>
    <col min="8145" max="8145" width="2.5" style="1" customWidth="1"/>
    <col min="8146" max="8146" width="15.125" style="1" customWidth="1"/>
    <col min="8147" max="8147" width="9" style="1"/>
    <col min="8148" max="8148" width="14.875" style="1" customWidth="1"/>
    <col min="8149" max="8149" width="15.875" style="1" customWidth="1"/>
    <col min="8150" max="8150" width="13.625" style="1" customWidth="1"/>
    <col min="8151" max="8393" width="9" style="1"/>
    <col min="8394" max="8395" width="11" style="1" customWidth="1"/>
    <col min="8396" max="8396" width="19.375" style="1" customWidth="1"/>
    <col min="8397" max="8400" width="12.875" style="1" customWidth="1"/>
    <col min="8401" max="8401" width="2.5" style="1" customWidth="1"/>
    <col min="8402" max="8402" width="15.125" style="1" customWidth="1"/>
    <col min="8403" max="8403" width="9" style="1"/>
    <col min="8404" max="8404" width="14.875" style="1" customWidth="1"/>
    <col min="8405" max="8405" width="15.875" style="1" customWidth="1"/>
    <col min="8406" max="8406" width="13.625" style="1" customWidth="1"/>
    <col min="8407" max="8649" width="9" style="1"/>
    <col min="8650" max="8651" width="11" style="1" customWidth="1"/>
    <col min="8652" max="8652" width="19.375" style="1" customWidth="1"/>
    <col min="8653" max="8656" width="12.875" style="1" customWidth="1"/>
    <col min="8657" max="8657" width="2.5" style="1" customWidth="1"/>
    <col min="8658" max="8658" width="15.125" style="1" customWidth="1"/>
    <col min="8659" max="8659" width="9" style="1"/>
    <col min="8660" max="8660" width="14.875" style="1" customWidth="1"/>
    <col min="8661" max="8661" width="15.875" style="1" customWidth="1"/>
    <col min="8662" max="8662" width="13.625" style="1" customWidth="1"/>
    <col min="8663" max="8905" width="9" style="1"/>
    <col min="8906" max="8907" width="11" style="1" customWidth="1"/>
    <col min="8908" max="8908" width="19.375" style="1" customWidth="1"/>
    <col min="8909" max="8912" width="12.875" style="1" customWidth="1"/>
    <col min="8913" max="8913" width="2.5" style="1" customWidth="1"/>
    <col min="8914" max="8914" width="15.125" style="1" customWidth="1"/>
    <col min="8915" max="8915" width="9" style="1"/>
    <col min="8916" max="8916" width="14.875" style="1" customWidth="1"/>
    <col min="8917" max="8917" width="15.875" style="1" customWidth="1"/>
    <col min="8918" max="8918" width="13.625" style="1" customWidth="1"/>
    <col min="8919" max="9161" width="9" style="1"/>
    <col min="9162" max="9163" width="11" style="1" customWidth="1"/>
    <col min="9164" max="9164" width="19.375" style="1" customWidth="1"/>
    <col min="9165" max="9168" width="12.875" style="1" customWidth="1"/>
    <col min="9169" max="9169" width="2.5" style="1" customWidth="1"/>
    <col min="9170" max="9170" width="15.125" style="1" customWidth="1"/>
    <col min="9171" max="9171" width="9" style="1"/>
    <col min="9172" max="9172" width="14.875" style="1" customWidth="1"/>
    <col min="9173" max="9173" width="15.875" style="1" customWidth="1"/>
    <col min="9174" max="9174" width="13.625" style="1" customWidth="1"/>
    <col min="9175" max="9417" width="9" style="1"/>
    <col min="9418" max="9419" width="11" style="1" customWidth="1"/>
    <col min="9420" max="9420" width="19.375" style="1" customWidth="1"/>
    <col min="9421" max="9424" width="12.875" style="1" customWidth="1"/>
    <col min="9425" max="9425" width="2.5" style="1" customWidth="1"/>
    <col min="9426" max="9426" width="15.125" style="1" customWidth="1"/>
    <col min="9427" max="9427" width="9" style="1"/>
    <col min="9428" max="9428" width="14.875" style="1" customWidth="1"/>
    <col min="9429" max="9429" width="15.875" style="1" customWidth="1"/>
    <col min="9430" max="9430" width="13.625" style="1" customWidth="1"/>
    <col min="9431" max="9673" width="9" style="1"/>
    <col min="9674" max="9675" width="11" style="1" customWidth="1"/>
    <col min="9676" max="9676" width="19.375" style="1" customWidth="1"/>
    <col min="9677" max="9680" width="12.875" style="1" customWidth="1"/>
    <col min="9681" max="9681" width="2.5" style="1" customWidth="1"/>
    <col min="9682" max="9682" width="15.125" style="1" customWidth="1"/>
    <col min="9683" max="9683" width="9" style="1"/>
    <col min="9684" max="9684" width="14.875" style="1" customWidth="1"/>
    <col min="9685" max="9685" width="15.875" style="1" customWidth="1"/>
    <col min="9686" max="9686" width="13.625" style="1" customWidth="1"/>
    <col min="9687" max="9929" width="9" style="1"/>
    <col min="9930" max="9931" width="11" style="1" customWidth="1"/>
    <col min="9932" max="9932" width="19.375" style="1" customWidth="1"/>
    <col min="9933" max="9936" width="12.875" style="1" customWidth="1"/>
    <col min="9937" max="9937" width="2.5" style="1" customWidth="1"/>
    <col min="9938" max="9938" width="15.125" style="1" customWidth="1"/>
    <col min="9939" max="9939" width="9" style="1"/>
    <col min="9940" max="9940" width="14.875" style="1" customWidth="1"/>
    <col min="9941" max="9941" width="15.875" style="1" customWidth="1"/>
    <col min="9942" max="9942" width="13.625" style="1" customWidth="1"/>
    <col min="9943" max="10185" width="9" style="1"/>
    <col min="10186" max="10187" width="11" style="1" customWidth="1"/>
    <col min="10188" max="10188" width="19.375" style="1" customWidth="1"/>
    <col min="10189" max="10192" width="12.875" style="1" customWidth="1"/>
    <col min="10193" max="10193" width="2.5" style="1" customWidth="1"/>
    <col min="10194" max="10194" width="15.125" style="1" customWidth="1"/>
    <col min="10195" max="10195" width="9" style="1"/>
    <col min="10196" max="10196" width="14.875" style="1" customWidth="1"/>
    <col min="10197" max="10197" width="15.875" style="1" customWidth="1"/>
    <col min="10198" max="10198" width="13.625" style="1" customWidth="1"/>
    <col min="10199" max="10441" width="9" style="1"/>
    <col min="10442" max="10443" width="11" style="1" customWidth="1"/>
    <col min="10444" max="10444" width="19.375" style="1" customWidth="1"/>
    <col min="10445" max="10448" width="12.875" style="1" customWidth="1"/>
    <col min="10449" max="10449" width="2.5" style="1" customWidth="1"/>
    <col min="10450" max="10450" width="15.125" style="1" customWidth="1"/>
    <col min="10451" max="10451" width="9" style="1"/>
    <col min="10452" max="10452" width="14.875" style="1" customWidth="1"/>
    <col min="10453" max="10453" width="15.875" style="1" customWidth="1"/>
    <col min="10454" max="10454" width="13.625" style="1" customWidth="1"/>
    <col min="10455" max="10697" width="9" style="1"/>
    <col min="10698" max="10699" width="11" style="1" customWidth="1"/>
    <col min="10700" max="10700" width="19.375" style="1" customWidth="1"/>
    <col min="10701" max="10704" width="12.875" style="1" customWidth="1"/>
    <col min="10705" max="10705" width="2.5" style="1" customWidth="1"/>
    <col min="10706" max="10706" width="15.125" style="1" customWidth="1"/>
    <col min="10707" max="10707" width="9" style="1"/>
    <col min="10708" max="10708" width="14.875" style="1" customWidth="1"/>
    <col min="10709" max="10709" width="15.875" style="1" customWidth="1"/>
    <col min="10710" max="10710" width="13.625" style="1" customWidth="1"/>
    <col min="10711" max="10953" width="9" style="1"/>
    <col min="10954" max="10955" width="11" style="1" customWidth="1"/>
    <col min="10956" max="10956" width="19.375" style="1" customWidth="1"/>
    <col min="10957" max="10960" width="12.875" style="1" customWidth="1"/>
    <col min="10961" max="10961" width="2.5" style="1" customWidth="1"/>
    <col min="10962" max="10962" width="15.125" style="1" customWidth="1"/>
    <col min="10963" max="10963" width="9" style="1"/>
    <col min="10964" max="10964" width="14.875" style="1" customWidth="1"/>
    <col min="10965" max="10965" width="15.875" style="1" customWidth="1"/>
    <col min="10966" max="10966" width="13.625" style="1" customWidth="1"/>
    <col min="10967" max="11209" width="9" style="1"/>
    <col min="11210" max="11211" width="11" style="1" customWidth="1"/>
    <col min="11212" max="11212" width="19.375" style="1" customWidth="1"/>
    <col min="11213" max="11216" width="12.875" style="1" customWidth="1"/>
    <col min="11217" max="11217" width="2.5" style="1" customWidth="1"/>
    <col min="11218" max="11218" width="15.125" style="1" customWidth="1"/>
    <col min="11219" max="11219" width="9" style="1"/>
    <col min="11220" max="11220" width="14.875" style="1" customWidth="1"/>
    <col min="11221" max="11221" width="15.875" style="1" customWidth="1"/>
    <col min="11222" max="11222" width="13.625" style="1" customWidth="1"/>
    <col min="11223" max="11465" width="9" style="1"/>
    <col min="11466" max="11467" width="11" style="1" customWidth="1"/>
    <col min="11468" max="11468" width="19.375" style="1" customWidth="1"/>
    <col min="11469" max="11472" width="12.875" style="1" customWidth="1"/>
    <col min="11473" max="11473" width="2.5" style="1" customWidth="1"/>
    <col min="11474" max="11474" width="15.125" style="1" customWidth="1"/>
    <col min="11475" max="11475" width="9" style="1"/>
    <col min="11476" max="11476" width="14.875" style="1" customWidth="1"/>
    <col min="11477" max="11477" width="15.875" style="1" customWidth="1"/>
    <col min="11478" max="11478" width="13.625" style="1" customWidth="1"/>
    <col min="11479" max="11721" width="9" style="1"/>
    <col min="11722" max="11723" width="11" style="1" customWidth="1"/>
    <col min="11724" max="11724" width="19.375" style="1" customWidth="1"/>
    <col min="11725" max="11728" width="12.875" style="1" customWidth="1"/>
    <col min="11729" max="11729" width="2.5" style="1" customWidth="1"/>
    <col min="11730" max="11730" width="15.125" style="1" customWidth="1"/>
    <col min="11731" max="11731" width="9" style="1"/>
    <col min="11732" max="11732" width="14.875" style="1" customWidth="1"/>
    <col min="11733" max="11733" width="15.875" style="1" customWidth="1"/>
    <col min="11734" max="11734" width="13.625" style="1" customWidth="1"/>
    <col min="11735" max="11977" width="9" style="1"/>
    <col min="11978" max="11979" width="11" style="1" customWidth="1"/>
    <col min="11980" max="11980" width="19.375" style="1" customWidth="1"/>
    <col min="11981" max="11984" width="12.875" style="1" customWidth="1"/>
    <col min="11985" max="11985" width="2.5" style="1" customWidth="1"/>
    <col min="11986" max="11986" width="15.125" style="1" customWidth="1"/>
    <col min="11987" max="11987" width="9" style="1"/>
    <col min="11988" max="11988" width="14.875" style="1" customWidth="1"/>
    <col min="11989" max="11989" width="15.875" style="1" customWidth="1"/>
    <col min="11990" max="11990" width="13.625" style="1" customWidth="1"/>
    <col min="11991" max="12233" width="9" style="1"/>
    <col min="12234" max="12235" width="11" style="1" customWidth="1"/>
    <col min="12236" max="12236" width="19.375" style="1" customWidth="1"/>
    <col min="12237" max="12240" width="12.875" style="1" customWidth="1"/>
    <col min="12241" max="12241" width="2.5" style="1" customWidth="1"/>
    <col min="12242" max="12242" width="15.125" style="1" customWidth="1"/>
    <col min="12243" max="12243" width="9" style="1"/>
    <col min="12244" max="12244" width="14.875" style="1" customWidth="1"/>
    <col min="12245" max="12245" width="15.875" style="1" customWidth="1"/>
    <col min="12246" max="12246" width="13.625" style="1" customWidth="1"/>
    <col min="12247" max="12489" width="9" style="1"/>
    <col min="12490" max="12491" width="11" style="1" customWidth="1"/>
    <col min="12492" max="12492" width="19.375" style="1" customWidth="1"/>
    <col min="12493" max="12496" width="12.875" style="1" customWidth="1"/>
    <col min="12497" max="12497" width="2.5" style="1" customWidth="1"/>
    <col min="12498" max="12498" width="15.125" style="1" customWidth="1"/>
    <col min="12499" max="12499" width="9" style="1"/>
    <col min="12500" max="12500" width="14.875" style="1" customWidth="1"/>
    <col min="12501" max="12501" width="15.875" style="1" customWidth="1"/>
    <col min="12502" max="12502" width="13.625" style="1" customWidth="1"/>
    <col min="12503" max="12745" width="9" style="1"/>
    <col min="12746" max="12747" width="11" style="1" customWidth="1"/>
    <col min="12748" max="12748" width="19.375" style="1" customWidth="1"/>
    <col min="12749" max="12752" width="12.875" style="1" customWidth="1"/>
    <col min="12753" max="12753" width="2.5" style="1" customWidth="1"/>
    <col min="12754" max="12754" width="15.125" style="1" customWidth="1"/>
    <col min="12755" max="12755" width="9" style="1"/>
    <col min="12756" max="12756" width="14.875" style="1" customWidth="1"/>
    <col min="12757" max="12757" width="15.875" style="1" customWidth="1"/>
    <col min="12758" max="12758" width="13.625" style="1" customWidth="1"/>
    <col min="12759" max="13001" width="9" style="1"/>
    <col min="13002" max="13003" width="11" style="1" customWidth="1"/>
    <col min="13004" max="13004" width="19.375" style="1" customWidth="1"/>
    <col min="13005" max="13008" width="12.875" style="1" customWidth="1"/>
    <col min="13009" max="13009" width="2.5" style="1" customWidth="1"/>
    <col min="13010" max="13010" width="15.125" style="1" customWidth="1"/>
    <col min="13011" max="13011" width="9" style="1"/>
    <col min="13012" max="13012" width="14.875" style="1" customWidth="1"/>
    <col min="13013" max="13013" width="15.875" style="1" customWidth="1"/>
    <col min="13014" max="13014" width="13.625" style="1" customWidth="1"/>
    <col min="13015" max="13257" width="9" style="1"/>
    <col min="13258" max="13259" width="11" style="1" customWidth="1"/>
    <col min="13260" max="13260" width="19.375" style="1" customWidth="1"/>
    <col min="13261" max="13264" width="12.875" style="1" customWidth="1"/>
    <col min="13265" max="13265" width="2.5" style="1" customWidth="1"/>
    <col min="13266" max="13266" width="15.125" style="1" customWidth="1"/>
    <col min="13267" max="13267" width="9" style="1"/>
    <col min="13268" max="13268" width="14.875" style="1" customWidth="1"/>
    <col min="13269" max="13269" width="15.875" style="1" customWidth="1"/>
    <col min="13270" max="13270" width="13.625" style="1" customWidth="1"/>
    <col min="13271" max="13513" width="9" style="1"/>
    <col min="13514" max="13515" width="11" style="1" customWidth="1"/>
    <col min="13516" max="13516" width="19.375" style="1" customWidth="1"/>
    <col min="13517" max="13520" width="12.875" style="1" customWidth="1"/>
    <col min="13521" max="13521" width="2.5" style="1" customWidth="1"/>
    <col min="13522" max="13522" width="15.125" style="1" customWidth="1"/>
    <col min="13523" max="13523" width="9" style="1"/>
    <col min="13524" max="13524" width="14.875" style="1" customWidth="1"/>
    <col min="13525" max="13525" width="15.875" style="1" customWidth="1"/>
    <col min="13526" max="13526" width="13.625" style="1" customWidth="1"/>
    <col min="13527" max="13769" width="9" style="1"/>
    <col min="13770" max="13771" width="11" style="1" customWidth="1"/>
    <col min="13772" max="13772" width="19.375" style="1" customWidth="1"/>
    <col min="13773" max="13776" width="12.875" style="1" customWidth="1"/>
    <col min="13777" max="13777" width="2.5" style="1" customWidth="1"/>
    <col min="13778" max="13778" width="15.125" style="1" customWidth="1"/>
    <col min="13779" max="13779" width="9" style="1"/>
    <col min="13780" max="13780" width="14.875" style="1" customWidth="1"/>
    <col min="13781" max="13781" width="15.875" style="1" customWidth="1"/>
    <col min="13782" max="13782" width="13.625" style="1" customWidth="1"/>
    <col min="13783" max="14025" width="9" style="1"/>
    <col min="14026" max="14027" width="11" style="1" customWidth="1"/>
    <col min="14028" max="14028" width="19.375" style="1" customWidth="1"/>
    <col min="14029" max="14032" width="12.875" style="1" customWidth="1"/>
    <col min="14033" max="14033" width="2.5" style="1" customWidth="1"/>
    <col min="14034" max="14034" width="15.125" style="1" customWidth="1"/>
    <col min="14035" max="14035" width="9" style="1"/>
    <col min="14036" max="14036" width="14.875" style="1" customWidth="1"/>
    <col min="14037" max="14037" width="15.875" style="1" customWidth="1"/>
    <col min="14038" max="14038" width="13.625" style="1" customWidth="1"/>
    <col min="14039" max="14281" width="9" style="1"/>
    <col min="14282" max="14283" width="11" style="1" customWidth="1"/>
    <col min="14284" max="14284" width="19.375" style="1" customWidth="1"/>
    <col min="14285" max="14288" width="12.875" style="1" customWidth="1"/>
    <col min="14289" max="14289" width="2.5" style="1" customWidth="1"/>
    <col min="14290" max="14290" width="15.125" style="1" customWidth="1"/>
    <col min="14291" max="14291" width="9" style="1"/>
    <col min="14292" max="14292" width="14.875" style="1" customWidth="1"/>
    <col min="14293" max="14293" width="15.875" style="1" customWidth="1"/>
    <col min="14294" max="14294" width="13.625" style="1" customWidth="1"/>
    <col min="14295" max="14537" width="9" style="1"/>
    <col min="14538" max="14539" width="11" style="1" customWidth="1"/>
    <col min="14540" max="14540" width="19.375" style="1" customWidth="1"/>
    <col min="14541" max="14544" width="12.875" style="1" customWidth="1"/>
    <col min="14545" max="14545" width="2.5" style="1" customWidth="1"/>
    <col min="14546" max="14546" width="15.125" style="1" customWidth="1"/>
    <col min="14547" max="14547" width="9" style="1"/>
    <col min="14548" max="14548" width="14.875" style="1" customWidth="1"/>
    <col min="14549" max="14549" width="15.875" style="1" customWidth="1"/>
    <col min="14550" max="14550" width="13.625" style="1" customWidth="1"/>
    <col min="14551" max="14793" width="9" style="1"/>
    <col min="14794" max="14795" width="11" style="1" customWidth="1"/>
    <col min="14796" max="14796" width="19.375" style="1" customWidth="1"/>
    <col min="14797" max="14800" width="12.875" style="1" customWidth="1"/>
    <col min="14801" max="14801" width="2.5" style="1" customWidth="1"/>
    <col min="14802" max="14802" width="15.125" style="1" customWidth="1"/>
    <col min="14803" max="14803" width="9" style="1"/>
    <col min="14804" max="14804" width="14.875" style="1" customWidth="1"/>
    <col min="14805" max="14805" width="15.875" style="1" customWidth="1"/>
    <col min="14806" max="14806" width="13.625" style="1" customWidth="1"/>
    <col min="14807" max="15049" width="9" style="1"/>
    <col min="15050" max="15051" width="11" style="1" customWidth="1"/>
    <col min="15052" max="15052" width="19.375" style="1" customWidth="1"/>
    <col min="15053" max="15056" width="12.875" style="1" customWidth="1"/>
    <col min="15057" max="15057" width="2.5" style="1" customWidth="1"/>
    <col min="15058" max="15058" width="15.125" style="1" customWidth="1"/>
    <col min="15059" max="15059" width="9" style="1"/>
    <col min="15060" max="15060" width="14.875" style="1" customWidth="1"/>
    <col min="15061" max="15061" width="15.875" style="1" customWidth="1"/>
    <col min="15062" max="15062" width="13.625" style="1" customWidth="1"/>
    <col min="15063" max="15305" width="9" style="1"/>
    <col min="15306" max="15307" width="11" style="1" customWidth="1"/>
    <col min="15308" max="15308" width="19.375" style="1" customWidth="1"/>
    <col min="15309" max="15312" width="12.875" style="1" customWidth="1"/>
    <col min="15313" max="15313" width="2.5" style="1" customWidth="1"/>
    <col min="15314" max="15314" width="15.125" style="1" customWidth="1"/>
    <col min="15315" max="15315" width="9" style="1"/>
    <col min="15316" max="15316" width="14.875" style="1" customWidth="1"/>
    <col min="15317" max="15317" width="15.875" style="1" customWidth="1"/>
    <col min="15318" max="15318" width="13.625" style="1" customWidth="1"/>
    <col min="15319" max="15561" width="9" style="1"/>
    <col min="15562" max="15563" width="11" style="1" customWidth="1"/>
    <col min="15564" max="15564" width="19.375" style="1" customWidth="1"/>
    <col min="15565" max="15568" width="12.875" style="1" customWidth="1"/>
    <col min="15569" max="15569" width="2.5" style="1" customWidth="1"/>
    <col min="15570" max="15570" width="15.125" style="1" customWidth="1"/>
    <col min="15571" max="15571" width="9" style="1"/>
    <col min="15572" max="15572" width="14.875" style="1" customWidth="1"/>
    <col min="15573" max="15573" width="15.875" style="1" customWidth="1"/>
    <col min="15574" max="15574" width="13.625" style="1" customWidth="1"/>
    <col min="15575" max="15817" width="9" style="1"/>
    <col min="15818" max="15819" width="11" style="1" customWidth="1"/>
    <col min="15820" max="15820" width="19.375" style="1" customWidth="1"/>
    <col min="15821" max="15824" width="12.875" style="1" customWidth="1"/>
    <col min="15825" max="15825" width="2.5" style="1" customWidth="1"/>
    <col min="15826" max="15826" width="15.125" style="1" customWidth="1"/>
    <col min="15827" max="15827" width="9" style="1"/>
    <col min="15828" max="15828" width="14.875" style="1" customWidth="1"/>
    <col min="15829" max="15829" width="15.875" style="1" customWidth="1"/>
    <col min="15830" max="15830" width="13.625" style="1" customWidth="1"/>
    <col min="15831" max="16073" width="9" style="1"/>
    <col min="16074" max="16075" width="11" style="1" customWidth="1"/>
    <col min="16076" max="16076" width="19.375" style="1" customWidth="1"/>
    <col min="16077" max="16080" width="12.875" style="1" customWidth="1"/>
    <col min="16081" max="16081" width="2.5" style="1" customWidth="1"/>
    <col min="16082" max="16082" width="15.125" style="1" customWidth="1"/>
    <col min="16083" max="16083" width="9" style="1"/>
    <col min="16084" max="16084" width="14.875" style="1" customWidth="1"/>
    <col min="16085" max="16085" width="15.875" style="1" customWidth="1"/>
    <col min="16086" max="16086" width="13.625" style="1" customWidth="1"/>
    <col min="16087" max="16357" width="9" style="1"/>
    <col min="16358" max="16379" width="9" style="1" customWidth="1"/>
    <col min="16380" max="16384" width="9" style="1"/>
  </cols>
  <sheetData>
    <row r="1" spans="1:7">
      <c r="A1" s="1" t="s">
        <v>54</v>
      </c>
      <c r="F1" s="46"/>
      <c r="G1" s="46"/>
    </row>
    <row r="2" spans="1:7" ht="26.25" customHeight="1">
      <c r="A2" s="76"/>
      <c r="B2" s="68"/>
      <c r="C2" s="68"/>
      <c r="D2" s="68" t="s">
        <v>7</v>
      </c>
      <c r="E2" s="68"/>
      <c r="F2" s="68"/>
      <c r="G2" s="68"/>
    </row>
    <row r="3" spans="1:7" ht="18.75" customHeight="1" thickBot="1">
      <c r="A3" s="9" t="s">
        <v>101</v>
      </c>
      <c r="F3" s="46"/>
      <c r="G3" s="43" t="s">
        <v>1</v>
      </c>
    </row>
    <row r="4" spans="1:7" ht="12.95" customHeight="1">
      <c r="A4" s="47" t="s">
        <v>55</v>
      </c>
      <c r="B4" s="48" t="s">
        <v>56</v>
      </c>
      <c r="C4" s="48" t="s">
        <v>57</v>
      </c>
      <c r="D4" s="49" t="s">
        <v>8</v>
      </c>
      <c r="E4" s="48" t="s">
        <v>70</v>
      </c>
      <c r="F4" s="48" t="s">
        <v>74</v>
      </c>
      <c r="G4" s="50" t="s">
        <v>4</v>
      </c>
    </row>
    <row r="5" spans="1:7" ht="12.95" customHeight="1">
      <c r="A5" s="345" t="s">
        <v>5</v>
      </c>
      <c r="B5" s="343" t="s">
        <v>73</v>
      </c>
      <c r="C5" s="5" t="s">
        <v>147</v>
      </c>
      <c r="D5" s="3">
        <f>E5+F5+G5</f>
        <v>6623441</v>
      </c>
      <c r="E5" s="3">
        <f>'청주시 사례'!M5</f>
        <v>6623441</v>
      </c>
      <c r="F5" s="6">
        <v>0</v>
      </c>
      <c r="G5" s="7">
        <v>0</v>
      </c>
    </row>
    <row r="6" spans="1:7" ht="12.95" customHeight="1">
      <c r="A6" s="346"/>
      <c r="B6" s="344"/>
      <c r="C6" s="5" t="s">
        <v>148</v>
      </c>
      <c r="D6" s="3">
        <f t="shared" ref="D6:D17" si="0">E6+F6+G6</f>
        <v>3311719</v>
      </c>
      <c r="E6" s="3">
        <f>'청주시 사례'!M6</f>
        <v>3311719</v>
      </c>
      <c r="F6" s="6">
        <v>0</v>
      </c>
      <c r="G6" s="7">
        <v>0</v>
      </c>
    </row>
    <row r="7" spans="1:7" ht="12.95" customHeight="1">
      <c r="A7" s="346"/>
      <c r="B7" s="344"/>
      <c r="C7" s="5" t="s">
        <v>149</v>
      </c>
      <c r="D7" s="3">
        <f t="shared" si="0"/>
        <v>441563</v>
      </c>
      <c r="E7" s="3">
        <f>'청주시 사례'!M7</f>
        <v>441563</v>
      </c>
      <c r="F7" s="6">
        <v>0</v>
      </c>
      <c r="G7" s="7">
        <v>0</v>
      </c>
    </row>
    <row r="8" spans="1:7" ht="12.95" customHeight="1">
      <c r="A8" s="346"/>
      <c r="B8" s="344"/>
      <c r="C8" s="5" t="s">
        <v>150</v>
      </c>
      <c r="D8" s="3">
        <f t="shared" si="0"/>
        <v>662345</v>
      </c>
      <c r="E8" s="3">
        <f>'청주시 사례'!M8</f>
        <v>662345</v>
      </c>
      <c r="F8" s="6">
        <v>0</v>
      </c>
      <c r="G8" s="7">
        <v>0</v>
      </c>
    </row>
    <row r="9" spans="1:7" ht="12.95" customHeight="1">
      <c r="A9" s="346"/>
      <c r="B9" s="344"/>
      <c r="C9" s="5" t="s">
        <v>151</v>
      </c>
      <c r="D9" s="3">
        <f t="shared" si="0"/>
        <v>662345</v>
      </c>
      <c r="E9" s="3">
        <f>'청주시 사례'!M9</f>
        <v>662345</v>
      </c>
      <c r="F9" s="6">
        <v>0</v>
      </c>
      <c r="G9" s="7">
        <v>0</v>
      </c>
    </row>
    <row r="10" spans="1:7" ht="12.95" customHeight="1">
      <c r="A10" s="346"/>
      <c r="B10" s="344"/>
      <c r="C10" s="5" t="s">
        <v>152</v>
      </c>
      <c r="D10" s="3">
        <f t="shared" si="0"/>
        <v>1987033</v>
      </c>
      <c r="E10" s="3">
        <f>'청주시 사례'!M10</f>
        <v>1987033</v>
      </c>
      <c r="F10" s="6">
        <v>0</v>
      </c>
      <c r="G10" s="7">
        <v>0</v>
      </c>
    </row>
    <row r="11" spans="1:7" ht="12.95" customHeight="1">
      <c r="A11" s="346"/>
      <c r="B11" s="344"/>
      <c r="C11" s="5" t="s">
        <v>153</v>
      </c>
      <c r="D11" s="3">
        <f t="shared" si="0"/>
        <v>441563</v>
      </c>
      <c r="E11" s="3">
        <f>'청주시 사례'!M11</f>
        <v>441563</v>
      </c>
      <c r="F11" s="6">
        <v>0</v>
      </c>
      <c r="G11" s="7">
        <v>0</v>
      </c>
    </row>
    <row r="12" spans="1:7" ht="12.95" customHeight="1">
      <c r="A12" s="346"/>
      <c r="B12" s="344"/>
      <c r="C12" s="5" t="s">
        <v>154</v>
      </c>
      <c r="D12" s="3">
        <f t="shared" si="0"/>
        <v>1103906</v>
      </c>
      <c r="E12" s="3">
        <f>'청주시 사례'!M12</f>
        <v>1103906</v>
      </c>
      <c r="F12" s="6">
        <v>0</v>
      </c>
      <c r="G12" s="7">
        <v>0</v>
      </c>
    </row>
    <row r="13" spans="1:7" ht="12.95" customHeight="1">
      <c r="A13" s="346"/>
      <c r="B13" s="344"/>
      <c r="C13" s="5" t="s">
        <v>155</v>
      </c>
      <c r="D13" s="3">
        <f t="shared" si="0"/>
        <v>3311719</v>
      </c>
      <c r="E13" s="3">
        <f>'청주시 사례'!M13</f>
        <v>3311719</v>
      </c>
      <c r="F13" s="6">
        <v>0</v>
      </c>
      <c r="G13" s="7">
        <v>0</v>
      </c>
    </row>
    <row r="14" spans="1:7" ht="12.95" customHeight="1">
      <c r="A14" s="346"/>
      <c r="B14" s="344"/>
      <c r="C14" s="5" t="s">
        <v>156</v>
      </c>
      <c r="D14" s="3">
        <f t="shared" si="0"/>
        <v>220782</v>
      </c>
      <c r="E14" s="3">
        <f>'청주시 사례'!M14</f>
        <v>220782</v>
      </c>
      <c r="F14" s="6">
        <v>0</v>
      </c>
      <c r="G14" s="7">
        <v>0</v>
      </c>
    </row>
    <row r="15" spans="1:7" ht="12.95" customHeight="1">
      <c r="A15" s="346"/>
      <c r="B15" s="344"/>
      <c r="C15" s="5" t="s">
        <v>157</v>
      </c>
      <c r="D15" s="3">
        <f t="shared" si="0"/>
        <v>883126</v>
      </c>
      <c r="E15" s="3">
        <f>'청주시 사례'!M15</f>
        <v>883126</v>
      </c>
      <c r="F15" s="6">
        <v>0</v>
      </c>
      <c r="G15" s="7">
        <v>0</v>
      </c>
    </row>
    <row r="16" spans="1:7" ht="12.95" customHeight="1">
      <c r="A16" s="346"/>
      <c r="B16" s="344"/>
      <c r="C16" s="5" t="s">
        <v>158</v>
      </c>
      <c r="D16" s="3">
        <f t="shared" si="0"/>
        <v>11039066</v>
      </c>
      <c r="E16" s="3">
        <f>'청주시 사례'!M16</f>
        <v>11039066</v>
      </c>
      <c r="F16" s="6">
        <v>0</v>
      </c>
      <c r="G16" s="7">
        <v>0</v>
      </c>
    </row>
    <row r="17" spans="1:7" ht="12.95" customHeight="1">
      <c r="A17" s="346"/>
      <c r="B17" s="344"/>
      <c r="C17" s="5" t="s">
        <v>159</v>
      </c>
      <c r="D17" s="3">
        <f t="shared" si="0"/>
        <v>2428595</v>
      </c>
      <c r="E17" s="3">
        <f>'청주시 사례'!M17</f>
        <v>2428595</v>
      </c>
      <c r="F17" s="6">
        <v>0</v>
      </c>
      <c r="G17" s="7">
        <v>0</v>
      </c>
    </row>
    <row r="18" spans="1:7" ht="12.95" customHeight="1">
      <c r="A18" s="346"/>
      <c r="B18" s="344"/>
      <c r="C18" s="70" t="s">
        <v>58</v>
      </c>
      <c r="D18" s="71">
        <f>SUM(D5:D17)</f>
        <v>33117203</v>
      </c>
      <c r="E18" s="71">
        <f>SUM(E5:E17)</f>
        <v>33117203</v>
      </c>
      <c r="F18" s="72">
        <v>0</v>
      </c>
      <c r="G18" s="73">
        <v>0</v>
      </c>
    </row>
    <row r="19" spans="1:7" ht="12.95" customHeight="1">
      <c r="A19" s="346"/>
      <c r="B19" s="343" t="s">
        <v>59</v>
      </c>
      <c r="C19" s="5" t="s">
        <v>160</v>
      </c>
      <c r="D19" s="3">
        <f t="shared" ref="D19:D41" si="1">E19+F19+G19</f>
        <v>3095253</v>
      </c>
      <c r="E19" s="3">
        <f>'청주시 사례'!M19</f>
        <v>3095253</v>
      </c>
      <c r="F19" s="6">
        <v>0</v>
      </c>
      <c r="G19" s="7">
        <v>0</v>
      </c>
    </row>
    <row r="20" spans="1:7" ht="12.95" customHeight="1">
      <c r="A20" s="346"/>
      <c r="B20" s="344"/>
      <c r="C20" s="5" t="s">
        <v>161</v>
      </c>
      <c r="D20" s="3">
        <f t="shared" si="1"/>
        <v>10000050</v>
      </c>
      <c r="E20" s="3">
        <f>'청주시 사례'!M20</f>
        <v>10000050</v>
      </c>
      <c r="F20" s="6">
        <v>0</v>
      </c>
      <c r="G20" s="7">
        <v>0</v>
      </c>
    </row>
    <row r="21" spans="1:7" ht="12.95" customHeight="1">
      <c r="A21" s="346"/>
      <c r="B21" s="344"/>
      <c r="C21" s="5" t="s">
        <v>162</v>
      </c>
      <c r="D21" s="3">
        <f t="shared" si="1"/>
        <v>3809542</v>
      </c>
      <c r="E21" s="3">
        <f>'청주시 사례'!M21</f>
        <v>3809542</v>
      </c>
      <c r="F21" s="6">
        <v>0</v>
      </c>
      <c r="G21" s="7">
        <v>0</v>
      </c>
    </row>
    <row r="22" spans="1:7" ht="12.95" customHeight="1">
      <c r="A22" s="346"/>
      <c r="B22" s="344"/>
      <c r="C22" s="5" t="s">
        <v>163</v>
      </c>
      <c r="D22" s="3">
        <f t="shared" si="1"/>
        <v>119049</v>
      </c>
      <c r="E22" s="3">
        <f>'청주시 사례'!M22</f>
        <v>119049</v>
      </c>
      <c r="F22" s="6">
        <v>0</v>
      </c>
      <c r="G22" s="7">
        <v>0</v>
      </c>
    </row>
    <row r="23" spans="1:7" ht="12.95" customHeight="1">
      <c r="A23" s="346"/>
      <c r="B23" s="344"/>
      <c r="C23" s="5" t="s">
        <v>164</v>
      </c>
      <c r="D23" s="3">
        <f t="shared" si="1"/>
        <v>93190940</v>
      </c>
      <c r="E23" s="3">
        <f>'청주시 사례'!M23</f>
        <v>93190940</v>
      </c>
      <c r="F23" s="6">
        <v>0</v>
      </c>
      <c r="G23" s="7">
        <v>0</v>
      </c>
    </row>
    <row r="24" spans="1:7" ht="12.95" customHeight="1">
      <c r="A24" s="346"/>
      <c r="B24" s="344"/>
      <c r="C24" s="5" t="s">
        <v>165</v>
      </c>
      <c r="D24" s="3">
        <f t="shared" si="1"/>
        <v>23810</v>
      </c>
      <c r="E24" s="3">
        <f>'청주시 사례'!M24</f>
        <v>23810</v>
      </c>
      <c r="F24" s="6">
        <v>0</v>
      </c>
      <c r="G24" s="7">
        <v>0</v>
      </c>
    </row>
    <row r="25" spans="1:7" ht="12.95" customHeight="1">
      <c r="A25" s="346"/>
      <c r="B25" s="344"/>
      <c r="C25" s="5" t="s">
        <v>166</v>
      </c>
      <c r="D25" s="3">
        <f t="shared" si="1"/>
        <v>4285735</v>
      </c>
      <c r="E25" s="3">
        <f>'청주시 사례'!M25</f>
        <v>4285735</v>
      </c>
      <c r="F25" s="6">
        <v>0</v>
      </c>
      <c r="G25" s="7">
        <v>0</v>
      </c>
    </row>
    <row r="26" spans="1:7" ht="12.95" customHeight="1">
      <c r="A26" s="346"/>
      <c r="B26" s="344"/>
      <c r="C26" s="5" t="s">
        <v>167</v>
      </c>
      <c r="D26" s="3">
        <f t="shared" si="1"/>
        <v>10000050</v>
      </c>
      <c r="E26" s="3">
        <f>'청주시 사례'!M26</f>
        <v>10000050</v>
      </c>
      <c r="F26" s="6">
        <v>0</v>
      </c>
      <c r="G26" s="7">
        <v>0</v>
      </c>
    </row>
    <row r="27" spans="1:7" ht="12.95" customHeight="1">
      <c r="A27" s="346"/>
      <c r="B27" s="344"/>
      <c r="C27" s="5" t="s">
        <v>168</v>
      </c>
      <c r="D27" s="3">
        <f t="shared" si="1"/>
        <v>9523857</v>
      </c>
      <c r="E27" s="3">
        <f>'청주시 사례'!M27</f>
        <v>9523857</v>
      </c>
      <c r="F27" s="6">
        <v>0</v>
      </c>
      <c r="G27" s="7">
        <v>0</v>
      </c>
    </row>
    <row r="28" spans="1:7" ht="12.95" customHeight="1">
      <c r="A28" s="346"/>
      <c r="B28" s="344"/>
      <c r="C28" s="5" t="s">
        <v>169</v>
      </c>
      <c r="D28" s="3">
        <f t="shared" si="1"/>
        <v>8095279</v>
      </c>
      <c r="E28" s="3">
        <f>'청주시 사례'!M28</f>
        <v>8095279</v>
      </c>
      <c r="F28" s="6">
        <v>0</v>
      </c>
      <c r="G28" s="7">
        <v>0</v>
      </c>
    </row>
    <row r="29" spans="1:7" ht="12.95" customHeight="1">
      <c r="A29" s="346"/>
      <c r="B29" s="344"/>
      <c r="C29" s="5" t="s">
        <v>170</v>
      </c>
      <c r="D29" s="3">
        <f t="shared" si="1"/>
        <v>15000074</v>
      </c>
      <c r="E29" s="3">
        <f>'청주시 사례'!M29</f>
        <v>15000074</v>
      </c>
      <c r="F29" s="6">
        <v>0</v>
      </c>
      <c r="G29" s="7">
        <v>0</v>
      </c>
    </row>
    <row r="30" spans="1:7" ht="12.95" customHeight="1">
      <c r="A30" s="346"/>
      <c r="B30" s="344"/>
      <c r="C30" s="5" t="s">
        <v>171</v>
      </c>
      <c r="D30" s="3">
        <f t="shared" si="1"/>
        <v>6904796</v>
      </c>
      <c r="E30" s="3">
        <f>'청주시 사례'!M30</f>
        <v>6904796</v>
      </c>
      <c r="F30" s="6">
        <v>0</v>
      </c>
      <c r="G30" s="7">
        <v>0</v>
      </c>
    </row>
    <row r="31" spans="1:7" ht="12.95" customHeight="1">
      <c r="A31" s="346"/>
      <c r="B31" s="344"/>
      <c r="C31" s="5" t="s">
        <v>172</v>
      </c>
      <c r="D31" s="3">
        <f t="shared" si="1"/>
        <v>6781731</v>
      </c>
      <c r="E31" s="3">
        <f>'청주시 사례'!M31</f>
        <v>6781731</v>
      </c>
      <c r="F31" s="6">
        <v>0</v>
      </c>
      <c r="G31" s="7">
        <v>0</v>
      </c>
    </row>
    <row r="32" spans="1:7" ht="12.95" customHeight="1">
      <c r="A32" s="346"/>
      <c r="B32" s="344"/>
      <c r="C32" s="5" t="s">
        <v>173</v>
      </c>
      <c r="D32" s="3">
        <f t="shared" si="1"/>
        <v>714289</v>
      </c>
      <c r="E32" s="3">
        <f>'청주시 사례'!M32</f>
        <v>714289</v>
      </c>
      <c r="F32" s="6">
        <v>0</v>
      </c>
      <c r="G32" s="7">
        <v>0</v>
      </c>
    </row>
    <row r="33" spans="1:13" ht="12.95" customHeight="1">
      <c r="A33" s="346"/>
      <c r="B33" s="344"/>
      <c r="C33" s="5" t="s">
        <v>174</v>
      </c>
      <c r="D33" s="3">
        <f t="shared" si="1"/>
        <v>17142943</v>
      </c>
      <c r="E33" s="3">
        <f>'청주시 사례'!M33</f>
        <v>17142943</v>
      </c>
      <c r="F33" s="6">
        <v>0</v>
      </c>
      <c r="G33" s="7">
        <v>0</v>
      </c>
    </row>
    <row r="34" spans="1:13" ht="12.95" customHeight="1">
      <c r="A34" s="346"/>
      <c r="B34" s="344"/>
      <c r="C34" s="5" t="s">
        <v>175</v>
      </c>
      <c r="D34" s="3">
        <f t="shared" si="1"/>
        <v>5894894</v>
      </c>
      <c r="E34" s="3">
        <f>'청주시 사례'!M34</f>
        <v>5894894</v>
      </c>
      <c r="F34" s="6">
        <v>0</v>
      </c>
      <c r="G34" s="7">
        <v>0</v>
      </c>
    </row>
    <row r="35" spans="1:13" ht="12.95" customHeight="1">
      <c r="A35" s="346"/>
      <c r="B35" s="344"/>
      <c r="C35" s="5" t="s">
        <v>176</v>
      </c>
      <c r="D35" s="3">
        <f t="shared" si="1"/>
        <v>8423666</v>
      </c>
      <c r="E35" s="3">
        <f>'청주시 사례'!M35</f>
        <v>8423666</v>
      </c>
      <c r="F35" s="6">
        <v>0</v>
      </c>
      <c r="G35" s="7">
        <v>0</v>
      </c>
    </row>
    <row r="36" spans="1:13" ht="12.95" customHeight="1">
      <c r="A36" s="346"/>
      <c r="B36" s="344"/>
      <c r="C36" s="5" t="s">
        <v>177</v>
      </c>
      <c r="D36" s="3">
        <f t="shared" si="1"/>
        <v>7947474</v>
      </c>
      <c r="E36" s="3">
        <f>'청주시 사례'!M36</f>
        <v>7947474</v>
      </c>
      <c r="F36" s="6">
        <v>0</v>
      </c>
      <c r="G36" s="7">
        <v>0</v>
      </c>
    </row>
    <row r="37" spans="1:13" ht="12.95" customHeight="1">
      <c r="A37" s="346"/>
      <c r="B37" s="344"/>
      <c r="C37" s="5" t="s">
        <v>178</v>
      </c>
      <c r="D37" s="3">
        <f t="shared" si="1"/>
        <v>6666700</v>
      </c>
      <c r="E37" s="3">
        <f>'청주시 사례'!M37</f>
        <v>6666700</v>
      </c>
      <c r="F37" s="6">
        <v>0</v>
      </c>
      <c r="G37" s="7">
        <v>0</v>
      </c>
    </row>
    <row r="38" spans="1:13" ht="12.95" customHeight="1">
      <c r="A38" s="346"/>
      <c r="B38" s="344"/>
      <c r="C38" s="5" t="s">
        <v>179</v>
      </c>
      <c r="D38" s="3">
        <f t="shared" si="1"/>
        <v>1904771</v>
      </c>
      <c r="E38" s="3">
        <f>'청주시 사례'!M38</f>
        <v>1904771</v>
      </c>
      <c r="F38" s="6">
        <v>0</v>
      </c>
      <c r="G38" s="7">
        <v>0</v>
      </c>
    </row>
    <row r="39" spans="1:13" ht="12.95" customHeight="1">
      <c r="A39" s="346"/>
      <c r="B39" s="344"/>
      <c r="C39" s="5" t="s">
        <v>180</v>
      </c>
      <c r="D39" s="3">
        <f t="shared" si="1"/>
        <v>11904822</v>
      </c>
      <c r="E39" s="3">
        <f>'청주시 사례'!M39</f>
        <v>11904822</v>
      </c>
      <c r="F39" s="6">
        <v>0</v>
      </c>
      <c r="G39" s="7">
        <v>0</v>
      </c>
    </row>
    <row r="40" spans="1:13" ht="12.95" customHeight="1">
      <c r="A40" s="346"/>
      <c r="B40" s="344"/>
      <c r="C40" s="5" t="s">
        <v>181</v>
      </c>
      <c r="D40" s="3">
        <f t="shared" si="1"/>
        <v>5714315</v>
      </c>
      <c r="E40" s="3">
        <f>'청주시 사례'!M40</f>
        <v>5714315</v>
      </c>
      <c r="F40" s="6">
        <v>0</v>
      </c>
      <c r="G40" s="7">
        <v>0</v>
      </c>
    </row>
    <row r="41" spans="1:13" ht="12.95" customHeight="1">
      <c r="A41" s="346"/>
      <c r="B41" s="344"/>
      <c r="C41" s="5" t="s">
        <v>182</v>
      </c>
      <c r="D41" s="3">
        <f t="shared" si="1"/>
        <v>952386</v>
      </c>
      <c r="E41" s="3">
        <f>'청주시 사례'!M41</f>
        <v>952386</v>
      </c>
      <c r="F41" s="6">
        <v>0</v>
      </c>
      <c r="G41" s="7">
        <v>0</v>
      </c>
    </row>
    <row r="42" spans="1:13" ht="12.95" customHeight="1">
      <c r="A42" s="346"/>
      <c r="B42" s="344"/>
      <c r="C42" s="70" t="s">
        <v>58</v>
      </c>
      <c r="D42" s="71">
        <f>SUM(D19:D41)</f>
        <v>238096426</v>
      </c>
      <c r="E42" s="71">
        <f>SUM(E19:E41)</f>
        <v>238096426</v>
      </c>
      <c r="F42" s="72">
        <v>0</v>
      </c>
      <c r="G42" s="73">
        <v>0</v>
      </c>
    </row>
    <row r="43" spans="1:13" ht="12.95" customHeight="1">
      <c r="A43" s="346"/>
      <c r="B43" s="343" t="s">
        <v>9</v>
      </c>
      <c r="C43" s="5" t="s">
        <v>184</v>
      </c>
      <c r="D43" s="3">
        <f t="shared" ref="D43:D51" si="2">E43+F43+G43</f>
        <v>3409280</v>
      </c>
      <c r="E43" s="3">
        <f>'청주시 사례'!M43</f>
        <v>3409280</v>
      </c>
      <c r="F43" s="6">
        <v>0</v>
      </c>
      <c r="G43" s="7">
        <v>0</v>
      </c>
    </row>
    <row r="44" spans="1:13" ht="12.95" customHeight="1">
      <c r="A44" s="346"/>
      <c r="B44" s="344"/>
      <c r="C44" s="5" t="s">
        <v>185</v>
      </c>
      <c r="D44" s="3">
        <f t="shared" si="2"/>
        <v>2894995</v>
      </c>
      <c r="E44" s="3">
        <f>'청주시 사례'!M44</f>
        <v>2894995</v>
      </c>
      <c r="F44" s="6">
        <v>0</v>
      </c>
      <c r="G44" s="7">
        <v>0</v>
      </c>
    </row>
    <row r="45" spans="1:13" ht="12.95" customHeight="1">
      <c r="A45" s="346"/>
      <c r="B45" s="344"/>
      <c r="C45" s="5" t="s">
        <v>186</v>
      </c>
      <c r="D45" s="3">
        <f t="shared" si="2"/>
        <v>4264837</v>
      </c>
      <c r="E45" s="3">
        <f>'청주시 사례'!M45</f>
        <v>4264837</v>
      </c>
      <c r="F45" s="6">
        <v>0</v>
      </c>
      <c r="G45" s="7">
        <v>0</v>
      </c>
    </row>
    <row r="46" spans="1:13" ht="12.95" customHeight="1">
      <c r="A46" s="346"/>
      <c r="B46" s="344"/>
      <c r="C46" s="5" t="s">
        <v>187</v>
      </c>
      <c r="D46" s="3">
        <f t="shared" si="2"/>
        <v>2815924</v>
      </c>
      <c r="E46" s="3">
        <f>'청주시 사례'!M46</f>
        <v>2815924</v>
      </c>
      <c r="F46" s="6">
        <v>0</v>
      </c>
      <c r="G46" s="7">
        <v>0</v>
      </c>
    </row>
    <row r="47" spans="1:13" ht="12.95" customHeight="1">
      <c r="A47" s="346"/>
      <c r="B47" s="344"/>
      <c r="C47" s="5" t="s">
        <v>188</v>
      </c>
      <c r="D47" s="3">
        <f t="shared" si="2"/>
        <v>5569705</v>
      </c>
      <c r="E47" s="3">
        <f>'청주시 사례'!M47</f>
        <v>5569705</v>
      </c>
      <c r="F47" s="6">
        <v>0</v>
      </c>
      <c r="G47" s="7">
        <v>0</v>
      </c>
    </row>
    <row r="48" spans="1:13" ht="12.95" customHeight="1">
      <c r="A48" s="346"/>
      <c r="B48" s="344"/>
      <c r="C48" s="5" t="s">
        <v>189</v>
      </c>
      <c r="D48" s="3">
        <f t="shared" si="2"/>
        <v>7385599</v>
      </c>
      <c r="E48" s="3">
        <f>'청주시 사례'!M48</f>
        <v>7385599</v>
      </c>
      <c r="F48" s="6">
        <v>0</v>
      </c>
      <c r="G48" s="7">
        <v>0</v>
      </c>
      <c r="M48" s="51"/>
    </row>
    <row r="49" spans="1:13" ht="12.95" customHeight="1">
      <c r="A49" s="346"/>
      <c r="B49" s="344"/>
      <c r="C49" s="5" t="s">
        <v>190</v>
      </c>
      <c r="D49" s="3">
        <f t="shared" si="2"/>
        <v>603412</v>
      </c>
      <c r="E49" s="3">
        <f>'청주시 사례'!M49</f>
        <v>603412</v>
      </c>
      <c r="F49" s="6">
        <v>0</v>
      </c>
      <c r="G49" s="7">
        <v>0</v>
      </c>
      <c r="M49" s="51"/>
    </row>
    <row r="50" spans="1:13" ht="12.95" customHeight="1">
      <c r="A50" s="346"/>
      <c r="B50" s="344"/>
      <c r="C50" s="5" t="s">
        <v>191</v>
      </c>
      <c r="D50" s="3">
        <f t="shared" si="2"/>
        <v>662429</v>
      </c>
      <c r="E50" s="3">
        <f>'청주시 사례'!M50</f>
        <v>662429</v>
      </c>
      <c r="F50" s="6">
        <v>0</v>
      </c>
      <c r="G50" s="7">
        <v>0</v>
      </c>
      <c r="M50" s="51"/>
    </row>
    <row r="51" spans="1:13" ht="12.95" customHeight="1">
      <c r="A51" s="346"/>
      <c r="B51" s="344"/>
      <c r="C51" s="5" t="s">
        <v>192</v>
      </c>
      <c r="D51" s="3">
        <f t="shared" si="2"/>
        <v>4853315</v>
      </c>
      <c r="E51" s="3">
        <f>'청주시 사례'!M51</f>
        <v>4853315</v>
      </c>
      <c r="F51" s="6">
        <v>0</v>
      </c>
      <c r="G51" s="7">
        <v>0</v>
      </c>
    </row>
    <row r="52" spans="1:13" ht="12.95" customHeight="1">
      <c r="A52" s="346"/>
      <c r="B52" s="344"/>
      <c r="C52" s="70" t="s">
        <v>58</v>
      </c>
      <c r="D52" s="71">
        <f>SUM(D43:D51)</f>
        <v>32459496</v>
      </c>
      <c r="E52" s="71">
        <f>SUM(E43:E51)</f>
        <v>32459496</v>
      </c>
      <c r="F52" s="72">
        <v>0</v>
      </c>
      <c r="G52" s="73">
        <v>0</v>
      </c>
    </row>
    <row r="53" spans="1:13" ht="12.95" customHeight="1">
      <c r="A53" s="346"/>
      <c r="B53" s="340" t="s">
        <v>34</v>
      </c>
      <c r="C53" s="340"/>
      <c r="D53" s="71">
        <f>E53+F53+G53</f>
        <v>27823758</v>
      </c>
      <c r="E53" s="72">
        <v>0</v>
      </c>
      <c r="F53" s="72">
        <v>0</v>
      </c>
      <c r="G53" s="73">
        <f>'청주시 사례'!M68</f>
        <v>27823758</v>
      </c>
      <c r="H53" s="100"/>
      <c r="I53" s="144"/>
      <c r="J53" s="101"/>
    </row>
    <row r="54" spans="1:13" ht="12.95" customHeight="1">
      <c r="A54" s="346"/>
      <c r="B54" s="340" t="s">
        <v>35</v>
      </c>
      <c r="C54" s="340"/>
      <c r="D54" s="71">
        <f>E54+F54+G54</f>
        <v>11137465</v>
      </c>
      <c r="E54" s="72">
        <v>0</v>
      </c>
      <c r="F54" s="72">
        <v>0</v>
      </c>
      <c r="G54" s="73">
        <f>'청주시 사례'!M69</f>
        <v>11137465</v>
      </c>
      <c r="H54" s="100"/>
      <c r="I54" s="144"/>
      <c r="J54" s="101"/>
    </row>
    <row r="55" spans="1:13" ht="12.95" customHeight="1">
      <c r="A55" s="346"/>
      <c r="B55" s="340" t="s">
        <v>92</v>
      </c>
      <c r="C55" s="340"/>
      <c r="D55" s="71">
        <f>E55+F55+G55</f>
        <v>17120500</v>
      </c>
      <c r="E55" s="72">
        <v>0</v>
      </c>
      <c r="F55" s="72">
        <v>0</v>
      </c>
      <c r="G55" s="73">
        <f>'청주시 사례'!M72</f>
        <v>17120500</v>
      </c>
      <c r="H55" s="100"/>
      <c r="J55" s="101"/>
    </row>
    <row r="56" spans="1:13" ht="12.95" customHeight="1">
      <c r="A56" s="347"/>
      <c r="B56" s="348" t="s">
        <v>82</v>
      </c>
      <c r="C56" s="349"/>
      <c r="D56" s="81">
        <f>+SUM(D52:D55,D42,D18)</f>
        <v>359754848</v>
      </c>
      <c r="E56" s="82">
        <f>+SUM(E52:E55,E42,E18)</f>
        <v>303673125</v>
      </c>
      <c r="F56" s="82">
        <f t="shared" ref="F56:G56" si="3">+SUM(F52:F55,F42,F18)</f>
        <v>0</v>
      </c>
      <c r="G56" s="83">
        <f t="shared" si="3"/>
        <v>56081723</v>
      </c>
      <c r="H56" s="100"/>
      <c r="J56" s="51"/>
    </row>
    <row r="57" spans="1:13" ht="12.95" customHeight="1">
      <c r="A57" s="339" t="s">
        <v>60</v>
      </c>
      <c r="B57" s="340"/>
      <c r="C57" s="340"/>
      <c r="D57" s="71">
        <f t="shared" ref="D57:D58" si="4">E57+F57+G57</f>
        <v>19766750</v>
      </c>
      <c r="E57" s="71">
        <f>'청주시 사례'!M73*'청주시 사례'!P75</f>
        <v>17218391.957218468</v>
      </c>
      <c r="F57" s="72">
        <v>0</v>
      </c>
      <c r="G57" s="196">
        <f>'청주시 사례'!M73-'건축_을지(총공사비)'!E57</f>
        <v>2548358.0427815318</v>
      </c>
    </row>
    <row r="58" spans="1:13" ht="12.95" customHeight="1">
      <c r="A58" s="339" t="s">
        <v>61</v>
      </c>
      <c r="B58" s="340"/>
      <c r="C58" s="340"/>
      <c r="D58" s="71">
        <f t="shared" si="4"/>
        <v>15813402</v>
      </c>
      <c r="E58" s="71">
        <f>'청주시 사례'!M74*'청주시 사례'!P75</f>
        <v>13774715.307931878</v>
      </c>
      <c r="F58" s="72">
        <v>0</v>
      </c>
      <c r="G58" s="196">
        <f>'청주시 사례'!M74-'건축_을지(총공사비)'!E58</f>
        <v>2038686.6920681223</v>
      </c>
      <c r="J58" s="101"/>
    </row>
    <row r="59" spans="1:13" ht="12.95" customHeight="1" thickBot="1">
      <c r="A59" s="341" t="s">
        <v>62</v>
      </c>
      <c r="B59" s="342"/>
      <c r="C59" s="342"/>
      <c r="D59" s="74">
        <f>+SUM(D56:D58)</f>
        <v>395335000</v>
      </c>
      <c r="E59" s="74">
        <f t="shared" ref="E59:G59" si="5">+SUM(E56:E58)</f>
        <v>334666232.26515037</v>
      </c>
      <c r="F59" s="74">
        <f t="shared" si="5"/>
        <v>0</v>
      </c>
      <c r="G59" s="75">
        <f t="shared" si="5"/>
        <v>60668767.734849654</v>
      </c>
      <c r="J59" s="101"/>
    </row>
    <row r="60" spans="1:13" ht="13.5" customHeight="1">
      <c r="D60" s="44"/>
      <c r="E60" s="51"/>
      <c r="J60" s="101"/>
    </row>
    <row r="61" spans="1:13">
      <c r="D61" s="102"/>
      <c r="E61" s="51"/>
      <c r="G61" s="51"/>
      <c r="J61" s="51"/>
    </row>
    <row r="62" spans="1:13">
      <c r="E62" s="51"/>
    </row>
    <row r="68" ht="13.5" customHeight="1"/>
  </sheetData>
  <mergeCells count="11">
    <mergeCell ref="A57:C57"/>
    <mergeCell ref="A58:C58"/>
    <mergeCell ref="A59:C59"/>
    <mergeCell ref="B5:B18"/>
    <mergeCell ref="B19:B42"/>
    <mergeCell ref="B43:B52"/>
    <mergeCell ref="B53:C53"/>
    <mergeCell ref="B54:C54"/>
    <mergeCell ref="B55:C55"/>
    <mergeCell ref="A5:A56"/>
    <mergeCell ref="B56:C56"/>
  </mergeCells>
  <phoneticPr fontId="1" type="noConversion"/>
  <printOptions horizontalCentered="1"/>
  <pageMargins left="0.23622047244094491" right="0.15748031496062992" top="0.39370078740157483" bottom="0.23622047244094491" header="0.27559055118110237" footer="0.15748031496062992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AT30"/>
  <sheetViews>
    <sheetView view="pageBreakPreview" zoomScaleNormal="100" zoomScaleSheetLayoutView="100" workbookViewId="0">
      <selection activeCell="A3" sqref="A3:C4"/>
    </sheetView>
  </sheetViews>
  <sheetFormatPr defaultRowHeight="16.5"/>
  <cols>
    <col min="1" max="1" width="3.25" style="13" customWidth="1"/>
    <col min="2" max="2" width="14.375" style="13" customWidth="1"/>
    <col min="3" max="41" width="3.25" style="13" customWidth="1"/>
    <col min="42" max="42" width="22.75" style="13" customWidth="1"/>
    <col min="43" max="53" width="5.5" style="13" customWidth="1"/>
    <col min="54" max="258" width="9" style="13"/>
    <col min="259" max="259" width="5.75" style="13" customWidth="1"/>
    <col min="260" max="260" width="7.5" style="13" customWidth="1"/>
    <col min="261" max="290" width="5.75" style="13" customWidth="1"/>
    <col min="291" max="291" width="21.625" style="13" customWidth="1"/>
    <col min="292" max="309" width="5.5" style="13" customWidth="1"/>
    <col min="310" max="514" width="9" style="13"/>
    <col min="515" max="515" width="5.75" style="13" customWidth="1"/>
    <col min="516" max="516" width="7.5" style="13" customWidth="1"/>
    <col min="517" max="546" width="5.75" style="13" customWidth="1"/>
    <col min="547" max="547" width="21.625" style="13" customWidth="1"/>
    <col min="548" max="565" width="5.5" style="13" customWidth="1"/>
    <col min="566" max="770" width="9" style="13"/>
    <col min="771" max="771" width="5.75" style="13" customWidth="1"/>
    <col min="772" max="772" width="7.5" style="13" customWidth="1"/>
    <col min="773" max="802" width="5.75" style="13" customWidth="1"/>
    <col min="803" max="803" width="21.625" style="13" customWidth="1"/>
    <col min="804" max="821" width="5.5" style="13" customWidth="1"/>
    <col min="822" max="1026" width="9" style="13"/>
    <col min="1027" max="1027" width="5.75" style="13" customWidth="1"/>
    <col min="1028" max="1028" width="7.5" style="13" customWidth="1"/>
    <col min="1029" max="1058" width="5.75" style="13" customWidth="1"/>
    <col min="1059" max="1059" width="21.625" style="13" customWidth="1"/>
    <col min="1060" max="1077" width="5.5" style="13" customWidth="1"/>
    <col min="1078" max="1282" width="9" style="13"/>
    <col min="1283" max="1283" width="5.75" style="13" customWidth="1"/>
    <col min="1284" max="1284" width="7.5" style="13" customWidth="1"/>
    <col min="1285" max="1314" width="5.75" style="13" customWidth="1"/>
    <col min="1315" max="1315" width="21.625" style="13" customWidth="1"/>
    <col min="1316" max="1333" width="5.5" style="13" customWidth="1"/>
    <col min="1334" max="1538" width="9" style="13"/>
    <col min="1539" max="1539" width="5.75" style="13" customWidth="1"/>
    <col min="1540" max="1540" width="7.5" style="13" customWidth="1"/>
    <col min="1541" max="1570" width="5.75" style="13" customWidth="1"/>
    <col min="1571" max="1571" width="21.625" style="13" customWidth="1"/>
    <col min="1572" max="1589" width="5.5" style="13" customWidth="1"/>
    <col min="1590" max="1794" width="9" style="13"/>
    <col min="1795" max="1795" width="5.75" style="13" customWidth="1"/>
    <col min="1796" max="1796" width="7.5" style="13" customWidth="1"/>
    <col min="1797" max="1826" width="5.75" style="13" customWidth="1"/>
    <col min="1827" max="1827" width="21.625" style="13" customWidth="1"/>
    <col min="1828" max="1845" width="5.5" style="13" customWidth="1"/>
    <col min="1846" max="2050" width="9" style="13"/>
    <col min="2051" max="2051" width="5.75" style="13" customWidth="1"/>
    <col min="2052" max="2052" width="7.5" style="13" customWidth="1"/>
    <col min="2053" max="2082" width="5.75" style="13" customWidth="1"/>
    <col min="2083" max="2083" width="21.625" style="13" customWidth="1"/>
    <col min="2084" max="2101" width="5.5" style="13" customWidth="1"/>
    <col min="2102" max="2306" width="9" style="13"/>
    <col min="2307" max="2307" width="5.75" style="13" customWidth="1"/>
    <col min="2308" max="2308" width="7.5" style="13" customWidth="1"/>
    <col min="2309" max="2338" width="5.75" style="13" customWidth="1"/>
    <col min="2339" max="2339" width="21.625" style="13" customWidth="1"/>
    <col min="2340" max="2357" width="5.5" style="13" customWidth="1"/>
    <col min="2358" max="2562" width="9" style="13"/>
    <col min="2563" max="2563" width="5.75" style="13" customWidth="1"/>
    <col min="2564" max="2564" width="7.5" style="13" customWidth="1"/>
    <col min="2565" max="2594" width="5.75" style="13" customWidth="1"/>
    <col min="2595" max="2595" width="21.625" style="13" customWidth="1"/>
    <col min="2596" max="2613" width="5.5" style="13" customWidth="1"/>
    <col min="2614" max="2818" width="9" style="13"/>
    <col min="2819" max="2819" width="5.75" style="13" customWidth="1"/>
    <col min="2820" max="2820" width="7.5" style="13" customWidth="1"/>
    <col min="2821" max="2850" width="5.75" style="13" customWidth="1"/>
    <col min="2851" max="2851" width="21.625" style="13" customWidth="1"/>
    <col min="2852" max="2869" width="5.5" style="13" customWidth="1"/>
    <col min="2870" max="3074" width="9" style="13"/>
    <col min="3075" max="3075" width="5.75" style="13" customWidth="1"/>
    <col min="3076" max="3076" width="7.5" style="13" customWidth="1"/>
    <col min="3077" max="3106" width="5.75" style="13" customWidth="1"/>
    <col min="3107" max="3107" width="21.625" style="13" customWidth="1"/>
    <col min="3108" max="3125" width="5.5" style="13" customWidth="1"/>
    <col min="3126" max="3330" width="9" style="13"/>
    <col min="3331" max="3331" width="5.75" style="13" customWidth="1"/>
    <col min="3332" max="3332" width="7.5" style="13" customWidth="1"/>
    <col min="3333" max="3362" width="5.75" style="13" customWidth="1"/>
    <col min="3363" max="3363" width="21.625" style="13" customWidth="1"/>
    <col min="3364" max="3381" width="5.5" style="13" customWidth="1"/>
    <col min="3382" max="3586" width="9" style="13"/>
    <col min="3587" max="3587" width="5.75" style="13" customWidth="1"/>
    <col min="3588" max="3588" width="7.5" style="13" customWidth="1"/>
    <col min="3589" max="3618" width="5.75" style="13" customWidth="1"/>
    <col min="3619" max="3619" width="21.625" style="13" customWidth="1"/>
    <col min="3620" max="3637" width="5.5" style="13" customWidth="1"/>
    <col min="3638" max="3842" width="9" style="13"/>
    <col min="3843" max="3843" width="5.75" style="13" customWidth="1"/>
    <col min="3844" max="3844" width="7.5" style="13" customWidth="1"/>
    <col min="3845" max="3874" width="5.75" style="13" customWidth="1"/>
    <col min="3875" max="3875" width="21.625" style="13" customWidth="1"/>
    <col min="3876" max="3893" width="5.5" style="13" customWidth="1"/>
    <col min="3894" max="4098" width="9" style="13"/>
    <col min="4099" max="4099" width="5.75" style="13" customWidth="1"/>
    <col min="4100" max="4100" width="7.5" style="13" customWidth="1"/>
    <col min="4101" max="4130" width="5.75" style="13" customWidth="1"/>
    <col min="4131" max="4131" width="21.625" style="13" customWidth="1"/>
    <col min="4132" max="4149" width="5.5" style="13" customWidth="1"/>
    <col min="4150" max="4354" width="9" style="13"/>
    <col min="4355" max="4355" width="5.75" style="13" customWidth="1"/>
    <col min="4356" max="4356" width="7.5" style="13" customWidth="1"/>
    <col min="4357" max="4386" width="5.75" style="13" customWidth="1"/>
    <col min="4387" max="4387" width="21.625" style="13" customWidth="1"/>
    <col min="4388" max="4405" width="5.5" style="13" customWidth="1"/>
    <col min="4406" max="4610" width="9" style="13"/>
    <col min="4611" max="4611" width="5.75" style="13" customWidth="1"/>
    <col min="4612" max="4612" width="7.5" style="13" customWidth="1"/>
    <col min="4613" max="4642" width="5.75" style="13" customWidth="1"/>
    <col min="4643" max="4643" width="21.625" style="13" customWidth="1"/>
    <col min="4644" max="4661" width="5.5" style="13" customWidth="1"/>
    <col min="4662" max="4866" width="9" style="13"/>
    <col min="4867" max="4867" width="5.75" style="13" customWidth="1"/>
    <col min="4868" max="4868" width="7.5" style="13" customWidth="1"/>
    <col min="4869" max="4898" width="5.75" style="13" customWidth="1"/>
    <col min="4899" max="4899" width="21.625" style="13" customWidth="1"/>
    <col min="4900" max="4917" width="5.5" style="13" customWidth="1"/>
    <col min="4918" max="5122" width="9" style="13"/>
    <col min="5123" max="5123" width="5.75" style="13" customWidth="1"/>
    <col min="5124" max="5124" width="7.5" style="13" customWidth="1"/>
    <col min="5125" max="5154" width="5.75" style="13" customWidth="1"/>
    <col min="5155" max="5155" width="21.625" style="13" customWidth="1"/>
    <col min="5156" max="5173" width="5.5" style="13" customWidth="1"/>
    <col min="5174" max="5378" width="9" style="13"/>
    <col min="5379" max="5379" width="5.75" style="13" customWidth="1"/>
    <col min="5380" max="5380" width="7.5" style="13" customWidth="1"/>
    <col min="5381" max="5410" width="5.75" style="13" customWidth="1"/>
    <col min="5411" max="5411" width="21.625" style="13" customWidth="1"/>
    <col min="5412" max="5429" width="5.5" style="13" customWidth="1"/>
    <col min="5430" max="5634" width="9" style="13"/>
    <col min="5635" max="5635" width="5.75" style="13" customWidth="1"/>
    <col min="5636" max="5636" width="7.5" style="13" customWidth="1"/>
    <col min="5637" max="5666" width="5.75" style="13" customWidth="1"/>
    <col min="5667" max="5667" width="21.625" style="13" customWidth="1"/>
    <col min="5668" max="5685" width="5.5" style="13" customWidth="1"/>
    <col min="5686" max="5890" width="9" style="13"/>
    <col min="5891" max="5891" width="5.75" style="13" customWidth="1"/>
    <col min="5892" max="5892" width="7.5" style="13" customWidth="1"/>
    <col min="5893" max="5922" width="5.75" style="13" customWidth="1"/>
    <col min="5923" max="5923" width="21.625" style="13" customWidth="1"/>
    <col min="5924" max="5941" width="5.5" style="13" customWidth="1"/>
    <col min="5942" max="6146" width="9" style="13"/>
    <col min="6147" max="6147" width="5.75" style="13" customWidth="1"/>
    <col min="6148" max="6148" width="7.5" style="13" customWidth="1"/>
    <col min="6149" max="6178" width="5.75" style="13" customWidth="1"/>
    <col min="6179" max="6179" width="21.625" style="13" customWidth="1"/>
    <col min="6180" max="6197" width="5.5" style="13" customWidth="1"/>
    <col min="6198" max="6402" width="9" style="13"/>
    <col min="6403" max="6403" width="5.75" style="13" customWidth="1"/>
    <col min="6404" max="6404" width="7.5" style="13" customWidth="1"/>
    <col min="6405" max="6434" width="5.75" style="13" customWidth="1"/>
    <col min="6435" max="6435" width="21.625" style="13" customWidth="1"/>
    <col min="6436" max="6453" width="5.5" style="13" customWidth="1"/>
    <col min="6454" max="6658" width="9" style="13"/>
    <col min="6659" max="6659" width="5.75" style="13" customWidth="1"/>
    <col min="6660" max="6660" width="7.5" style="13" customWidth="1"/>
    <col min="6661" max="6690" width="5.75" style="13" customWidth="1"/>
    <col min="6691" max="6691" width="21.625" style="13" customWidth="1"/>
    <col min="6692" max="6709" width="5.5" style="13" customWidth="1"/>
    <col min="6710" max="6914" width="9" style="13"/>
    <col min="6915" max="6915" width="5.75" style="13" customWidth="1"/>
    <col min="6916" max="6916" width="7.5" style="13" customWidth="1"/>
    <col min="6917" max="6946" width="5.75" style="13" customWidth="1"/>
    <col min="6947" max="6947" width="21.625" style="13" customWidth="1"/>
    <col min="6948" max="6965" width="5.5" style="13" customWidth="1"/>
    <col min="6966" max="7170" width="9" style="13"/>
    <col min="7171" max="7171" width="5.75" style="13" customWidth="1"/>
    <col min="7172" max="7172" width="7.5" style="13" customWidth="1"/>
    <col min="7173" max="7202" width="5.75" style="13" customWidth="1"/>
    <col min="7203" max="7203" width="21.625" style="13" customWidth="1"/>
    <col min="7204" max="7221" width="5.5" style="13" customWidth="1"/>
    <col min="7222" max="7426" width="9" style="13"/>
    <col min="7427" max="7427" width="5.75" style="13" customWidth="1"/>
    <col min="7428" max="7428" width="7.5" style="13" customWidth="1"/>
    <col min="7429" max="7458" width="5.75" style="13" customWidth="1"/>
    <col min="7459" max="7459" width="21.625" style="13" customWidth="1"/>
    <col min="7460" max="7477" width="5.5" style="13" customWidth="1"/>
    <col min="7478" max="7682" width="9" style="13"/>
    <col min="7683" max="7683" width="5.75" style="13" customWidth="1"/>
    <col min="7684" max="7684" width="7.5" style="13" customWidth="1"/>
    <col min="7685" max="7714" width="5.75" style="13" customWidth="1"/>
    <col min="7715" max="7715" width="21.625" style="13" customWidth="1"/>
    <col min="7716" max="7733" width="5.5" style="13" customWidth="1"/>
    <col min="7734" max="7938" width="9" style="13"/>
    <col min="7939" max="7939" width="5.75" style="13" customWidth="1"/>
    <col min="7940" max="7940" width="7.5" style="13" customWidth="1"/>
    <col min="7941" max="7970" width="5.75" style="13" customWidth="1"/>
    <col min="7971" max="7971" width="21.625" style="13" customWidth="1"/>
    <col min="7972" max="7989" width="5.5" style="13" customWidth="1"/>
    <col min="7990" max="8194" width="9" style="13"/>
    <col min="8195" max="8195" width="5.75" style="13" customWidth="1"/>
    <col min="8196" max="8196" width="7.5" style="13" customWidth="1"/>
    <col min="8197" max="8226" width="5.75" style="13" customWidth="1"/>
    <col min="8227" max="8227" width="21.625" style="13" customWidth="1"/>
    <col min="8228" max="8245" width="5.5" style="13" customWidth="1"/>
    <col min="8246" max="8450" width="9" style="13"/>
    <col min="8451" max="8451" width="5.75" style="13" customWidth="1"/>
    <col min="8452" max="8452" width="7.5" style="13" customWidth="1"/>
    <col min="8453" max="8482" width="5.75" style="13" customWidth="1"/>
    <col min="8483" max="8483" width="21.625" style="13" customWidth="1"/>
    <col min="8484" max="8501" width="5.5" style="13" customWidth="1"/>
    <col min="8502" max="8706" width="9" style="13"/>
    <col min="8707" max="8707" width="5.75" style="13" customWidth="1"/>
    <col min="8708" max="8708" width="7.5" style="13" customWidth="1"/>
    <col min="8709" max="8738" width="5.75" style="13" customWidth="1"/>
    <col min="8739" max="8739" width="21.625" style="13" customWidth="1"/>
    <col min="8740" max="8757" width="5.5" style="13" customWidth="1"/>
    <col min="8758" max="8962" width="9" style="13"/>
    <col min="8963" max="8963" width="5.75" style="13" customWidth="1"/>
    <col min="8964" max="8964" width="7.5" style="13" customWidth="1"/>
    <col min="8965" max="8994" width="5.75" style="13" customWidth="1"/>
    <col min="8995" max="8995" width="21.625" style="13" customWidth="1"/>
    <col min="8996" max="9013" width="5.5" style="13" customWidth="1"/>
    <col min="9014" max="9218" width="9" style="13"/>
    <col min="9219" max="9219" width="5.75" style="13" customWidth="1"/>
    <col min="9220" max="9220" width="7.5" style="13" customWidth="1"/>
    <col min="9221" max="9250" width="5.75" style="13" customWidth="1"/>
    <col min="9251" max="9251" width="21.625" style="13" customWidth="1"/>
    <col min="9252" max="9269" width="5.5" style="13" customWidth="1"/>
    <col min="9270" max="9474" width="9" style="13"/>
    <col min="9475" max="9475" width="5.75" style="13" customWidth="1"/>
    <col min="9476" max="9476" width="7.5" style="13" customWidth="1"/>
    <col min="9477" max="9506" width="5.75" style="13" customWidth="1"/>
    <col min="9507" max="9507" width="21.625" style="13" customWidth="1"/>
    <col min="9508" max="9525" width="5.5" style="13" customWidth="1"/>
    <col min="9526" max="9730" width="9" style="13"/>
    <col min="9731" max="9731" width="5.75" style="13" customWidth="1"/>
    <col min="9732" max="9732" width="7.5" style="13" customWidth="1"/>
    <col min="9733" max="9762" width="5.75" style="13" customWidth="1"/>
    <col min="9763" max="9763" width="21.625" style="13" customWidth="1"/>
    <col min="9764" max="9781" width="5.5" style="13" customWidth="1"/>
    <col min="9782" max="9986" width="9" style="13"/>
    <col min="9987" max="9987" width="5.75" style="13" customWidth="1"/>
    <col min="9988" max="9988" width="7.5" style="13" customWidth="1"/>
    <col min="9989" max="10018" width="5.75" style="13" customWidth="1"/>
    <col min="10019" max="10019" width="21.625" style="13" customWidth="1"/>
    <col min="10020" max="10037" width="5.5" style="13" customWidth="1"/>
    <col min="10038" max="10242" width="9" style="13"/>
    <col min="10243" max="10243" width="5.75" style="13" customWidth="1"/>
    <col min="10244" max="10244" width="7.5" style="13" customWidth="1"/>
    <col min="10245" max="10274" width="5.75" style="13" customWidth="1"/>
    <col min="10275" max="10275" width="21.625" style="13" customWidth="1"/>
    <col min="10276" max="10293" width="5.5" style="13" customWidth="1"/>
    <col min="10294" max="10498" width="9" style="13"/>
    <col min="10499" max="10499" width="5.75" style="13" customWidth="1"/>
    <col min="10500" max="10500" width="7.5" style="13" customWidth="1"/>
    <col min="10501" max="10530" width="5.75" style="13" customWidth="1"/>
    <col min="10531" max="10531" width="21.625" style="13" customWidth="1"/>
    <col min="10532" max="10549" width="5.5" style="13" customWidth="1"/>
    <col min="10550" max="10754" width="9" style="13"/>
    <col min="10755" max="10755" width="5.75" style="13" customWidth="1"/>
    <col min="10756" max="10756" width="7.5" style="13" customWidth="1"/>
    <col min="10757" max="10786" width="5.75" style="13" customWidth="1"/>
    <col min="10787" max="10787" width="21.625" style="13" customWidth="1"/>
    <col min="10788" max="10805" width="5.5" style="13" customWidth="1"/>
    <col min="10806" max="11010" width="9" style="13"/>
    <col min="11011" max="11011" width="5.75" style="13" customWidth="1"/>
    <col min="11012" max="11012" width="7.5" style="13" customWidth="1"/>
    <col min="11013" max="11042" width="5.75" style="13" customWidth="1"/>
    <col min="11043" max="11043" width="21.625" style="13" customWidth="1"/>
    <col min="11044" max="11061" width="5.5" style="13" customWidth="1"/>
    <col min="11062" max="11266" width="9" style="13"/>
    <col min="11267" max="11267" width="5.75" style="13" customWidth="1"/>
    <col min="11268" max="11268" width="7.5" style="13" customWidth="1"/>
    <col min="11269" max="11298" width="5.75" style="13" customWidth="1"/>
    <col min="11299" max="11299" width="21.625" style="13" customWidth="1"/>
    <col min="11300" max="11317" width="5.5" style="13" customWidth="1"/>
    <col min="11318" max="11522" width="9" style="13"/>
    <col min="11523" max="11523" width="5.75" style="13" customWidth="1"/>
    <col min="11524" max="11524" width="7.5" style="13" customWidth="1"/>
    <col min="11525" max="11554" width="5.75" style="13" customWidth="1"/>
    <col min="11555" max="11555" width="21.625" style="13" customWidth="1"/>
    <col min="11556" max="11573" width="5.5" style="13" customWidth="1"/>
    <col min="11574" max="11778" width="9" style="13"/>
    <col min="11779" max="11779" width="5.75" style="13" customWidth="1"/>
    <col min="11780" max="11780" width="7.5" style="13" customWidth="1"/>
    <col min="11781" max="11810" width="5.75" style="13" customWidth="1"/>
    <col min="11811" max="11811" width="21.625" style="13" customWidth="1"/>
    <col min="11812" max="11829" width="5.5" style="13" customWidth="1"/>
    <col min="11830" max="12034" width="9" style="13"/>
    <col min="12035" max="12035" width="5.75" style="13" customWidth="1"/>
    <col min="12036" max="12036" width="7.5" style="13" customWidth="1"/>
    <col min="12037" max="12066" width="5.75" style="13" customWidth="1"/>
    <col min="12067" max="12067" width="21.625" style="13" customWidth="1"/>
    <col min="12068" max="12085" width="5.5" style="13" customWidth="1"/>
    <col min="12086" max="12290" width="9" style="13"/>
    <col min="12291" max="12291" width="5.75" style="13" customWidth="1"/>
    <col min="12292" max="12292" width="7.5" style="13" customWidth="1"/>
    <col min="12293" max="12322" width="5.75" style="13" customWidth="1"/>
    <col min="12323" max="12323" width="21.625" style="13" customWidth="1"/>
    <col min="12324" max="12341" width="5.5" style="13" customWidth="1"/>
    <col min="12342" max="12546" width="9" style="13"/>
    <col min="12547" max="12547" width="5.75" style="13" customWidth="1"/>
    <col min="12548" max="12548" width="7.5" style="13" customWidth="1"/>
    <col min="12549" max="12578" width="5.75" style="13" customWidth="1"/>
    <col min="12579" max="12579" width="21.625" style="13" customWidth="1"/>
    <col min="12580" max="12597" width="5.5" style="13" customWidth="1"/>
    <col min="12598" max="12802" width="9" style="13"/>
    <col min="12803" max="12803" width="5.75" style="13" customWidth="1"/>
    <col min="12804" max="12804" width="7.5" style="13" customWidth="1"/>
    <col min="12805" max="12834" width="5.75" style="13" customWidth="1"/>
    <col min="12835" max="12835" width="21.625" style="13" customWidth="1"/>
    <col min="12836" max="12853" width="5.5" style="13" customWidth="1"/>
    <col min="12854" max="13058" width="9" style="13"/>
    <col min="13059" max="13059" width="5.75" style="13" customWidth="1"/>
    <col min="13060" max="13060" width="7.5" style="13" customWidth="1"/>
    <col min="13061" max="13090" width="5.75" style="13" customWidth="1"/>
    <col min="13091" max="13091" width="21.625" style="13" customWidth="1"/>
    <col min="13092" max="13109" width="5.5" style="13" customWidth="1"/>
    <col min="13110" max="13314" width="9" style="13"/>
    <col min="13315" max="13315" width="5.75" style="13" customWidth="1"/>
    <col min="13316" max="13316" width="7.5" style="13" customWidth="1"/>
    <col min="13317" max="13346" width="5.75" style="13" customWidth="1"/>
    <col min="13347" max="13347" width="21.625" style="13" customWidth="1"/>
    <col min="13348" max="13365" width="5.5" style="13" customWidth="1"/>
    <col min="13366" max="13570" width="9" style="13"/>
    <col min="13571" max="13571" width="5.75" style="13" customWidth="1"/>
    <col min="13572" max="13572" width="7.5" style="13" customWidth="1"/>
    <col min="13573" max="13602" width="5.75" style="13" customWidth="1"/>
    <col min="13603" max="13603" width="21.625" style="13" customWidth="1"/>
    <col min="13604" max="13621" width="5.5" style="13" customWidth="1"/>
    <col min="13622" max="13826" width="9" style="13"/>
    <col min="13827" max="13827" width="5.75" style="13" customWidth="1"/>
    <col min="13828" max="13828" width="7.5" style="13" customWidth="1"/>
    <col min="13829" max="13858" width="5.75" style="13" customWidth="1"/>
    <col min="13859" max="13859" width="21.625" style="13" customWidth="1"/>
    <col min="13860" max="13877" width="5.5" style="13" customWidth="1"/>
    <col min="13878" max="14082" width="9" style="13"/>
    <col min="14083" max="14083" width="5.75" style="13" customWidth="1"/>
    <col min="14084" max="14084" width="7.5" style="13" customWidth="1"/>
    <col min="14085" max="14114" width="5.75" style="13" customWidth="1"/>
    <col min="14115" max="14115" width="21.625" style="13" customWidth="1"/>
    <col min="14116" max="14133" width="5.5" style="13" customWidth="1"/>
    <col min="14134" max="14338" width="9" style="13"/>
    <col min="14339" max="14339" width="5.75" style="13" customWidth="1"/>
    <col min="14340" max="14340" width="7.5" style="13" customWidth="1"/>
    <col min="14341" max="14370" width="5.75" style="13" customWidth="1"/>
    <col min="14371" max="14371" width="21.625" style="13" customWidth="1"/>
    <col min="14372" max="14389" width="5.5" style="13" customWidth="1"/>
    <col min="14390" max="14594" width="9" style="13"/>
    <col min="14595" max="14595" width="5.75" style="13" customWidth="1"/>
    <col min="14596" max="14596" width="7.5" style="13" customWidth="1"/>
    <col min="14597" max="14626" width="5.75" style="13" customWidth="1"/>
    <col min="14627" max="14627" width="21.625" style="13" customWidth="1"/>
    <col min="14628" max="14645" width="5.5" style="13" customWidth="1"/>
    <col min="14646" max="14850" width="9" style="13"/>
    <col min="14851" max="14851" width="5.75" style="13" customWidth="1"/>
    <col min="14852" max="14852" width="7.5" style="13" customWidth="1"/>
    <col min="14853" max="14882" width="5.75" style="13" customWidth="1"/>
    <col min="14883" max="14883" width="21.625" style="13" customWidth="1"/>
    <col min="14884" max="14901" width="5.5" style="13" customWidth="1"/>
    <col min="14902" max="15106" width="9" style="13"/>
    <col min="15107" max="15107" width="5.75" style="13" customWidth="1"/>
    <col min="15108" max="15108" width="7.5" style="13" customWidth="1"/>
    <col min="15109" max="15138" width="5.75" style="13" customWidth="1"/>
    <col min="15139" max="15139" width="21.625" style="13" customWidth="1"/>
    <col min="15140" max="15157" width="5.5" style="13" customWidth="1"/>
    <col min="15158" max="15362" width="9" style="13"/>
    <col min="15363" max="15363" width="5.75" style="13" customWidth="1"/>
    <col min="15364" max="15364" width="7.5" style="13" customWidth="1"/>
    <col min="15365" max="15394" width="5.75" style="13" customWidth="1"/>
    <col min="15395" max="15395" width="21.625" style="13" customWidth="1"/>
    <col min="15396" max="15413" width="5.5" style="13" customWidth="1"/>
    <col min="15414" max="15618" width="9" style="13"/>
    <col min="15619" max="15619" width="5.75" style="13" customWidth="1"/>
    <col min="15620" max="15620" width="7.5" style="13" customWidth="1"/>
    <col min="15621" max="15650" width="5.75" style="13" customWidth="1"/>
    <col min="15651" max="15651" width="21.625" style="13" customWidth="1"/>
    <col min="15652" max="15669" width="5.5" style="13" customWidth="1"/>
    <col min="15670" max="15874" width="9" style="13"/>
    <col min="15875" max="15875" width="5.75" style="13" customWidth="1"/>
    <col min="15876" max="15876" width="7.5" style="13" customWidth="1"/>
    <col min="15877" max="15906" width="5.75" style="13" customWidth="1"/>
    <col min="15907" max="15907" width="21.625" style="13" customWidth="1"/>
    <col min="15908" max="15925" width="5.5" style="13" customWidth="1"/>
    <col min="15926" max="16130" width="9" style="13"/>
    <col min="16131" max="16131" width="5.75" style="13" customWidth="1"/>
    <col min="16132" max="16132" width="7.5" style="13" customWidth="1"/>
    <col min="16133" max="16162" width="5.75" style="13" customWidth="1"/>
    <col min="16163" max="16163" width="21.625" style="13" customWidth="1"/>
    <col min="16164" max="16181" width="5.5" style="13" customWidth="1"/>
    <col min="16182" max="16384" width="9" style="13"/>
  </cols>
  <sheetData>
    <row r="1" spans="1:46" ht="17.25">
      <c r="A1" s="11"/>
      <c r="B1" s="10"/>
      <c r="C1" s="12"/>
      <c r="D1" s="12"/>
      <c r="E1" s="12"/>
      <c r="F1" s="12"/>
      <c r="G1" s="12"/>
      <c r="H1" s="12"/>
      <c r="I1" s="12"/>
      <c r="J1" s="11"/>
      <c r="K1" s="11"/>
      <c r="L1" s="11"/>
      <c r="M1" s="11"/>
      <c r="N1" s="11"/>
      <c r="O1" s="11"/>
      <c r="S1" s="12"/>
      <c r="T1" s="12"/>
      <c r="U1" s="12"/>
      <c r="V1" s="11"/>
      <c r="W1" s="11"/>
      <c r="X1" s="11"/>
      <c r="Y1" s="11"/>
      <c r="Z1" s="11"/>
      <c r="AA1" s="12"/>
      <c r="AB1" s="12"/>
      <c r="AC1" s="12"/>
      <c r="AD1" s="12"/>
      <c r="AE1" s="12"/>
      <c r="AF1" s="12"/>
      <c r="AG1" s="12"/>
      <c r="AH1" s="11"/>
      <c r="AI1" s="11"/>
      <c r="AJ1" s="11"/>
      <c r="AK1" s="11"/>
      <c r="AL1" s="11"/>
      <c r="AM1" s="11"/>
    </row>
    <row r="2" spans="1:46" s="14" customFormat="1" ht="31.5">
      <c r="A2" s="353" t="s">
        <v>133</v>
      </c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3"/>
      <c r="AH2" s="353"/>
      <c r="AI2" s="353"/>
      <c r="AJ2" s="353"/>
      <c r="AK2" s="353"/>
      <c r="AL2" s="353"/>
      <c r="AM2" s="353"/>
      <c r="AN2" s="353"/>
      <c r="AO2" s="353"/>
      <c r="AP2" s="353"/>
    </row>
    <row r="3" spans="1:46" s="15" customFormat="1" ht="26.25"/>
    <row r="4" spans="1:46" s="10" customFormat="1" ht="17.25" customHeight="1">
      <c r="A4" t="s">
        <v>85</v>
      </c>
      <c r="B4" s="99" t="s">
        <v>86</v>
      </c>
      <c r="C4" s="10" t="s">
        <v>98</v>
      </c>
    </row>
    <row r="5" spans="1:46" s="10" customFormat="1" ht="17.25" customHeight="1">
      <c r="A5" t="s">
        <v>85</v>
      </c>
      <c r="B5" s="99" t="s">
        <v>87</v>
      </c>
      <c r="C5" s="10" t="s">
        <v>95</v>
      </c>
    </row>
    <row r="6" spans="1:46" s="10" customFormat="1" ht="17.25" customHeight="1">
      <c r="A6" t="s">
        <v>85</v>
      </c>
      <c r="B6" s="99" t="s">
        <v>88</v>
      </c>
      <c r="C6" s="10" t="s">
        <v>94</v>
      </c>
    </row>
    <row r="7" spans="1:46" s="10" customFormat="1" ht="17.25" customHeight="1">
      <c r="A7" t="s">
        <v>85</v>
      </c>
      <c r="B7" s="99" t="s">
        <v>89</v>
      </c>
      <c r="C7" s="10" t="s">
        <v>93</v>
      </c>
    </row>
    <row r="8" spans="1:46" s="16" customFormat="1">
      <c r="A8" t="s">
        <v>85</v>
      </c>
      <c r="B8" s="99" t="s">
        <v>90</v>
      </c>
      <c r="C8" s="10" t="s">
        <v>96</v>
      </c>
      <c r="D8" s="17"/>
      <c r="E8" s="17"/>
      <c r="F8" s="17"/>
      <c r="G8" s="17"/>
      <c r="H8" s="17"/>
      <c r="I8" s="17"/>
      <c r="S8" s="17"/>
      <c r="T8" s="17"/>
      <c r="U8" s="17"/>
      <c r="AA8" s="17"/>
      <c r="AB8" s="17"/>
      <c r="AC8" s="17"/>
      <c r="AD8" s="17"/>
      <c r="AE8" s="17"/>
      <c r="AF8" s="17"/>
      <c r="AG8" s="17"/>
      <c r="AS8" s="10"/>
      <c r="AT8" s="10"/>
    </row>
    <row r="9" spans="1:46" s="16" customFormat="1">
      <c r="A9"/>
      <c r="B9" s="99"/>
      <c r="C9" s="17"/>
      <c r="D9" s="17"/>
      <c r="E9" s="17"/>
      <c r="F9" s="17"/>
      <c r="G9" s="17"/>
      <c r="H9" s="17"/>
      <c r="I9" s="17"/>
      <c r="S9" s="17"/>
      <c r="T9" s="17"/>
      <c r="U9" s="17"/>
      <c r="AA9" s="17"/>
      <c r="AB9" s="17"/>
      <c r="AC9" s="17"/>
      <c r="AD9" s="17"/>
      <c r="AE9" s="17"/>
      <c r="AF9" s="17"/>
      <c r="AG9" s="17"/>
    </row>
    <row r="10" spans="1:46" s="16" customFormat="1" ht="17.25" thickBot="1">
      <c r="A10"/>
      <c r="B10" s="99"/>
      <c r="C10" s="17"/>
      <c r="D10" s="17"/>
      <c r="E10" s="17"/>
      <c r="F10" s="17"/>
      <c r="G10" s="17"/>
      <c r="H10" s="17"/>
      <c r="I10" s="17"/>
      <c r="S10" s="17"/>
      <c r="T10" s="17"/>
      <c r="U10" s="17"/>
      <c r="AA10" s="17"/>
      <c r="AB10" s="17"/>
      <c r="AC10" s="17"/>
      <c r="AD10" s="17"/>
      <c r="AE10" s="17"/>
      <c r="AF10" s="17"/>
      <c r="AG10" s="17"/>
    </row>
    <row r="11" spans="1:46" s="18" customFormat="1" ht="17.25">
      <c r="A11" s="354" t="s">
        <v>75</v>
      </c>
      <c r="B11" s="355"/>
      <c r="C11" s="350" t="s">
        <v>79</v>
      </c>
      <c r="D11" s="351"/>
      <c r="E11" s="351"/>
      <c r="F11" s="351"/>
      <c r="G11" s="351"/>
      <c r="H11" s="351"/>
      <c r="I11" s="351"/>
      <c r="J11" s="351"/>
      <c r="K11" s="351"/>
      <c r="L11" s="351"/>
      <c r="M11" s="351"/>
      <c r="N11" s="352"/>
      <c r="O11" s="350" t="s">
        <v>83</v>
      </c>
      <c r="P11" s="351"/>
      <c r="Q11" s="351"/>
      <c r="R11" s="351"/>
      <c r="S11" s="351"/>
      <c r="T11" s="351"/>
      <c r="U11" s="351"/>
      <c r="V11" s="351"/>
      <c r="W11" s="351"/>
      <c r="X11" s="351"/>
      <c r="Y11" s="351"/>
      <c r="Z11" s="352"/>
      <c r="AA11" s="350" t="s">
        <v>91</v>
      </c>
      <c r="AB11" s="351"/>
      <c r="AC11" s="351"/>
      <c r="AD11" s="351"/>
      <c r="AE11" s="351"/>
      <c r="AF11" s="351"/>
      <c r="AG11" s="351"/>
      <c r="AH11" s="351"/>
      <c r="AI11" s="351"/>
      <c r="AJ11" s="351"/>
      <c r="AK11" s="351"/>
      <c r="AL11" s="352"/>
      <c r="AM11" s="360" t="s">
        <v>97</v>
      </c>
      <c r="AN11" s="361"/>
      <c r="AO11" s="362"/>
      <c r="AP11" s="358" t="s">
        <v>76</v>
      </c>
    </row>
    <row r="12" spans="1:46" s="18" customFormat="1" ht="17.25">
      <c r="A12" s="356"/>
      <c r="B12" s="357"/>
      <c r="C12" s="84">
        <v>1</v>
      </c>
      <c r="D12" s="85">
        <v>2</v>
      </c>
      <c r="E12" s="85">
        <v>3</v>
      </c>
      <c r="F12" s="85">
        <v>4</v>
      </c>
      <c r="G12" s="85">
        <v>5</v>
      </c>
      <c r="H12" s="85">
        <v>6</v>
      </c>
      <c r="I12" s="85">
        <v>7</v>
      </c>
      <c r="J12" s="85">
        <v>8</v>
      </c>
      <c r="K12" s="85">
        <v>9</v>
      </c>
      <c r="L12" s="85">
        <v>10</v>
      </c>
      <c r="M12" s="85">
        <v>11</v>
      </c>
      <c r="N12" s="86">
        <v>12</v>
      </c>
      <c r="O12" s="84">
        <v>1</v>
      </c>
      <c r="P12" s="85">
        <v>2</v>
      </c>
      <c r="Q12" s="85">
        <v>3</v>
      </c>
      <c r="R12" s="85">
        <v>4</v>
      </c>
      <c r="S12" s="85">
        <v>5</v>
      </c>
      <c r="T12" s="85">
        <v>6</v>
      </c>
      <c r="U12" s="85">
        <v>7</v>
      </c>
      <c r="V12" s="85">
        <v>8</v>
      </c>
      <c r="W12" s="85">
        <v>9</v>
      </c>
      <c r="X12" s="85">
        <v>10</v>
      </c>
      <c r="Y12" s="85">
        <v>11</v>
      </c>
      <c r="Z12" s="86">
        <v>12</v>
      </c>
      <c r="AA12" s="84">
        <v>1</v>
      </c>
      <c r="AB12" s="85">
        <v>2</v>
      </c>
      <c r="AC12" s="85">
        <v>3</v>
      </c>
      <c r="AD12" s="85">
        <v>4</v>
      </c>
      <c r="AE12" s="85">
        <v>5</v>
      </c>
      <c r="AF12" s="85">
        <v>6</v>
      </c>
      <c r="AG12" s="85">
        <v>7</v>
      </c>
      <c r="AH12" s="85">
        <v>8</v>
      </c>
      <c r="AI12" s="85">
        <v>9</v>
      </c>
      <c r="AJ12" s="85">
        <v>10</v>
      </c>
      <c r="AK12" s="85">
        <v>11</v>
      </c>
      <c r="AL12" s="86">
        <v>12</v>
      </c>
      <c r="AM12" s="84">
        <v>1</v>
      </c>
      <c r="AN12" s="85">
        <v>2</v>
      </c>
      <c r="AO12" s="86">
        <v>3</v>
      </c>
      <c r="AP12" s="359"/>
    </row>
    <row r="13" spans="1:46" s="18" customFormat="1" ht="16.899999999999999" customHeight="1">
      <c r="A13" s="363" t="s">
        <v>77</v>
      </c>
      <c r="B13" s="364"/>
      <c r="C13" s="87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9"/>
      <c r="O13" s="87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9"/>
      <c r="AA13" s="87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9"/>
      <c r="AM13" s="87"/>
      <c r="AN13" s="88"/>
      <c r="AO13" s="89"/>
      <c r="AP13" s="372" t="s">
        <v>99</v>
      </c>
    </row>
    <row r="14" spans="1:46" s="18" customFormat="1" ht="17.25">
      <c r="A14" s="365"/>
      <c r="B14" s="366"/>
      <c r="C14" s="97">
        <v>1</v>
      </c>
      <c r="D14" s="90">
        <v>1</v>
      </c>
      <c r="E14" s="90">
        <v>1</v>
      </c>
      <c r="F14" s="90">
        <v>1</v>
      </c>
      <c r="G14" s="90">
        <v>1</v>
      </c>
      <c r="H14" s="90">
        <v>1</v>
      </c>
      <c r="I14" s="90">
        <v>1</v>
      </c>
      <c r="J14" s="90">
        <v>1</v>
      </c>
      <c r="K14" s="90">
        <v>1</v>
      </c>
      <c r="L14" s="90">
        <v>1</v>
      </c>
      <c r="M14" s="90">
        <v>1</v>
      </c>
      <c r="N14" s="91">
        <v>1</v>
      </c>
      <c r="O14" s="97">
        <v>1</v>
      </c>
      <c r="P14" s="90">
        <v>1</v>
      </c>
      <c r="Q14" s="90">
        <v>1</v>
      </c>
      <c r="R14" s="90">
        <v>1</v>
      </c>
      <c r="S14" s="90">
        <v>1</v>
      </c>
      <c r="T14" s="90">
        <v>1</v>
      </c>
      <c r="U14" s="90">
        <v>1</v>
      </c>
      <c r="V14" s="90">
        <v>1</v>
      </c>
      <c r="W14" s="90">
        <v>1</v>
      </c>
      <c r="X14" s="90">
        <v>1</v>
      </c>
      <c r="Y14" s="90">
        <v>1</v>
      </c>
      <c r="Z14" s="91">
        <v>1</v>
      </c>
      <c r="AA14" s="97">
        <v>1</v>
      </c>
      <c r="AB14" s="90">
        <v>1</v>
      </c>
      <c r="AC14" s="90">
        <v>1</v>
      </c>
      <c r="AD14" s="90">
        <v>1</v>
      </c>
      <c r="AE14" s="90">
        <v>1</v>
      </c>
      <c r="AF14" s="90">
        <v>1</v>
      </c>
      <c r="AG14" s="90">
        <v>1</v>
      </c>
      <c r="AH14" s="90">
        <v>1</v>
      </c>
      <c r="AI14" s="90">
        <v>1</v>
      </c>
      <c r="AJ14" s="90">
        <v>1</v>
      </c>
      <c r="AK14" s="90">
        <v>1</v>
      </c>
      <c r="AL14" s="91">
        <v>1</v>
      </c>
      <c r="AM14" s="97">
        <v>1</v>
      </c>
      <c r="AN14" s="95"/>
      <c r="AO14" s="96"/>
      <c r="AP14" s="373"/>
    </row>
    <row r="15" spans="1:46" s="18" customFormat="1" ht="17.25">
      <c r="A15" s="367"/>
      <c r="B15" s="368"/>
      <c r="C15" s="94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3"/>
      <c r="O15" s="94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3"/>
      <c r="AA15" s="94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3"/>
      <c r="AM15" s="94"/>
      <c r="AN15" s="92"/>
      <c r="AO15" s="93"/>
      <c r="AP15" s="374"/>
    </row>
    <row r="16" spans="1:46" s="18" customFormat="1" ht="17.25" customHeight="1">
      <c r="A16" s="363" t="s">
        <v>78</v>
      </c>
      <c r="B16" s="364" t="s">
        <v>78</v>
      </c>
      <c r="C16" s="87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9"/>
      <c r="O16" s="87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9"/>
      <c r="AA16" s="87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9"/>
      <c r="AM16" s="87"/>
      <c r="AN16" s="88"/>
      <c r="AO16" s="89"/>
      <c r="AP16" s="372" t="s">
        <v>99</v>
      </c>
    </row>
    <row r="17" spans="1:42" s="18" customFormat="1" ht="17.25">
      <c r="A17" s="365"/>
      <c r="B17" s="366"/>
      <c r="C17" s="97">
        <v>1</v>
      </c>
      <c r="D17" s="90">
        <v>1</v>
      </c>
      <c r="E17" s="90">
        <v>1</v>
      </c>
      <c r="F17" s="90">
        <v>1</v>
      </c>
      <c r="G17" s="90">
        <v>1</v>
      </c>
      <c r="H17" s="90">
        <v>1</v>
      </c>
      <c r="I17" s="90">
        <v>1</v>
      </c>
      <c r="J17" s="90">
        <v>1</v>
      </c>
      <c r="K17" s="90">
        <v>1</v>
      </c>
      <c r="L17" s="90">
        <v>1</v>
      </c>
      <c r="M17" s="90">
        <v>1</v>
      </c>
      <c r="N17" s="91">
        <v>1</v>
      </c>
      <c r="O17" s="97">
        <v>1</v>
      </c>
      <c r="P17" s="90">
        <v>1</v>
      </c>
      <c r="Q17" s="90">
        <v>1</v>
      </c>
      <c r="R17" s="90">
        <v>1</v>
      </c>
      <c r="S17" s="90">
        <v>1</v>
      </c>
      <c r="T17" s="90">
        <v>1</v>
      </c>
      <c r="U17" s="90">
        <v>1</v>
      </c>
      <c r="V17" s="90">
        <v>1</v>
      </c>
      <c r="W17" s="90">
        <v>1</v>
      </c>
      <c r="X17" s="90">
        <v>1</v>
      </c>
      <c r="Y17" s="90">
        <v>1</v>
      </c>
      <c r="Z17" s="91">
        <v>1</v>
      </c>
      <c r="AA17" s="97">
        <v>1</v>
      </c>
      <c r="AB17" s="90">
        <v>1</v>
      </c>
      <c r="AC17" s="90">
        <v>1</v>
      </c>
      <c r="AD17" s="90">
        <v>1</v>
      </c>
      <c r="AE17" s="90">
        <v>1</v>
      </c>
      <c r="AF17" s="90">
        <v>1</v>
      </c>
      <c r="AG17" s="90">
        <v>1</v>
      </c>
      <c r="AH17" s="90">
        <v>1</v>
      </c>
      <c r="AI17" s="90">
        <v>1</v>
      </c>
      <c r="AJ17" s="90">
        <v>1</v>
      </c>
      <c r="AK17" s="90">
        <v>1</v>
      </c>
      <c r="AL17" s="91">
        <v>1</v>
      </c>
      <c r="AM17" s="97">
        <v>1</v>
      </c>
      <c r="AN17" s="95"/>
      <c r="AO17" s="96"/>
      <c r="AP17" s="373"/>
    </row>
    <row r="18" spans="1:42" s="18" customFormat="1" ht="17.25">
      <c r="A18" s="367"/>
      <c r="B18" s="368"/>
      <c r="C18" s="94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3"/>
      <c r="O18" s="94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3"/>
      <c r="AA18" s="94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3"/>
      <c r="AM18" s="94"/>
      <c r="AN18" s="92"/>
      <c r="AO18" s="93"/>
      <c r="AP18" s="374"/>
    </row>
    <row r="19" spans="1:42" s="18" customFormat="1" ht="16.899999999999999" customHeight="1">
      <c r="A19" s="363" t="s">
        <v>142</v>
      </c>
      <c r="B19" s="364"/>
      <c r="C19" s="87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9"/>
      <c r="O19" s="87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9"/>
      <c r="AA19" s="87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9"/>
      <c r="AM19" s="87"/>
      <c r="AN19" s="88"/>
      <c r="AO19" s="89"/>
      <c r="AP19" s="369" t="s">
        <v>141</v>
      </c>
    </row>
    <row r="20" spans="1:42" s="18" customFormat="1" ht="17.25">
      <c r="A20" s="365"/>
      <c r="B20" s="366"/>
      <c r="C20" s="176"/>
      <c r="D20" s="95"/>
      <c r="E20" s="95"/>
      <c r="F20" s="95"/>
      <c r="G20" s="95"/>
      <c r="H20" s="95"/>
      <c r="I20" s="95"/>
      <c r="J20" s="95"/>
      <c r="K20" s="90">
        <v>1</v>
      </c>
      <c r="L20" s="90">
        <v>1</v>
      </c>
      <c r="M20" s="90">
        <v>1</v>
      </c>
      <c r="N20" s="91">
        <v>1</v>
      </c>
      <c r="O20" s="97">
        <v>1</v>
      </c>
      <c r="P20" s="90">
        <v>1</v>
      </c>
      <c r="Q20" s="90">
        <v>1</v>
      </c>
      <c r="R20" s="90">
        <v>1</v>
      </c>
      <c r="S20" s="90">
        <v>1</v>
      </c>
      <c r="T20" s="90">
        <v>1</v>
      </c>
      <c r="U20" s="90">
        <v>1</v>
      </c>
      <c r="V20" s="90">
        <v>1</v>
      </c>
      <c r="W20" s="90">
        <v>1</v>
      </c>
      <c r="X20" s="90">
        <v>1</v>
      </c>
      <c r="Y20" s="90">
        <v>1</v>
      </c>
      <c r="Z20" s="91">
        <v>1</v>
      </c>
      <c r="AA20" s="97">
        <v>1</v>
      </c>
      <c r="AB20" s="90">
        <v>1</v>
      </c>
      <c r="AC20" s="90">
        <v>1</v>
      </c>
      <c r="AD20" s="90">
        <v>1</v>
      </c>
      <c r="AE20" s="95"/>
      <c r="AF20" s="95"/>
      <c r="AG20" s="95"/>
      <c r="AH20" s="95"/>
      <c r="AI20" s="95"/>
      <c r="AJ20" s="95"/>
      <c r="AK20" s="95"/>
      <c r="AL20" s="96"/>
      <c r="AM20" s="182"/>
      <c r="AN20" s="95"/>
      <c r="AO20" s="96"/>
      <c r="AP20" s="370"/>
    </row>
    <row r="21" spans="1:42" s="18" customFormat="1" ht="17.25">
      <c r="A21" s="367"/>
      <c r="B21" s="368"/>
      <c r="C21" s="94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3"/>
      <c r="O21" s="94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3"/>
      <c r="AA21" s="94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3"/>
      <c r="AM21" s="94"/>
      <c r="AN21" s="92"/>
      <c r="AO21" s="93"/>
      <c r="AP21" s="371"/>
    </row>
    <row r="22" spans="1:42" s="18" customFormat="1" ht="16.899999999999999" customHeight="1">
      <c r="A22" s="363" t="s">
        <v>140</v>
      </c>
      <c r="B22" s="364"/>
      <c r="C22" s="87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9"/>
      <c r="O22" s="87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9"/>
      <c r="AA22" s="87"/>
      <c r="AB22" s="88"/>
      <c r="AC22" s="88"/>
      <c r="AD22" s="88"/>
      <c r="AE22" s="88"/>
      <c r="AF22" s="88"/>
      <c r="AG22" s="88"/>
      <c r="AH22" s="88"/>
      <c r="AI22" s="88"/>
      <c r="AJ22" s="88"/>
      <c r="AK22" s="88"/>
      <c r="AL22" s="89"/>
      <c r="AM22" s="87"/>
      <c r="AN22" s="88"/>
      <c r="AO22" s="89"/>
      <c r="AP22" s="372" t="s">
        <v>139</v>
      </c>
    </row>
    <row r="23" spans="1:42" s="18" customFormat="1" ht="17.25">
      <c r="A23" s="365"/>
      <c r="B23" s="366"/>
      <c r="C23" s="97">
        <v>1</v>
      </c>
      <c r="D23" s="90">
        <v>1</v>
      </c>
      <c r="E23" s="90">
        <v>1</v>
      </c>
      <c r="F23" s="90">
        <v>1</v>
      </c>
      <c r="G23" s="90">
        <v>1</v>
      </c>
      <c r="H23" s="90">
        <v>1</v>
      </c>
      <c r="I23" s="90">
        <v>1</v>
      </c>
      <c r="J23" s="90">
        <v>1</v>
      </c>
      <c r="K23" s="90">
        <v>1</v>
      </c>
      <c r="L23" s="95"/>
      <c r="M23" s="95"/>
      <c r="N23" s="96"/>
      <c r="O23" s="176"/>
      <c r="P23" s="95"/>
      <c r="Q23" s="95"/>
      <c r="R23" s="95"/>
      <c r="S23" s="177"/>
      <c r="T23" s="177"/>
      <c r="U23" s="177"/>
      <c r="V23" s="177"/>
      <c r="W23" s="177"/>
      <c r="X23" s="177"/>
      <c r="Y23" s="177"/>
      <c r="Z23" s="177"/>
      <c r="AA23" s="176"/>
      <c r="AB23" s="95"/>
      <c r="AC23" s="95"/>
      <c r="AD23" s="95"/>
      <c r="AE23" s="95"/>
      <c r="AF23" s="95"/>
      <c r="AG23" s="95"/>
      <c r="AH23" s="95"/>
      <c r="AI23" s="95"/>
      <c r="AJ23" s="95"/>
      <c r="AK23" s="90">
        <v>1</v>
      </c>
      <c r="AL23" s="91">
        <v>1</v>
      </c>
      <c r="AM23" s="97">
        <v>1</v>
      </c>
      <c r="AN23" s="95"/>
      <c r="AO23" s="96"/>
      <c r="AP23" s="373"/>
    </row>
    <row r="24" spans="1:42" s="18" customFormat="1" ht="17.25">
      <c r="A24" s="367"/>
      <c r="B24" s="368"/>
      <c r="C24" s="94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3"/>
      <c r="O24" s="94"/>
      <c r="P24" s="92"/>
      <c r="Q24" s="92"/>
      <c r="R24" s="92"/>
      <c r="S24" s="92"/>
      <c r="T24" s="92"/>
      <c r="U24" s="92"/>
      <c r="V24" s="92"/>
      <c r="W24" s="181"/>
      <c r="X24" s="181"/>
      <c r="Y24" s="181"/>
      <c r="Z24" s="180"/>
      <c r="AA24" s="94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3"/>
      <c r="AM24" s="94"/>
      <c r="AN24" s="92"/>
      <c r="AO24" s="93"/>
      <c r="AP24" s="373"/>
    </row>
    <row r="25" spans="1:42" s="18" customFormat="1" ht="17.25">
      <c r="A25" s="363" t="s">
        <v>138</v>
      </c>
      <c r="B25" s="364"/>
      <c r="C25" s="87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9"/>
      <c r="O25" s="87"/>
      <c r="P25" s="88"/>
      <c r="Q25" s="88"/>
      <c r="R25" s="88"/>
      <c r="S25" s="88"/>
      <c r="T25" s="88"/>
      <c r="U25" s="88"/>
      <c r="V25" s="88"/>
      <c r="W25" s="179"/>
      <c r="X25" s="179"/>
      <c r="Y25" s="179"/>
      <c r="Z25" s="178"/>
      <c r="AA25" s="87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9"/>
      <c r="AM25" s="87"/>
      <c r="AN25" s="88"/>
      <c r="AO25" s="89"/>
      <c r="AP25" s="372" t="s">
        <v>137</v>
      </c>
    </row>
    <row r="26" spans="1:42" s="18" customFormat="1" ht="17.25">
      <c r="A26" s="365"/>
      <c r="B26" s="366"/>
      <c r="C26" s="176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6"/>
      <c r="O26" s="176"/>
      <c r="P26" s="95"/>
      <c r="Q26" s="95"/>
      <c r="R26" s="95"/>
      <c r="S26" s="95"/>
      <c r="T26" s="95"/>
      <c r="U26" s="177"/>
      <c r="V26" s="177"/>
      <c r="W26" s="177"/>
      <c r="X26" s="177"/>
      <c r="Y26" s="177"/>
      <c r="Z26" s="177"/>
      <c r="AA26" s="176"/>
      <c r="AB26" s="95"/>
      <c r="AC26" s="95"/>
      <c r="AD26" s="95"/>
      <c r="AE26" s="95"/>
      <c r="AF26" s="95"/>
      <c r="AG26" s="95"/>
      <c r="AH26" s="95"/>
      <c r="AI26" s="95"/>
      <c r="AJ26" s="95"/>
      <c r="AK26" s="90">
        <v>1</v>
      </c>
      <c r="AL26" s="91">
        <v>1</v>
      </c>
      <c r="AM26" s="97">
        <v>1</v>
      </c>
      <c r="AN26" s="95"/>
      <c r="AO26" s="96"/>
      <c r="AP26" s="373"/>
    </row>
    <row r="27" spans="1:42" s="18" customFormat="1" ht="17.25">
      <c r="A27" s="367"/>
      <c r="B27" s="368"/>
      <c r="C27" s="94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3"/>
      <c r="O27" s="94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3"/>
      <c r="AA27" s="94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3"/>
      <c r="AM27" s="94"/>
      <c r="AN27" s="92"/>
      <c r="AO27" s="93"/>
      <c r="AP27" s="373"/>
    </row>
    <row r="28" spans="1:42" s="18" customFormat="1" ht="17.25" customHeight="1">
      <c r="A28" s="365" t="s">
        <v>136</v>
      </c>
      <c r="B28" s="366"/>
      <c r="C28" s="175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3"/>
      <c r="O28" s="175"/>
      <c r="P28" s="174"/>
      <c r="Q28" s="174"/>
      <c r="R28" s="174"/>
      <c r="S28" s="174"/>
      <c r="T28" s="174"/>
      <c r="U28" s="174"/>
      <c r="V28" s="174"/>
      <c r="W28" s="174"/>
      <c r="X28" s="174"/>
      <c r="Y28" s="174"/>
      <c r="Z28" s="173"/>
      <c r="AA28" s="175"/>
      <c r="AB28" s="174"/>
      <c r="AC28" s="174"/>
      <c r="AD28" s="174"/>
      <c r="AE28" s="174"/>
      <c r="AF28" s="174"/>
      <c r="AG28" s="174"/>
      <c r="AH28" s="174"/>
      <c r="AI28" s="174"/>
      <c r="AJ28" s="174"/>
      <c r="AK28" s="174"/>
      <c r="AL28" s="173"/>
      <c r="AM28" s="175"/>
      <c r="AN28" s="174"/>
      <c r="AO28" s="173"/>
      <c r="AP28" s="372" t="s">
        <v>99</v>
      </c>
    </row>
    <row r="29" spans="1:42" s="18" customFormat="1" ht="17.25">
      <c r="A29" s="365"/>
      <c r="B29" s="366"/>
      <c r="C29" s="97">
        <v>1</v>
      </c>
      <c r="D29" s="90">
        <v>1</v>
      </c>
      <c r="E29" s="90">
        <v>1</v>
      </c>
      <c r="F29" s="90">
        <v>1</v>
      </c>
      <c r="G29" s="90">
        <v>1</v>
      </c>
      <c r="H29" s="90">
        <v>1</v>
      </c>
      <c r="I29" s="90">
        <v>1</v>
      </c>
      <c r="J29" s="90">
        <v>1</v>
      </c>
      <c r="K29" s="90">
        <v>1</v>
      </c>
      <c r="L29" s="90">
        <v>1</v>
      </c>
      <c r="M29" s="90">
        <v>1</v>
      </c>
      <c r="N29" s="91">
        <v>1</v>
      </c>
      <c r="O29" s="97">
        <v>1</v>
      </c>
      <c r="P29" s="90">
        <v>1</v>
      </c>
      <c r="Q29" s="90">
        <v>1</v>
      </c>
      <c r="R29" s="90">
        <v>1</v>
      </c>
      <c r="S29" s="90">
        <v>1</v>
      </c>
      <c r="T29" s="90">
        <v>1</v>
      </c>
      <c r="U29" s="90">
        <v>1</v>
      </c>
      <c r="V29" s="90">
        <v>1</v>
      </c>
      <c r="W29" s="90">
        <v>1</v>
      </c>
      <c r="X29" s="90">
        <v>1</v>
      </c>
      <c r="Y29" s="90">
        <v>1</v>
      </c>
      <c r="Z29" s="91">
        <v>1</v>
      </c>
      <c r="AA29" s="97">
        <v>1</v>
      </c>
      <c r="AB29" s="90">
        <v>1</v>
      </c>
      <c r="AC29" s="90">
        <v>1</v>
      </c>
      <c r="AD29" s="90">
        <v>1</v>
      </c>
      <c r="AE29" s="90">
        <v>1</v>
      </c>
      <c r="AF29" s="90">
        <v>1</v>
      </c>
      <c r="AG29" s="90">
        <v>1</v>
      </c>
      <c r="AH29" s="90">
        <v>1</v>
      </c>
      <c r="AI29" s="90">
        <v>1</v>
      </c>
      <c r="AJ29" s="90">
        <v>1</v>
      </c>
      <c r="AK29" s="90">
        <v>1</v>
      </c>
      <c r="AL29" s="91">
        <v>1</v>
      </c>
      <c r="AM29" s="97">
        <v>1</v>
      </c>
      <c r="AN29" s="174"/>
      <c r="AO29" s="173"/>
      <c r="AP29" s="373"/>
    </row>
    <row r="30" spans="1:42" s="18" customFormat="1" ht="18" thickBot="1">
      <c r="A30" s="375"/>
      <c r="B30" s="376"/>
      <c r="C30" s="172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0"/>
      <c r="O30" s="172"/>
      <c r="P30" s="171"/>
      <c r="Q30" s="171"/>
      <c r="R30" s="171"/>
      <c r="S30" s="171"/>
      <c r="T30" s="171"/>
      <c r="U30" s="171"/>
      <c r="V30" s="171"/>
      <c r="W30" s="171"/>
      <c r="X30" s="171"/>
      <c r="Y30" s="171"/>
      <c r="Z30" s="170"/>
      <c r="AA30" s="172"/>
      <c r="AB30" s="171"/>
      <c r="AC30" s="171"/>
      <c r="AD30" s="171"/>
      <c r="AE30" s="171"/>
      <c r="AF30" s="171"/>
      <c r="AG30" s="171"/>
      <c r="AH30" s="171"/>
      <c r="AI30" s="171"/>
      <c r="AJ30" s="171"/>
      <c r="AK30" s="171"/>
      <c r="AL30" s="170"/>
      <c r="AM30" s="172"/>
      <c r="AN30" s="171"/>
      <c r="AO30" s="170"/>
      <c r="AP30" s="374"/>
    </row>
  </sheetData>
  <mergeCells count="19">
    <mergeCell ref="AP22:AP24"/>
    <mergeCell ref="AP28:AP30"/>
    <mergeCell ref="AP25:AP27"/>
    <mergeCell ref="A22:B24"/>
    <mergeCell ref="A25:B27"/>
    <mergeCell ref="A28:B30"/>
    <mergeCell ref="A13:B15"/>
    <mergeCell ref="A16:B18"/>
    <mergeCell ref="A19:B21"/>
    <mergeCell ref="AP19:AP21"/>
    <mergeCell ref="AP13:AP15"/>
    <mergeCell ref="AP16:AP18"/>
    <mergeCell ref="O11:Z11"/>
    <mergeCell ref="C11:N11"/>
    <mergeCell ref="AA11:AL11"/>
    <mergeCell ref="A2:AP2"/>
    <mergeCell ref="A11:B12"/>
    <mergeCell ref="AP11:AP12"/>
    <mergeCell ref="AM11:AO11"/>
  </mergeCells>
  <phoneticPr fontId="1" type="noConversion"/>
  <printOptions horizontalCentered="1"/>
  <pageMargins left="0.17" right="0.15748031496062992" top="0.39370078740157483" bottom="0.31496062992125984" header="0.31496062992125984" footer="0.15748031496062992"/>
  <pageSetup paperSize="9" scale="7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M25"/>
  <sheetViews>
    <sheetView view="pageBreakPreview" zoomScaleNormal="100" zoomScaleSheetLayoutView="100" workbookViewId="0">
      <selection activeCell="C8" sqref="C8:G8"/>
    </sheetView>
  </sheetViews>
  <sheetFormatPr defaultColWidth="10" defaultRowHeight="30" customHeight="1"/>
  <cols>
    <col min="1" max="1" width="9.375" style="21" customWidth="1"/>
    <col min="2" max="2" width="8.375" style="32" customWidth="1"/>
    <col min="3" max="3" width="13.5" style="21" customWidth="1"/>
    <col min="4" max="4" width="21.625" style="21" customWidth="1"/>
    <col min="5" max="5" width="18.5" style="21" customWidth="1"/>
    <col min="6" max="6" width="16.625" style="21" customWidth="1"/>
    <col min="7" max="7" width="19.75" style="21" customWidth="1"/>
    <col min="8" max="8" width="9.875" style="33" customWidth="1"/>
    <col min="9" max="9" width="10.125" style="34" customWidth="1"/>
    <col min="10" max="10" width="12.625" style="21" bestFit="1" customWidth="1"/>
    <col min="11" max="11" width="10" style="21"/>
    <col min="12" max="12" width="11.5" style="21" bestFit="1" customWidth="1"/>
    <col min="13" max="13" width="12.625" style="21" bestFit="1" customWidth="1"/>
    <col min="14" max="16384" width="10" style="21"/>
  </cols>
  <sheetData>
    <row r="1" spans="1:13" ht="21" customHeight="1">
      <c r="A1" s="1" t="s">
        <v>0</v>
      </c>
    </row>
    <row r="2" spans="1:13" ht="30" customHeight="1">
      <c r="A2" s="330" t="s">
        <v>71</v>
      </c>
      <c r="B2" s="331"/>
      <c r="C2" s="331"/>
      <c r="D2" s="331"/>
      <c r="E2" s="331"/>
      <c r="F2" s="331"/>
      <c r="G2" s="331"/>
    </row>
    <row r="3" spans="1:13" ht="23.25" customHeight="1">
      <c r="A3" s="9" t="s">
        <v>228</v>
      </c>
      <c r="B3" s="35"/>
      <c r="C3" s="33"/>
      <c r="D3" s="33"/>
      <c r="E3" s="33"/>
      <c r="F3" s="33"/>
      <c r="G3" s="36" t="s">
        <v>28</v>
      </c>
      <c r="H3" s="36"/>
      <c r="I3" s="37"/>
    </row>
    <row r="4" spans="1:13" ht="23.25" customHeight="1">
      <c r="A4" s="334" t="s">
        <v>2</v>
      </c>
      <c r="B4" s="335"/>
      <c r="C4" s="336"/>
      <c r="D4" s="60" t="s">
        <v>29</v>
      </c>
      <c r="E4" s="60" t="s">
        <v>230</v>
      </c>
      <c r="F4" s="60" t="s">
        <v>30</v>
      </c>
      <c r="G4" s="60" t="s">
        <v>4</v>
      </c>
      <c r="I4" s="38"/>
    </row>
    <row r="5" spans="1:13" ht="23.25" customHeight="1">
      <c r="A5" s="62" t="s">
        <v>31</v>
      </c>
      <c r="B5" s="63" t="s">
        <v>5</v>
      </c>
      <c r="C5" s="53" t="s">
        <v>6</v>
      </c>
      <c r="D5" s="210">
        <v>53473078</v>
      </c>
      <c r="E5" s="210"/>
      <c r="F5" s="210"/>
      <c r="G5" s="210">
        <f>D5</f>
        <v>53473078</v>
      </c>
    </row>
    <row r="6" spans="1:13" ht="23.25" customHeight="1">
      <c r="A6" s="39"/>
      <c r="B6" s="52"/>
      <c r="C6" s="54" t="s">
        <v>32</v>
      </c>
      <c r="D6" s="211">
        <v>244839938</v>
      </c>
      <c r="E6" s="211"/>
      <c r="F6" s="211"/>
      <c r="G6" s="210">
        <f>D6</f>
        <v>244839938</v>
      </c>
      <c r="L6" s="40"/>
    </row>
    <row r="7" spans="1:13" ht="23.25" customHeight="1">
      <c r="A7" s="39"/>
      <c r="B7" s="52"/>
      <c r="C7" s="54" t="s">
        <v>33</v>
      </c>
      <c r="D7" s="211">
        <v>34651477</v>
      </c>
      <c r="E7" s="211"/>
      <c r="F7" s="211"/>
      <c r="G7" s="210">
        <f>D7</f>
        <v>34651477</v>
      </c>
    </row>
    <row r="8" spans="1:13" ht="23.25" customHeight="1">
      <c r="A8" s="39"/>
      <c r="B8" s="52"/>
      <c r="C8" s="54" t="s">
        <v>92</v>
      </c>
      <c r="D8" s="211">
        <v>21562687</v>
      </c>
      <c r="E8" s="211">
        <f>D8</f>
        <v>21562687</v>
      </c>
      <c r="F8" s="211"/>
      <c r="G8" s="210"/>
    </row>
    <row r="9" spans="1:13" ht="23.25" customHeight="1">
      <c r="A9" s="39"/>
      <c r="B9" s="52"/>
      <c r="C9" s="54" t="s">
        <v>34</v>
      </c>
      <c r="D9" s="211">
        <v>28321913</v>
      </c>
      <c r="E9" s="211"/>
      <c r="F9" s="211"/>
      <c r="G9" s="210">
        <f>D9</f>
        <v>28321913</v>
      </c>
    </row>
    <row r="10" spans="1:13" ht="23.25" customHeight="1">
      <c r="A10" s="39"/>
      <c r="B10" s="52"/>
      <c r="C10" s="69" t="s">
        <v>35</v>
      </c>
      <c r="D10" s="212">
        <v>14986466</v>
      </c>
      <c r="E10" s="212"/>
      <c r="F10" s="212"/>
      <c r="G10" s="210">
        <f>D10</f>
        <v>14986466</v>
      </c>
    </row>
    <row r="11" spans="1:13" ht="23.25" customHeight="1">
      <c r="A11" s="39"/>
      <c r="B11" s="55"/>
      <c r="C11" s="39" t="s">
        <v>36</v>
      </c>
      <c r="D11" s="213">
        <f>SUM(D5:D10)</f>
        <v>397835559</v>
      </c>
      <c r="E11" s="213">
        <f t="shared" ref="E11:F11" si="0">SUM(E5:E10)</f>
        <v>21562687</v>
      </c>
      <c r="F11" s="213">
        <f t="shared" si="0"/>
        <v>0</v>
      </c>
      <c r="G11" s="213">
        <f t="shared" ref="G11:G13" si="1">D11-E11-F11</f>
        <v>376272872</v>
      </c>
    </row>
    <row r="12" spans="1:13" ht="23.25" customHeight="1">
      <c r="A12" s="39"/>
      <c r="B12" s="337" t="s">
        <v>37</v>
      </c>
      <c r="C12" s="338"/>
      <c r="D12" s="214">
        <v>22864113</v>
      </c>
      <c r="E12" s="215">
        <f>'소방_을지(총공사비)'!E14</f>
        <v>1239234</v>
      </c>
      <c r="F12" s="215">
        <v>0</v>
      </c>
      <c r="G12" s="215">
        <f t="shared" si="1"/>
        <v>21624879</v>
      </c>
    </row>
    <row r="13" spans="1:13" ht="23.25" customHeight="1">
      <c r="A13" s="39"/>
      <c r="B13" s="337" t="s">
        <v>38</v>
      </c>
      <c r="C13" s="338"/>
      <c r="D13" s="214">
        <v>36582580</v>
      </c>
      <c r="E13" s="215">
        <f>'소방_을지(총공사비)'!E15</f>
        <v>1982775</v>
      </c>
      <c r="F13" s="215">
        <v>0</v>
      </c>
      <c r="G13" s="215">
        <f t="shared" si="1"/>
        <v>34599805</v>
      </c>
    </row>
    <row r="14" spans="1:13" s="20" customFormat="1" ht="23.25" customHeight="1">
      <c r="A14" s="200"/>
      <c r="B14" s="324" t="s">
        <v>39</v>
      </c>
      <c r="C14" s="325"/>
      <c r="D14" s="216">
        <v>457282252</v>
      </c>
      <c r="E14" s="216">
        <f t="shared" ref="E14:G14" si="2">E13+E12+E11</f>
        <v>24784696</v>
      </c>
      <c r="F14" s="216">
        <f t="shared" si="2"/>
        <v>0</v>
      </c>
      <c r="G14" s="216">
        <f t="shared" si="2"/>
        <v>432497556</v>
      </c>
      <c r="H14" s="202"/>
      <c r="I14" s="203"/>
      <c r="J14" s="204"/>
    </row>
    <row r="15" spans="1:13" ht="23.25" customHeight="1">
      <c r="A15" s="62" t="s">
        <v>40</v>
      </c>
      <c r="B15" s="332" t="s">
        <v>41</v>
      </c>
      <c r="C15" s="333"/>
      <c r="D15" s="104">
        <v>8726761</v>
      </c>
      <c r="E15" s="214"/>
      <c r="F15" s="223">
        <f>D15</f>
        <v>8726761</v>
      </c>
      <c r="G15" s="214"/>
    </row>
    <row r="16" spans="1:13" ht="23.25" customHeight="1">
      <c r="A16" s="39"/>
      <c r="B16" s="332" t="s">
        <v>42</v>
      </c>
      <c r="C16" s="333"/>
      <c r="D16" s="104">
        <v>10472113</v>
      </c>
      <c r="E16" s="217"/>
      <c r="F16" s="223">
        <f>D16</f>
        <v>10472113</v>
      </c>
      <c r="G16" s="217"/>
      <c r="M16" s="41"/>
    </row>
    <row r="17" spans="1:13" ht="23.25" customHeight="1">
      <c r="A17" s="39"/>
      <c r="B17" s="332" t="s">
        <v>80</v>
      </c>
      <c r="C17" s="333"/>
      <c r="D17" s="104">
        <v>20974225</v>
      </c>
      <c r="E17" s="214"/>
      <c r="F17" s="223">
        <f t="shared" ref="F17:F20" si="3">D17</f>
        <v>20974225</v>
      </c>
      <c r="G17" s="214"/>
      <c r="M17" s="41"/>
    </row>
    <row r="18" spans="1:13" ht="23.25" customHeight="1">
      <c r="A18" s="39"/>
      <c r="B18" s="332" t="s">
        <v>43</v>
      </c>
      <c r="C18" s="333"/>
      <c r="D18" s="104">
        <f>6402437+700000+800000+1745352</f>
        <v>9647789</v>
      </c>
      <c r="E18" s="214"/>
      <c r="F18" s="223">
        <f t="shared" si="3"/>
        <v>9647789</v>
      </c>
      <c r="G18" s="214"/>
    </row>
    <row r="19" spans="1:13" ht="23.25" customHeight="1">
      <c r="A19" s="39"/>
      <c r="B19" s="332" t="s">
        <v>44</v>
      </c>
      <c r="C19" s="333"/>
      <c r="D19" s="104">
        <v>0</v>
      </c>
      <c r="E19" s="214"/>
      <c r="F19" s="223">
        <f t="shared" si="3"/>
        <v>0</v>
      </c>
      <c r="G19" s="214"/>
    </row>
    <row r="20" spans="1:13" ht="23.25" customHeight="1">
      <c r="A20" s="39"/>
      <c r="B20" s="332" t="s">
        <v>81</v>
      </c>
      <c r="C20" s="333"/>
      <c r="D20" s="104">
        <f>35144863+19815437-12605692</f>
        <v>42354608</v>
      </c>
      <c r="E20" s="214"/>
      <c r="F20" s="223">
        <f t="shared" si="3"/>
        <v>42354608</v>
      </c>
      <c r="G20" s="214"/>
    </row>
    <row r="21" spans="1:13" ht="23.25" customHeight="1">
      <c r="A21" s="42"/>
      <c r="B21" s="324" t="s">
        <v>39</v>
      </c>
      <c r="C21" s="325"/>
      <c r="D21" s="218">
        <f>SUM(D15:D20)</f>
        <v>92175496</v>
      </c>
      <c r="E21" s="218"/>
      <c r="F21" s="218">
        <f>SUM(F15:F20)</f>
        <v>92175496</v>
      </c>
      <c r="G21" s="218">
        <v>0</v>
      </c>
    </row>
    <row r="22" spans="1:13" ht="23.25" customHeight="1">
      <c r="A22" s="324" t="s">
        <v>45</v>
      </c>
      <c r="B22" s="326"/>
      <c r="C22" s="325"/>
      <c r="D22" s="218">
        <v>77059640</v>
      </c>
      <c r="E22" s="218"/>
      <c r="F22" s="218">
        <v>77059640</v>
      </c>
      <c r="G22" s="218">
        <v>0</v>
      </c>
    </row>
    <row r="23" spans="1:13" ht="23.25" customHeight="1">
      <c r="A23" s="327" t="s">
        <v>46</v>
      </c>
      <c r="B23" s="328"/>
      <c r="C23" s="329"/>
      <c r="D23" s="219">
        <v>12605692</v>
      </c>
      <c r="E23" s="219"/>
      <c r="F23" s="219">
        <v>12605692</v>
      </c>
      <c r="G23" s="219">
        <v>0</v>
      </c>
    </row>
    <row r="24" spans="1:13" ht="23.25" customHeight="1">
      <c r="A24" s="324" t="s">
        <v>47</v>
      </c>
      <c r="B24" s="326"/>
      <c r="C24" s="325"/>
      <c r="D24" s="220">
        <f>SUM(D14,D21,D22,D23)</f>
        <v>639123080</v>
      </c>
      <c r="E24" s="220">
        <f t="shared" ref="E24:G24" si="4">SUM(E14,E21,E22,E23)</f>
        <v>24784696</v>
      </c>
      <c r="F24" s="220">
        <f t="shared" si="4"/>
        <v>181840828</v>
      </c>
      <c r="G24" s="220">
        <f t="shared" si="4"/>
        <v>432497556</v>
      </c>
    </row>
    <row r="25" spans="1:13" ht="30" customHeight="1">
      <c r="D25" s="221"/>
      <c r="E25" s="221"/>
      <c r="F25" s="221"/>
      <c r="G25" s="221"/>
    </row>
  </sheetData>
  <mergeCells count="15">
    <mergeCell ref="B21:C21"/>
    <mergeCell ref="A22:C22"/>
    <mergeCell ref="A23:C23"/>
    <mergeCell ref="A24:C24"/>
    <mergeCell ref="A2:G2"/>
    <mergeCell ref="B16:C16"/>
    <mergeCell ref="B17:C17"/>
    <mergeCell ref="B18:C18"/>
    <mergeCell ref="B19:C19"/>
    <mergeCell ref="B20:C20"/>
    <mergeCell ref="B15:C15"/>
    <mergeCell ref="A4:C4"/>
    <mergeCell ref="B12:C12"/>
    <mergeCell ref="B13:C13"/>
    <mergeCell ref="B14:C14"/>
  </mergeCells>
  <phoneticPr fontId="1" type="noConversion"/>
  <printOptions horizontalCentered="1"/>
  <pageMargins left="0.23622047244094491" right="0.15748031496062992" top="0.57999999999999996" bottom="0.27559055118110237" header="0.31496062992125984" footer="0.19685039370078741"/>
  <pageSetup paperSize="9" scale="8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O25"/>
  <sheetViews>
    <sheetView view="pageBreakPreview" topLeftCell="B1" zoomScale="145" zoomScaleNormal="115" zoomScaleSheetLayoutView="145" workbookViewId="0">
      <selection activeCell="E10" sqref="E10"/>
    </sheetView>
  </sheetViews>
  <sheetFormatPr defaultRowHeight="13.5"/>
  <cols>
    <col min="1" max="1" width="7.875" style="1" customWidth="1"/>
    <col min="2" max="2" width="9.25" style="1" customWidth="1"/>
    <col min="3" max="3" width="19.375" style="1" customWidth="1"/>
    <col min="4" max="4" width="18" style="45" customWidth="1"/>
    <col min="5" max="5" width="14.75" style="1" customWidth="1"/>
    <col min="6" max="6" width="11.375" style="1" hidden="1" customWidth="1"/>
    <col min="7" max="7" width="17.375" style="1" customWidth="1"/>
    <col min="8" max="8" width="9.625" style="1" bestFit="1" customWidth="1"/>
    <col min="9" max="10" width="9" style="1"/>
    <col min="11" max="11" width="11.5" style="1" customWidth="1"/>
    <col min="12" max="12" width="10.625" style="1" customWidth="1"/>
    <col min="13" max="13" width="12.5" style="1" bestFit="1" customWidth="1"/>
    <col min="14" max="14" width="9" style="1"/>
    <col min="15" max="15" width="11.125" style="1" customWidth="1"/>
    <col min="16" max="208" width="9" style="1"/>
    <col min="209" max="210" width="11" style="1" customWidth="1"/>
    <col min="211" max="211" width="19.375" style="1" customWidth="1"/>
    <col min="212" max="215" width="12.875" style="1" customWidth="1"/>
    <col min="216" max="216" width="2.5" style="1" customWidth="1"/>
    <col min="217" max="217" width="15.125" style="1" customWidth="1"/>
    <col min="218" max="218" width="9" style="1"/>
    <col min="219" max="219" width="14.875" style="1" customWidth="1"/>
    <col min="220" max="220" width="15.875" style="1" customWidth="1"/>
    <col min="221" max="221" width="13.625" style="1" customWidth="1"/>
    <col min="222" max="464" width="9" style="1"/>
    <col min="465" max="466" width="11" style="1" customWidth="1"/>
    <col min="467" max="467" width="19.375" style="1" customWidth="1"/>
    <col min="468" max="471" width="12.875" style="1" customWidth="1"/>
    <col min="472" max="472" width="2.5" style="1" customWidth="1"/>
    <col min="473" max="473" width="15.125" style="1" customWidth="1"/>
    <col min="474" max="474" width="9" style="1"/>
    <col min="475" max="475" width="14.875" style="1" customWidth="1"/>
    <col min="476" max="476" width="15.875" style="1" customWidth="1"/>
    <col min="477" max="477" width="13.625" style="1" customWidth="1"/>
    <col min="478" max="720" width="9" style="1"/>
    <col min="721" max="722" width="11" style="1" customWidth="1"/>
    <col min="723" max="723" width="19.375" style="1" customWidth="1"/>
    <col min="724" max="727" width="12.875" style="1" customWidth="1"/>
    <col min="728" max="728" width="2.5" style="1" customWidth="1"/>
    <col min="729" max="729" width="15.125" style="1" customWidth="1"/>
    <col min="730" max="730" width="9" style="1"/>
    <col min="731" max="731" width="14.875" style="1" customWidth="1"/>
    <col min="732" max="732" width="15.875" style="1" customWidth="1"/>
    <col min="733" max="733" width="13.625" style="1" customWidth="1"/>
    <col min="734" max="976" width="9" style="1"/>
    <col min="977" max="978" width="11" style="1" customWidth="1"/>
    <col min="979" max="979" width="19.375" style="1" customWidth="1"/>
    <col min="980" max="983" width="12.875" style="1" customWidth="1"/>
    <col min="984" max="984" width="2.5" style="1" customWidth="1"/>
    <col min="985" max="985" width="15.125" style="1" customWidth="1"/>
    <col min="986" max="986" width="9" style="1"/>
    <col min="987" max="987" width="14.875" style="1" customWidth="1"/>
    <col min="988" max="988" width="15.875" style="1" customWidth="1"/>
    <col min="989" max="989" width="13.625" style="1" customWidth="1"/>
    <col min="990" max="1232" width="9" style="1"/>
    <col min="1233" max="1234" width="11" style="1" customWidth="1"/>
    <col min="1235" max="1235" width="19.375" style="1" customWidth="1"/>
    <col min="1236" max="1239" width="12.875" style="1" customWidth="1"/>
    <col min="1240" max="1240" width="2.5" style="1" customWidth="1"/>
    <col min="1241" max="1241" width="15.125" style="1" customWidth="1"/>
    <col min="1242" max="1242" width="9" style="1"/>
    <col min="1243" max="1243" width="14.875" style="1" customWidth="1"/>
    <col min="1244" max="1244" width="15.875" style="1" customWidth="1"/>
    <col min="1245" max="1245" width="13.625" style="1" customWidth="1"/>
    <col min="1246" max="1488" width="9" style="1"/>
    <col min="1489" max="1490" width="11" style="1" customWidth="1"/>
    <col min="1491" max="1491" width="19.375" style="1" customWidth="1"/>
    <col min="1492" max="1495" width="12.875" style="1" customWidth="1"/>
    <col min="1496" max="1496" width="2.5" style="1" customWidth="1"/>
    <col min="1497" max="1497" width="15.125" style="1" customWidth="1"/>
    <col min="1498" max="1498" width="9" style="1"/>
    <col min="1499" max="1499" width="14.875" style="1" customWidth="1"/>
    <col min="1500" max="1500" width="15.875" style="1" customWidth="1"/>
    <col min="1501" max="1501" width="13.625" style="1" customWidth="1"/>
    <col min="1502" max="1744" width="9" style="1"/>
    <col min="1745" max="1746" width="11" style="1" customWidth="1"/>
    <col min="1747" max="1747" width="19.375" style="1" customWidth="1"/>
    <col min="1748" max="1751" width="12.875" style="1" customWidth="1"/>
    <col min="1752" max="1752" width="2.5" style="1" customWidth="1"/>
    <col min="1753" max="1753" width="15.125" style="1" customWidth="1"/>
    <col min="1754" max="1754" width="9" style="1"/>
    <col min="1755" max="1755" width="14.875" style="1" customWidth="1"/>
    <col min="1756" max="1756" width="15.875" style="1" customWidth="1"/>
    <col min="1757" max="1757" width="13.625" style="1" customWidth="1"/>
    <col min="1758" max="2000" width="9" style="1"/>
    <col min="2001" max="2002" width="11" style="1" customWidth="1"/>
    <col min="2003" max="2003" width="19.375" style="1" customWidth="1"/>
    <col min="2004" max="2007" width="12.875" style="1" customWidth="1"/>
    <col min="2008" max="2008" width="2.5" style="1" customWidth="1"/>
    <col min="2009" max="2009" width="15.125" style="1" customWidth="1"/>
    <col min="2010" max="2010" width="9" style="1"/>
    <col min="2011" max="2011" width="14.875" style="1" customWidth="1"/>
    <col min="2012" max="2012" width="15.875" style="1" customWidth="1"/>
    <col min="2013" max="2013" width="13.625" style="1" customWidth="1"/>
    <col min="2014" max="2256" width="9" style="1"/>
    <col min="2257" max="2258" width="11" style="1" customWidth="1"/>
    <col min="2259" max="2259" width="19.375" style="1" customWidth="1"/>
    <col min="2260" max="2263" width="12.875" style="1" customWidth="1"/>
    <col min="2264" max="2264" width="2.5" style="1" customWidth="1"/>
    <col min="2265" max="2265" width="15.125" style="1" customWidth="1"/>
    <col min="2266" max="2266" width="9" style="1"/>
    <col min="2267" max="2267" width="14.875" style="1" customWidth="1"/>
    <col min="2268" max="2268" width="15.875" style="1" customWidth="1"/>
    <col min="2269" max="2269" width="13.625" style="1" customWidth="1"/>
    <col min="2270" max="2512" width="9" style="1"/>
    <col min="2513" max="2514" width="11" style="1" customWidth="1"/>
    <col min="2515" max="2515" width="19.375" style="1" customWidth="1"/>
    <col min="2516" max="2519" width="12.875" style="1" customWidth="1"/>
    <col min="2520" max="2520" width="2.5" style="1" customWidth="1"/>
    <col min="2521" max="2521" width="15.125" style="1" customWidth="1"/>
    <col min="2522" max="2522" width="9" style="1"/>
    <col min="2523" max="2523" width="14.875" style="1" customWidth="1"/>
    <col min="2524" max="2524" width="15.875" style="1" customWidth="1"/>
    <col min="2525" max="2525" width="13.625" style="1" customWidth="1"/>
    <col min="2526" max="2768" width="9" style="1"/>
    <col min="2769" max="2770" width="11" style="1" customWidth="1"/>
    <col min="2771" max="2771" width="19.375" style="1" customWidth="1"/>
    <col min="2772" max="2775" width="12.875" style="1" customWidth="1"/>
    <col min="2776" max="2776" width="2.5" style="1" customWidth="1"/>
    <col min="2777" max="2777" width="15.125" style="1" customWidth="1"/>
    <col min="2778" max="2778" width="9" style="1"/>
    <col min="2779" max="2779" width="14.875" style="1" customWidth="1"/>
    <col min="2780" max="2780" width="15.875" style="1" customWidth="1"/>
    <col min="2781" max="2781" width="13.625" style="1" customWidth="1"/>
    <col min="2782" max="3024" width="9" style="1"/>
    <col min="3025" max="3026" width="11" style="1" customWidth="1"/>
    <col min="3027" max="3027" width="19.375" style="1" customWidth="1"/>
    <col min="3028" max="3031" width="12.875" style="1" customWidth="1"/>
    <col min="3032" max="3032" width="2.5" style="1" customWidth="1"/>
    <col min="3033" max="3033" width="15.125" style="1" customWidth="1"/>
    <col min="3034" max="3034" width="9" style="1"/>
    <col min="3035" max="3035" width="14.875" style="1" customWidth="1"/>
    <col min="3036" max="3036" width="15.875" style="1" customWidth="1"/>
    <col min="3037" max="3037" width="13.625" style="1" customWidth="1"/>
    <col min="3038" max="3280" width="9" style="1"/>
    <col min="3281" max="3282" width="11" style="1" customWidth="1"/>
    <col min="3283" max="3283" width="19.375" style="1" customWidth="1"/>
    <col min="3284" max="3287" width="12.875" style="1" customWidth="1"/>
    <col min="3288" max="3288" width="2.5" style="1" customWidth="1"/>
    <col min="3289" max="3289" width="15.125" style="1" customWidth="1"/>
    <col min="3290" max="3290" width="9" style="1"/>
    <col min="3291" max="3291" width="14.875" style="1" customWidth="1"/>
    <col min="3292" max="3292" width="15.875" style="1" customWidth="1"/>
    <col min="3293" max="3293" width="13.625" style="1" customWidth="1"/>
    <col min="3294" max="3536" width="9" style="1"/>
    <col min="3537" max="3538" width="11" style="1" customWidth="1"/>
    <col min="3539" max="3539" width="19.375" style="1" customWidth="1"/>
    <col min="3540" max="3543" width="12.875" style="1" customWidth="1"/>
    <col min="3544" max="3544" width="2.5" style="1" customWidth="1"/>
    <col min="3545" max="3545" width="15.125" style="1" customWidth="1"/>
    <col min="3546" max="3546" width="9" style="1"/>
    <col min="3547" max="3547" width="14.875" style="1" customWidth="1"/>
    <col min="3548" max="3548" width="15.875" style="1" customWidth="1"/>
    <col min="3549" max="3549" width="13.625" style="1" customWidth="1"/>
    <col min="3550" max="3792" width="9" style="1"/>
    <col min="3793" max="3794" width="11" style="1" customWidth="1"/>
    <col min="3795" max="3795" width="19.375" style="1" customWidth="1"/>
    <col min="3796" max="3799" width="12.875" style="1" customWidth="1"/>
    <col min="3800" max="3800" width="2.5" style="1" customWidth="1"/>
    <col min="3801" max="3801" width="15.125" style="1" customWidth="1"/>
    <col min="3802" max="3802" width="9" style="1"/>
    <col min="3803" max="3803" width="14.875" style="1" customWidth="1"/>
    <col min="3804" max="3804" width="15.875" style="1" customWidth="1"/>
    <col min="3805" max="3805" width="13.625" style="1" customWidth="1"/>
    <col min="3806" max="4048" width="9" style="1"/>
    <col min="4049" max="4050" width="11" style="1" customWidth="1"/>
    <col min="4051" max="4051" width="19.375" style="1" customWidth="1"/>
    <col min="4052" max="4055" width="12.875" style="1" customWidth="1"/>
    <col min="4056" max="4056" width="2.5" style="1" customWidth="1"/>
    <col min="4057" max="4057" width="15.125" style="1" customWidth="1"/>
    <col min="4058" max="4058" width="9" style="1"/>
    <col min="4059" max="4059" width="14.875" style="1" customWidth="1"/>
    <col min="4060" max="4060" width="15.875" style="1" customWidth="1"/>
    <col min="4061" max="4061" width="13.625" style="1" customWidth="1"/>
    <col min="4062" max="4304" width="9" style="1"/>
    <col min="4305" max="4306" width="11" style="1" customWidth="1"/>
    <col min="4307" max="4307" width="19.375" style="1" customWidth="1"/>
    <col min="4308" max="4311" width="12.875" style="1" customWidth="1"/>
    <col min="4312" max="4312" width="2.5" style="1" customWidth="1"/>
    <col min="4313" max="4313" width="15.125" style="1" customWidth="1"/>
    <col min="4314" max="4314" width="9" style="1"/>
    <col min="4315" max="4315" width="14.875" style="1" customWidth="1"/>
    <col min="4316" max="4316" width="15.875" style="1" customWidth="1"/>
    <col min="4317" max="4317" width="13.625" style="1" customWidth="1"/>
    <col min="4318" max="4560" width="9" style="1"/>
    <col min="4561" max="4562" width="11" style="1" customWidth="1"/>
    <col min="4563" max="4563" width="19.375" style="1" customWidth="1"/>
    <col min="4564" max="4567" width="12.875" style="1" customWidth="1"/>
    <col min="4568" max="4568" width="2.5" style="1" customWidth="1"/>
    <col min="4569" max="4569" width="15.125" style="1" customWidth="1"/>
    <col min="4570" max="4570" width="9" style="1"/>
    <col min="4571" max="4571" width="14.875" style="1" customWidth="1"/>
    <col min="4572" max="4572" width="15.875" style="1" customWidth="1"/>
    <col min="4573" max="4573" width="13.625" style="1" customWidth="1"/>
    <col min="4574" max="4816" width="9" style="1"/>
    <col min="4817" max="4818" width="11" style="1" customWidth="1"/>
    <col min="4819" max="4819" width="19.375" style="1" customWidth="1"/>
    <col min="4820" max="4823" width="12.875" style="1" customWidth="1"/>
    <col min="4824" max="4824" width="2.5" style="1" customWidth="1"/>
    <col min="4825" max="4825" width="15.125" style="1" customWidth="1"/>
    <col min="4826" max="4826" width="9" style="1"/>
    <col min="4827" max="4827" width="14.875" style="1" customWidth="1"/>
    <col min="4828" max="4828" width="15.875" style="1" customWidth="1"/>
    <col min="4829" max="4829" width="13.625" style="1" customWidth="1"/>
    <col min="4830" max="5072" width="9" style="1"/>
    <col min="5073" max="5074" width="11" style="1" customWidth="1"/>
    <col min="5075" max="5075" width="19.375" style="1" customWidth="1"/>
    <col min="5076" max="5079" width="12.875" style="1" customWidth="1"/>
    <col min="5080" max="5080" width="2.5" style="1" customWidth="1"/>
    <col min="5081" max="5081" width="15.125" style="1" customWidth="1"/>
    <col min="5082" max="5082" width="9" style="1"/>
    <col min="5083" max="5083" width="14.875" style="1" customWidth="1"/>
    <col min="5084" max="5084" width="15.875" style="1" customWidth="1"/>
    <col min="5085" max="5085" width="13.625" style="1" customWidth="1"/>
    <col min="5086" max="5328" width="9" style="1"/>
    <col min="5329" max="5330" width="11" style="1" customWidth="1"/>
    <col min="5331" max="5331" width="19.375" style="1" customWidth="1"/>
    <col min="5332" max="5335" width="12.875" style="1" customWidth="1"/>
    <col min="5336" max="5336" width="2.5" style="1" customWidth="1"/>
    <col min="5337" max="5337" width="15.125" style="1" customWidth="1"/>
    <col min="5338" max="5338" width="9" style="1"/>
    <col min="5339" max="5339" width="14.875" style="1" customWidth="1"/>
    <col min="5340" max="5340" width="15.875" style="1" customWidth="1"/>
    <col min="5341" max="5341" width="13.625" style="1" customWidth="1"/>
    <col min="5342" max="5584" width="9" style="1"/>
    <col min="5585" max="5586" width="11" style="1" customWidth="1"/>
    <col min="5587" max="5587" width="19.375" style="1" customWidth="1"/>
    <col min="5588" max="5591" width="12.875" style="1" customWidth="1"/>
    <col min="5592" max="5592" width="2.5" style="1" customWidth="1"/>
    <col min="5593" max="5593" width="15.125" style="1" customWidth="1"/>
    <col min="5594" max="5594" width="9" style="1"/>
    <col min="5595" max="5595" width="14.875" style="1" customWidth="1"/>
    <col min="5596" max="5596" width="15.875" style="1" customWidth="1"/>
    <col min="5597" max="5597" width="13.625" style="1" customWidth="1"/>
    <col min="5598" max="5840" width="9" style="1"/>
    <col min="5841" max="5842" width="11" style="1" customWidth="1"/>
    <col min="5843" max="5843" width="19.375" style="1" customWidth="1"/>
    <col min="5844" max="5847" width="12.875" style="1" customWidth="1"/>
    <col min="5848" max="5848" width="2.5" style="1" customWidth="1"/>
    <col min="5849" max="5849" width="15.125" style="1" customWidth="1"/>
    <col min="5850" max="5850" width="9" style="1"/>
    <col min="5851" max="5851" width="14.875" style="1" customWidth="1"/>
    <col min="5852" max="5852" width="15.875" style="1" customWidth="1"/>
    <col min="5853" max="5853" width="13.625" style="1" customWidth="1"/>
    <col min="5854" max="6096" width="9" style="1"/>
    <col min="6097" max="6098" width="11" style="1" customWidth="1"/>
    <col min="6099" max="6099" width="19.375" style="1" customWidth="1"/>
    <col min="6100" max="6103" width="12.875" style="1" customWidth="1"/>
    <col min="6104" max="6104" width="2.5" style="1" customWidth="1"/>
    <col min="6105" max="6105" width="15.125" style="1" customWidth="1"/>
    <col min="6106" max="6106" width="9" style="1"/>
    <col min="6107" max="6107" width="14.875" style="1" customWidth="1"/>
    <col min="6108" max="6108" width="15.875" style="1" customWidth="1"/>
    <col min="6109" max="6109" width="13.625" style="1" customWidth="1"/>
    <col min="6110" max="6352" width="9" style="1"/>
    <col min="6353" max="6354" width="11" style="1" customWidth="1"/>
    <col min="6355" max="6355" width="19.375" style="1" customWidth="1"/>
    <col min="6356" max="6359" width="12.875" style="1" customWidth="1"/>
    <col min="6360" max="6360" width="2.5" style="1" customWidth="1"/>
    <col min="6361" max="6361" width="15.125" style="1" customWidth="1"/>
    <col min="6362" max="6362" width="9" style="1"/>
    <col min="6363" max="6363" width="14.875" style="1" customWidth="1"/>
    <col min="6364" max="6364" width="15.875" style="1" customWidth="1"/>
    <col min="6365" max="6365" width="13.625" style="1" customWidth="1"/>
    <col min="6366" max="6608" width="9" style="1"/>
    <col min="6609" max="6610" width="11" style="1" customWidth="1"/>
    <col min="6611" max="6611" width="19.375" style="1" customWidth="1"/>
    <col min="6612" max="6615" width="12.875" style="1" customWidth="1"/>
    <col min="6616" max="6616" width="2.5" style="1" customWidth="1"/>
    <col min="6617" max="6617" width="15.125" style="1" customWidth="1"/>
    <col min="6618" max="6618" width="9" style="1"/>
    <col min="6619" max="6619" width="14.875" style="1" customWidth="1"/>
    <col min="6620" max="6620" width="15.875" style="1" customWidth="1"/>
    <col min="6621" max="6621" width="13.625" style="1" customWidth="1"/>
    <col min="6622" max="6864" width="9" style="1"/>
    <col min="6865" max="6866" width="11" style="1" customWidth="1"/>
    <col min="6867" max="6867" width="19.375" style="1" customWidth="1"/>
    <col min="6868" max="6871" width="12.875" style="1" customWidth="1"/>
    <col min="6872" max="6872" width="2.5" style="1" customWidth="1"/>
    <col min="6873" max="6873" width="15.125" style="1" customWidth="1"/>
    <col min="6874" max="6874" width="9" style="1"/>
    <col min="6875" max="6875" width="14.875" style="1" customWidth="1"/>
    <col min="6876" max="6876" width="15.875" style="1" customWidth="1"/>
    <col min="6877" max="6877" width="13.625" style="1" customWidth="1"/>
    <col min="6878" max="7120" width="9" style="1"/>
    <col min="7121" max="7122" width="11" style="1" customWidth="1"/>
    <col min="7123" max="7123" width="19.375" style="1" customWidth="1"/>
    <col min="7124" max="7127" width="12.875" style="1" customWidth="1"/>
    <col min="7128" max="7128" width="2.5" style="1" customWidth="1"/>
    <col min="7129" max="7129" width="15.125" style="1" customWidth="1"/>
    <col min="7130" max="7130" width="9" style="1"/>
    <col min="7131" max="7131" width="14.875" style="1" customWidth="1"/>
    <col min="7132" max="7132" width="15.875" style="1" customWidth="1"/>
    <col min="7133" max="7133" width="13.625" style="1" customWidth="1"/>
    <col min="7134" max="7376" width="9" style="1"/>
    <col min="7377" max="7378" width="11" style="1" customWidth="1"/>
    <col min="7379" max="7379" width="19.375" style="1" customWidth="1"/>
    <col min="7380" max="7383" width="12.875" style="1" customWidth="1"/>
    <col min="7384" max="7384" width="2.5" style="1" customWidth="1"/>
    <col min="7385" max="7385" width="15.125" style="1" customWidth="1"/>
    <col min="7386" max="7386" width="9" style="1"/>
    <col min="7387" max="7387" width="14.875" style="1" customWidth="1"/>
    <col min="7388" max="7388" width="15.875" style="1" customWidth="1"/>
    <col min="7389" max="7389" width="13.625" style="1" customWidth="1"/>
    <col min="7390" max="7632" width="9" style="1"/>
    <col min="7633" max="7634" width="11" style="1" customWidth="1"/>
    <col min="7635" max="7635" width="19.375" style="1" customWidth="1"/>
    <col min="7636" max="7639" width="12.875" style="1" customWidth="1"/>
    <col min="7640" max="7640" width="2.5" style="1" customWidth="1"/>
    <col min="7641" max="7641" width="15.125" style="1" customWidth="1"/>
    <col min="7642" max="7642" width="9" style="1"/>
    <col min="7643" max="7643" width="14.875" style="1" customWidth="1"/>
    <col min="7644" max="7644" width="15.875" style="1" customWidth="1"/>
    <col min="7645" max="7645" width="13.625" style="1" customWidth="1"/>
    <col min="7646" max="7888" width="9" style="1"/>
    <col min="7889" max="7890" width="11" style="1" customWidth="1"/>
    <col min="7891" max="7891" width="19.375" style="1" customWidth="1"/>
    <col min="7892" max="7895" width="12.875" style="1" customWidth="1"/>
    <col min="7896" max="7896" width="2.5" style="1" customWidth="1"/>
    <col min="7897" max="7897" width="15.125" style="1" customWidth="1"/>
    <col min="7898" max="7898" width="9" style="1"/>
    <col min="7899" max="7899" width="14.875" style="1" customWidth="1"/>
    <col min="7900" max="7900" width="15.875" style="1" customWidth="1"/>
    <col min="7901" max="7901" width="13.625" style="1" customWidth="1"/>
    <col min="7902" max="8144" width="9" style="1"/>
    <col min="8145" max="8146" width="11" style="1" customWidth="1"/>
    <col min="8147" max="8147" width="19.375" style="1" customWidth="1"/>
    <col min="8148" max="8151" width="12.875" style="1" customWidth="1"/>
    <col min="8152" max="8152" width="2.5" style="1" customWidth="1"/>
    <col min="8153" max="8153" width="15.125" style="1" customWidth="1"/>
    <col min="8154" max="8154" width="9" style="1"/>
    <col min="8155" max="8155" width="14.875" style="1" customWidth="1"/>
    <col min="8156" max="8156" width="15.875" style="1" customWidth="1"/>
    <col min="8157" max="8157" width="13.625" style="1" customWidth="1"/>
    <col min="8158" max="8400" width="9" style="1"/>
    <col min="8401" max="8402" width="11" style="1" customWidth="1"/>
    <col min="8403" max="8403" width="19.375" style="1" customWidth="1"/>
    <col min="8404" max="8407" width="12.875" style="1" customWidth="1"/>
    <col min="8408" max="8408" width="2.5" style="1" customWidth="1"/>
    <col min="8409" max="8409" width="15.125" style="1" customWidth="1"/>
    <col min="8410" max="8410" width="9" style="1"/>
    <col min="8411" max="8411" width="14.875" style="1" customWidth="1"/>
    <col min="8412" max="8412" width="15.875" style="1" customWidth="1"/>
    <col min="8413" max="8413" width="13.625" style="1" customWidth="1"/>
    <col min="8414" max="8656" width="9" style="1"/>
    <col min="8657" max="8658" width="11" style="1" customWidth="1"/>
    <col min="8659" max="8659" width="19.375" style="1" customWidth="1"/>
    <col min="8660" max="8663" width="12.875" style="1" customWidth="1"/>
    <col min="8664" max="8664" width="2.5" style="1" customWidth="1"/>
    <col min="8665" max="8665" width="15.125" style="1" customWidth="1"/>
    <col min="8666" max="8666" width="9" style="1"/>
    <col min="8667" max="8667" width="14.875" style="1" customWidth="1"/>
    <col min="8668" max="8668" width="15.875" style="1" customWidth="1"/>
    <col min="8669" max="8669" width="13.625" style="1" customWidth="1"/>
    <col min="8670" max="8912" width="9" style="1"/>
    <col min="8913" max="8914" width="11" style="1" customWidth="1"/>
    <col min="8915" max="8915" width="19.375" style="1" customWidth="1"/>
    <col min="8916" max="8919" width="12.875" style="1" customWidth="1"/>
    <col min="8920" max="8920" width="2.5" style="1" customWidth="1"/>
    <col min="8921" max="8921" width="15.125" style="1" customWidth="1"/>
    <col min="8922" max="8922" width="9" style="1"/>
    <col min="8923" max="8923" width="14.875" style="1" customWidth="1"/>
    <col min="8924" max="8924" width="15.875" style="1" customWidth="1"/>
    <col min="8925" max="8925" width="13.625" style="1" customWidth="1"/>
    <col min="8926" max="9168" width="9" style="1"/>
    <col min="9169" max="9170" width="11" style="1" customWidth="1"/>
    <col min="9171" max="9171" width="19.375" style="1" customWidth="1"/>
    <col min="9172" max="9175" width="12.875" style="1" customWidth="1"/>
    <col min="9176" max="9176" width="2.5" style="1" customWidth="1"/>
    <col min="9177" max="9177" width="15.125" style="1" customWidth="1"/>
    <col min="9178" max="9178" width="9" style="1"/>
    <col min="9179" max="9179" width="14.875" style="1" customWidth="1"/>
    <col min="9180" max="9180" width="15.875" style="1" customWidth="1"/>
    <col min="9181" max="9181" width="13.625" style="1" customWidth="1"/>
    <col min="9182" max="9424" width="9" style="1"/>
    <col min="9425" max="9426" width="11" style="1" customWidth="1"/>
    <col min="9427" max="9427" width="19.375" style="1" customWidth="1"/>
    <col min="9428" max="9431" width="12.875" style="1" customWidth="1"/>
    <col min="9432" max="9432" width="2.5" style="1" customWidth="1"/>
    <col min="9433" max="9433" width="15.125" style="1" customWidth="1"/>
    <col min="9434" max="9434" width="9" style="1"/>
    <col min="9435" max="9435" width="14.875" style="1" customWidth="1"/>
    <col min="9436" max="9436" width="15.875" style="1" customWidth="1"/>
    <col min="9437" max="9437" width="13.625" style="1" customWidth="1"/>
    <col min="9438" max="9680" width="9" style="1"/>
    <col min="9681" max="9682" width="11" style="1" customWidth="1"/>
    <col min="9683" max="9683" width="19.375" style="1" customWidth="1"/>
    <col min="9684" max="9687" width="12.875" style="1" customWidth="1"/>
    <col min="9688" max="9688" width="2.5" style="1" customWidth="1"/>
    <col min="9689" max="9689" width="15.125" style="1" customWidth="1"/>
    <col min="9690" max="9690" width="9" style="1"/>
    <col min="9691" max="9691" width="14.875" style="1" customWidth="1"/>
    <col min="9692" max="9692" width="15.875" style="1" customWidth="1"/>
    <col min="9693" max="9693" width="13.625" style="1" customWidth="1"/>
    <col min="9694" max="9936" width="9" style="1"/>
    <col min="9937" max="9938" width="11" style="1" customWidth="1"/>
    <col min="9939" max="9939" width="19.375" style="1" customWidth="1"/>
    <col min="9940" max="9943" width="12.875" style="1" customWidth="1"/>
    <col min="9944" max="9944" width="2.5" style="1" customWidth="1"/>
    <col min="9945" max="9945" width="15.125" style="1" customWidth="1"/>
    <col min="9946" max="9946" width="9" style="1"/>
    <col min="9947" max="9947" width="14.875" style="1" customWidth="1"/>
    <col min="9948" max="9948" width="15.875" style="1" customWidth="1"/>
    <col min="9949" max="9949" width="13.625" style="1" customWidth="1"/>
    <col min="9950" max="10192" width="9" style="1"/>
    <col min="10193" max="10194" width="11" style="1" customWidth="1"/>
    <col min="10195" max="10195" width="19.375" style="1" customWidth="1"/>
    <col min="10196" max="10199" width="12.875" style="1" customWidth="1"/>
    <col min="10200" max="10200" width="2.5" style="1" customWidth="1"/>
    <col min="10201" max="10201" width="15.125" style="1" customWidth="1"/>
    <col min="10202" max="10202" width="9" style="1"/>
    <col min="10203" max="10203" width="14.875" style="1" customWidth="1"/>
    <col min="10204" max="10204" width="15.875" style="1" customWidth="1"/>
    <col min="10205" max="10205" width="13.625" style="1" customWidth="1"/>
    <col min="10206" max="10448" width="9" style="1"/>
    <col min="10449" max="10450" width="11" style="1" customWidth="1"/>
    <col min="10451" max="10451" width="19.375" style="1" customWidth="1"/>
    <col min="10452" max="10455" width="12.875" style="1" customWidth="1"/>
    <col min="10456" max="10456" width="2.5" style="1" customWidth="1"/>
    <col min="10457" max="10457" width="15.125" style="1" customWidth="1"/>
    <col min="10458" max="10458" width="9" style="1"/>
    <col min="10459" max="10459" width="14.875" style="1" customWidth="1"/>
    <col min="10460" max="10460" width="15.875" style="1" customWidth="1"/>
    <col min="10461" max="10461" width="13.625" style="1" customWidth="1"/>
    <col min="10462" max="10704" width="9" style="1"/>
    <col min="10705" max="10706" width="11" style="1" customWidth="1"/>
    <col min="10707" max="10707" width="19.375" style="1" customWidth="1"/>
    <col min="10708" max="10711" width="12.875" style="1" customWidth="1"/>
    <col min="10712" max="10712" width="2.5" style="1" customWidth="1"/>
    <col min="10713" max="10713" width="15.125" style="1" customWidth="1"/>
    <col min="10714" max="10714" width="9" style="1"/>
    <col min="10715" max="10715" width="14.875" style="1" customWidth="1"/>
    <col min="10716" max="10716" width="15.875" style="1" customWidth="1"/>
    <col min="10717" max="10717" width="13.625" style="1" customWidth="1"/>
    <col min="10718" max="10960" width="9" style="1"/>
    <col min="10961" max="10962" width="11" style="1" customWidth="1"/>
    <col min="10963" max="10963" width="19.375" style="1" customWidth="1"/>
    <col min="10964" max="10967" width="12.875" style="1" customWidth="1"/>
    <col min="10968" max="10968" width="2.5" style="1" customWidth="1"/>
    <col min="10969" max="10969" width="15.125" style="1" customWidth="1"/>
    <col min="10970" max="10970" width="9" style="1"/>
    <col min="10971" max="10971" width="14.875" style="1" customWidth="1"/>
    <col min="10972" max="10972" width="15.875" style="1" customWidth="1"/>
    <col min="10973" max="10973" width="13.625" style="1" customWidth="1"/>
    <col min="10974" max="11216" width="9" style="1"/>
    <col min="11217" max="11218" width="11" style="1" customWidth="1"/>
    <col min="11219" max="11219" width="19.375" style="1" customWidth="1"/>
    <col min="11220" max="11223" width="12.875" style="1" customWidth="1"/>
    <col min="11224" max="11224" width="2.5" style="1" customWidth="1"/>
    <col min="11225" max="11225" width="15.125" style="1" customWidth="1"/>
    <col min="11226" max="11226" width="9" style="1"/>
    <col min="11227" max="11227" width="14.875" style="1" customWidth="1"/>
    <col min="11228" max="11228" width="15.875" style="1" customWidth="1"/>
    <col min="11229" max="11229" width="13.625" style="1" customWidth="1"/>
    <col min="11230" max="11472" width="9" style="1"/>
    <col min="11473" max="11474" width="11" style="1" customWidth="1"/>
    <col min="11475" max="11475" width="19.375" style="1" customWidth="1"/>
    <col min="11476" max="11479" width="12.875" style="1" customWidth="1"/>
    <col min="11480" max="11480" width="2.5" style="1" customWidth="1"/>
    <col min="11481" max="11481" width="15.125" style="1" customWidth="1"/>
    <col min="11482" max="11482" width="9" style="1"/>
    <col min="11483" max="11483" width="14.875" style="1" customWidth="1"/>
    <col min="11484" max="11484" width="15.875" style="1" customWidth="1"/>
    <col min="11485" max="11485" width="13.625" style="1" customWidth="1"/>
    <col min="11486" max="11728" width="9" style="1"/>
    <col min="11729" max="11730" width="11" style="1" customWidth="1"/>
    <col min="11731" max="11731" width="19.375" style="1" customWidth="1"/>
    <col min="11732" max="11735" width="12.875" style="1" customWidth="1"/>
    <col min="11736" max="11736" width="2.5" style="1" customWidth="1"/>
    <col min="11737" max="11737" width="15.125" style="1" customWidth="1"/>
    <col min="11738" max="11738" width="9" style="1"/>
    <col min="11739" max="11739" width="14.875" style="1" customWidth="1"/>
    <col min="11740" max="11740" width="15.875" style="1" customWidth="1"/>
    <col min="11741" max="11741" width="13.625" style="1" customWidth="1"/>
    <col min="11742" max="11984" width="9" style="1"/>
    <col min="11985" max="11986" width="11" style="1" customWidth="1"/>
    <col min="11987" max="11987" width="19.375" style="1" customWidth="1"/>
    <col min="11988" max="11991" width="12.875" style="1" customWidth="1"/>
    <col min="11992" max="11992" width="2.5" style="1" customWidth="1"/>
    <col min="11993" max="11993" width="15.125" style="1" customWidth="1"/>
    <col min="11994" max="11994" width="9" style="1"/>
    <col min="11995" max="11995" width="14.875" style="1" customWidth="1"/>
    <col min="11996" max="11996" width="15.875" style="1" customWidth="1"/>
    <col min="11997" max="11997" width="13.625" style="1" customWidth="1"/>
    <col min="11998" max="12240" width="9" style="1"/>
    <col min="12241" max="12242" width="11" style="1" customWidth="1"/>
    <col min="12243" max="12243" width="19.375" style="1" customWidth="1"/>
    <col min="12244" max="12247" width="12.875" style="1" customWidth="1"/>
    <col min="12248" max="12248" width="2.5" style="1" customWidth="1"/>
    <col min="12249" max="12249" width="15.125" style="1" customWidth="1"/>
    <col min="12250" max="12250" width="9" style="1"/>
    <col min="12251" max="12251" width="14.875" style="1" customWidth="1"/>
    <col min="12252" max="12252" width="15.875" style="1" customWidth="1"/>
    <col min="12253" max="12253" width="13.625" style="1" customWidth="1"/>
    <col min="12254" max="12496" width="9" style="1"/>
    <col min="12497" max="12498" width="11" style="1" customWidth="1"/>
    <col min="12499" max="12499" width="19.375" style="1" customWidth="1"/>
    <col min="12500" max="12503" width="12.875" style="1" customWidth="1"/>
    <col min="12504" max="12504" width="2.5" style="1" customWidth="1"/>
    <col min="12505" max="12505" width="15.125" style="1" customWidth="1"/>
    <col min="12506" max="12506" width="9" style="1"/>
    <col min="12507" max="12507" width="14.875" style="1" customWidth="1"/>
    <col min="12508" max="12508" width="15.875" style="1" customWidth="1"/>
    <col min="12509" max="12509" width="13.625" style="1" customWidth="1"/>
    <col min="12510" max="12752" width="9" style="1"/>
    <col min="12753" max="12754" width="11" style="1" customWidth="1"/>
    <col min="12755" max="12755" width="19.375" style="1" customWidth="1"/>
    <col min="12756" max="12759" width="12.875" style="1" customWidth="1"/>
    <col min="12760" max="12760" width="2.5" style="1" customWidth="1"/>
    <col min="12761" max="12761" width="15.125" style="1" customWidth="1"/>
    <col min="12762" max="12762" width="9" style="1"/>
    <col min="12763" max="12763" width="14.875" style="1" customWidth="1"/>
    <col min="12764" max="12764" width="15.875" style="1" customWidth="1"/>
    <col min="12765" max="12765" width="13.625" style="1" customWidth="1"/>
    <col min="12766" max="13008" width="9" style="1"/>
    <col min="13009" max="13010" width="11" style="1" customWidth="1"/>
    <col min="13011" max="13011" width="19.375" style="1" customWidth="1"/>
    <col min="13012" max="13015" width="12.875" style="1" customWidth="1"/>
    <col min="13016" max="13016" width="2.5" style="1" customWidth="1"/>
    <col min="13017" max="13017" width="15.125" style="1" customWidth="1"/>
    <col min="13018" max="13018" width="9" style="1"/>
    <col min="13019" max="13019" width="14.875" style="1" customWidth="1"/>
    <col min="13020" max="13020" width="15.875" style="1" customWidth="1"/>
    <col min="13021" max="13021" width="13.625" style="1" customWidth="1"/>
    <col min="13022" max="13264" width="9" style="1"/>
    <col min="13265" max="13266" width="11" style="1" customWidth="1"/>
    <col min="13267" max="13267" width="19.375" style="1" customWidth="1"/>
    <col min="13268" max="13271" width="12.875" style="1" customWidth="1"/>
    <col min="13272" max="13272" width="2.5" style="1" customWidth="1"/>
    <col min="13273" max="13273" width="15.125" style="1" customWidth="1"/>
    <col min="13274" max="13274" width="9" style="1"/>
    <col min="13275" max="13275" width="14.875" style="1" customWidth="1"/>
    <col min="13276" max="13276" width="15.875" style="1" customWidth="1"/>
    <col min="13277" max="13277" width="13.625" style="1" customWidth="1"/>
    <col min="13278" max="13520" width="9" style="1"/>
    <col min="13521" max="13522" width="11" style="1" customWidth="1"/>
    <col min="13523" max="13523" width="19.375" style="1" customWidth="1"/>
    <col min="13524" max="13527" width="12.875" style="1" customWidth="1"/>
    <col min="13528" max="13528" width="2.5" style="1" customWidth="1"/>
    <col min="13529" max="13529" width="15.125" style="1" customWidth="1"/>
    <col min="13530" max="13530" width="9" style="1"/>
    <col min="13531" max="13531" width="14.875" style="1" customWidth="1"/>
    <col min="13532" max="13532" width="15.875" style="1" customWidth="1"/>
    <col min="13533" max="13533" width="13.625" style="1" customWidth="1"/>
    <col min="13534" max="13776" width="9" style="1"/>
    <col min="13777" max="13778" width="11" style="1" customWidth="1"/>
    <col min="13779" max="13779" width="19.375" style="1" customWidth="1"/>
    <col min="13780" max="13783" width="12.875" style="1" customWidth="1"/>
    <col min="13784" max="13784" width="2.5" style="1" customWidth="1"/>
    <col min="13785" max="13785" width="15.125" style="1" customWidth="1"/>
    <col min="13786" max="13786" width="9" style="1"/>
    <col min="13787" max="13787" width="14.875" style="1" customWidth="1"/>
    <col min="13788" max="13788" width="15.875" style="1" customWidth="1"/>
    <col min="13789" max="13789" width="13.625" style="1" customWidth="1"/>
    <col min="13790" max="14032" width="9" style="1"/>
    <col min="14033" max="14034" width="11" style="1" customWidth="1"/>
    <col min="14035" max="14035" width="19.375" style="1" customWidth="1"/>
    <col min="14036" max="14039" width="12.875" style="1" customWidth="1"/>
    <col min="14040" max="14040" width="2.5" style="1" customWidth="1"/>
    <col min="14041" max="14041" width="15.125" style="1" customWidth="1"/>
    <col min="14042" max="14042" width="9" style="1"/>
    <col min="14043" max="14043" width="14.875" style="1" customWidth="1"/>
    <col min="14044" max="14044" width="15.875" style="1" customWidth="1"/>
    <col min="14045" max="14045" width="13.625" style="1" customWidth="1"/>
    <col min="14046" max="14288" width="9" style="1"/>
    <col min="14289" max="14290" width="11" style="1" customWidth="1"/>
    <col min="14291" max="14291" width="19.375" style="1" customWidth="1"/>
    <col min="14292" max="14295" width="12.875" style="1" customWidth="1"/>
    <col min="14296" max="14296" width="2.5" style="1" customWidth="1"/>
    <col min="14297" max="14297" width="15.125" style="1" customWidth="1"/>
    <col min="14298" max="14298" width="9" style="1"/>
    <col min="14299" max="14299" width="14.875" style="1" customWidth="1"/>
    <col min="14300" max="14300" width="15.875" style="1" customWidth="1"/>
    <col min="14301" max="14301" width="13.625" style="1" customWidth="1"/>
    <col min="14302" max="14544" width="9" style="1"/>
    <col min="14545" max="14546" width="11" style="1" customWidth="1"/>
    <col min="14547" max="14547" width="19.375" style="1" customWidth="1"/>
    <col min="14548" max="14551" width="12.875" style="1" customWidth="1"/>
    <col min="14552" max="14552" width="2.5" style="1" customWidth="1"/>
    <col min="14553" max="14553" width="15.125" style="1" customWidth="1"/>
    <col min="14554" max="14554" width="9" style="1"/>
    <col min="14555" max="14555" width="14.875" style="1" customWidth="1"/>
    <col min="14556" max="14556" width="15.875" style="1" customWidth="1"/>
    <col min="14557" max="14557" width="13.625" style="1" customWidth="1"/>
    <col min="14558" max="14800" width="9" style="1"/>
    <col min="14801" max="14802" width="11" style="1" customWidth="1"/>
    <col min="14803" max="14803" width="19.375" style="1" customWidth="1"/>
    <col min="14804" max="14807" width="12.875" style="1" customWidth="1"/>
    <col min="14808" max="14808" width="2.5" style="1" customWidth="1"/>
    <col min="14809" max="14809" width="15.125" style="1" customWidth="1"/>
    <col min="14810" max="14810" width="9" style="1"/>
    <col min="14811" max="14811" width="14.875" style="1" customWidth="1"/>
    <col min="14812" max="14812" width="15.875" style="1" customWidth="1"/>
    <col min="14813" max="14813" width="13.625" style="1" customWidth="1"/>
    <col min="14814" max="15056" width="9" style="1"/>
    <col min="15057" max="15058" width="11" style="1" customWidth="1"/>
    <col min="15059" max="15059" width="19.375" style="1" customWidth="1"/>
    <col min="15060" max="15063" width="12.875" style="1" customWidth="1"/>
    <col min="15064" max="15064" width="2.5" style="1" customWidth="1"/>
    <col min="15065" max="15065" width="15.125" style="1" customWidth="1"/>
    <col min="15066" max="15066" width="9" style="1"/>
    <col min="15067" max="15067" width="14.875" style="1" customWidth="1"/>
    <col min="15068" max="15068" width="15.875" style="1" customWidth="1"/>
    <col min="15069" max="15069" width="13.625" style="1" customWidth="1"/>
    <col min="15070" max="15312" width="9" style="1"/>
    <col min="15313" max="15314" width="11" style="1" customWidth="1"/>
    <col min="15315" max="15315" width="19.375" style="1" customWidth="1"/>
    <col min="15316" max="15319" width="12.875" style="1" customWidth="1"/>
    <col min="15320" max="15320" width="2.5" style="1" customWidth="1"/>
    <col min="15321" max="15321" width="15.125" style="1" customWidth="1"/>
    <col min="15322" max="15322" width="9" style="1"/>
    <col min="15323" max="15323" width="14.875" style="1" customWidth="1"/>
    <col min="15324" max="15324" width="15.875" style="1" customWidth="1"/>
    <col min="15325" max="15325" width="13.625" style="1" customWidth="1"/>
    <col min="15326" max="15568" width="9" style="1"/>
    <col min="15569" max="15570" width="11" style="1" customWidth="1"/>
    <col min="15571" max="15571" width="19.375" style="1" customWidth="1"/>
    <col min="15572" max="15575" width="12.875" style="1" customWidth="1"/>
    <col min="15576" max="15576" width="2.5" style="1" customWidth="1"/>
    <col min="15577" max="15577" width="15.125" style="1" customWidth="1"/>
    <col min="15578" max="15578" width="9" style="1"/>
    <col min="15579" max="15579" width="14.875" style="1" customWidth="1"/>
    <col min="15580" max="15580" width="15.875" style="1" customWidth="1"/>
    <col min="15581" max="15581" width="13.625" style="1" customWidth="1"/>
    <col min="15582" max="15824" width="9" style="1"/>
    <col min="15825" max="15826" width="11" style="1" customWidth="1"/>
    <col min="15827" max="15827" width="19.375" style="1" customWidth="1"/>
    <col min="15828" max="15831" width="12.875" style="1" customWidth="1"/>
    <col min="15832" max="15832" width="2.5" style="1" customWidth="1"/>
    <col min="15833" max="15833" width="15.125" style="1" customWidth="1"/>
    <col min="15834" max="15834" width="9" style="1"/>
    <col min="15835" max="15835" width="14.875" style="1" customWidth="1"/>
    <col min="15836" max="15836" width="15.875" style="1" customWidth="1"/>
    <col min="15837" max="15837" width="13.625" style="1" customWidth="1"/>
    <col min="15838" max="16080" width="9" style="1"/>
    <col min="16081" max="16082" width="11" style="1" customWidth="1"/>
    <col min="16083" max="16083" width="19.375" style="1" customWidth="1"/>
    <col min="16084" max="16087" width="12.875" style="1" customWidth="1"/>
    <col min="16088" max="16088" width="2.5" style="1" customWidth="1"/>
    <col min="16089" max="16089" width="15.125" style="1" customWidth="1"/>
    <col min="16090" max="16090" width="9" style="1"/>
    <col min="16091" max="16091" width="14.875" style="1" customWidth="1"/>
    <col min="16092" max="16092" width="15.875" style="1" customWidth="1"/>
    <col min="16093" max="16093" width="13.625" style="1" customWidth="1"/>
    <col min="16094" max="16364" width="9" style="1"/>
    <col min="16365" max="16383" width="9" style="1" customWidth="1"/>
    <col min="16384" max="16384" width="9" style="1"/>
  </cols>
  <sheetData>
    <row r="1" spans="1:15">
      <c r="F1" s="46"/>
      <c r="G1" s="46"/>
      <c r="L1" s="45"/>
      <c r="N1" s="46"/>
      <c r="O1" s="46"/>
    </row>
    <row r="2" spans="1:15" ht="26.25" customHeight="1">
      <c r="A2" s="76"/>
      <c r="B2" s="68"/>
      <c r="C2" s="68"/>
      <c r="D2" s="68" t="s">
        <v>212</v>
      </c>
      <c r="E2" s="68"/>
      <c r="F2" s="68"/>
      <c r="G2" s="68"/>
      <c r="I2" s="76"/>
      <c r="J2" s="68"/>
      <c r="K2" s="68"/>
      <c r="L2" s="68"/>
      <c r="M2" s="68"/>
      <c r="N2" s="68"/>
      <c r="O2" s="68"/>
    </row>
    <row r="3" spans="1:15" ht="18.75" customHeight="1" thickBot="1">
      <c r="A3" s="9" t="s">
        <v>228</v>
      </c>
      <c r="F3" s="46"/>
      <c r="G3" s="43" t="s">
        <v>1</v>
      </c>
    </row>
    <row r="4" spans="1:15" ht="12.95" customHeight="1">
      <c r="A4" s="47" t="s">
        <v>55</v>
      </c>
      <c r="B4" s="48" t="s">
        <v>56</v>
      </c>
      <c r="C4" s="48" t="s">
        <v>57</v>
      </c>
      <c r="D4" s="49" t="s">
        <v>8</v>
      </c>
      <c r="E4" s="48" t="s">
        <v>231</v>
      </c>
      <c r="F4" s="48" t="s">
        <v>30</v>
      </c>
      <c r="G4" s="50" t="s">
        <v>4</v>
      </c>
    </row>
    <row r="5" spans="1:15" ht="12.95" customHeight="1">
      <c r="A5" s="346"/>
      <c r="B5" s="343" t="s">
        <v>92</v>
      </c>
      <c r="C5" s="111" t="s">
        <v>194</v>
      </c>
      <c r="D5" s="3">
        <f>('소방_갑지(사업비)'!D14-'소방_갑지(사업비)'!D13-'소방_갑지(사업비)'!D12)*4.061%</f>
        <v>16156102.05099</v>
      </c>
      <c r="E5" s="3">
        <f>D5</f>
        <v>16156102.05099</v>
      </c>
      <c r="F5" s="224">
        <v>0</v>
      </c>
      <c r="G5" s="7"/>
      <c r="H5" s="100">
        <v>0.80088169910038098</v>
      </c>
    </row>
    <row r="6" spans="1:15" ht="12.95" customHeight="1">
      <c r="A6" s="346"/>
      <c r="B6" s="344"/>
      <c r="C6" s="111" t="s">
        <v>195</v>
      </c>
      <c r="D6" s="3">
        <f>('소방_갑지(사업비)'!D14-'소방_갑지(사업비)'!D13-'소방_갑지(사업비)'!D12)*1.359%</f>
        <v>5406585.2468099995</v>
      </c>
      <c r="E6" s="3">
        <f>D6</f>
        <v>5406585.2468099995</v>
      </c>
      <c r="F6" s="224">
        <v>0</v>
      </c>
      <c r="G6" s="7"/>
      <c r="H6" s="100">
        <v>0.19911830089961902</v>
      </c>
    </row>
    <row r="7" spans="1:15" ht="12.95" customHeight="1">
      <c r="A7" s="346"/>
      <c r="B7" s="344"/>
      <c r="C7" s="70" t="s">
        <v>58</v>
      </c>
      <c r="D7" s="71">
        <f>SUM(D5:D6)</f>
        <v>21562687.297800001</v>
      </c>
      <c r="E7" s="71">
        <f>E6+E5</f>
        <v>21562687.297800001</v>
      </c>
      <c r="F7" s="225">
        <v>0</v>
      </c>
      <c r="G7" s="73">
        <f>SUM(G5:G6)</f>
        <v>0</v>
      </c>
      <c r="H7" s="100"/>
    </row>
    <row r="8" spans="1:15" ht="12.95" customHeight="1">
      <c r="A8" s="346"/>
      <c r="B8" s="377" t="s">
        <v>32</v>
      </c>
      <c r="C8" s="377"/>
      <c r="D8" s="109">
        <f>'소방_갑지(사업비)'!D6</f>
        <v>244839938</v>
      </c>
      <c r="E8" s="108"/>
      <c r="F8" s="208">
        <v>0</v>
      </c>
      <c r="G8" s="110">
        <f>D8</f>
        <v>244839938</v>
      </c>
    </row>
    <row r="9" spans="1:15" ht="12.95" customHeight="1">
      <c r="A9" s="346"/>
      <c r="B9" s="377" t="s">
        <v>6</v>
      </c>
      <c r="C9" s="377"/>
      <c r="D9" s="109">
        <f>'소방_갑지(사업비)'!D5</f>
        <v>53473078</v>
      </c>
      <c r="E9" s="108"/>
      <c r="F9" s="208">
        <v>0</v>
      </c>
      <c r="G9" s="110">
        <f>D9</f>
        <v>53473078</v>
      </c>
    </row>
    <row r="10" spans="1:15" ht="12.95" customHeight="1">
      <c r="A10" s="346"/>
      <c r="B10" s="377" t="s">
        <v>33</v>
      </c>
      <c r="C10" s="377"/>
      <c r="D10" s="109">
        <f>'소방_갑지(사업비)'!D7</f>
        <v>34651477</v>
      </c>
      <c r="E10" s="108"/>
      <c r="F10" s="208">
        <v>0</v>
      </c>
      <c r="G10" s="110">
        <f>D10</f>
        <v>34651477</v>
      </c>
    </row>
    <row r="11" spans="1:15" ht="12.95" customHeight="1">
      <c r="A11" s="346"/>
      <c r="B11" s="377" t="s">
        <v>34</v>
      </c>
      <c r="C11" s="377"/>
      <c r="D11" s="109">
        <f>'소방_갑지(사업비)'!D9</f>
        <v>28321913</v>
      </c>
      <c r="E11" s="208">
        <v>0</v>
      </c>
      <c r="F11" s="208">
        <v>0</v>
      </c>
      <c r="G11" s="110">
        <f t="shared" ref="G11:G12" si="0">D11</f>
        <v>28321913</v>
      </c>
    </row>
    <row r="12" spans="1:15" ht="12.95" customHeight="1">
      <c r="A12" s="346"/>
      <c r="B12" s="377" t="s">
        <v>35</v>
      </c>
      <c r="C12" s="377"/>
      <c r="D12" s="109">
        <f>'소방_갑지(사업비)'!D10</f>
        <v>14986466</v>
      </c>
      <c r="E12" s="208">
        <v>0</v>
      </c>
      <c r="F12" s="208">
        <v>0</v>
      </c>
      <c r="G12" s="110">
        <f t="shared" si="0"/>
        <v>14986466</v>
      </c>
    </row>
    <row r="13" spans="1:15" ht="12.95" customHeight="1">
      <c r="A13" s="347"/>
      <c r="B13" s="348" t="s">
        <v>82</v>
      </c>
      <c r="C13" s="349"/>
      <c r="D13" s="81">
        <f>SUM(D7:D12)</f>
        <v>397835559.2978</v>
      </c>
      <c r="E13" s="82">
        <f>SUM(E7:E12)</f>
        <v>21562687.297800001</v>
      </c>
      <c r="F13" s="209">
        <v>0</v>
      </c>
      <c r="G13" s="83">
        <f>SUM(G7:G12)</f>
        <v>376272872</v>
      </c>
    </row>
    <row r="14" spans="1:15" ht="12.95" customHeight="1">
      <c r="A14" s="378" t="s">
        <v>37</v>
      </c>
      <c r="B14" s="377"/>
      <c r="C14" s="377"/>
      <c r="D14" s="109">
        <f>'소방_갑지(사업비)'!D12</f>
        <v>22864113</v>
      </c>
      <c r="E14" s="109">
        <f>ROUNDDOWN(D14*($E$13/$D$13),0)</f>
        <v>1239234</v>
      </c>
      <c r="F14" s="208">
        <v>0</v>
      </c>
      <c r="G14" s="222">
        <f>D14-E14</f>
        <v>21624879</v>
      </c>
      <c r="H14" s="51"/>
    </row>
    <row r="15" spans="1:15" ht="12.95" customHeight="1">
      <c r="A15" s="378" t="s">
        <v>61</v>
      </c>
      <c r="B15" s="377"/>
      <c r="C15" s="377"/>
      <c r="D15" s="109">
        <f>'소방_갑지(사업비)'!D13</f>
        <v>36582580</v>
      </c>
      <c r="E15" s="109">
        <f>ROUNDDOWN(D15*($E$13/$D$13),0)</f>
        <v>1982775</v>
      </c>
      <c r="F15" s="208">
        <v>0</v>
      </c>
      <c r="G15" s="222">
        <f>D15-E15</f>
        <v>34599805</v>
      </c>
      <c r="H15" s="51"/>
    </row>
    <row r="16" spans="1:15" ht="12.95" customHeight="1" thickBot="1">
      <c r="A16" s="341" t="s">
        <v>62</v>
      </c>
      <c r="B16" s="342"/>
      <c r="C16" s="342"/>
      <c r="D16" s="74">
        <f>D15+D14+D13</f>
        <v>457282252.2978</v>
      </c>
      <c r="E16" s="74">
        <f>E15+E14+E13</f>
        <v>24784696.297800001</v>
      </c>
      <c r="F16" s="207">
        <v>0</v>
      </c>
      <c r="G16" s="75">
        <f>G15+G14+G13</f>
        <v>432497556</v>
      </c>
    </row>
    <row r="17" spans="4:7" ht="13.5" customHeight="1">
      <c r="D17" s="44"/>
      <c r="E17" s="101"/>
      <c r="F17" s="101"/>
      <c r="G17" s="101"/>
    </row>
    <row r="18" spans="4:7">
      <c r="D18" s="106"/>
      <c r="E18" s="100">
        <f>E14/D14</f>
        <v>5.4199959561081597E-2</v>
      </c>
    </row>
    <row r="19" spans="4:7">
      <c r="D19" s="106"/>
      <c r="E19" s="100">
        <f>E15/D15</f>
        <v>5.4199977147593198E-2</v>
      </c>
    </row>
    <row r="20" spans="4:7">
      <c r="E20" s="100"/>
    </row>
    <row r="22" spans="4:7">
      <c r="E22" s="100">
        <f>E7/D13</f>
        <v>5.4199999959428563E-2</v>
      </c>
    </row>
    <row r="25" spans="4:7" ht="13.5" customHeight="1"/>
  </sheetData>
  <mergeCells count="11">
    <mergeCell ref="B9:C9"/>
    <mergeCell ref="A14:C14"/>
    <mergeCell ref="A15:C15"/>
    <mergeCell ref="A16:C16"/>
    <mergeCell ref="B5:B7"/>
    <mergeCell ref="B8:C8"/>
    <mergeCell ref="B11:C11"/>
    <mergeCell ref="B12:C12"/>
    <mergeCell ref="A5:A13"/>
    <mergeCell ref="B13:C13"/>
    <mergeCell ref="B10:C10"/>
  </mergeCells>
  <phoneticPr fontId="1" type="noConversion"/>
  <printOptions horizontalCentered="1"/>
  <pageMargins left="0.23622047244094491" right="0.15748031496062992" top="0.39370078740157483" bottom="0.23622047244094491" header="0.27559055118110237" footer="0.1574803149606299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3"/>
  <sheetViews>
    <sheetView tabSelected="1" topLeftCell="J4" zoomScale="85" zoomScaleNormal="85" workbookViewId="0">
      <selection activeCell="AI37" sqref="AI37"/>
    </sheetView>
  </sheetViews>
  <sheetFormatPr defaultRowHeight="16.5"/>
  <sheetData>
    <row r="1" spans="1:39" ht="27">
      <c r="A1" s="226" t="s">
        <v>236</v>
      </c>
      <c r="B1" s="227"/>
      <c r="C1" s="228"/>
      <c r="D1" s="228"/>
      <c r="E1" s="229"/>
      <c r="F1" s="228"/>
      <c r="G1" s="228"/>
      <c r="H1" s="229"/>
      <c r="I1" s="228"/>
      <c r="J1" s="228"/>
      <c r="K1" s="228"/>
      <c r="L1" s="228"/>
      <c r="M1" s="228"/>
      <c r="N1" s="228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  <c r="AI1" s="230"/>
      <c r="AJ1" s="230"/>
      <c r="AK1" s="230"/>
      <c r="AL1" s="230"/>
      <c r="AM1" s="230"/>
    </row>
    <row r="2" spans="1:39" ht="21">
      <c r="A2" s="231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  <c r="AJ2" s="231"/>
      <c r="AK2" s="231"/>
      <c r="AL2" s="231"/>
      <c r="AM2" s="231"/>
    </row>
    <row r="3" spans="1:39" ht="21">
      <c r="A3" s="232" t="s">
        <v>237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G3" s="231"/>
      <c r="AH3" s="231"/>
      <c r="AI3" s="231"/>
      <c r="AJ3" s="231"/>
      <c r="AK3" s="231"/>
      <c r="AL3" s="231"/>
      <c r="AM3" s="231"/>
    </row>
    <row r="4" spans="1:39" ht="17.25" thickBot="1">
      <c r="A4" s="233" t="s">
        <v>238</v>
      </c>
      <c r="B4" s="233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3"/>
      <c r="AA4" s="233"/>
      <c r="AB4" s="233"/>
      <c r="AC4" s="233"/>
      <c r="AD4" s="233"/>
      <c r="AE4" s="233"/>
      <c r="AF4" s="233"/>
      <c r="AG4" s="233"/>
      <c r="AH4" s="233"/>
      <c r="AI4" s="233"/>
      <c r="AJ4" s="233"/>
      <c r="AK4" s="233"/>
      <c r="AL4" s="233"/>
      <c r="AM4" s="233"/>
    </row>
    <row r="5" spans="1:39" ht="17.25">
      <c r="A5" s="388" t="s">
        <v>239</v>
      </c>
      <c r="B5" s="389"/>
      <c r="C5" s="234">
        <v>2026</v>
      </c>
      <c r="D5" s="392" t="s">
        <v>240</v>
      </c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4"/>
      <c r="P5" s="392" t="s">
        <v>241</v>
      </c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4"/>
      <c r="AB5" s="395" t="s">
        <v>242</v>
      </c>
      <c r="AC5" s="396"/>
      <c r="AD5" s="396"/>
      <c r="AE5" s="396"/>
      <c r="AF5" s="396"/>
      <c r="AG5" s="396"/>
      <c r="AH5" s="396"/>
      <c r="AI5" s="396"/>
      <c r="AJ5" s="396"/>
      <c r="AK5" s="396"/>
      <c r="AL5" s="235"/>
      <c r="AM5" s="397" t="s">
        <v>243</v>
      </c>
    </row>
    <row r="6" spans="1:39" ht="17.25" thickBot="1">
      <c r="A6" s="390"/>
      <c r="B6" s="391"/>
      <c r="C6" s="238">
        <v>12</v>
      </c>
      <c r="D6" s="236">
        <v>1</v>
      </c>
      <c r="E6" s="237">
        <f>IF(D6&lt;12,D6+1,IF(D6=12,1,D6+1))</f>
        <v>2</v>
      </c>
      <c r="F6" s="237">
        <f>IF(E6&lt;12,E6+1,IF(E6=12,1,E6+1))</f>
        <v>3</v>
      </c>
      <c r="G6" s="237">
        <v>4</v>
      </c>
      <c r="H6" s="237">
        <f t="shared" ref="H6:AJ6" si="0">IF(G6&lt;12,G6+1,IF(G6=12,1,G6+1))</f>
        <v>5</v>
      </c>
      <c r="I6" s="237">
        <f t="shared" si="0"/>
        <v>6</v>
      </c>
      <c r="J6" s="237">
        <f t="shared" si="0"/>
        <v>7</v>
      </c>
      <c r="K6" s="237">
        <f t="shared" si="0"/>
        <v>8</v>
      </c>
      <c r="L6" s="237">
        <f t="shared" si="0"/>
        <v>9</v>
      </c>
      <c r="M6" s="237">
        <f t="shared" si="0"/>
        <v>10</v>
      </c>
      <c r="N6" s="237">
        <f t="shared" si="0"/>
        <v>11</v>
      </c>
      <c r="O6" s="238">
        <f t="shared" si="0"/>
        <v>12</v>
      </c>
      <c r="P6" s="236">
        <f t="shared" si="0"/>
        <v>1</v>
      </c>
      <c r="Q6" s="237">
        <f t="shared" si="0"/>
        <v>2</v>
      </c>
      <c r="R6" s="237">
        <f t="shared" si="0"/>
        <v>3</v>
      </c>
      <c r="S6" s="237">
        <f t="shared" si="0"/>
        <v>4</v>
      </c>
      <c r="T6" s="237">
        <f t="shared" si="0"/>
        <v>5</v>
      </c>
      <c r="U6" s="237">
        <f t="shared" si="0"/>
        <v>6</v>
      </c>
      <c r="V6" s="237">
        <f t="shared" si="0"/>
        <v>7</v>
      </c>
      <c r="W6" s="237">
        <f t="shared" si="0"/>
        <v>8</v>
      </c>
      <c r="X6" s="237">
        <f t="shared" si="0"/>
        <v>9</v>
      </c>
      <c r="Y6" s="237">
        <f t="shared" si="0"/>
        <v>10</v>
      </c>
      <c r="Z6" s="237">
        <f t="shared" si="0"/>
        <v>11</v>
      </c>
      <c r="AA6" s="238">
        <f t="shared" si="0"/>
        <v>12</v>
      </c>
      <c r="AB6" s="239">
        <f t="shared" si="0"/>
        <v>1</v>
      </c>
      <c r="AC6" s="240">
        <f t="shared" si="0"/>
        <v>2</v>
      </c>
      <c r="AD6" s="240">
        <f t="shared" si="0"/>
        <v>3</v>
      </c>
      <c r="AE6" s="240">
        <f t="shared" si="0"/>
        <v>4</v>
      </c>
      <c r="AF6" s="240">
        <f t="shared" si="0"/>
        <v>5</v>
      </c>
      <c r="AG6" s="240">
        <f t="shared" si="0"/>
        <v>6</v>
      </c>
      <c r="AH6" s="240">
        <f t="shared" si="0"/>
        <v>7</v>
      </c>
      <c r="AI6" s="240">
        <f t="shared" si="0"/>
        <v>8</v>
      </c>
      <c r="AJ6" s="240">
        <f t="shared" si="0"/>
        <v>9</v>
      </c>
      <c r="AK6" s="241">
        <f>IF(AJ6&lt;12,AJ6+1,IF(AJ6=12,1,AJ6+1))</f>
        <v>10</v>
      </c>
      <c r="AL6" s="242">
        <v>11</v>
      </c>
      <c r="AM6" s="398"/>
    </row>
    <row r="7" spans="1:39">
      <c r="A7" s="379" t="s">
        <v>244</v>
      </c>
      <c r="B7" s="380"/>
      <c r="C7" s="245"/>
      <c r="D7" s="243"/>
      <c r="E7" s="244"/>
      <c r="F7" s="244"/>
      <c r="G7" s="244"/>
      <c r="H7" s="244"/>
      <c r="I7" s="244"/>
      <c r="J7" s="244"/>
      <c r="K7" s="244"/>
      <c r="L7" s="244"/>
      <c r="M7" s="244"/>
      <c r="N7" s="246"/>
      <c r="O7" s="245"/>
      <c r="P7" s="247"/>
      <c r="Q7" s="244"/>
      <c r="R7" s="244"/>
      <c r="S7" s="244"/>
      <c r="T7" s="244"/>
      <c r="U7" s="244"/>
      <c r="V7" s="244"/>
      <c r="W7" s="244"/>
      <c r="X7" s="244"/>
      <c r="Y7" s="244"/>
      <c r="Z7" s="246"/>
      <c r="AA7" s="245"/>
      <c r="AB7" s="247"/>
      <c r="AC7" s="244"/>
      <c r="AD7" s="244"/>
      <c r="AE7" s="244"/>
      <c r="AF7" s="244"/>
      <c r="AG7" s="244"/>
      <c r="AH7" s="244"/>
      <c r="AI7" s="244"/>
      <c r="AJ7" s="244"/>
      <c r="AK7" s="246"/>
      <c r="AL7" s="248"/>
      <c r="AM7" s="385" t="s">
        <v>245</v>
      </c>
    </row>
    <row r="8" spans="1:39">
      <c r="A8" s="381"/>
      <c r="B8" s="382"/>
      <c r="C8" s="249"/>
      <c r="D8" s="249"/>
      <c r="E8" s="249"/>
      <c r="F8" s="249"/>
      <c r="G8" s="249"/>
      <c r="H8" s="249"/>
      <c r="I8" s="249"/>
      <c r="J8" s="249"/>
      <c r="K8" s="249"/>
      <c r="L8" s="249"/>
      <c r="M8" s="249"/>
      <c r="N8" s="250"/>
      <c r="O8" s="251"/>
      <c r="P8" s="252"/>
      <c r="Q8" s="253"/>
      <c r="R8" s="253"/>
      <c r="S8" s="253"/>
      <c r="T8" s="253"/>
      <c r="U8" s="249"/>
      <c r="V8" s="249"/>
      <c r="W8" s="249"/>
      <c r="X8" s="249"/>
      <c r="Y8" s="249"/>
      <c r="Z8" s="250"/>
      <c r="AA8" s="251"/>
      <c r="AB8" s="252"/>
      <c r="AC8" s="253"/>
      <c r="AD8" s="253"/>
      <c r="AE8" s="253"/>
      <c r="AF8" s="253"/>
      <c r="AG8" s="253"/>
      <c r="AH8" s="253"/>
      <c r="AI8" s="253"/>
      <c r="AJ8" s="253"/>
      <c r="AK8" s="250"/>
      <c r="AL8" s="254"/>
      <c r="AM8" s="386"/>
    </row>
    <row r="9" spans="1:39" ht="17.25" thickBot="1">
      <c r="A9" s="383"/>
      <c r="B9" s="384"/>
      <c r="C9" s="257"/>
      <c r="D9" s="255"/>
      <c r="E9" s="256"/>
      <c r="F9" s="256"/>
      <c r="G9" s="256"/>
      <c r="H9" s="256"/>
      <c r="I9" s="256"/>
      <c r="J9" s="256"/>
      <c r="K9" s="256"/>
      <c r="L9" s="256"/>
      <c r="M9" s="256"/>
      <c r="N9" s="258"/>
      <c r="O9" s="257"/>
      <c r="P9" s="259"/>
      <c r="Q9" s="260"/>
      <c r="R9" s="260"/>
      <c r="S9" s="260"/>
      <c r="T9" s="260"/>
      <c r="U9" s="256"/>
      <c r="V9" s="256"/>
      <c r="W9" s="256"/>
      <c r="X9" s="256"/>
      <c r="Y9" s="256"/>
      <c r="Z9" s="258"/>
      <c r="AA9" s="257"/>
      <c r="AB9" s="259"/>
      <c r="AC9" s="260"/>
      <c r="AD9" s="260"/>
      <c r="AE9" s="260"/>
      <c r="AF9" s="260"/>
      <c r="AG9" s="256"/>
      <c r="AH9" s="256"/>
      <c r="AI9" s="256"/>
      <c r="AJ9" s="256"/>
      <c r="AK9" s="258"/>
      <c r="AL9" s="261"/>
      <c r="AM9" s="387"/>
    </row>
    <row r="10" spans="1:39">
      <c r="A10" s="379" t="s">
        <v>246</v>
      </c>
      <c r="B10" s="380"/>
      <c r="C10" s="245"/>
      <c r="D10" s="243"/>
      <c r="E10" s="244"/>
      <c r="F10" s="244"/>
      <c r="G10" s="244"/>
      <c r="H10" s="244"/>
      <c r="I10" s="244"/>
      <c r="J10" s="244"/>
      <c r="K10" s="244"/>
      <c r="L10" s="244"/>
      <c r="M10" s="244"/>
      <c r="N10" s="246"/>
      <c r="O10" s="245"/>
      <c r="P10" s="247"/>
      <c r="Q10" s="244"/>
      <c r="R10" s="244"/>
      <c r="S10" s="244"/>
      <c r="T10" s="244"/>
      <c r="U10" s="244"/>
      <c r="V10" s="244"/>
      <c r="W10" s="244"/>
      <c r="X10" s="244"/>
      <c r="Y10" s="244"/>
      <c r="Z10" s="246"/>
      <c r="AA10" s="245"/>
      <c r="AB10" s="247"/>
      <c r="AC10" s="244"/>
      <c r="AD10" s="244"/>
      <c r="AE10" s="244"/>
      <c r="AF10" s="244"/>
      <c r="AG10" s="244"/>
      <c r="AH10" s="244"/>
      <c r="AI10" s="244"/>
      <c r="AJ10" s="244"/>
      <c r="AK10" s="246"/>
      <c r="AL10" s="248"/>
      <c r="AM10" s="399" t="s">
        <v>247</v>
      </c>
    </row>
    <row r="11" spans="1:39">
      <c r="A11" s="381"/>
      <c r="B11" s="382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49"/>
      <c r="N11" s="262"/>
      <c r="O11" s="263"/>
      <c r="P11" s="264"/>
      <c r="Q11" s="265"/>
      <c r="R11" s="265"/>
      <c r="S11" s="265"/>
      <c r="T11" s="265"/>
      <c r="U11" s="266"/>
      <c r="V11" s="266"/>
      <c r="W11" s="266"/>
      <c r="X11" s="266"/>
      <c r="Y11" s="266"/>
      <c r="Z11" s="262"/>
      <c r="AA11" s="263"/>
      <c r="AB11" s="267"/>
      <c r="AC11" s="268"/>
      <c r="AD11" s="268"/>
      <c r="AE11" s="268"/>
      <c r="AF11" s="268"/>
      <c r="AG11" s="268"/>
      <c r="AH11" s="268"/>
      <c r="AI11" s="268"/>
      <c r="AJ11" s="268"/>
      <c r="AK11" s="262"/>
      <c r="AL11" s="269"/>
      <c r="AM11" s="386"/>
    </row>
    <row r="12" spans="1:39" ht="17.25" thickBot="1">
      <c r="A12" s="383"/>
      <c r="B12" s="384"/>
      <c r="C12" s="257"/>
      <c r="D12" s="255"/>
      <c r="E12" s="256"/>
      <c r="F12" s="256"/>
      <c r="G12" s="256"/>
      <c r="H12" s="256"/>
      <c r="I12" s="256"/>
      <c r="J12" s="256"/>
      <c r="K12" s="256"/>
      <c r="L12" s="256"/>
      <c r="M12" s="256"/>
      <c r="N12" s="258"/>
      <c r="O12" s="257"/>
      <c r="P12" s="259"/>
      <c r="Q12" s="260"/>
      <c r="R12" s="260"/>
      <c r="S12" s="260"/>
      <c r="T12" s="260"/>
      <c r="U12" s="256"/>
      <c r="V12" s="256"/>
      <c r="W12" s="256"/>
      <c r="X12" s="256"/>
      <c r="Y12" s="256"/>
      <c r="Z12" s="258"/>
      <c r="AA12" s="257"/>
      <c r="AB12" s="259"/>
      <c r="AC12" s="260"/>
      <c r="AD12" s="260"/>
      <c r="AE12" s="260"/>
      <c r="AF12" s="260"/>
      <c r="AG12" s="256"/>
      <c r="AH12" s="256"/>
      <c r="AI12" s="256"/>
      <c r="AJ12" s="256"/>
      <c r="AK12" s="258"/>
      <c r="AL12" s="261"/>
      <c r="AM12" s="387"/>
    </row>
    <row r="13" spans="1:39">
      <c r="A13" s="400" t="s">
        <v>248</v>
      </c>
      <c r="B13" s="401"/>
      <c r="C13" s="272"/>
      <c r="D13" s="270"/>
      <c r="E13" s="271"/>
      <c r="F13" s="271"/>
      <c r="G13" s="271"/>
      <c r="H13" s="271"/>
      <c r="I13" s="271"/>
      <c r="J13" s="271"/>
      <c r="K13" s="271"/>
      <c r="L13" s="271"/>
      <c r="M13" s="271"/>
      <c r="N13" s="273"/>
      <c r="O13" s="272"/>
      <c r="P13" s="274"/>
      <c r="Q13" s="244"/>
      <c r="R13" s="244"/>
      <c r="S13" s="244"/>
      <c r="T13" s="244"/>
      <c r="U13" s="271"/>
      <c r="V13" s="271"/>
      <c r="W13" s="271"/>
      <c r="X13" s="271"/>
      <c r="Y13" s="271"/>
      <c r="Z13" s="273"/>
      <c r="AA13" s="272"/>
      <c r="AB13" s="274"/>
      <c r="AC13" s="244"/>
      <c r="AD13" s="244"/>
      <c r="AE13" s="244"/>
      <c r="AF13" s="244"/>
      <c r="AG13" s="271"/>
      <c r="AH13" s="271"/>
      <c r="AI13" s="271"/>
      <c r="AJ13" s="271"/>
      <c r="AK13" s="273"/>
      <c r="AL13" s="275"/>
      <c r="AM13" s="406" t="s">
        <v>249</v>
      </c>
    </row>
    <row r="14" spans="1:39">
      <c r="A14" s="402"/>
      <c r="B14" s="403"/>
      <c r="C14" s="263"/>
      <c r="D14" s="276"/>
      <c r="E14" s="266"/>
      <c r="F14" s="266"/>
      <c r="G14" s="266"/>
      <c r="H14" s="266"/>
      <c r="I14" s="266"/>
      <c r="J14" s="266"/>
      <c r="K14" s="266"/>
      <c r="L14" s="266"/>
      <c r="M14" s="266"/>
      <c r="N14" s="262"/>
      <c r="O14" s="263"/>
      <c r="P14" s="264"/>
      <c r="Q14" s="265"/>
      <c r="R14" s="265"/>
      <c r="S14" s="265"/>
      <c r="T14" s="265"/>
      <c r="U14" s="266"/>
      <c r="V14" s="266"/>
      <c r="W14" s="266"/>
      <c r="X14" s="266"/>
      <c r="Y14" s="266"/>
      <c r="Z14" s="262"/>
      <c r="AA14" s="263"/>
      <c r="AB14" s="264"/>
      <c r="AC14" s="266"/>
      <c r="AD14" s="265"/>
      <c r="AE14" s="265"/>
      <c r="AF14" s="268"/>
      <c r="AG14" s="268"/>
      <c r="AH14" s="268"/>
      <c r="AI14" s="253"/>
      <c r="AJ14" s="268"/>
      <c r="AK14" s="277"/>
      <c r="AL14" s="278"/>
      <c r="AM14" s="407"/>
    </row>
    <row r="15" spans="1:39" ht="17.25" thickBot="1">
      <c r="A15" s="404"/>
      <c r="B15" s="405"/>
      <c r="C15" s="257"/>
      <c r="D15" s="255"/>
      <c r="E15" s="256"/>
      <c r="F15" s="256"/>
      <c r="G15" s="256"/>
      <c r="H15" s="256"/>
      <c r="I15" s="256"/>
      <c r="J15" s="256"/>
      <c r="K15" s="256"/>
      <c r="L15" s="256"/>
      <c r="M15" s="256"/>
      <c r="N15" s="258"/>
      <c r="O15" s="257"/>
      <c r="P15" s="259"/>
      <c r="Q15" s="260"/>
      <c r="R15" s="260"/>
      <c r="S15" s="260"/>
      <c r="T15" s="260"/>
      <c r="U15" s="256"/>
      <c r="V15" s="256"/>
      <c r="W15" s="256"/>
      <c r="X15" s="256"/>
      <c r="Y15" s="256"/>
      <c r="Z15" s="258"/>
      <c r="AA15" s="257"/>
      <c r="AB15" s="259"/>
      <c r="AC15" s="260"/>
      <c r="AD15" s="260"/>
      <c r="AE15" s="260"/>
      <c r="AF15" s="260"/>
      <c r="AG15" s="256"/>
      <c r="AH15" s="256"/>
      <c r="AI15" s="256"/>
      <c r="AJ15" s="256"/>
      <c r="AK15" s="258"/>
      <c r="AL15" s="279"/>
      <c r="AM15" s="408"/>
    </row>
    <row r="16" spans="1:39">
      <c r="A16" s="409" t="s">
        <v>250</v>
      </c>
      <c r="B16" s="410"/>
      <c r="C16" s="282"/>
      <c r="D16" s="280"/>
      <c r="E16" s="281"/>
      <c r="F16" s="281"/>
      <c r="G16" s="281"/>
      <c r="H16" s="281"/>
      <c r="I16" s="281"/>
      <c r="J16" s="281"/>
      <c r="K16" s="281"/>
      <c r="L16" s="281"/>
      <c r="M16" s="281"/>
      <c r="N16" s="283"/>
      <c r="O16" s="282"/>
      <c r="P16" s="284"/>
      <c r="Q16" s="281"/>
      <c r="R16" s="281"/>
      <c r="S16" s="281"/>
      <c r="T16" s="281"/>
      <c r="U16" s="281"/>
      <c r="V16" s="281"/>
      <c r="W16" s="281"/>
      <c r="X16" s="281"/>
      <c r="Y16" s="281"/>
      <c r="Z16" s="283"/>
      <c r="AA16" s="282"/>
      <c r="AB16" s="284"/>
      <c r="AC16" s="281"/>
      <c r="AD16" s="281"/>
      <c r="AE16" s="281"/>
      <c r="AF16" s="281"/>
      <c r="AG16" s="281"/>
      <c r="AH16" s="281"/>
      <c r="AI16" s="281"/>
      <c r="AJ16" s="281"/>
      <c r="AK16" s="283"/>
      <c r="AL16" s="285"/>
      <c r="AM16" s="415" t="s">
        <v>254</v>
      </c>
    </row>
    <row r="17" spans="1:39">
      <c r="A17" s="411"/>
      <c r="B17" s="412"/>
      <c r="C17" s="287"/>
      <c r="D17" s="286"/>
      <c r="E17" s="265"/>
      <c r="F17" s="265"/>
      <c r="G17" s="268"/>
      <c r="H17" s="268"/>
      <c r="I17" s="253"/>
      <c r="J17" s="268"/>
      <c r="K17" s="268"/>
      <c r="L17" s="268"/>
      <c r="M17" s="268"/>
      <c r="N17" s="277"/>
      <c r="O17" s="288"/>
      <c r="P17" s="267"/>
      <c r="Q17" s="253"/>
      <c r="R17" s="268"/>
      <c r="S17" s="268"/>
      <c r="T17" s="268"/>
      <c r="U17" s="268"/>
      <c r="V17" s="268"/>
      <c r="W17" s="268"/>
      <c r="X17" s="268"/>
      <c r="Y17" s="268"/>
      <c r="Z17" s="277"/>
      <c r="AA17" s="288"/>
      <c r="AB17" s="267"/>
      <c r="AC17" s="268"/>
      <c r="AD17" s="268"/>
      <c r="AE17" s="268"/>
      <c r="AF17" s="253"/>
      <c r="AG17" s="253"/>
      <c r="AH17" s="253"/>
      <c r="AI17" s="253"/>
      <c r="AJ17" s="253"/>
      <c r="AK17" s="289"/>
      <c r="AL17" s="290"/>
      <c r="AM17" s="386"/>
    </row>
    <row r="18" spans="1:39" ht="17.25" thickBot="1">
      <c r="A18" s="413"/>
      <c r="B18" s="414"/>
      <c r="C18" s="292"/>
      <c r="D18" s="291"/>
      <c r="E18" s="260"/>
      <c r="F18" s="260"/>
      <c r="G18" s="260"/>
      <c r="H18" s="260"/>
      <c r="I18" s="260"/>
      <c r="J18" s="260"/>
      <c r="K18" s="260"/>
      <c r="L18" s="260"/>
      <c r="M18" s="260"/>
      <c r="N18" s="293"/>
      <c r="O18" s="292"/>
      <c r="P18" s="294"/>
      <c r="Q18" s="260"/>
      <c r="R18" s="260"/>
      <c r="S18" s="260"/>
      <c r="T18" s="260"/>
      <c r="U18" s="260"/>
      <c r="V18" s="260"/>
      <c r="W18" s="260"/>
      <c r="X18" s="260"/>
      <c r="Y18" s="260"/>
      <c r="Z18" s="293"/>
      <c r="AA18" s="292"/>
      <c r="AB18" s="294"/>
      <c r="AC18" s="260"/>
      <c r="AD18" s="260"/>
      <c r="AE18" s="260"/>
      <c r="AF18" s="260"/>
      <c r="AG18" s="260"/>
      <c r="AH18" s="260"/>
      <c r="AI18" s="260"/>
      <c r="AJ18" s="260"/>
      <c r="AK18" s="293"/>
      <c r="AL18" s="295"/>
      <c r="AM18" s="386"/>
    </row>
    <row r="19" spans="1:39">
      <c r="A19" s="400" t="s">
        <v>251</v>
      </c>
      <c r="B19" s="401"/>
      <c r="C19" s="272"/>
      <c r="D19" s="270"/>
      <c r="E19" s="271"/>
      <c r="F19" s="271"/>
      <c r="G19" s="271"/>
      <c r="H19" s="271"/>
      <c r="I19" s="271"/>
      <c r="J19" s="271"/>
      <c r="K19" s="271"/>
      <c r="L19" s="271"/>
      <c r="M19" s="271"/>
      <c r="N19" s="273"/>
      <c r="O19" s="272"/>
      <c r="P19" s="274"/>
      <c r="Q19" s="244"/>
      <c r="R19" s="244"/>
      <c r="S19" s="244"/>
      <c r="T19" s="244"/>
      <c r="U19" s="271"/>
      <c r="V19" s="271"/>
      <c r="W19" s="271"/>
      <c r="X19" s="271"/>
      <c r="Y19" s="271"/>
      <c r="Z19" s="273"/>
      <c r="AA19" s="272"/>
      <c r="AB19" s="274"/>
      <c r="AC19" s="244"/>
      <c r="AD19" s="244"/>
      <c r="AE19" s="244"/>
      <c r="AF19" s="244"/>
      <c r="AG19" s="271"/>
      <c r="AH19" s="271"/>
      <c r="AI19" s="271"/>
      <c r="AJ19" s="271"/>
      <c r="AK19" s="273"/>
      <c r="AL19" s="296"/>
      <c r="AM19" s="399" t="s">
        <v>252</v>
      </c>
    </row>
    <row r="20" spans="1:39">
      <c r="A20" s="402"/>
      <c r="B20" s="403"/>
      <c r="C20" s="263"/>
      <c r="D20" s="276"/>
      <c r="E20" s="266"/>
      <c r="F20" s="266"/>
      <c r="G20" s="266"/>
      <c r="H20" s="266"/>
      <c r="I20" s="249"/>
      <c r="J20" s="297"/>
      <c r="K20" s="249"/>
      <c r="L20" s="249"/>
      <c r="M20" s="249"/>
      <c r="N20" s="298"/>
      <c r="O20" s="299"/>
      <c r="P20" s="300"/>
      <c r="Q20" s="253"/>
      <c r="R20" s="268"/>
      <c r="S20" s="268"/>
      <c r="T20" s="268"/>
      <c r="U20" s="297"/>
      <c r="V20" s="297"/>
      <c r="W20" s="297"/>
      <c r="X20" s="249"/>
      <c r="Y20" s="297"/>
      <c r="Z20" s="298"/>
      <c r="AA20" s="299"/>
      <c r="AB20" s="300"/>
      <c r="AC20" s="268"/>
      <c r="AD20" s="266"/>
      <c r="AE20" s="266"/>
      <c r="AF20" s="266"/>
      <c r="AG20" s="266"/>
      <c r="AH20" s="266"/>
      <c r="AI20" s="266"/>
      <c r="AJ20" s="266"/>
      <c r="AK20" s="262"/>
      <c r="AL20" s="301"/>
      <c r="AM20" s="386"/>
    </row>
    <row r="21" spans="1:39" ht="17.25" thickBot="1">
      <c r="A21" s="404"/>
      <c r="B21" s="405"/>
      <c r="C21" s="257"/>
      <c r="D21" s="255"/>
      <c r="E21" s="256"/>
      <c r="F21" s="256"/>
      <c r="G21" s="256"/>
      <c r="H21" s="256"/>
      <c r="I21" s="256"/>
      <c r="J21" s="256"/>
      <c r="K21" s="256"/>
      <c r="L21" s="256"/>
      <c r="M21" s="256"/>
      <c r="N21" s="258"/>
      <c r="O21" s="257"/>
      <c r="P21" s="259"/>
      <c r="Q21" s="260"/>
      <c r="R21" s="260"/>
      <c r="S21" s="260"/>
      <c r="T21" s="260"/>
      <c r="U21" s="256"/>
      <c r="V21" s="256"/>
      <c r="W21" s="256"/>
      <c r="X21" s="256"/>
      <c r="Y21" s="256"/>
      <c r="Z21" s="258"/>
      <c r="AA21" s="257"/>
      <c r="AB21" s="259"/>
      <c r="AC21" s="260"/>
      <c r="AD21" s="260"/>
      <c r="AE21" s="260"/>
      <c r="AF21" s="260"/>
      <c r="AG21" s="256"/>
      <c r="AH21" s="256"/>
      <c r="AI21" s="256"/>
      <c r="AJ21" s="256"/>
      <c r="AK21" s="258"/>
      <c r="AL21" s="261"/>
      <c r="AM21" s="387"/>
    </row>
    <row r="22" spans="1:39">
      <c r="A22" s="409" t="s">
        <v>253</v>
      </c>
      <c r="B22" s="410"/>
      <c r="C22" s="272"/>
      <c r="D22" s="270"/>
      <c r="E22" s="271"/>
      <c r="F22" s="271"/>
      <c r="G22" s="271"/>
      <c r="H22" s="271"/>
      <c r="I22" s="271"/>
      <c r="J22" s="271"/>
      <c r="K22" s="271"/>
      <c r="L22" s="271"/>
      <c r="M22" s="271"/>
      <c r="N22" s="273"/>
      <c r="O22" s="272"/>
      <c r="P22" s="274"/>
      <c r="Q22" s="244"/>
      <c r="R22" s="244"/>
      <c r="S22" s="244"/>
      <c r="T22" s="244"/>
      <c r="U22" s="271"/>
      <c r="V22" s="271"/>
      <c r="W22" s="271"/>
      <c r="X22" s="271"/>
      <c r="Y22" s="271"/>
      <c r="Z22" s="273"/>
      <c r="AA22" s="272"/>
      <c r="AB22" s="274"/>
      <c r="AC22" s="244"/>
      <c r="AD22" s="244"/>
      <c r="AE22" s="244"/>
      <c r="AF22" s="244"/>
      <c r="AG22" s="271"/>
      <c r="AH22" s="271"/>
      <c r="AI22" s="271"/>
      <c r="AJ22" s="271"/>
      <c r="AK22" s="273"/>
      <c r="AL22" s="296"/>
      <c r="AM22" s="399" t="s">
        <v>254</v>
      </c>
    </row>
    <row r="23" spans="1:39">
      <c r="A23" s="411"/>
      <c r="B23" s="412"/>
      <c r="C23" s="263"/>
      <c r="D23" s="276"/>
      <c r="E23" s="266"/>
      <c r="F23" s="266"/>
      <c r="G23" s="249"/>
      <c r="H23" s="249"/>
      <c r="I23" s="249"/>
      <c r="J23" s="249"/>
      <c r="K23" s="249"/>
      <c r="L23" s="249"/>
      <c r="M23" s="297"/>
      <c r="N23" s="298"/>
      <c r="O23" s="299"/>
      <c r="P23" s="300"/>
      <c r="Q23" s="253"/>
      <c r="R23" s="268"/>
      <c r="S23" s="268"/>
      <c r="T23" s="268"/>
      <c r="U23" s="297"/>
      <c r="V23" s="297"/>
      <c r="W23" s="297"/>
      <c r="X23" s="297"/>
      <c r="Y23" s="297"/>
      <c r="Z23" s="298"/>
      <c r="AA23" s="299"/>
      <c r="AB23" s="300"/>
      <c r="AC23" s="268"/>
      <c r="AD23" s="268"/>
      <c r="AE23" s="253"/>
      <c r="AF23" s="253"/>
      <c r="AG23" s="253"/>
      <c r="AH23" s="253"/>
      <c r="AI23" s="253"/>
      <c r="AJ23" s="253"/>
      <c r="AK23" s="289"/>
      <c r="AL23" s="290"/>
      <c r="AM23" s="386"/>
    </row>
    <row r="24" spans="1:39" ht="17.25" thickBot="1">
      <c r="A24" s="413"/>
      <c r="B24" s="414"/>
      <c r="C24" s="257"/>
      <c r="D24" s="255"/>
      <c r="E24" s="256"/>
      <c r="F24" s="256"/>
      <c r="G24" s="256"/>
      <c r="H24" s="256"/>
      <c r="I24" s="256"/>
      <c r="J24" s="256"/>
      <c r="K24" s="256"/>
      <c r="L24" s="256"/>
      <c r="M24" s="256"/>
      <c r="N24" s="258"/>
      <c r="O24" s="257"/>
      <c r="P24" s="259"/>
      <c r="Q24" s="260"/>
      <c r="R24" s="260"/>
      <c r="S24" s="260"/>
      <c r="T24" s="260"/>
      <c r="U24" s="256"/>
      <c r="V24" s="256"/>
      <c r="W24" s="256"/>
      <c r="X24" s="256"/>
      <c r="Y24" s="256"/>
      <c r="Z24" s="258"/>
      <c r="AA24" s="257"/>
      <c r="AB24" s="259"/>
      <c r="AC24" s="260"/>
      <c r="AD24" s="260"/>
      <c r="AE24" s="260"/>
      <c r="AF24" s="260"/>
      <c r="AG24" s="256"/>
      <c r="AH24" s="256"/>
      <c r="AI24" s="256"/>
      <c r="AJ24" s="256"/>
      <c r="AK24" s="258"/>
      <c r="AL24" s="261"/>
      <c r="AM24" s="387"/>
    </row>
    <row r="25" spans="1:39">
      <c r="A25" s="428" t="s">
        <v>255</v>
      </c>
      <c r="B25" s="429"/>
      <c r="C25" s="272"/>
      <c r="D25" s="270"/>
      <c r="E25" s="271"/>
      <c r="F25" s="271"/>
      <c r="G25" s="271"/>
      <c r="H25" s="271"/>
      <c r="I25" s="271"/>
      <c r="J25" s="271"/>
      <c r="K25" s="271"/>
      <c r="L25" s="271"/>
      <c r="M25" s="271"/>
      <c r="N25" s="273"/>
      <c r="O25" s="272"/>
      <c r="P25" s="274"/>
      <c r="Q25" s="244"/>
      <c r="R25" s="244"/>
      <c r="S25" s="244"/>
      <c r="T25" s="244"/>
      <c r="U25" s="271"/>
      <c r="V25" s="271"/>
      <c r="W25" s="271"/>
      <c r="X25" s="271"/>
      <c r="Y25" s="271"/>
      <c r="Z25" s="273"/>
      <c r="AA25" s="272"/>
      <c r="AB25" s="274"/>
      <c r="AC25" s="244"/>
      <c r="AD25" s="244"/>
      <c r="AE25" s="244"/>
      <c r="AF25" s="244"/>
      <c r="AG25" s="271"/>
      <c r="AH25" s="271"/>
      <c r="AI25" s="271"/>
      <c r="AJ25" s="271"/>
      <c r="AK25" s="273"/>
      <c r="AL25" s="296"/>
      <c r="AM25" s="399" t="s">
        <v>254</v>
      </c>
    </row>
    <row r="26" spans="1:39">
      <c r="A26" s="424"/>
      <c r="B26" s="425"/>
      <c r="C26" s="263"/>
      <c r="D26" s="276"/>
      <c r="E26" s="266"/>
      <c r="F26" s="266"/>
      <c r="G26" s="249"/>
      <c r="H26" s="249"/>
      <c r="I26" s="249"/>
      <c r="J26" s="249"/>
      <c r="K26" s="249"/>
      <c r="L26" s="249"/>
      <c r="M26" s="297"/>
      <c r="N26" s="298"/>
      <c r="O26" s="299"/>
      <c r="P26" s="300"/>
      <c r="Q26" s="253"/>
      <c r="R26" s="268"/>
      <c r="S26" s="268"/>
      <c r="T26" s="268"/>
      <c r="U26" s="297"/>
      <c r="V26" s="297"/>
      <c r="W26" s="297"/>
      <c r="X26" s="297"/>
      <c r="Y26" s="297"/>
      <c r="Z26" s="298"/>
      <c r="AA26" s="299"/>
      <c r="AB26" s="300"/>
      <c r="AC26" s="268"/>
      <c r="AD26" s="268"/>
      <c r="AE26" s="268"/>
      <c r="AF26" s="268"/>
      <c r="AG26" s="297"/>
      <c r="AH26" s="297"/>
      <c r="AI26" s="297"/>
      <c r="AJ26" s="297"/>
      <c r="AK26" s="298"/>
      <c r="AL26" s="302"/>
      <c r="AM26" s="386"/>
    </row>
    <row r="27" spans="1:39" ht="17.25" thickBot="1">
      <c r="A27" s="426"/>
      <c r="B27" s="427"/>
      <c r="C27" s="257"/>
      <c r="D27" s="255"/>
      <c r="E27" s="256"/>
      <c r="F27" s="256"/>
      <c r="G27" s="256"/>
      <c r="H27" s="256"/>
      <c r="I27" s="256"/>
      <c r="J27" s="256"/>
      <c r="K27" s="256"/>
      <c r="L27" s="256"/>
      <c r="M27" s="256"/>
      <c r="N27" s="258"/>
      <c r="O27" s="257"/>
      <c r="P27" s="259"/>
      <c r="Q27" s="260"/>
      <c r="R27" s="260"/>
      <c r="S27" s="260"/>
      <c r="T27" s="260"/>
      <c r="U27" s="256"/>
      <c r="V27" s="256"/>
      <c r="W27" s="256"/>
      <c r="X27" s="256"/>
      <c r="Y27" s="256"/>
      <c r="Z27" s="258"/>
      <c r="AA27" s="257"/>
      <c r="AB27" s="259"/>
      <c r="AC27" s="260"/>
      <c r="AD27" s="260"/>
      <c r="AE27" s="260"/>
      <c r="AF27" s="260"/>
      <c r="AG27" s="256"/>
      <c r="AH27" s="256"/>
      <c r="AI27" s="256"/>
      <c r="AJ27" s="256"/>
      <c r="AK27" s="258"/>
      <c r="AL27" s="261"/>
      <c r="AM27" s="387"/>
    </row>
    <row r="28" spans="1:39">
      <c r="A28" s="416" t="s">
        <v>256</v>
      </c>
      <c r="B28" s="417"/>
      <c r="C28" s="282"/>
      <c r="D28" s="280"/>
      <c r="E28" s="281"/>
      <c r="F28" s="281"/>
      <c r="G28" s="281"/>
      <c r="H28" s="281"/>
      <c r="I28" s="281"/>
      <c r="J28" s="281"/>
      <c r="K28" s="281"/>
      <c r="L28" s="281"/>
      <c r="M28" s="281"/>
      <c r="N28" s="283"/>
      <c r="O28" s="282"/>
      <c r="P28" s="284"/>
      <c r="Q28" s="281"/>
      <c r="R28" s="281"/>
      <c r="S28" s="281"/>
      <c r="T28" s="281"/>
      <c r="U28" s="281"/>
      <c r="V28" s="281"/>
      <c r="W28" s="281"/>
      <c r="X28" s="281"/>
      <c r="Y28" s="281"/>
      <c r="Z28" s="283"/>
      <c r="AA28" s="282"/>
      <c r="AB28" s="284"/>
      <c r="AC28" s="281"/>
      <c r="AD28" s="281"/>
      <c r="AE28" s="281"/>
      <c r="AF28" s="281"/>
      <c r="AG28" s="281"/>
      <c r="AH28" s="281"/>
      <c r="AI28" s="281"/>
      <c r="AJ28" s="281"/>
      <c r="AK28" s="283"/>
      <c r="AL28" s="303"/>
      <c r="AM28" s="399" t="s">
        <v>258</v>
      </c>
    </row>
    <row r="29" spans="1:39">
      <c r="A29" s="418"/>
      <c r="B29" s="419"/>
      <c r="C29" s="287"/>
      <c r="D29" s="286"/>
      <c r="E29" s="265"/>
      <c r="F29" s="265"/>
      <c r="G29" s="253"/>
      <c r="H29" s="253"/>
      <c r="I29" s="253"/>
      <c r="J29" s="253"/>
      <c r="K29" s="253"/>
      <c r="L29" s="253"/>
      <c r="M29" s="253"/>
      <c r="N29" s="289"/>
      <c r="O29" s="304"/>
      <c r="P29" s="305"/>
      <c r="Q29" s="253"/>
      <c r="R29" s="253"/>
      <c r="S29" s="268"/>
      <c r="T29" s="268"/>
      <c r="U29" s="268"/>
      <c r="V29" s="268"/>
      <c r="W29" s="268"/>
      <c r="X29" s="268"/>
      <c r="Y29" s="268"/>
      <c r="Z29" s="277"/>
      <c r="AA29" s="288"/>
      <c r="AB29" s="267"/>
      <c r="AC29" s="268"/>
      <c r="AD29" s="268"/>
      <c r="AE29" s="268"/>
      <c r="AF29" s="268"/>
      <c r="AG29" s="268"/>
      <c r="AH29" s="268"/>
      <c r="AI29" s="268"/>
      <c r="AJ29" s="268"/>
      <c r="AK29" s="277"/>
      <c r="AL29" s="306"/>
      <c r="AM29" s="386"/>
    </row>
    <row r="30" spans="1:39" ht="17.25" thickBot="1">
      <c r="A30" s="420"/>
      <c r="B30" s="421"/>
      <c r="C30" s="292"/>
      <c r="D30" s="291"/>
      <c r="E30" s="260"/>
      <c r="F30" s="260"/>
      <c r="G30" s="260"/>
      <c r="H30" s="260"/>
      <c r="I30" s="260"/>
      <c r="J30" s="260"/>
      <c r="K30" s="260"/>
      <c r="L30" s="260"/>
      <c r="M30" s="260"/>
      <c r="N30" s="293"/>
      <c r="O30" s="292"/>
      <c r="P30" s="294"/>
      <c r="Q30" s="260"/>
      <c r="R30" s="260"/>
      <c r="S30" s="260"/>
      <c r="T30" s="260"/>
      <c r="U30" s="260"/>
      <c r="V30" s="260"/>
      <c r="W30" s="260"/>
      <c r="X30" s="260"/>
      <c r="Y30" s="260"/>
      <c r="Z30" s="293"/>
      <c r="AA30" s="292"/>
      <c r="AB30" s="294"/>
      <c r="AC30" s="260"/>
      <c r="AD30" s="260"/>
      <c r="AE30" s="260"/>
      <c r="AF30" s="260"/>
      <c r="AG30" s="260"/>
      <c r="AH30" s="260"/>
      <c r="AI30" s="260"/>
      <c r="AJ30" s="260"/>
      <c r="AK30" s="293"/>
      <c r="AL30" s="307"/>
      <c r="AM30" s="387"/>
    </row>
    <row r="31" spans="1:39">
      <c r="A31" s="422" t="s">
        <v>257</v>
      </c>
      <c r="B31" s="423"/>
      <c r="C31" s="310"/>
      <c r="D31" s="308"/>
      <c r="E31" s="309"/>
      <c r="F31" s="309"/>
      <c r="G31" s="309"/>
      <c r="H31" s="309"/>
      <c r="I31" s="309"/>
      <c r="J31" s="309"/>
      <c r="K31" s="309"/>
      <c r="L31" s="309"/>
      <c r="M31" s="309"/>
      <c r="N31" s="311"/>
      <c r="O31" s="310"/>
      <c r="P31" s="312"/>
      <c r="Q31" s="309"/>
      <c r="R31" s="309"/>
      <c r="S31" s="309"/>
      <c r="T31" s="309"/>
      <c r="U31" s="309"/>
      <c r="V31" s="309"/>
      <c r="W31" s="309"/>
      <c r="X31" s="309"/>
      <c r="Y31" s="309"/>
      <c r="Z31" s="311"/>
      <c r="AA31" s="310"/>
      <c r="AB31" s="312"/>
      <c r="AC31" s="309"/>
      <c r="AD31" s="309"/>
      <c r="AE31" s="309"/>
      <c r="AF31" s="309"/>
      <c r="AG31" s="309"/>
      <c r="AH31" s="309"/>
      <c r="AI31" s="309"/>
      <c r="AJ31" s="309"/>
      <c r="AK31" s="311"/>
      <c r="AL31" s="313"/>
      <c r="AM31" s="406" t="s">
        <v>258</v>
      </c>
    </row>
    <row r="32" spans="1:39">
      <c r="A32" s="424"/>
      <c r="B32" s="425"/>
      <c r="C32" s="263"/>
      <c r="D32" s="276"/>
      <c r="E32" s="266"/>
      <c r="F32" s="266"/>
      <c r="G32" s="249"/>
      <c r="H32" s="249"/>
      <c r="I32" s="249"/>
      <c r="J32" s="249"/>
      <c r="K32" s="249"/>
      <c r="L32" s="249"/>
      <c r="M32" s="249"/>
      <c r="N32" s="250"/>
      <c r="O32" s="251"/>
      <c r="P32" s="252"/>
      <c r="Q32" s="253"/>
      <c r="R32" s="253"/>
      <c r="S32" s="268"/>
      <c r="T32" s="268"/>
      <c r="U32" s="297"/>
      <c r="V32" s="297"/>
      <c r="W32" s="297"/>
      <c r="X32" s="297"/>
      <c r="Y32" s="297"/>
      <c r="Z32" s="298"/>
      <c r="AA32" s="299"/>
      <c r="AB32" s="300"/>
      <c r="AC32" s="268"/>
      <c r="AD32" s="268"/>
      <c r="AE32" s="268"/>
      <c r="AF32" s="268"/>
      <c r="AG32" s="297"/>
      <c r="AH32" s="297"/>
      <c r="AI32" s="297"/>
      <c r="AJ32" s="297"/>
      <c r="AK32" s="298"/>
      <c r="AL32" s="314"/>
      <c r="AM32" s="407"/>
    </row>
    <row r="33" spans="1:39" ht="17.25" thickBot="1">
      <c r="A33" s="426"/>
      <c r="B33" s="427"/>
      <c r="C33" s="257"/>
      <c r="D33" s="255"/>
      <c r="E33" s="256"/>
      <c r="F33" s="256"/>
      <c r="G33" s="256"/>
      <c r="H33" s="256"/>
      <c r="I33" s="256"/>
      <c r="J33" s="256"/>
      <c r="K33" s="256"/>
      <c r="L33" s="256"/>
      <c r="M33" s="256"/>
      <c r="N33" s="258"/>
      <c r="O33" s="257"/>
      <c r="P33" s="259"/>
      <c r="Q33" s="260"/>
      <c r="R33" s="260"/>
      <c r="S33" s="260"/>
      <c r="T33" s="260"/>
      <c r="U33" s="256"/>
      <c r="V33" s="256"/>
      <c r="W33" s="256"/>
      <c r="X33" s="256"/>
      <c r="Y33" s="256"/>
      <c r="Z33" s="258"/>
      <c r="AA33" s="257"/>
      <c r="AB33" s="259"/>
      <c r="AC33" s="260"/>
      <c r="AD33" s="260"/>
      <c r="AE33" s="260"/>
      <c r="AF33" s="260"/>
      <c r="AG33" s="256"/>
      <c r="AH33" s="256"/>
      <c r="AI33" s="256"/>
      <c r="AJ33" s="256"/>
      <c r="AK33" s="258"/>
      <c r="AL33" s="279"/>
      <c r="AM33" s="408"/>
    </row>
  </sheetData>
  <mergeCells count="23">
    <mergeCell ref="A28:B30"/>
    <mergeCell ref="AM28:AM30"/>
    <mergeCell ref="A31:B33"/>
    <mergeCell ref="AM31:AM33"/>
    <mergeCell ref="A19:B21"/>
    <mergeCell ref="AM19:AM21"/>
    <mergeCell ref="A22:B24"/>
    <mergeCell ref="AM22:AM24"/>
    <mergeCell ref="A25:B27"/>
    <mergeCell ref="AM25:AM27"/>
    <mergeCell ref="A10:B12"/>
    <mergeCell ref="AM10:AM12"/>
    <mergeCell ref="A13:B15"/>
    <mergeCell ref="AM13:AM15"/>
    <mergeCell ref="A16:B18"/>
    <mergeCell ref="AM16:AM18"/>
    <mergeCell ref="A7:B9"/>
    <mergeCell ref="AM7:AM9"/>
    <mergeCell ref="A5:B6"/>
    <mergeCell ref="D5:O5"/>
    <mergeCell ref="P5:AA5"/>
    <mergeCell ref="AB5:AK5"/>
    <mergeCell ref="AM5:AM6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AT19"/>
  <sheetViews>
    <sheetView view="pageBreakPreview" zoomScaleNormal="100" zoomScaleSheetLayoutView="100" workbookViewId="0">
      <selection activeCell="A3" sqref="A3:C4"/>
    </sheetView>
  </sheetViews>
  <sheetFormatPr defaultRowHeight="16.5"/>
  <cols>
    <col min="1" max="1" width="3.25" style="13" customWidth="1"/>
    <col min="2" max="2" width="14.375" style="13" customWidth="1"/>
    <col min="3" max="41" width="3.25" style="13" customWidth="1"/>
    <col min="42" max="42" width="22.75" style="13" customWidth="1"/>
    <col min="43" max="53" width="5.5" style="13" customWidth="1"/>
    <col min="54" max="258" width="9" style="13"/>
    <col min="259" max="259" width="5.75" style="13" customWidth="1"/>
    <col min="260" max="260" width="7.5" style="13" customWidth="1"/>
    <col min="261" max="290" width="5.75" style="13" customWidth="1"/>
    <col min="291" max="291" width="21.625" style="13" customWidth="1"/>
    <col min="292" max="309" width="5.5" style="13" customWidth="1"/>
    <col min="310" max="514" width="9" style="13"/>
    <col min="515" max="515" width="5.75" style="13" customWidth="1"/>
    <col min="516" max="516" width="7.5" style="13" customWidth="1"/>
    <col min="517" max="546" width="5.75" style="13" customWidth="1"/>
    <col min="547" max="547" width="21.625" style="13" customWidth="1"/>
    <col min="548" max="565" width="5.5" style="13" customWidth="1"/>
    <col min="566" max="770" width="9" style="13"/>
    <col min="771" max="771" width="5.75" style="13" customWidth="1"/>
    <col min="772" max="772" width="7.5" style="13" customWidth="1"/>
    <col min="773" max="802" width="5.75" style="13" customWidth="1"/>
    <col min="803" max="803" width="21.625" style="13" customWidth="1"/>
    <col min="804" max="821" width="5.5" style="13" customWidth="1"/>
    <col min="822" max="1026" width="9" style="13"/>
    <col min="1027" max="1027" width="5.75" style="13" customWidth="1"/>
    <col min="1028" max="1028" width="7.5" style="13" customWidth="1"/>
    <col min="1029" max="1058" width="5.75" style="13" customWidth="1"/>
    <col min="1059" max="1059" width="21.625" style="13" customWidth="1"/>
    <col min="1060" max="1077" width="5.5" style="13" customWidth="1"/>
    <col min="1078" max="1282" width="9" style="13"/>
    <col min="1283" max="1283" width="5.75" style="13" customWidth="1"/>
    <col min="1284" max="1284" width="7.5" style="13" customWidth="1"/>
    <col min="1285" max="1314" width="5.75" style="13" customWidth="1"/>
    <col min="1315" max="1315" width="21.625" style="13" customWidth="1"/>
    <col min="1316" max="1333" width="5.5" style="13" customWidth="1"/>
    <col min="1334" max="1538" width="9" style="13"/>
    <col min="1539" max="1539" width="5.75" style="13" customWidth="1"/>
    <col min="1540" max="1540" width="7.5" style="13" customWidth="1"/>
    <col min="1541" max="1570" width="5.75" style="13" customWidth="1"/>
    <col min="1571" max="1571" width="21.625" style="13" customWidth="1"/>
    <col min="1572" max="1589" width="5.5" style="13" customWidth="1"/>
    <col min="1590" max="1794" width="9" style="13"/>
    <col min="1795" max="1795" width="5.75" style="13" customWidth="1"/>
    <col min="1796" max="1796" width="7.5" style="13" customWidth="1"/>
    <col min="1797" max="1826" width="5.75" style="13" customWidth="1"/>
    <col min="1827" max="1827" width="21.625" style="13" customWidth="1"/>
    <col min="1828" max="1845" width="5.5" style="13" customWidth="1"/>
    <col min="1846" max="2050" width="9" style="13"/>
    <col min="2051" max="2051" width="5.75" style="13" customWidth="1"/>
    <col min="2052" max="2052" width="7.5" style="13" customWidth="1"/>
    <col min="2053" max="2082" width="5.75" style="13" customWidth="1"/>
    <col min="2083" max="2083" width="21.625" style="13" customWidth="1"/>
    <col min="2084" max="2101" width="5.5" style="13" customWidth="1"/>
    <col min="2102" max="2306" width="9" style="13"/>
    <col min="2307" max="2307" width="5.75" style="13" customWidth="1"/>
    <col min="2308" max="2308" width="7.5" style="13" customWidth="1"/>
    <col min="2309" max="2338" width="5.75" style="13" customWidth="1"/>
    <col min="2339" max="2339" width="21.625" style="13" customWidth="1"/>
    <col min="2340" max="2357" width="5.5" style="13" customWidth="1"/>
    <col min="2358" max="2562" width="9" style="13"/>
    <col min="2563" max="2563" width="5.75" style="13" customWidth="1"/>
    <col min="2564" max="2564" width="7.5" style="13" customWidth="1"/>
    <col min="2565" max="2594" width="5.75" style="13" customWidth="1"/>
    <col min="2595" max="2595" width="21.625" style="13" customWidth="1"/>
    <col min="2596" max="2613" width="5.5" style="13" customWidth="1"/>
    <col min="2614" max="2818" width="9" style="13"/>
    <col min="2819" max="2819" width="5.75" style="13" customWidth="1"/>
    <col min="2820" max="2820" width="7.5" style="13" customWidth="1"/>
    <col min="2821" max="2850" width="5.75" style="13" customWidth="1"/>
    <col min="2851" max="2851" width="21.625" style="13" customWidth="1"/>
    <col min="2852" max="2869" width="5.5" style="13" customWidth="1"/>
    <col min="2870" max="3074" width="9" style="13"/>
    <col min="3075" max="3075" width="5.75" style="13" customWidth="1"/>
    <col min="3076" max="3076" width="7.5" style="13" customWidth="1"/>
    <col min="3077" max="3106" width="5.75" style="13" customWidth="1"/>
    <col min="3107" max="3107" width="21.625" style="13" customWidth="1"/>
    <col min="3108" max="3125" width="5.5" style="13" customWidth="1"/>
    <col min="3126" max="3330" width="9" style="13"/>
    <col min="3331" max="3331" width="5.75" style="13" customWidth="1"/>
    <col min="3332" max="3332" width="7.5" style="13" customWidth="1"/>
    <col min="3333" max="3362" width="5.75" style="13" customWidth="1"/>
    <col min="3363" max="3363" width="21.625" style="13" customWidth="1"/>
    <col min="3364" max="3381" width="5.5" style="13" customWidth="1"/>
    <col min="3382" max="3586" width="9" style="13"/>
    <col min="3587" max="3587" width="5.75" style="13" customWidth="1"/>
    <col min="3588" max="3588" width="7.5" style="13" customWidth="1"/>
    <col min="3589" max="3618" width="5.75" style="13" customWidth="1"/>
    <col min="3619" max="3619" width="21.625" style="13" customWidth="1"/>
    <col min="3620" max="3637" width="5.5" style="13" customWidth="1"/>
    <col min="3638" max="3842" width="9" style="13"/>
    <col min="3843" max="3843" width="5.75" style="13" customWidth="1"/>
    <col min="3844" max="3844" width="7.5" style="13" customWidth="1"/>
    <col min="3845" max="3874" width="5.75" style="13" customWidth="1"/>
    <col min="3875" max="3875" width="21.625" style="13" customWidth="1"/>
    <col min="3876" max="3893" width="5.5" style="13" customWidth="1"/>
    <col min="3894" max="4098" width="9" style="13"/>
    <col min="4099" max="4099" width="5.75" style="13" customWidth="1"/>
    <col min="4100" max="4100" width="7.5" style="13" customWidth="1"/>
    <col min="4101" max="4130" width="5.75" style="13" customWidth="1"/>
    <col min="4131" max="4131" width="21.625" style="13" customWidth="1"/>
    <col min="4132" max="4149" width="5.5" style="13" customWidth="1"/>
    <col min="4150" max="4354" width="9" style="13"/>
    <col min="4355" max="4355" width="5.75" style="13" customWidth="1"/>
    <col min="4356" max="4356" width="7.5" style="13" customWidth="1"/>
    <col min="4357" max="4386" width="5.75" style="13" customWidth="1"/>
    <col min="4387" max="4387" width="21.625" style="13" customWidth="1"/>
    <col min="4388" max="4405" width="5.5" style="13" customWidth="1"/>
    <col min="4406" max="4610" width="9" style="13"/>
    <col min="4611" max="4611" width="5.75" style="13" customWidth="1"/>
    <col min="4612" max="4612" width="7.5" style="13" customWidth="1"/>
    <col min="4613" max="4642" width="5.75" style="13" customWidth="1"/>
    <col min="4643" max="4643" width="21.625" style="13" customWidth="1"/>
    <col min="4644" max="4661" width="5.5" style="13" customWidth="1"/>
    <col min="4662" max="4866" width="9" style="13"/>
    <col min="4867" max="4867" width="5.75" style="13" customWidth="1"/>
    <col min="4868" max="4868" width="7.5" style="13" customWidth="1"/>
    <col min="4869" max="4898" width="5.75" style="13" customWidth="1"/>
    <col min="4899" max="4899" width="21.625" style="13" customWidth="1"/>
    <col min="4900" max="4917" width="5.5" style="13" customWidth="1"/>
    <col min="4918" max="5122" width="9" style="13"/>
    <col min="5123" max="5123" width="5.75" style="13" customWidth="1"/>
    <col min="5124" max="5124" width="7.5" style="13" customWidth="1"/>
    <col min="5125" max="5154" width="5.75" style="13" customWidth="1"/>
    <col min="5155" max="5155" width="21.625" style="13" customWidth="1"/>
    <col min="5156" max="5173" width="5.5" style="13" customWidth="1"/>
    <col min="5174" max="5378" width="9" style="13"/>
    <col min="5379" max="5379" width="5.75" style="13" customWidth="1"/>
    <col min="5380" max="5380" width="7.5" style="13" customWidth="1"/>
    <col min="5381" max="5410" width="5.75" style="13" customWidth="1"/>
    <col min="5411" max="5411" width="21.625" style="13" customWidth="1"/>
    <col min="5412" max="5429" width="5.5" style="13" customWidth="1"/>
    <col min="5430" max="5634" width="9" style="13"/>
    <col min="5635" max="5635" width="5.75" style="13" customWidth="1"/>
    <col min="5636" max="5636" width="7.5" style="13" customWidth="1"/>
    <col min="5637" max="5666" width="5.75" style="13" customWidth="1"/>
    <col min="5667" max="5667" width="21.625" style="13" customWidth="1"/>
    <col min="5668" max="5685" width="5.5" style="13" customWidth="1"/>
    <col min="5686" max="5890" width="9" style="13"/>
    <col min="5891" max="5891" width="5.75" style="13" customWidth="1"/>
    <col min="5892" max="5892" width="7.5" style="13" customWidth="1"/>
    <col min="5893" max="5922" width="5.75" style="13" customWidth="1"/>
    <col min="5923" max="5923" width="21.625" style="13" customWidth="1"/>
    <col min="5924" max="5941" width="5.5" style="13" customWidth="1"/>
    <col min="5942" max="6146" width="9" style="13"/>
    <col min="6147" max="6147" width="5.75" style="13" customWidth="1"/>
    <col min="6148" max="6148" width="7.5" style="13" customWidth="1"/>
    <col min="6149" max="6178" width="5.75" style="13" customWidth="1"/>
    <col min="6179" max="6179" width="21.625" style="13" customWidth="1"/>
    <col min="6180" max="6197" width="5.5" style="13" customWidth="1"/>
    <col min="6198" max="6402" width="9" style="13"/>
    <col min="6403" max="6403" width="5.75" style="13" customWidth="1"/>
    <col min="6404" max="6404" width="7.5" style="13" customWidth="1"/>
    <col min="6405" max="6434" width="5.75" style="13" customWidth="1"/>
    <col min="6435" max="6435" width="21.625" style="13" customWidth="1"/>
    <col min="6436" max="6453" width="5.5" style="13" customWidth="1"/>
    <col min="6454" max="6658" width="9" style="13"/>
    <col min="6659" max="6659" width="5.75" style="13" customWidth="1"/>
    <col min="6660" max="6660" width="7.5" style="13" customWidth="1"/>
    <col min="6661" max="6690" width="5.75" style="13" customWidth="1"/>
    <col min="6691" max="6691" width="21.625" style="13" customWidth="1"/>
    <col min="6692" max="6709" width="5.5" style="13" customWidth="1"/>
    <col min="6710" max="6914" width="9" style="13"/>
    <col min="6915" max="6915" width="5.75" style="13" customWidth="1"/>
    <col min="6916" max="6916" width="7.5" style="13" customWidth="1"/>
    <col min="6917" max="6946" width="5.75" style="13" customWidth="1"/>
    <col min="6947" max="6947" width="21.625" style="13" customWidth="1"/>
    <col min="6948" max="6965" width="5.5" style="13" customWidth="1"/>
    <col min="6966" max="7170" width="9" style="13"/>
    <col min="7171" max="7171" width="5.75" style="13" customWidth="1"/>
    <col min="7172" max="7172" width="7.5" style="13" customWidth="1"/>
    <col min="7173" max="7202" width="5.75" style="13" customWidth="1"/>
    <col min="7203" max="7203" width="21.625" style="13" customWidth="1"/>
    <col min="7204" max="7221" width="5.5" style="13" customWidth="1"/>
    <col min="7222" max="7426" width="9" style="13"/>
    <col min="7427" max="7427" width="5.75" style="13" customWidth="1"/>
    <col min="7428" max="7428" width="7.5" style="13" customWidth="1"/>
    <col min="7429" max="7458" width="5.75" style="13" customWidth="1"/>
    <col min="7459" max="7459" width="21.625" style="13" customWidth="1"/>
    <col min="7460" max="7477" width="5.5" style="13" customWidth="1"/>
    <col min="7478" max="7682" width="9" style="13"/>
    <col min="7683" max="7683" width="5.75" style="13" customWidth="1"/>
    <col min="7684" max="7684" width="7.5" style="13" customWidth="1"/>
    <col min="7685" max="7714" width="5.75" style="13" customWidth="1"/>
    <col min="7715" max="7715" width="21.625" style="13" customWidth="1"/>
    <col min="7716" max="7733" width="5.5" style="13" customWidth="1"/>
    <col min="7734" max="7938" width="9" style="13"/>
    <col min="7939" max="7939" width="5.75" style="13" customWidth="1"/>
    <col min="7940" max="7940" width="7.5" style="13" customWidth="1"/>
    <col min="7941" max="7970" width="5.75" style="13" customWidth="1"/>
    <col min="7971" max="7971" width="21.625" style="13" customWidth="1"/>
    <col min="7972" max="7989" width="5.5" style="13" customWidth="1"/>
    <col min="7990" max="8194" width="9" style="13"/>
    <col min="8195" max="8195" width="5.75" style="13" customWidth="1"/>
    <col min="8196" max="8196" width="7.5" style="13" customWidth="1"/>
    <col min="8197" max="8226" width="5.75" style="13" customWidth="1"/>
    <col min="8227" max="8227" width="21.625" style="13" customWidth="1"/>
    <col min="8228" max="8245" width="5.5" style="13" customWidth="1"/>
    <col min="8246" max="8450" width="9" style="13"/>
    <col min="8451" max="8451" width="5.75" style="13" customWidth="1"/>
    <col min="8452" max="8452" width="7.5" style="13" customWidth="1"/>
    <col min="8453" max="8482" width="5.75" style="13" customWidth="1"/>
    <col min="8483" max="8483" width="21.625" style="13" customWidth="1"/>
    <col min="8484" max="8501" width="5.5" style="13" customWidth="1"/>
    <col min="8502" max="8706" width="9" style="13"/>
    <col min="8707" max="8707" width="5.75" style="13" customWidth="1"/>
    <col min="8708" max="8708" width="7.5" style="13" customWidth="1"/>
    <col min="8709" max="8738" width="5.75" style="13" customWidth="1"/>
    <col min="8739" max="8739" width="21.625" style="13" customWidth="1"/>
    <col min="8740" max="8757" width="5.5" style="13" customWidth="1"/>
    <col min="8758" max="8962" width="9" style="13"/>
    <col min="8963" max="8963" width="5.75" style="13" customWidth="1"/>
    <col min="8964" max="8964" width="7.5" style="13" customWidth="1"/>
    <col min="8965" max="8994" width="5.75" style="13" customWidth="1"/>
    <col min="8995" max="8995" width="21.625" style="13" customWidth="1"/>
    <col min="8996" max="9013" width="5.5" style="13" customWidth="1"/>
    <col min="9014" max="9218" width="9" style="13"/>
    <col min="9219" max="9219" width="5.75" style="13" customWidth="1"/>
    <col min="9220" max="9220" width="7.5" style="13" customWidth="1"/>
    <col min="9221" max="9250" width="5.75" style="13" customWidth="1"/>
    <col min="9251" max="9251" width="21.625" style="13" customWidth="1"/>
    <col min="9252" max="9269" width="5.5" style="13" customWidth="1"/>
    <col min="9270" max="9474" width="9" style="13"/>
    <col min="9475" max="9475" width="5.75" style="13" customWidth="1"/>
    <col min="9476" max="9476" width="7.5" style="13" customWidth="1"/>
    <col min="9477" max="9506" width="5.75" style="13" customWidth="1"/>
    <col min="9507" max="9507" width="21.625" style="13" customWidth="1"/>
    <col min="9508" max="9525" width="5.5" style="13" customWidth="1"/>
    <col min="9526" max="9730" width="9" style="13"/>
    <col min="9731" max="9731" width="5.75" style="13" customWidth="1"/>
    <col min="9732" max="9732" width="7.5" style="13" customWidth="1"/>
    <col min="9733" max="9762" width="5.75" style="13" customWidth="1"/>
    <col min="9763" max="9763" width="21.625" style="13" customWidth="1"/>
    <col min="9764" max="9781" width="5.5" style="13" customWidth="1"/>
    <col min="9782" max="9986" width="9" style="13"/>
    <col min="9987" max="9987" width="5.75" style="13" customWidth="1"/>
    <col min="9988" max="9988" width="7.5" style="13" customWidth="1"/>
    <col min="9989" max="10018" width="5.75" style="13" customWidth="1"/>
    <col min="10019" max="10019" width="21.625" style="13" customWidth="1"/>
    <col min="10020" max="10037" width="5.5" style="13" customWidth="1"/>
    <col min="10038" max="10242" width="9" style="13"/>
    <col min="10243" max="10243" width="5.75" style="13" customWidth="1"/>
    <col min="10244" max="10244" width="7.5" style="13" customWidth="1"/>
    <col min="10245" max="10274" width="5.75" style="13" customWidth="1"/>
    <col min="10275" max="10275" width="21.625" style="13" customWidth="1"/>
    <col min="10276" max="10293" width="5.5" style="13" customWidth="1"/>
    <col min="10294" max="10498" width="9" style="13"/>
    <col min="10499" max="10499" width="5.75" style="13" customWidth="1"/>
    <col min="10500" max="10500" width="7.5" style="13" customWidth="1"/>
    <col min="10501" max="10530" width="5.75" style="13" customWidth="1"/>
    <col min="10531" max="10531" width="21.625" style="13" customWidth="1"/>
    <col min="10532" max="10549" width="5.5" style="13" customWidth="1"/>
    <col min="10550" max="10754" width="9" style="13"/>
    <col min="10755" max="10755" width="5.75" style="13" customWidth="1"/>
    <col min="10756" max="10756" width="7.5" style="13" customWidth="1"/>
    <col min="10757" max="10786" width="5.75" style="13" customWidth="1"/>
    <col min="10787" max="10787" width="21.625" style="13" customWidth="1"/>
    <col min="10788" max="10805" width="5.5" style="13" customWidth="1"/>
    <col min="10806" max="11010" width="9" style="13"/>
    <col min="11011" max="11011" width="5.75" style="13" customWidth="1"/>
    <col min="11012" max="11012" width="7.5" style="13" customWidth="1"/>
    <col min="11013" max="11042" width="5.75" style="13" customWidth="1"/>
    <col min="11043" max="11043" width="21.625" style="13" customWidth="1"/>
    <col min="11044" max="11061" width="5.5" style="13" customWidth="1"/>
    <col min="11062" max="11266" width="9" style="13"/>
    <col min="11267" max="11267" width="5.75" style="13" customWidth="1"/>
    <col min="11268" max="11268" width="7.5" style="13" customWidth="1"/>
    <col min="11269" max="11298" width="5.75" style="13" customWidth="1"/>
    <col min="11299" max="11299" width="21.625" style="13" customWidth="1"/>
    <col min="11300" max="11317" width="5.5" style="13" customWidth="1"/>
    <col min="11318" max="11522" width="9" style="13"/>
    <col min="11523" max="11523" width="5.75" style="13" customWidth="1"/>
    <col min="11524" max="11524" width="7.5" style="13" customWidth="1"/>
    <col min="11525" max="11554" width="5.75" style="13" customWidth="1"/>
    <col min="11555" max="11555" width="21.625" style="13" customWidth="1"/>
    <col min="11556" max="11573" width="5.5" style="13" customWidth="1"/>
    <col min="11574" max="11778" width="9" style="13"/>
    <col min="11779" max="11779" width="5.75" style="13" customWidth="1"/>
    <col min="11780" max="11780" width="7.5" style="13" customWidth="1"/>
    <col min="11781" max="11810" width="5.75" style="13" customWidth="1"/>
    <col min="11811" max="11811" width="21.625" style="13" customWidth="1"/>
    <col min="11812" max="11829" width="5.5" style="13" customWidth="1"/>
    <col min="11830" max="12034" width="9" style="13"/>
    <col min="12035" max="12035" width="5.75" style="13" customWidth="1"/>
    <col min="12036" max="12036" width="7.5" style="13" customWidth="1"/>
    <col min="12037" max="12066" width="5.75" style="13" customWidth="1"/>
    <col min="12067" max="12067" width="21.625" style="13" customWidth="1"/>
    <col min="12068" max="12085" width="5.5" style="13" customWidth="1"/>
    <col min="12086" max="12290" width="9" style="13"/>
    <col min="12291" max="12291" width="5.75" style="13" customWidth="1"/>
    <col min="12292" max="12292" width="7.5" style="13" customWidth="1"/>
    <col min="12293" max="12322" width="5.75" style="13" customWidth="1"/>
    <col min="12323" max="12323" width="21.625" style="13" customWidth="1"/>
    <col min="12324" max="12341" width="5.5" style="13" customWidth="1"/>
    <col min="12342" max="12546" width="9" style="13"/>
    <col min="12547" max="12547" width="5.75" style="13" customWidth="1"/>
    <col min="12548" max="12548" width="7.5" style="13" customWidth="1"/>
    <col min="12549" max="12578" width="5.75" style="13" customWidth="1"/>
    <col min="12579" max="12579" width="21.625" style="13" customWidth="1"/>
    <col min="12580" max="12597" width="5.5" style="13" customWidth="1"/>
    <col min="12598" max="12802" width="9" style="13"/>
    <col min="12803" max="12803" width="5.75" style="13" customWidth="1"/>
    <col min="12804" max="12804" width="7.5" style="13" customWidth="1"/>
    <col min="12805" max="12834" width="5.75" style="13" customWidth="1"/>
    <col min="12835" max="12835" width="21.625" style="13" customWidth="1"/>
    <col min="12836" max="12853" width="5.5" style="13" customWidth="1"/>
    <col min="12854" max="13058" width="9" style="13"/>
    <col min="13059" max="13059" width="5.75" style="13" customWidth="1"/>
    <col min="13060" max="13060" width="7.5" style="13" customWidth="1"/>
    <col min="13061" max="13090" width="5.75" style="13" customWidth="1"/>
    <col min="13091" max="13091" width="21.625" style="13" customWidth="1"/>
    <col min="13092" max="13109" width="5.5" style="13" customWidth="1"/>
    <col min="13110" max="13314" width="9" style="13"/>
    <col min="13315" max="13315" width="5.75" style="13" customWidth="1"/>
    <col min="13316" max="13316" width="7.5" style="13" customWidth="1"/>
    <col min="13317" max="13346" width="5.75" style="13" customWidth="1"/>
    <col min="13347" max="13347" width="21.625" style="13" customWidth="1"/>
    <col min="13348" max="13365" width="5.5" style="13" customWidth="1"/>
    <col min="13366" max="13570" width="9" style="13"/>
    <col min="13571" max="13571" width="5.75" style="13" customWidth="1"/>
    <col min="13572" max="13572" width="7.5" style="13" customWidth="1"/>
    <col min="13573" max="13602" width="5.75" style="13" customWidth="1"/>
    <col min="13603" max="13603" width="21.625" style="13" customWidth="1"/>
    <col min="13604" max="13621" width="5.5" style="13" customWidth="1"/>
    <col min="13622" max="13826" width="9" style="13"/>
    <col min="13827" max="13827" width="5.75" style="13" customWidth="1"/>
    <col min="13828" max="13828" width="7.5" style="13" customWidth="1"/>
    <col min="13829" max="13858" width="5.75" style="13" customWidth="1"/>
    <col min="13859" max="13859" width="21.625" style="13" customWidth="1"/>
    <col min="13860" max="13877" width="5.5" style="13" customWidth="1"/>
    <col min="13878" max="14082" width="9" style="13"/>
    <col min="14083" max="14083" width="5.75" style="13" customWidth="1"/>
    <col min="14084" max="14084" width="7.5" style="13" customWidth="1"/>
    <col min="14085" max="14114" width="5.75" style="13" customWidth="1"/>
    <col min="14115" max="14115" width="21.625" style="13" customWidth="1"/>
    <col min="14116" max="14133" width="5.5" style="13" customWidth="1"/>
    <col min="14134" max="14338" width="9" style="13"/>
    <col min="14339" max="14339" width="5.75" style="13" customWidth="1"/>
    <col min="14340" max="14340" width="7.5" style="13" customWidth="1"/>
    <col min="14341" max="14370" width="5.75" style="13" customWidth="1"/>
    <col min="14371" max="14371" width="21.625" style="13" customWidth="1"/>
    <col min="14372" max="14389" width="5.5" style="13" customWidth="1"/>
    <col min="14390" max="14594" width="9" style="13"/>
    <col min="14595" max="14595" width="5.75" style="13" customWidth="1"/>
    <col min="14596" max="14596" width="7.5" style="13" customWidth="1"/>
    <col min="14597" max="14626" width="5.75" style="13" customWidth="1"/>
    <col min="14627" max="14627" width="21.625" style="13" customWidth="1"/>
    <col min="14628" max="14645" width="5.5" style="13" customWidth="1"/>
    <col min="14646" max="14850" width="9" style="13"/>
    <col min="14851" max="14851" width="5.75" style="13" customWidth="1"/>
    <col min="14852" max="14852" width="7.5" style="13" customWidth="1"/>
    <col min="14853" max="14882" width="5.75" style="13" customWidth="1"/>
    <col min="14883" max="14883" width="21.625" style="13" customWidth="1"/>
    <col min="14884" max="14901" width="5.5" style="13" customWidth="1"/>
    <col min="14902" max="15106" width="9" style="13"/>
    <col min="15107" max="15107" width="5.75" style="13" customWidth="1"/>
    <col min="15108" max="15108" width="7.5" style="13" customWidth="1"/>
    <col min="15109" max="15138" width="5.75" style="13" customWidth="1"/>
    <col min="15139" max="15139" width="21.625" style="13" customWidth="1"/>
    <col min="15140" max="15157" width="5.5" style="13" customWidth="1"/>
    <col min="15158" max="15362" width="9" style="13"/>
    <col min="15363" max="15363" width="5.75" style="13" customWidth="1"/>
    <col min="15364" max="15364" width="7.5" style="13" customWidth="1"/>
    <col min="15365" max="15394" width="5.75" style="13" customWidth="1"/>
    <col min="15395" max="15395" width="21.625" style="13" customWidth="1"/>
    <col min="15396" max="15413" width="5.5" style="13" customWidth="1"/>
    <col min="15414" max="15618" width="9" style="13"/>
    <col min="15619" max="15619" width="5.75" style="13" customWidth="1"/>
    <col min="15620" max="15620" width="7.5" style="13" customWidth="1"/>
    <col min="15621" max="15650" width="5.75" style="13" customWidth="1"/>
    <col min="15651" max="15651" width="21.625" style="13" customWidth="1"/>
    <col min="15652" max="15669" width="5.5" style="13" customWidth="1"/>
    <col min="15670" max="15874" width="9" style="13"/>
    <col min="15875" max="15875" width="5.75" style="13" customWidth="1"/>
    <col min="15876" max="15876" width="7.5" style="13" customWidth="1"/>
    <col min="15877" max="15906" width="5.75" style="13" customWidth="1"/>
    <col min="15907" max="15907" width="21.625" style="13" customWidth="1"/>
    <col min="15908" max="15925" width="5.5" style="13" customWidth="1"/>
    <col min="15926" max="16130" width="9" style="13"/>
    <col min="16131" max="16131" width="5.75" style="13" customWidth="1"/>
    <col min="16132" max="16132" width="7.5" style="13" customWidth="1"/>
    <col min="16133" max="16162" width="5.75" style="13" customWidth="1"/>
    <col min="16163" max="16163" width="21.625" style="13" customWidth="1"/>
    <col min="16164" max="16181" width="5.5" style="13" customWidth="1"/>
    <col min="16182" max="16384" width="9" style="13"/>
  </cols>
  <sheetData>
    <row r="1" spans="1:46" ht="17.25">
      <c r="A1" s="11"/>
      <c r="B1" s="10"/>
      <c r="C1" s="12"/>
      <c r="D1" s="12"/>
      <c r="E1" s="12"/>
      <c r="F1" s="12"/>
      <c r="G1" s="12"/>
      <c r="H1" s="12"/>
      <c r="I1" s="12"/>
      <c r="J1" s="11"/>
      <c r="K1" s="11"/>
      <c r="L1" s="11"/>
      <c r="M1" s="11"/>
      <c r="N1" s="11"/>
      <c r="O1" s="11"/>
      <c r="S1" s="12"/>
      <c r="T1" s="12"/>
      <c r="U1" s="12"/>
      <c r="V1" s="11"/>
      <c r="W1" s="11"/>
      <c r="X1" s="11"/>
      <c r="Y1" s="11"/>
      <c r="Z1" s="11"/>
      <c r="AA1" s="12"/>
      <c r="AB1" s="12"/>
      <c r="AC1" s="12"/>
      <c r="AD1" s="12"/>
      <c r="AE1" s="12"/>
      <c r="AF1" s="12"/>
      <c r="AG1" s="12"/>
      <c r="AH1" s="11"/>
      <c r="AI1" s="11"/>
      <c r="AJ1" s="11"/>
      <c r="AK1" s="11"/>
      <c r="AL1" s="11"/>
      <c r="AM1" s="11"/>
    </row>
    <row r="2" spans="1:46" s="14" customFormat="1" ht="31.5">
      <c r="A2" s="353" t="s">
        <v>133</v>
      </c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3"/>
      <c r="AH2" s="353"/>
      <c r="AI2" s="353"/>
      <c r="AJ2" s="353"/>
      <c r="AK2" s="353"/>
      <c r="AL2" s="353"/>
      <c r="AM2" s="353"/>
      <c r="AN2" s="353"/>
      <c r="AO2" s="353"/>
      <c r="AP2" s="353"/>
    </row>
    <row r="3" spans="1:46" s="15" customFormat="1" ht="26.25"/>
    <row r="4" spans="1:46" s="10" customFormat="1" ht="17.25" customHeight="1">
      <c r="A4" t="s">
        <v>85</v>
      </c>
      <c r="B4" s="99" t="s">
        <v>86</v>
      </c>
      <c r="C4" s="10" t="s">
        <v>98</v>
      </c>
    </row>
    <row r="5" spans="1:46" s="10" customFormat="1" ht="17.25" customHeight="1">
      <c r="A5" t="s">
        <v>85</v>
      </c>
      <c r="B5" s="99" t="s">
        <v>87</v>
      </c>
      <c r="C5" s="10" t="s">
        <v>95</v>
      </c>
    </row>
    <row r="6" spans="1:46" s="10" customFormat="1" ht="17.25" customHeight="1">
      <c r="A6" t="s">
        <v>85</v>
      </c>
      <c r="B6" s="99" t="s">
        <v>88</v>
      </c>
      <c r="C6" s="10" t="s">
        <v>94</v>
      </c>
    </row>
    <row r="7" spans="1:46" s="10" customFormat="1" ht="17.25" customHeight="1">
      <c r="A7" t="s">
        <v>85</v>
      </c>
      <c r="B7" s="99" t="s">
        <v>89</v>
      </c>
      <c r="C7" s="10" t="s">
        <v>93</v>
      </c>
    </row>
    <row r="8" spans="1:46" s="10" customFormat="1" ht="17.25" customHeight="1">
      <c r="A8" t="s">
        <v>85</v>
      </c>
      <c r="B8" s="99" t="s">
        <v>135</v>
      </c>
      <c r="C8" s="10" t="s">
        <v>143</v>
      </c>
    </row>
    <row r="9" spans="1:46" s="16" customFormat="1">
      <c r="A9" t="s">
        <v>85</v>
      </c>
      <c r="B9" s="99" t="s">
        <v>90</v>
      </c>
      <c r="C9" s="10" t="s">
        <v>96</v>
      </c>
      <c r="D9" s="17"/>
      <c r="E9" s="17"/>
      <c r="F9" s="17"/>
      <c r="G9" s="17"/>
      <c r="H9" s="17"/>
      <c r="I9" s="17"/>
      <c r="S9" s="17"/>
      <c r="T9" s="17"/>
      <c r="U9" s="17"/>
      <c r="AA9" s="17"/>
      <c r="AB9" s="17"/>
      <c r="AC9" s="17"/>
      <c r="AD9" s="17"/>
      <c r="AE9" s="17"/>
      <c r="AF9" s="17"/>
      <c r="AG9" s="17"/>
      <c r="AS9" s="10"/>
      <c r="AT9" s="10"/>
    </row>
    <row r="10" spans="1:46" s="16" customFormat="1">
      <c r="A10"/>
      <c r="B10" s="99"/>
      <c r="C10" s="17"/>
      <c r="D10" s="17"/>
      <c r="E10" s="17"/>
      <c r="F10" s="17"/>
      <c r="G10" s="17"/>
      <c r="H10" s="17"/>
      <c r="I10" s="17"/>
      <c r="S10" s="17"/>
      <c r="T10" s="17"/>
      <c r="U10" s="17"/>
      <c r="AA10" s="17"/>
      <c r="AB10" s="17"/>
      <c r="AC10" s="17"/>
      <c r="AD10" s="17"/>
      <c r="AE10" s="17"/>
      <c r="AF10" s="17"/>
      <c r="AG10" s="17"/>
    </row>
    <row r="11" spans="1:46" s="16" customFormat="1" ht="17.25" thickBot="1">
      <c r="A11"/>
      <c r="B11" s="99"/>
      <c r="C11" s="17"/>
      <c r="D11" s="17"/>
      <c r="E11" s="17"/>
      <c r="F11" s="17"/>
      <c r="G11" s="17"/>
      <c r="H11" s="17"/>
      <c r="I11" s="17"/>
      <c r="S11" s="17"/>
      <c r="T11" s="17"/>
      <c r="U11" s="17"/>
      <c r="AA11" s="17"/>
      <c r="AB11" s="17"/>
      <c r="AC11" s="17"/>
      <c r="AD11" s="17"/>
      <c r="AE11" s="17"/>
      <c r="AF11" s="17"/>
      <c r="AG11" s="17"/>
    </row>
    <row r="12" spans="1:46" s="18" customFormat="1" ht="17.25">
      <c r="A12" s="354" t="s">
        <v>75</v>
      </c>
      <c r="B12" s="355"/>
      <c r="C12" s="350" t="s">
        <v>79</v>
      </c>
      <c r="D12" s="351"/>
      <c r="E12" s="351"/>
      <c r="F12" s="351"/>
      <c r="G12" s="351"/>
      <c r="H12" s="351"/>
      <c r="I12" s="351"/>
      <c r="J12" s="351"/>
      <c r="K12" s="351"/>
      <c r="L12" s="351"/>
      <c r="M12" s="351"/>
      <c r="N12" s="352"/>
      <c r="O12" s="350" t="s">
        <v>83</v>
      </c>
      <c r="P12" s="351"/>
      <c r="Q12" s="351"/>
      <c r="R12" s="351"/>
      <c r="S12" s="351"/>
      <c r="T12" s="351"/>
      <c r="U12" s="351"/>
      <c r="V12" s="351"/>
      <c r="W12" s="351"/>
      <c r="X12" s="351"/>
      <c r="Y12" s="351"/>
      <c r="Z12" s="352"/>
      <c r="AA12" s="350" t="s">
        <v>91</v>
      </c>
      <c r="AB12" s="351"/>
      <c r="AC12" s="351"/>
      <c r="AD12" s="351"/>
      <c r="AE12" s="351"/>
      <c r="AF12" s="351"/>
      <c r="AG12" s="351"/>
      <c r="AH12" s="351"/>
      <c r="AI12" s="351"/>
      <c r="AJ12" s="351"/>
      <c r="AK12" s="351"/>
      <c r="AL12" s="352"/>
      <c r="AM12" s="360" t="s">
        <v>97</v>
      </c>
      <c r="AN12" s="361"/>
      <c r="AO12" s="362"/>
      <c r="AP12" s="358" t="s">
        <v>76</v>
      </c>
    </row>
    <row r="13" spans="1:46" s="18" customFormat="1" ht="17.25">
      <c r="A13" s="356"/>
      <c r="B13" s="357"/>
      <c r="C13" s="84">
        <v>1</v>
      </c>
      <c r="D13" s="85">
        <v>2</v>
      </c>
      <c r="E13" s="85">
        <v>3</v>
      </c>
      <c r="F13" s="85">
        <v>4</v>
      </c>
      <c r="G13" s="85">
        <v>5</v>
      </c>
      <c r="H13" s="85">
        <v>6</v>
      </c>
      <c r="I13" s="85">
        <v>7</v>
      </c>
      <c r="J13" s="85">
        <v>8</v>
      </c>
      <c r="K13" s="85">
        <v>9</v>
      </c>
      <c r="L13" s="85">
        <v>10</v>
      </c>
      <c r="M13" s="85">
        <v>11</v>
      </c>
      <c r="N13" s="86">
        <v>12</v>
      </c>
      <c r="O13" s="84">
        <v>1</v>
      </c>
      <c r="P13" s="85">
        <v>2</v>
      </c>
      <c r="Q13" s="85">
        <v>3</v>
      </c>
      <c r="R13" s="85">
        <v>4</v>
      </c>
      <c r="S13" s="85">
        <v>5</v>
      </c>
      <c r="T13" s="85">
        <v>6</v>
      </c>
      <c r="U13" s="85">
        <v>7</v>
      </c>
      <c r="V13" s="85">
        <v>8</v>
      </c>
      <c r="W13" s="85">
        <v>9</v>
      </c>
      <c r="X13" s="85">
        <v>10</v>
      </c>
      <c r="Y13" s="85">
        <v>11</v>
      </c>
      <c r="Z13" s="86">
        <v>12</v>
      </c>
      <c r="AA13" s="84">
        <v>1</v>
      </c>
      <c r="AB13" s="85">
        <v>2</v>
      </c>
      <c r="AC13" s="85">
        <v>3</v>
      </c>
      <c r="AD13" s="85">
        <v>4</v>
      </c>
      <c r="AE13" s="85">
        <v>5</v>
      </c>
      <c r="AF13" s="85">
        <v>6</v>
      </c>
      <c r="AG13" s="85">
        <v>7</v>
      </c>
      <c r="AH13" s="85">
        <v>8</v>
      </c>
      <c r="AI13" s="85">
        <v>9</v>
      </c>
      <c r="AJ13" s="85">
        <v>10</v>
      </c>
      <c r="AK13" s="85">
        <v>11</v>
      </c>
      <c r="AL13" s="86">
        <v>12</v>
      </c>
      <c r="AM13" s="84">
        <v>1</v>
      </c>
      <c r="AN13" s="85">
        <v>2</v>
      </c>
      <c r="AO13" s="86">
        <v>3</v>
      </c>
      <c r="AP13" s="359"/>
    </row>
    <row r="14" spans="1:46" s="18" customFormat="1" ht="16.899999999999999" customHeight="1">
      <c r="A14" s="363" t="s">
        <v>77</v>
      </c>
      <c r="B14" s="364"/>
      <c r="C14" s="87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9"/>
      <c r="O14" s="87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9"/>
      <c r="AA14" s="87"/>
      <c r="AB14" s="88"/>
      <c r="AC14" s="88"/>
      <c r="AD14" s="88"/>
      <c r="AE14" s="88"/>
      <c r="AF14" s="88"/>
      <c r="AG14" s="88"/>
      <c r="AH14" s="88"/>
      <c r="AI14" s="88"/>
      <c r="AJ14" s="88"/>
      <c r="AK14" s="88"/>
      <c r="AL14" s="89"/>
      <c r="AM14" s="87"/>
      <c r="AN14" s="88"/>
      <c r="AO14" s="89"/>
      <c r="AP14" s="372" t="s">
        <v>99</v>
      </c>
    </row>
    <row r="15" spans="1:46" s="18" customFormat="1" ht="17.25">
      <c r="A15" s="365"/>
      <c r="B15" s="366"/>
      <c r="C15" s="97">
        <v>1</v>
      </c>
      <c r="D15" s="90">
        <v>1</v>
      </c>
      <c r="E15" s="90">
        <v>1</v>
      </c>
      <c r="F15" s="90">
        <v>1</v>
      </c>
      <c r="G15" s="90">
        <v>1</v>
      </c>
      <c r="H15" s="90">
        <v>1</v>
      </c>
      <c r="I15" s="90">
        <v>1</v>
      </c>
      <c r="J15" s="90">
        <v>1</v>
      </c>
      <c r="K15" s="90">
        <v>1</v>
      </c>
      <c r="L15" s="90">
        <v>1</v>
      </c>
      <c r="M15" s="90">
        <v>1</v>
      </c>
      <c r="N15" s="91">
        <v>1</v>
      </c>
      <c r="O15" s="97">
        <v>1</v>
      </c>
      <c r="P15" s="90">
        <v>1</v>
      </c>
      <c r="Q15" s="90">
        <v>1</v>
      </c>
      <c r="R15" s="90">
        <v>1</v>
      </c>
      <c r="S15" s="90">
        <v>1</v>
      </c>
      <c r="T15" s="90">
        <v>1</v>
      </c>
      <c r="U15" s="90">
        <v>1</v>
      </c>
      <c r="V15" s="90">
        <v>1</v>
      </c>
      <c r="W15" s="90">
        <v>1</v>
      </c>
      <c r="X15" s="90">
        <v>1</v>
      </c>
      <c r="Y15" s="90">
        <v>1</v>
      </c>
      <c r="Z15" s="91">
        <v>1</v>
      </c>
      <c r="AA15" s="97">
        <v>1</v>
      </c>
      <c r="AB15" s="90">
        <v>1</v>
      </c>
      <c r="AC15" s="90">
        <v>1</v>
      </c>
      <c r="AD15" s="90">
        <v>1</v>
      </c>
      <c r="AE15" s="90">
        <v>1</v>
      </c>
      <c r="AF15" s="90">
        <v>1</v>
      </c>
      <c r="AG15" s="90">
        <v>1</v>
      </c>
      <c r="AH15" s="90">
        <v>1</v>
      </c>
      <c r="AI15" s="90">
        <v>1</v>
      </c>
      <c r="AJ15" s="90">
        <v>1</v>
      </c>
      <c r="AK15" s="90">
        <v>1</v>
      </c>
      <c r="AL15" s="91">
        <v>1</v>
      </c>
      <c r="AM15" s="97">
        <v>1</v>
      </c>
      <c r="AN15" s="95"/>
      <c r="AO15" s="96"/>
      <c r="AP15" s="373"/>
    </row>
    <row r="16" spans="1:46" s="18" customFormat="1" ht="17.25">
      <c r="A16" s="367"/>
      <c r="B16" s="368"/>
      <c r="C16" s="94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3"/>
      <c r="O16" s="94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3"/>
      <c r="AA16" s="94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3"/>
      <c r="AM16" s="94"/>
      <c r="AN16" s="92"/>
      <c r="AO16" s="93"/>
      <c r="AP16" s="374"/>
    </row>
    <row r="17" spans="1:42" s="18" customFormat="1" ht="17.25" customHeight="1">
      <c r="A17" s="363" t="s">
        <v>103</v>
      </c>
      <c r="B17" s="364" t="s">
        <v>78</v>
      </c>
      <c r="C17" s="87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9"/>
      <c r="O17" s="87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9"/>
      <c r="AA17" s="87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9"/>
      <c r="AM17" s="87"/>
      <c r="AN17" s="88"/>
      <c r="AO17" s="89"/>
      <c r="AP17" s="372" t="s">
        <v>209</v>
      </c>
    </row>
    <row r="18" spans="1:42" s="18" customFormat="1" ht="17.25">
      <c r="A18" s="365"/>
      <c r="B18" s="366"/>
      <c r="C18" s="183"/>
      <c r="D18" s="184"/>
      <c r="E18" s="184"/>
      <c r="F18" s="184"/>
      <c r="G18" s="184"/>
      <c r="H18" s="184"/>
      <c r="I18" s="184"/>
      <c r="J18" s="184"/>
      <c r="K18" s="90">
        <v>1</v>
      </c>
      <c r="L18" s="90">
        <v>1</v>
      </c>
      <c r="M18" s="90">
        <v>1</v>
      </c>
      <c r="N18" s="91">
        <v>1</v>
      </c>
      <c r="O18" s="97">
        <v>1</v>
      </c>
      <c r="P18" s="90">
        <v>1</v>
      </c>
      <c r="Q18" s="90">
        <v>1</v>
      </c>
      <c r="R18" s="90">
        <v>1</v>
      </c>
      <c r="S18" s="90">
        <v>1</v>
      </c>
      <c r="T18" s="90">
        <v>1</v>
      </c>
      <c r="U18" s="90">
        <v>1</v>
      </c>
      <c r="V18" s="90">
        <v>1</v>
      </c>
      <c r="W18" s="90">
        <v>1</v>
      </c>
      <c r="X18" s="90">
        <v>1</v>
      </c>
      <c r="Y18" s="90">
        <v>1</v>
      </c>
      <c r="Z18" s="91">
        <v>1</v>
      </c>
      <c r="AA18" s="97">
        <v>1</v>
      </c>
      <c r="AB18" s="90">
        <v>1</v>
      </c>
      <c r="AC18" s="90">
        <v>1</v>
      </c>
      <c r="AD18" s="90">
        <v>1</v>
      </c>
      <c r="AE18" s="90">
        <v>1</v>
      </c>
      <c r="AF18" s="90">
        <v>1</v>
      </c>
      <c r="AG18" s="90">
        <v>1</v>
      </c>
      <c r="AH18" s="90">
        <v>1</v>
      </c>
      <c r="AI18" s="90">
        <v>1</v>
      </c>
      <c r="AJ18" s="90">
        <v>1</v>
      </c>
      <c r="AK18" s="90">
        <v>1</v>
      </c>
      <c r="AL18" s="91">
        <v>1</v>
      </c>
      <c r="AM18" s="97">
        <v>1</v>
      </c>
      <c r="AN18" s="95"/>
      <c r="AO18" s="96"/>
      <c r="AP18" s="373"/>
    </row>
    <row r="19" spans="1:42" s="18" customFormat="1" ht="17.25">
      <c r="A19" s="367"/>
      <c r="B19" s="368"/>
      <c r="C19" s="94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3"/>
      <c r="O19" s="94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3"/>
      <c r="AA19" s="94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3"/>
      <c r="AM19" s="94"/>
      <c r="AN19" s="92"/>
      <c r="AO19" s="93"/>
      <c r="AP19" s="374"/>
    </row>
  </sheetData>
  <mergeCells count="11">
    <mergeCell ref="A2:AP2"/>
    <mergeCell ref="A12:B13"/>
    <mergeCell ref="A14:B16"/>
    <mergeCell ref="A17:B19"/>
    <mergeCell ref="AP14:AP16"/>
    <mergeCell ref="AP17:AP19"/>
    <mergeCell ref="AP12:AP13"/>
    <mergeCell ref="AM12:AO12"/>
    <mergeCell ref="O12:Z12"/>
    <mergeCell ref="C12:N12"/>
    <mergeCell ref="AA12:AL12"/>
  </mergeCells>
  <phoneticPr fontId="1" type="noConversion"/>
  <printOptions horizontalCentered="1"/>
  <pageMargins left="0.17" right="0.15748031496062992" top="0.39370078740157483" bottom="0.31496062992125984" header="0.31496062992125984" footer="0.15748031496062992"/>
  <pageSetup paperSize="9" scale="7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M24"/>
  <sheetViews>
    <sheetView view="pageBreakPreview" zoomScaleNormal="100" zoomScaleSheetLayoutView="100" workbookViewId="0">
      <selection activeCell="A3" sqref="A3:C4"/>
    </sheetView>
  </sheetViews>
  <sheetFormatPr defaultColWidth="10" defaultRowHeight="30" customHeight="1"/>
  <cols>
    <col min="1" max="1" width="9.375" style="21" customWidth="1"/>
    <col min="2" max="2" width="8.375" style="32" customWidth="1"/>
    <col min="3" max="3" width="13.5" style="21" customWidth="1"/>
    <col min="4" max="7" width="14.625" style="21" customWidth="1"/>
    <col min="8" max="8" width="9.875" style="33" customWidth="1"/>
    <col min="9" max="9" width="10.125" style="34" customWidth="1"/>
    <col min="10" max="10" width="12.625" style="21" bestFit="1" customWidth="1"/>
    <col min="11" max="11" width="10" style="21"/>
    <col min="12" max="12" width="11.5" style="21" bestFit="1" customWidth="1"/>
    <col min="13" max="13" width="12.625" style="21" bestFit="1" customWidth="1"/>
    <col min="14" max="16384" width="10" style="21"/>
  </cols>
  <sheetData>
    <row r="1" spans="1:13" ht="21" customHeight="1">
      <c r="A1" s="1" t="s">
        <v>0</v>
      </c>
    </row>
    <row r="2" spans="1:13" ht="30" customHeight="1">
      <c r="A2" s="330" t="s">
        <v>71</v>
      </c>
      <c r="B2" s="331"/>
      <c r="C2" s="331"/>
      <c r="D2" s="331"/>
      <c r="E2" s="331"/>
      <c r="F2" s="331"/>
      <c r="G2" s="331"/>
    </row>
    <row r="3" spans="1:13" ht="23.25" customHeight="1">
      <c r="A3" s="9" t="s">
        <v>100</v>
      </c>
      <c r="B3" s="35"/>
      <c r="C3" s="33"/>
      <c r="D3" s="33"/>
      <c r="E3" s="33"/>
      <c r="F3" s="33"/>
      <c r="G3" s="36" t="s">
        <v>28</v>
      </c>
      <c r="H3" s="36"/>
      <c r="I3" s="37"/>
    </row>
    <row r="4" spans="1:13" ht="23.25" customHeight="1">
      <c r="A4" s="334" t="s">
        <v>2</v>
      </c>
      <c r="B4" s="335"/>
      <c r="C4" s="336"/>
      <c r="D4" s="60" t="s">
        <v>29</v>
      </c>
      <c r="E4" s="60" t="s">
        <v>104</v>
      </c>
      <c r="F4" s="60" t="s">
        <v>30</v>
      </c>
      <c r="G4" s="60" t="s">
        <v>4</v>
      </c>
      <c r="I4" s="38"/>
    </row>
    <row r="5" spans="1:13" ht="23.25" customHeight="1">
      <c r="A5" s="62" t="s">
        <v>31</v>
      </c>
      <c r="B5" s="63" t="s">
        <v>5</v>
      </c>
      <c r="C5" s="53" t="s">
        <v>6</v>
      </c>
      <c r="D5" s="56">
        <f t="shared" ref="D5:D10" si="0">E5+G5+F5</f>
        <v>33117203</v>
      </c>
      <c r="E5" s="56"/>
      <c r="F5" s="56"/>
      <c r="G5" s="56">
        <f>'전기_을지(총공사비)'!D22</f>
        <v>33117203</v>
      </c>
    </row>
    <row r="6" spans="1:13" ht="23.25" customHeight="1">
      <c r="A6" s="39"/>
      <c r="B6" s="52"/>
      <c r="C6" s="54" t="s">
        <v>32</v>
      </c>
      <c r="D6" s="54">
        <f t="shared" si="0"/>
        <v>238096426</v>
      </c>
      <c r="E6" s="54"/>
      <c r="F6" s="54"/>
      <c r="G6" s="54">
        <f>'전기_을지(총공사비)'!D21</f>
        <v>238096426</v>
      </c>
      <c r="L6" s="40"/>
    </row>
    <row r="7" spans="1:13" ht="23.25" customHeight="1">
      <c r="A7" s="39"/>
      <c r="B7" s="52"/>
      <c r="C7" s="54" t="s">
        <v>33</v>
      </c>
      <c r="D7" s="54">
        <f t="shared" si="0"/>
        <v>32459496</v>
      </c>
      <c r="E7" s="54"/>
      <c r="F7" s="54"/>
      <c r="G7" s="54">
        <f>'전기_을지(총공사비)'!D23</f>
        <v>32459496</v>
      </c>
    </row>
    <row r="8" spans="1:13" ht="23.25" customHeight="1">
      <c r="A8" s="39"/>
      <c r="B8" s="52"/>
      <c r="C8" s="54" t="s">
        <v>34</v>
      </c>
      <c r="D8" s="54">
        <f t="shared" si="0"/>
        <v>27823758</v>
      </c>
      <c r="E8" s="54">
        <f>'전기_을지(총공사비)'!E20</f>
        <v>27823758</v>
      </c>
      <c r="F8" s="54"/>
      <c r="G8" s="54">
        <v>0</v>
      </c>
    </row>
    <row r="9" spans="1:13" ht="23.25" customHeight="1">
      <c r="A9" s="39"/>
      <c r="B9" s="52"/>
      <c r="C9" s="54" t="s">
        <v>35</v>
      </c>
      <c r="D9" s="54">
        <f t="shared" si="0"/>
        <v>11137465</v>
      </c>
      <c r="E9" s="54"/>
      <c r="F9" s="54"/>
      <c r="G9" s="54">
        <f>'전기_을지(총공사비)'!D24</f>
        <v>11137465</v>
      </c>
    </row>
    <row r="10" spans="1:13" ht="23.25" customHeight="1">
      <c r="A10" s="39"/>
      <c r="B10" s="52"/>
      <c r="C10" s="69" t="s">
        <v>92</v>
      </c>
      <c r="D10" s="69">
        <f t="shared" si="0"/>
        <v>17120500</v>
      </c>
      <c r="E10" s="69"/>
      <c r="F10" s="69"/>
      <c r="G10" s="69">
        <f>'전기_을지(총공사비)'!D25</f>
        <v>17120500</v>
      </c>
    </row>
    <row r="11" spans="1:13" ht="23.25" customHeight="1">
      <c r="A11" s="39"/>
      <c r="B11" s="55"/>
      <c r="C11" s="39" t="s">
        <v>36</v>
      </c>
      <c r="D11" s="39">
        <f>SUM(D5:D10)</f>
        <v>359754848</v>
      </c>
      <c r="E11" s="39">
        <f>+SUM(E5:E10)</f>
        <v>27823758</v>
      </c>
      <c r="F11" s="39">
        <f>SUM(F5:F10)</f>
        <v>0</v>
      </c>
      <c r="G11" s="39">
        <f>SUM(G5:G10)</f>
        <v>331931090</v>
      </c>
    </row>
    <row r="12" spans="1:13" ht="23.25" customHeight="1">
      <c r="A12" s="39"/>
      <c r="B12" s="337" t="s">
        <v>37</v>
      </c>
      <c r="C12" s="338"/>
      <c r="D12" s="57">
        <f>E12+G12+F12</f>
        <v>19766750</v>
      </c>
      <c r="E12" s="58">
        <f>'전기_을지(총공사비)'!E27</f>
        <v>1577618.6021294871</v>
      </c>
      <c r="F12" s="58">
        <v>0</v>
      </c>
      <c r="G12" s="58">
        <f>'전기_을지(총공사비)'!G27</f>
        <v>18189131.397870515</v>
      </c>
    </row>
    <row r="13" spans="1:13" ht="23.25" customHeight="1">
      <c r="A13" s="39"/>
      <c r="B13" s="337" t="s">
        <v>38</v>
      </c>
      <c r="C13" s="338"/>
      <c r="D13" s="57">
        <f>E13+G13+F13</f>
        <v>15813402</v>
      </c>
      <c r="E13" s="58">
        <f>'전기_을지(총공사비)'!E28</f>
        <v>1262095.0413270586</v>
      </c>
      <c r="F13" s="58">
        <v>0</v>
      </c>
      <c r="G13" s="58">
        <f>'전기_을지(총공사비)'!G28</f>
        <v>14551306.958672941</v>
      </c>
    </row>
    <row r="14" spans="1:13" s="20" customFormat="1" ht="23.25" customHeight="1">
      <c r="A14" s="200"/>
      <c r="B14" s="324" t="s">
        <v>39</v>
      </c>
      <c r="C14" s="325"/>
      <c r="D14" s="201">
        <f>SUM(D11:D13)</f>
        <v>395335000</v>
      </c>
      <c r="E14" s="65">
        <f>SUM(E11:E13)</f>
        <v>30663471.643456545</v>
      </c>
      <c r="F14" s="65">
        <f>SUM(F11:F13)</f>
        <v>0</v>
      </c>
      <c r="G14" s="65">
        <f>SUM(G11:G13)</f>
        <v>364671528.35654348</v>
      </c>
      <c r="H14" s="202"/>
      <c r="I14" s="203"/>
      <c r="J14" s="204"/>
    </row>
    <row r="15" spans="1:13" ht="23.25" customHeight="1">
      <c r="A15" s="62" t="s">
        <v>40</v>
      </c>
      <c r="B15" s="332" t="s">
        <v>41</v>
      </c>
      <c r="C15" s="333"/>
      <c r="D15" s="104">
        <v>3400000</v>
      </c>
      <c r="E15" s="105"/>
      <c r="F15" s="57">
        <f t="shared" ref="F15:F20" si="1">+D15</f>
        <v>3400000</v>
      </c>
      <c r="G15" s="57"/>
    </row>
    <row r="16" spans="1:13" ht="23.25" customHeight="1">
      <c r="A16" s="39"/>
      <c r="B16" s="332" t="s">
        <v>42</v>
      </c>
      <c r="C16" s="333"/>
      <c r="D16" s="104">
        <v>5705864</v>
      </c>
      <c r="E16" s="105"/>
      <c r="F16" s="57">
        <f t="shared" si="1"/>
        <v>5705864</v>
      </c>
      <c r="G16" s="59"/>
      <c r="M16" s="41"/>
    </row>
    <row r="17" spans="1:13" ht="23.25" customHeight="1">
      <c r="A17" s="39"/>
      <c r="B17" s="332" t="s">
        <v>80</v>
      </c>
      <c r="C17" s="333"/>
      <c r="D17" s="104">
        <v>21079000</v>
      </c>
      <c r="E17" s="105"/>
      <c r="F17" s="57">
        <f t="shared" si="1"/>
        <v>21079000</v>
      </c>
      <c r="G17" s="57"/>
      <c r="M17" s="41"/>
    </row>
    <row r="18" spans="1:13" ht="23.25" customHeight="1">
      <c r="A18" s="39"/>
      <c r="B18" s="332" t="s">
        <v>43</v>
      </c>
      <c r="C18" s="333"/>
      <c r="D18" s="104">
        <v>7651130</v>
      </c>
      <c r="E18" s="105"/>
      <c r="F18" s="57">
        <f t="shared" si="1"/>
        <v>7651130</v>
      </c>
      <c r="G18" s="57"/>
    </row>
    <row r="19" spans="1:13" ht="23.25" customHeight="1">
      <c r="A19" s="39"/>
      <c r="B19" s="332" t="s">
        <v>44</v>
      </c>
      <c r="C19" s="333"/>
      <c r="D19" s="104"/>
      <c r="E19" s="105"/>
      <c r="F19" s="57">
        <f t="shared" si="1"/>
        <v>0</v>
      </c>
      <c r="G19" s="57"/>
    </row>
    <row r="20" spans="1:13" ht="23.25" customHeight="1">
      <c r="A20" s="39"/>
      <c r="B20" s="332" t="s">
        <v>81</v>
      </c>
      <c r="C20" s="333"/>
      <c r="D20" s="104">
        <v>26964280</v>
      </c>
      <c r="E20" s="105"/>
      <c r="F20" s="57">
        <f t="shared" si="1"/>
        <v>26964280</v>
      </c>
      <c r="G20" s="57"/>
    </row>
    <row r="21" spans="1:13" ht="23.25" customHeight="1">
      <c r="A21" s="42"/>
      <c r="B21" s="324" t="s">
        <v>39</v>
      </c>
      <c r="C21" s="325"/>
      <c r="D21" s="61">
        <f>SUM(D15:D20)</f>
        <v>64800274</v>
      </c>
      <c r="E21" s="61">
        <v>0</v>
      </c>
      <c r="F21" s="61">
        <f>SUM(F15:F20)</f>
        <v>64800274</v>
      </c>
      <c r="G21" s="61">
        <v>0</v>
      </c>
    </row>
    <row r="22" spans="1:13" ht="23.25" customHeight="1">
      <c r="A22" s="324" t="s">
        <v>45</v>
      </c>
      <c r="B22" s="326"/>
      <c r="C22" s="325"/>
      <c r="D22" s="61">
        <v>270522000</v>
      </c>
      <c r="E22" s="61">
        <v>0</v>
      </c>
      <c r="F22" s="61">
        <f>+D22</f>
        <v>270522000</v>
      </c>
      <c r="G22" s="61">
        <v>0</v>
      </c>
    </row>
    <row r="23" spans="1:13" ht="23.25" customHeight="1">
      <c r="A23" s="327" t="s">
        <v>46</v>
      </c>
      <c r="B23" s="328"/>
      <c r="C23" s="329"/>
      <c r="D23" s="64">
        <v>1919639.0114193</v>
      </c>
      <c r="E23" s="64">
        <v>0</v>
      </c>
      <c r="F23" s="64">
        <f>+D23</f>
        <v>1919639.0114193</v>
      </c>
      <c r="G23" s="64">
        <v>0</v>
      </c>
    </row>
    <row r="24" spans="1:13" ht="23.25" customHeight="1">
      <c r="A24" s="324" t="s">
        <v>47</v>
      </c>
      <c r="B24" s="326"/>
      <c r="C24" s="325"/>
      <c r="D24" s="65">
        <f>D14+D21+D22+D23</f>
        <v>732576913.0114193</v>
      </c>
      <c r="E24" s="65">
        <f>E14+E21+E22+E23</f>
        <v>30663471.643456545</v>
      </c>
      <c r="F24" s="65">
        <f>F14+F21+F22+F23</f>
        <v>337241913.0114193</v>
      </c>
      <c r="G24" s="65">
        <f>G11+G12+G13+G21+G22+G23</f>
        <v>364671528.35654348</v>
      </c>
    </row>
  </sheetData>
  <mergeCells count="15">
    <mergeCell ref="B21:C21"/>
    <mergeCell ref="A22:C22"/>
    <mergeCell ref="A23:C23"/>
    <mergeCell ref="A24:C24"/>
    <mergeCell ref="A2:G2"/>
    <mergeCell ref="B16:C16"/>
    <mergeCell ref="B17:C17"/>
    <mergeCell ref="B18:C18"/>
    <mergeCell ref="B19:C19"/>
    <mergeCell ref="B20:C20"/>
    <mergeCell ref="B15:C15"/>
    <mergeCell ref="A4:C4"/>
    <mergeCell ref="B12:C12"/>
    <mergeCell ref="B13:C13"/>
    <mergeCell ref="B14:C14"/>
  </mergeCells>
  <phoneticPr fontId="1" type="noConversion"/>
  <printOptions horizontalCentered="1"/>
  <pageMargins left="0.23622047244094491" right="0.15748031496062992" top="0.57999999999999996" bottom="0.27559055118110237" header="0.31496062992125984" footer="0.19685039370078741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O38"/>
  <sheetViews>
    <sheetView view="pageBreakPreview" zoomScale="115" zoomScaleNormal="115" zoomScaleSheetLayoutView="115" workbookViewId="0">
      <selection activeCell="A3" sqref="A3:C4"/>
    </sheetView>
  </sheetViews>
  <sheetFormatPr defaultRowHeight="13.5"/>
  <cols>
    <col min="1" max="1" width="7.875" style="1" customWidth="1"/>
    <col min="2" max="2" width="9.25" style="1" customWidth="1"/>
    <col min="3" max="3" width="19.375" style="1" customWidth="1"/>
    <col min="4" max="4" width="11.375" style="45" customWidth="1"/>
    <col min="5" max="7" width="11.375" style="1" customWidth="1"/>
    <col min="8" max="8" width="9.625" style="1" bestFit="1" customWidth="1"/>
    <col min="9" max="10" width="9" style="1"/>
    <col min="11" max="11" width="11.5" style="1" customWidth="1"/>
    <col min="12" max="12" width="10.625" style="1" customWidth="1"/>
    <col min="13" max="13" width="12.5" style="1" bestFit="1" customWidth="1"/>
    <col min="14" max="14" width="9" style="1"/>
    <col min="15" max="15" width="11.125" style="1" customWidth="1"/>
    <col min="16" max="208" width="9" style="1"/>
    <col min="209" max="210" width="11" style="1" customWidth="1"/>
    <col min="211" max="211" width="19.375" style="1" customWidth="1"/>
    <col min="212" max="215" width="12.875" style="1" customWidth="1"/>
    <col min="216" max="216" width="2.5" style="1" customWidth="1"/>
    <col min="217" max="217" width="15.125" style="1" customWidth="1"/>
    <col min="218" max="218" width="9" style="1"/>
    <col min="219" max="219" width="14.875" style="1" customWidth="1"/>
    <col min="220" max="220" width="15.875" style="1" customWidth="1"/>
    <col min="221" max="221" width="13.625" style="1" customWidth="1"/>
    <col min="222" max="464" width="9" style="1"/>
    <col min="465" max="466" width="11" style="1" customWidth="1"/>
    <col min="467" max="467" width="19.375" style="1" customWidth="1"/>
    <col min="468" max="471" width="12.875" style="1" customWidth="1"/>
    <col min="472" max="472" width="2.5" style="1" customWidth="1"/>
    <col min="473" max="473" width="15.125" style="1" customWidth="1"/>
    <col min="474" max="474" width="9" style="1"/>
    <col min="475" max="475" width="14.875" style="1" customWidth="1"/>
    <col min="476" max="476" width="15.875" style="1" customWidth="1"/>
    <col min="477" max="477" width="13.625" style="1" customWidth="1"/>
    <col min="478" max="720" width="9" style="1"/>
    <col min="721" max="722" width="11" style="1" customWidth="1"/>
    <col min="723" max="723" width="19.375" style="1" customWidth="1"/>
    <col min="724" max="727" width="12.875" style="1" customWidth="1"/>
    <col min="728" max="728" width="2.5" style="1" customWidth="1"/>
    <col min="729" max="729" width="15.125" style="1" customWidth="1"/>
    <col min="730" max="730" width="9" style="1"/>
    <col min="731" max="731" width="14.875" style="1" customWidth="1"/>
    <col min="732" max="732" width="15.875" style="1" customWidth="1"/>
    <col min="733" max="733" width="13.625" style="1" customWidth="1"/>
    <col min="734" max="976" width="9" style="1"/>
    <col min="977" max="978" width="11" style="1" customWidth="1"/>
    <col min="979" max="979" width="19.375" style="1" customWidth="1"/>
    <col min="980" max="983" width="12.875" style="1" customWidth="1"/>
    <col min="984" max="984" width="2.5" style="1" customWidth="1"/>
    <col min="985" max="985" width="15.125" style="1" customWidth="1"/>
    <col min="986" max="986" width="9" style="1"/>
    <col min="987" max="987" width="14.875" style="1" customWidth="1"/>
    <col min="988" max="988" width="15.875" style="1" customWidth="1"/>
    <col min="989" max="989" width="13.625" style="1" customWidth="1"/>
    <col min="990" max="1232" width="9" style="1"/>
    <col min="1233" max="1234" width="11" style="1" customWidth="1"/>
    <col min="1235" max="1235" width="19.375" style="1" customWidth="1"/>
    <col min="1236" max="1239" width="12.875" style="1" customWidth="1"/>
    <col min="1240" max="1240" width="2.5" style="1" customWidth="1"/>
    <col min="1241" max="1241" width="15.125" style="1" customWidth="1"/>
    <col min="1242" max="1242" width="9" style="1"/>
    <col min="1243" max="1243" width="14.875" style="1" customWidth="1"/>
    <col min="1244" max="1244" width="15.875" style="1" customWidth="1"/>
    <col min="1245" max="1245" width="13.625" style="1" customWidth="1"/>
    <col min="1246" max="1488" width="9" style="1"/>
    <col min="1489" max="1490" width="11" style="1" customWidth="1"/>
    <col min="1491" max="1491" width="19.375" style="1" customWidth="1"/>
    <col min="1492" max="1495" width="12.875" style="1" customWidth="1"/>
    <col min="1496" max="1496" width="2.5" style="1" customWidth="1"/>
    <col min="1497" max="1497" width="15.125" style="1" customWidth="1"/>
    <col min="1498" max="1498" width="9" style="1"/>
    <col min="1499" max="1499" width="14.875" style="1" customWidth="1"/>
    <col min="1500" max="1500" width="15.875" style="1" customWidth="1"/>
    <col min="1501" max="1501" width="13.625" style="1" customWidth="1"/>
    <col min="1502" max="1744" width="9" style="1"/>
    <col min="1745" max="1746" width="11" style="1" customWidth="1"/>
    <col min="1747" max="1747" width="19.375" style="1" customWidth="1"/>
    <col min="1748" max="1751" width="12.875" style="1" customWidth="1"/>
    <col min="1752" max="1752" width="2.5" style="1" customWidth="1"/>
    <col min="1753" max="1753" width="15.125" style="1" customWidth="1"/>
    <col min="1754" max="1754" width="9" style="1"/>
    <col min="1755" max="1755" width="14.875" style="1" customWidth="1"/>
    <col min="1756" max="1756" width="15.875" style="1" customWidth="1"/>
    <col min="1757" max="1757" width="13.625" style="1" customWidth="1"/>
    <col min="1758" max="2000" width="9" style="1"/>
    <col min="2001" max="2002" width="11" style="1" customWidth="1"/>
    <col min="2003" max="2003" width="19.375" style="1" customWidth="1"/>
    <col min="2004" max="2007" width="12.875" style="1" customWidth="1"/>
    <col min="2008" max="2008" width="2.5" style="1" customWidth="1"/>
    <col min="2009" max="2009" width="15.125" style="1" customWidth="1"/>
    <col min="2010" max="2010" width="9" style="1"/>
    <col min="2011" max="2011" width="14.875" style="1" customWidth="1"/>
    <col min="2012" max="2012" width="15.875" style="1" customWidth="1"/>
    <col min="2013" max="2013" width="13.625" style="1" customWidth="1"/>
    <col min="2014" max="2256" width="9" style="1"/>
    <col min="2257" max="2258" width="11" style="1" customWidth="1"/>
    <col min="2259" max="2259" width="19.375" style="1" customWidth="1"/>
    <col min="2260" max="2263" width="12.875" style="1" customWidth="1"/>
    <col min="2264" max="2264" width="2.5" style="1" customWidth="1"/>
    <col min="2265" max="2265" width="15.125" style="1" customWidth="1"/>
    <col min="2266" max="2266" width="9" style="1"/>
    <col min="2267" max="2267" width="14.875" style="1" customWidth="1"/>
    <col min="2268" max="2268" width="15.875" style="1" customWidth="1"/>
    <col min="2269" max="2269" width="13.625" style="1" customWidth="1"/>
    <col min="2270" max="2512" width="9" style="1"/>
    <col min="2513" max="2514" width="11" style="1" customWidth="1"/>
    <col min="2515" max="2515" width="19.375" style="1" customWidth="1"/>
    <col min="2516" max="2519" width="12.875" style="1" customWidth="1"/>
    <col min="2520" max="2520" width="2.5" style="1" customWidth="1"/>
    <col min="2521" max="2521" width="15.125" style="1" customWidth="1"/>
    <col min="2522" max="2522" width="9" style="1"/>
    <col min="2523" max="2523" width="14.875" style="1" customWidth="1"/>
    <col min="2524" max="2524" width="15.875" style="1" customWidth="1"/>
    <col min="2525" max="2525" width="13.625" style="1" customWidth="1"/>
    <col min="2526" max="2768" width="9" style="1"/>
    <col min="2769" max="2770" width="11" style="1" customWidth="1"/>
    <col min="2771" max="2771" width="19.375" style="1" customWidth="1"/>
    <col min="2772" max="2775" width="12.875" style="1" customWidth="1"/>
    <col min="2776" max="2776" width="2.5" style="1" customWidth="1"/>
    <col min="2777" max="2777" width="15.125" style="1" customWidth="1"/>
    <col min="2778" max="2778" width="9" style="1"/>
    <col min="2779" max="2779" width="14.875" style="1" customWidth="1"/>
    <col min="2780" max="2780" width="15.875" style="1" customWidth="1"/>
    <col min="2781" max="2781" width="13.625" style="1" customWidth="1"/>
    <col min="2782" max="3024" width="9" style="1"/>
    <col min="3025" max="3026" width="11" style="1" customWidth="1"/>
    <col min="3027" max="3027" width="19.375" style="1" customWidth="1"/>
    <col min="3028" max="3031" width="12.875" style="1" customWidth="1"/>
    <col min="3032" max="3032" width="2.5" style="1" customWidth="1"/>
    <col min="3033" max="3033" width="15.125" style="1" customWidth="1"/>
    <col min="3034" max="3034" width="9" style="1"/>
    <col min="3035" max="3035" width="14.875" style="1" customWidth="1"/>
    <col min="3036" max="3036" width="15.875" style="1" customWidth="1"/>
    <col min="3037" max="3037" width="13.625" style="1" customWidth="1"/>
    <col min="3038" max="3280" width="9" style="1"/>
    <col min="3281" max="3282" width="11" style="1" customWidth="1"/>
    <col min="3283" max="3283" width="19.375" style="1" customWidth="1"/>
    <col min="3284" max="3287" width="12.875" style="1" customWidth="1"/>
    <col min="3288" max="3288" width="2.5" style="1" customWidth="1"/>
    <col min="3289" max="3289" width="15.125" style="1" customWidth="1"/>
    <col min="3290" max="3290" width="9" style="1"/>
    <col min="3291" max="3291" width="14.875" style="1" customWidth="1"/>
    <col min="3292" max="3292" width="15.875" style="1" customWidth="1"/>
    <col min="3293" max="3293" width="13.625" style="1" customWidth="1"/>
    <col min="3294" max="3536" width="9" style="1"/>
    <col min="3537" max="3538" width="11" style="1" customWidth="1"/>
    <col min="3539" max="3539" width="19.375" style="1" customWidth="1"/>
    <col min="3540" max="3543" width="12.875" style="1" customWidth="1"/>
    <col min="3544" max="3544" width="2.5" style="1" customWidth="1"/>
    <col min="3545" max="3545" width="15.125" style="1" customWidth="1"/>
    <col min="3546" max="3546" width="9" style="1"/>
    <col min="3547" max="3547" width="14.875" style="1" customWidth="1"/>
    <col min="3548" max="3548" width="15.875" style="1" customWidth="1"/>
    <col min="3549" max="3549" width="13.625" style="1" customWidth="1"/>
    <col min="3550" max="3792" width="9" style="1"/>
    <col min="3793" max="3794" width="11" style="1" customWidth="1"/>
    <col min="3795" max="3795" width="19.375" style="1" customWidth="1"/>
    <col min="3796" max="3799" width="12.875" style="1" customWidth="1"/>
    <col min="3800" max="3800" width="2.5" style="1" customWidth="1"/>
    <col min="3801" max="3801" width="15.125" style="1" customWidth="1"/>
    <col min="3802" max="3802" width="9" style="1"/>
    <col min="3803" max="3803" width="14.875" style="1" customWidth="1"/>
    <col min="3804" max="3804" width="15.875" style="1" customWidth="1"/>
    <col min="3805" max="3805" width="13.625" style="1" customWidth="1"/>
    <col min="3806" max="4048" width="9" style="1"/>
    <col min="4049" max="4050" width="11" style="1" customWidth="1"/>
    <col min="4051" max="4051" width="19.375" style="1" customWidth="1"/>
    <col min="4052" max="4055" width="12.875" style="1" customWidth="1"/>
    <col min="4056" max="4056" width="2.5" style="1" customWidth="1"/>
    <col min="4057" max="4057" width="15.125" style="1" customWidth="1"/>
    <col min="4058" max="4058" width="9" style="1"/>
    <col min="4059" max="4059" width="14.875" style="1" customWidth="1"/>
    <col min="4060" max="4060" width="15.875" style="1" customWidth="1"/>
    <col min="4061" max="4061" width="13.625" style="1" customWidth="1"/>
    <col min="4062" max="4304" width="9" style="1"/>
    <col min="4305" max="4306" width="11" style="1" customWidth="1"/>
    <col min="4307" max="4307" width="19.375" style="1" customWidth="1"/>
    <col min="4308" max="4311" width="12.875" style="1" customWidth="1"/>
    <col min="4312" max="4312" width="2.5" style="1" customWidth="1"/>
    <col min="4313" max="4313" width="15.125" style="1" customWidth="1"/>
    <col min="4314" max="4314" width="9" style="1"/>
    <col min="4315" max="4315" width="14.875" style="1" customWidth="1"/>
    <col min="4316" max="4316" width="15.875" style="1" customWidth="1"/>
    <col min="4317" max="4317" width="13.625" style="1" customWidth="1"/>
    <col min="4318" max="4560" width="9" style="1"/>
    <col min="4561" max="4562" width="11" style="1" customWidth="1"/>
    <col min="4563" max="4563" width="19.375" style="1" customWidth="1"/>
    <col min="4564" max="4567" width="12.875" style="1" customWidth="1"/>
    <col min="4568" max="4568" width="2.5" style="1" customWidth="1"/>
    <col min="4569" max="4569" width="15.125" style="1" customWidth="1"/>
    <col min="4570" max="4570" width="9" style="1"/>
    <col min="4571" max="4571" width="14.875" style="1" customWidth="1"/>
    <col min="4572" max="4572" width="15.875" style="1" customWidth="1"/>
    <col min="4573" max="4573" width="13.625" style="1" customWidth="1"/>
    <col min="4574" max="4816" width="9" style="1"/>
    <col min="4817" max="4818" width="11" style="1" customWidth="1"/>
    <col min="4819" max="4819" width="19.375" style="1" customWidth="1"/>
    <col min="4820" max="4823" width="12.875" style="1" customWidth="1"/>
    <col min="4824" max="4824" width="2.5" style="1" customWidth="1"/>
    <col min="4825" max="4825" width="15.125" style="1" customWidth="1"/>
    <col min="4826" max="4826" width="9" style="1"/>
    <col min="4827" max="4827" width="14.875" style="1" customWidth="1"/>
    <col min="4828" max="4828" width="15.875" style="1" customWidth="1"/>
    <col min="4829" max="4829" width="13.625" style="1" customWidth="1"/>
    <col min="4830" max="5072" width="9" style="1"/>
    <col min="5073" max="5074" width="11" style="1" customWidth="1"/>
    <col min="5075" max="5075" width="19.375" style="1" customWidth="1"/>
    <col min="5076" max="5079" width="12.875" style="1" customWidth="1"/>
    <col min="5080" max="5080" width="2.5" style="1" customWidth="1"/>
    <col min="5081" max="5081" width="15.125" style="1" customWidth="1"/>
    <col min="5082" max="5082" width="9" style="1"/>
    <col min="5083" max="5083" width="14.875" style="1" customWidth="1"/>
    <col min="5084" max="5084" width="15.875" style="1" customWidth="1"/>
    <col min="5085" max="5085" width="13.625" style="1" customWidth="1"/>
    <col min="5086" max="5328" width="9" style="1"/>
    <col min="5329" max="5330" width="11" style="1" customWidth="1"/>
    <col min="5331" max="5331" width="19.375" style="1" customWidth="1"/>
    <col min="5332" max="5335" width="12.875" style="1" customWidth="1"/>
    <col min="5336" max="5336" width="2.5" style="1" customWidth="1"/>
    <col min="5337" max="5337" width="15.125" style="1" customWidth="1"/>
    <col min="5338" max="5338" width="9" style="1"/>
    <col min="5339" max="5339" width="14.875" style="1" customWidth="1"/>
    <col min="5340" max="5340" width="15.875" style="1" customWidth="1"/>
    <col min="5341" max="5341" width="13.625" style="1" customWidth="1"/>
    <col min="5342" max="5584" width="9" style="1"/>
    <col min="5585" max="5586" width="11" style="1" customWidth="1"/>
    <col min="5587" max="5587" width="19.375" style="1" customWidth="1"/>
    <col min="5588" max="5591" width="12.875" style="1" customWidth="1"/>
    <col min="5592" max="5592" width="2.5" style="1" customWidth="1"/>
    <col min="5593" max="5593" width="15.125" style="1" customWidth="1"/>
    <col min="5594" max="5594" width="9" style="1"/>
    <col min="5595" max="5595" width="14.875" style="1" customWidth="1"/>
    <col min="5596" max="5596" width="15.875" style="1" customWidth="1"/>
    <col min="5597" max="5597" width="13.625" style="1" customWidth="1"/>
    <col min="5598" max="5840" width="9" style="1"/>
    <col min="5841" max="5842" width="11" style="1" customWidth="1"/>
    <col min="5843" max="5843" width="19.375" style="1" customWidth="1"/>
    <col min="5844" max="5847" width="12.875" style="1" customWidth="1"/>
    <col min="5848" max="5848" width="2.5" style="1" customWidth="1"/>
    <col min="5849" max="5849" width="15.125" style="1" customWidth="1"/>
    <col min="5850" max="5850" width="9" style="1"/>
    <col min="5851" max="5851" width="14.875" style="1" customWidth="1"/>
    <col min="5852" max="5852" width="15.875" style="1" customWidth="1"/>
    <col min="5853" max="5853" width="13.625" style="1" customWidth="1"/>
    <col min="5854" max="6096" width="9" style="1"/>
    <col min="6097" max="6098" width="11" style="1" customWidth="1"/>
    <col min="6099" max="6099" width="19.375" style="1" customWidth="1"/>
    <col min="6100" max="6103" width="12.875" style="1" customWidth="1"/>
    <col min="6104" max="6104" width="2.5" style="1" customWidth="1"/>
    <col min="6105" max="6105" width="15.125" style="1" customWidth="1"/>
    <col min="6106" max="6106" width="9" style="1"/>
    <col min="6107" max="6107" width="14.875" style="1" customWidth="1"/>
    <col min="6108" max="6108" width="15.875" style="1" customWidth="1"/>
    <col min="6109" max="6109" width="13.625" style="1" customWidth="1"/>
    <col min="6110" max="6352" width="9" style="1"/>
    <col min="6353" max="6354" width="11" style="1" customWidth="1"/>
    <col min="6355" max="6355" width="19.375" style="1" customWidth="1"/>
    <col min="6356" max="6359" width="12.875" style="1" customWidth="1"/>
    <col min="6360" max="6360" width="2.5" style="1" customWidth="1"/>
    <col min="6361" max="6361" width="15.125" style="1" customWidth="1"/>
    <col min="6362" max="6362" width="9" style="1"/>
    <col min="6363" max="6363" width="14.875" style="1" customWidth="1"/>
    <col min="6364" max="6364" width="15.875" style="1" customWidth="1"/>
    <col min="6365" max="6365" width="13.625" style="1" customWidth="1"/>
    <col min="6366" max="6608" width="9" style="1"/>
    <col min="6609" max="6610" width="11" style="1" customWidth="1"/>
    <col min="6611" max="6611" width="19.375" style="1" customWidth="1"/>
    <col min="6612" max="6615" width="12.875" style="1" customWidth="1"/>
    <col min="6616" max="6616" width="2.5" style="1" customWidth="1"/>
    <col min="6617" max="6617" width="15.125" style="1" customWidth="1"/>
    <col min="6618" max="6618" width="9" style="1"/>
    <col min="6619" max="6619" width="14.875" style="1" customWidth="1"/>
    <col min="6620" max="6620" width="15.875" style="1" customWidth="1"/>
    <col min="6621" max="6621" width="13.625" style="1" customWidth="1"/>
    <col min="6622" max="6864" width="9" style="1"/>
    <col min="6865" max="6866" width="11" style="1" customWidth="1"/>
    <col min="6867" max="6867" width="19.375" style="1" customWidth="1"/>
    <col min="6868" max="6871" width="12.875" style="1" customWidth="1"/>
    <col min="6872" max="6872" width="2.5" style="1" customWidth="1"/>
    <col min="6873" max="6873" width="15.125" style="1" customWidth="1"/>
    <col min="6874" max="6874" width="9" style="1"/>
    <col min="6875" max="6875" width="14.875" style="1" customWidth="1"/>
    <col min="6876" max="6876" width="15.875" style="1" customWidth="1"/>
    <col min="6877" max="6877" width="13.625" style="1" customWidth="1"/>
    <col min="6878" max="7120" width="9" style="1"/>
    <col min="7121" max="7122" width="11" style="1" customWidth="1"/>
    <col min="7123" max="7123" width="19.375" style="1" customWidth="1"/>
    <col min="7124" max="7127" width="12.875" style="1" customWidth="1"/>
    <col min="7128" max="7128" width="2.5" style="1" customWidth="1"/>
    <col min="7129" max="7129" width="15.125" style="1" customWidth="1"/>
    <col min="7130" max="7130" width="9" style="1"/>
    <col min="7131" max="7131" width="14.875" style="1" customWidth="1"/>
    <col min="7132" max="7132" width="15.875" style="1" customWidth="1"/>
    <col min="7133" max="7133" width="13.625" style="1" customWidth="1"/>
    <col min="7134" max="7376" width="9" style="1"/>
    <col min="7377" max="7378" width="11" style="1" customWidth="1"/>
    <col min="7379" max="7379" width="19.375" style="1" customWidth="1"/>
    <col min="7380" max="7383" width="12.875" style="1" customWidth="1"/>
    <col min="7384" max="7384" width="2.5" style="1" customWidth="1"/>
    <col min="7385" max="7385" width="15.125" style="1" customWidth="1"/>
    <col min="7386" max="7386" width="9" style="1"/>
    <col min="7387" max="7387" width="14.875" style="1" customWidth="1"/>
    <col min="7388" max="7388" width="15.875" style="1" customWidth="1"/>
    <col min="7389" max="7389" width="13.625" style="1" customWidth="1"/>
    <col min="7390" max="7632" width="9" style="1"/>
    <col min="7633" max="7634" width="11" style="1" customWidth="1"/>
    <col min="7635" max="7635" width="19.375" style="1" customWidth="1"/>
    <col min="7636" max="7639" width="12.875" style="1" customWidth="1"/>
    <col min="7640" max="7640" width="2.5" style="1" customWidth="1"/>
    <col min="7641" max="7641" width="15.125" style="1" customWidth="1"/>
    <col min="7642" max="7642" width="9" style="1"/>
    <col min="7643" max="7643" width="14.875" style="1" customWidth="1"/>
    <col min="7644" max="7644" width="15.875" style="1" customWidth="1"/>
    <col min="7645" max="7645" width="13.625" style="1" customWidth="1"/>
    <col min="7646" max="7888" width="9" style="1"/>
    <col min="7889" max="7890" width="11" style="1" customWidth="1"/>
    <col min="7891" max="7891" width="19.375" style="1" customWidth="1"/>
    <col min="7892" max="7895" width="12.875" style="1" customWidth="1"/>
    <col min="7896" max="7896" width="2.5" style="1" customWidth="1"/>
    <col min="7897" max="7897" width="15.125" style="1" customWidth="1"/>
    <col min="7898" max="7898" width="9" style="1"/>
    <col min="7899" max="7899" width="14.875" style="1" customWidth="1"/>
    <col min="7900" max="7900" width="15.875" style="1" customWidth="1"/>
    <col min="7901" max="7901" width="13.625" style="1" customWidth="1"/>
    <col min="7902" max="8144" width="9" style="1"/>
    <col min="8145" max="8146" width="11" style="1" customWidth="1"/>
    <col min="8147" max="8147" width="19.375" style="1" customWidth="1"/>
    <col min="8148" max="8151" width="12.875" style="1" customWidth="1"/>
    <col min="8152" max="8152" width="2.5" style="1" customWidth="1"/>
    <col min="8153" max="8153" width="15.125" style="1" customWidth="1"/>
    <col min="8154" max="8154" width="9" style="1"/>
    <col min="8155" max="8155" width="14.875" style="1" customWidth="1"/>
    <col min="8156" max="8156" width="15.875" style="1" customWidth="1"/>
    <col min="8157" max="8157" width="13.625" style="1" customWidth="1"/>
    <col min="8158" max="8400" width="9" style="1"/>
    <col min="8401" max="8402" width="11" style="1" customWidth="1"/>
    <col min="8403" max="8403" width="19.375" style="1" customWidth="1"/>
    <col min="8404" max="8407" width="12.875" style="1" customWidth="1"/>
    <col min="8408" max="8408" width="2.5" style="1" customWidth="1"/>
    <col min="8409" max="8409" width="15.125" style="1" customWidth="1"/>
    <col min="8410" max="8410" width="9" style="1"/>
    <col min="8411" max="8411" width="14.875" style="1" customWidth="1"/>
    <col min="8412" max="8412" width="15.875" style="1" customWidth="1"/>
    <col min="8413" max="8413" width="13.625" style="1" customWidth="1"/>
    <col min="8414" max="8656" width="9" style="1"/>
    <col min="8657" max="8658" width="11" style="1" customWidth="1"/>
    <col min="8659" max="8659" width="19.375" style="1" customWidth="1"/>
    <col min="8660" max="8663" width="12.875" style="1" customWidth="1"/>
    <col min="8664" max="8664" width="2.5" style="1" customWidth="1"/>
    <col min="8665" max="8665" width="15.125" style="1" customWidth="1"/>
    <col min="8666" max="8666" width="9" style="1"/>
    <col min="8667" max="8667" width="14.875" style="1" customWidth="1"/>
    <col min="8668" max="8668" width="15.875" style="1" customWidth="1"/>
    <col min="8669" max="8669" width="13.625" style="1" customWidth="1"/>
    <col min="8670" max="8912" width="9" style="1"/>
    <col min="8913" max="8914" width="11" style="1" customWidth="1"/>
    <col min="8915" max="8915" width="19.375" style="1" customWidth="1"/>
    <col min="8916" max="8919" width="12.875" style="1" customWidth="1"/>
    <col min="8920" max="8920" width="2.5" style="1" customWidth="1"/>
    <col min="8921" max="8921" width="15.125" style="1" customWidth="1"/>
    <col min="8922" max="8922" width="9" style="1"/>
    <col min="8923" max="8923" width="14.875" style="1" customWidth="1"/>
    <col min="8924" max="8924" width="15.875" style="1" customWidth="1"/>
    <col min="8925" max="8925" width="13.625" style="1" customWidth="1"/>
    <col min="8926" max="9168" width="9" style="1"/>
    <col min="9169" max="9170" width="11" style="1" customWidth="1"/>
    <col min="9171" max="9171" width="19.375" style="1" customWidth="1"/>
    <col min="9172" max="9175" width="12.875" style="1" customWidth="1"/>
    <col min="9176" max="9176" width="2.5" style="1" customWidth="1"/>
    <col min="9177" max="9177" width="15.125" style="1" customWidth="1"/>
    <col min="9178" max="9178" width="9" style="1"/>
    <col min="9179" max="9179" width="14.875" style="1" customWidth="1"/>
    <col min="9180" max="9180" width="15.875" style="1" customWidth="1"/>
    <col min="9181" max="9181" width="13.625" style="1" customWidth="1"/>
    <col min="9182" max="9424" width="9" style="1"/>
    <col min="9425" max="9426" width="11" style="1" customWidth="1"/>
    <col min="9427" max="9427" width="19.375" style="1" customWidth="1"/>
    <col min="9428" max="9431" width="12.875" style="1" customWidth="1"/>
    <col min="9432" max="9432" width="2.5" style="1" customWidth="1"/>
    <col min="9433" max="9433" width="15.125" style="1" customWidth="1"/>
    <col min="9434" max="9434" width="9" style="1"/>
    <col min="9435" max="9435" width="14.875" style="1" customWidth="1"/>
    <col min="9436" max="9436" width="15.875" style="1" customWidth="1"/>
    <col min="9437" max="9437" width="13.625" style="1" customWidth="1"/>
    <col min="9438" max="9680" width="9" style="1"/>
    <col min="9681" max="9682" width="11" style="1" customWidth="1"/>
    <col min="9683" max="9683" width="19.375" style="1" customWidth="1"/>
    <col min="9684" max="9687" width="12.875" style="1" customWidth="1"/>
    <col min="9688" max="9688" width="2.5" style="1" customWidth="1"/>
    <col min="9689" max="9689" width="15.125" style="1" customWidth="1"/>
    <col min="9690" max="9690" width="9" style="1"/>
    <col min="9691" max="9691" width="14.875" style="1" customWidth="1"/>
    <col min="9692" max="9692" width="15.875" style="1" customWidth="1"/>
    <col min="9693" max="9693" width="13.625" style="1" customWidth="1"/>
    <col min="9694" max="9936" width="9" style="1"/>
    <col min="9937" max="9938" width="11" style="1" customWidth="1"/>
    <col min="9939" max="9939" width="19.375" style="1" customWidth="1"/>
    <col min="9940" max="9943" width="12.875" style="1" customWidth="1"/>
    <col min="9944" max="9944" width="2.5" style="1" customWidth="1"/>
    <col min="9945" max="9945" width="15.125" style="1" customWidth="1"/>
    <col min="9946" max="9946" width="9" style="1"/>
    <col min="9947" max="9947" width="14.875" style="1" customWidth="1"/>
    <col min="9948" max="9948" width="15.875" style="1" customWidth="1"/>
    <col min="9949" max="9949" width="13.625" style="1" customWidth="1"/>
    <col min="9950" max="10192" width="9" style="1"/>
    <col min="10193" max="10194" width="11" style="1" customWidth="1"/>
    <col min="10195" max="10195" width="19.375" style="1" customWidth="1"/>
    <col min="10196" max="10199" width="12.875" style="1" customWidth="1"/>
    <col min="10200" max="10200" width="2.5" style="1" customWidth="1"/>
    <col min="10201" max="10201" width="15.125" style="1" customWidth="1"/>
    <col min="10202" max="10202" width="9" style="1"/>
    <col min="10203" max="10203" width="14.875" style="1" customWidth="1"/>
    <col min="10204" max="10204" width="15.875" style="1" customWidth="1"/>
    <col min="10205" max="10205" width="13.625" style="1" customWidth="1"/>
    <col min="10206" max="10448" width="9" style="1"/>
    <col min="10449" max="10450" width="11" style="1" customWidth="1"/>
    <col min="10451" max="10451" width="19.375" style="1" customWidth="1"/>
    <col min="10452" max="10455" width="12.875" style="1" customWidth="1"/>
    <col min="10456" max="10456" width="2.5" style="1" customWidth="1"/>
    <col min="10457" max="10457" width="15.125" style="1" customWidth="1"/>
    <col min="10458" max="10458" width="9" style="1"/>
    <col min="10459" max="10459" width="14.875" style="1" customWidth="1"/>
    <col min="10460" max="10460" width="15.875" style="1" customWidth="1"/>
    <col min="10461" max="10461" width="13.625" style="1" customWidth="1"/>
    <col min="10462" max="10704" width="9" style="1"/>
    <col min="10705" max="10706" width="11" style="1" customWidth="1"/>
    <col min="10707" max="10707" width="19.375" style="1" customWidth="1"/>
    <col min="10708" max="10711" width="12.875" style="1" customWidth="1"/>
    <col min="10712" max="10712" width="2.5" style="1" customWidth="1"/>
    <col min="10713" max="10713" width="15.125" style="1" customWidth="1"/>
    <col min="10714" max="10714" width="9" style="1"/>
    <col min="10715" max="10715" width="14.875" style="1" customWidth="1"/>
    <col min="10716" max="10716" width="15.875" style="1" customWidth="1"/>
    <col min="10717" max="10717" width="13.625" style="1" customWidth="1"/>
    <col min="10718" max="10960" width="9" style="1"/>
    <col min="10961" max="10962" width="11" style="1" customWidth="1"/>
    <col min="10963" max="10963" width="19.375" style="1" customWidth="1"/>
    <col min="10964" max="10967" width="12.875" style="1" customWidth="1"/>
    <col min="10968" max="10968" width="2.5" style="1" customWidth="1"/>
    <col min="10969" max="10969" width="15.125" style="1" customWidth="1"/>
    <col min="10970" max="10970" width="9" style="1"/>
    <col min="10971" max="10971" width="14.875" style="1" customWidth="1"/>
    <col min="10972" max="10972" width="15.875" style="1" customWidth="1"/>
    <col min="10973" max="10973" width="13.625" style="1" customWidth="1"/>
    <col min="10974" max="11216" width="9" style="1"/>
    <col min="11217" max="11218" width="11" style="1" customWidth="1"/>
    <col min="11219" max="11219" width="19.375" style="1" customWidth="1"/>
    <col min="11220" max="11223" width="12.875" style="1" customWidth="1"/>
    <col min="11224" max="11224" width="2.5" style="1" customWidth="1"/>
    <col min="11225" max="11225" width="15.125" style="1" customWidth="1"/>
    <col min="11226" max="11226" width="9" style="1"/>
    <col min="11227" max="11227" width="14.875" style="1" customWidth="1"/>
    <col min="11228" max="11228" width="15.875" style="1" customWidth="1"/>
    <col min="11229" max="11229" width="13.625" style="1" customWidth="1"/>
    <col min="11230" max="11472" width="9" style="1"/>
    <col min="11473" max="11474" width="11" style="1" customWidth="1"/>
    <col min="11475" max="11475" width="19.375" style="1" customWidth="1"/>
    <col min="11476" max="11479" width="12.875" style="1" customWidth="1"/>
    <col min="11480" max="11480" width="2.5" style="1" customWidth="1"/>
    <col min="11481" max="11481" width="15.125" style="1" customWidth="1"/>
    <col min="11482" max="11482" width="9" style="1"/>
    <col min="11483" max="11483" width="14.875" style="1" customWidth="1"/>
    <col min="11484" max="11484" width="15.875" style="1" customWidth="1"/>
    <col min="11485" max="11485" width="13.625" style="1" customWidth="1"/>
    <col min="11486" max="11728" width="9" style="1"/>
    <col min="11729" max="11730" width="11" style="1" customWidth="1"/>
    <col min="11731" max="11731" width="19.375" style="1" customWidth="1"/>
    <col min="11732" max="11735" width="12.875" style="1" customWidth="1"/>
    <col min="11736" max="11736" width="2.5" style="1" customWidth="1"/>
    <col min="11737" max="11737" width="15.125" style="1" customWidth="1"/>
    <col min="11738" max="11738" width="9" style="1"/>
    <col min="11739" max="11739" width="14.875" style="1" customWidth="1"/>
    <col min="11740" max="11740" width="15.875" style="1" customWidth="1"/>
    <col min="11741" max="11741" width="13.625" style="1" customWidth="1"/>
    <col min="11742" max="11984" width="9" style="1"/>
    <col min="11985" max="11986" width="11" style="1" customWidth="1"/>
    <col min="11987" max="11987" width="19.375" style="1" customWidth="1"/>
    <col min="11988" max="11991" width="12.875" style="1" customWidth="1"/>
    <col min="11992" max="11992" width="2.5" style="1" customWidth="1"/>
    <col min="11993" max="11993" width="15.125" style="1" customWidth="1"/>
    <col min="11994" max="11994" width="9" style="1"/>
    <col min="11995" max="11995" width="14.875" style="1" customWidth="1"/>
    <col min="11996" max="11996" width="15.875" style="1" customWidth="1"/>
    <col min="11997" max="11997" width="13.625" style="1" customWidth="1"/>
    <col min="11998" max="12240" width="9" style="1"/>
    <col min="12241" max="12242" width="11" style="1" customWidth="1"/>
    <col min="12243" max="12243" width="19.375" style="1" customWidth="1"/>
    <col min="12244" max="12247" width="12.875" style="1" customWidth="1"/>
    <col min="12248" max="12248" width="2.5" style="1" customWidth="1"/>
    <col min="12249" max="12249" width="15.125" style="1" customWidth="1"/>
    <col min="12250" max="12250" width="9" style="1"/>
    <col min="12251" max="12251" width="14.875" style="1" customWidth="1"/>
    <col min="12252" max="12252" width="15.875" style="1" customWidth="1"/>
    <col min="12253" max="12253" width="13.625" style="1" customWidth="1"/>
    <col min="12254" max="12496" width="9" style="1"/>
    <col min="12497" max="12498" width="11" style="1" customWidth="1"/>
    <col min="12499" max="12499" width="19.375" style="1" customWidth="1"/>
    <col min="12500" max="12503" width="12.875" style="1" customWidth="1"/>
    <col min="12504" max="12504" width="2.5" style="1" customWidth="1"/>
    <col min="12505" max="12505" width="15.125" style="1" customWidth="1"/>
    <col min="12506" max="12506" width="9" style="1"/>
    <col min="12507" max="12507" width="14.875" style="1" customWidth="1"/>
    <col min="12508" max="12508" width="15.875" style="1" customWidth="1"/>
    <col min="12509" max="12509" width="13.625" style="1" customWidth="1"/>
    <col min="12510" max="12752" width="9" style="1"/>
    <col min="12753" max="12754" width="11" style="1" customWidth="1"/>
    <col min="12755" max="12755" width="19.375" style="1" customWidth="1"/>
    <col min="12756" max="12759" width="12.875" style="1" customWidth="1"/>
    <col min="12760" max="12760" width="2.5" style="1" customWidth="1"/>
    <col min="12761" max="12761" width="15.125" style="1" customWidth="1"/>
    <col min="12762" max="12762" width="9" style="1"/>
    <col min="12763" max="12763" width="14.875" style="1" customWidth="1"/>
    <col min="12764" max="12764" width="15.875" style="1" customWidth="1"/>
    <col min="12765" max="12765" width="13.625" style="1" customWidth="1"/>
    <col min="12766" max="13008" width="9" style="1"/>
    <col min="13009" max="13010" width="11" style="1" customWidth="1"/>
    <col min="13011" max="13011" width="19.375" style="1" customWidth="1"/>
    <col min="13012" max="13015" width="12.875" style="1" customWidth="1"/>
    <col min="13016" max="13016" width="2.5" style="1" customWidth="1"/>
    <col min="13017" max="13017" width="15.125" style="1" customWidth="1"/>
    <col min="13018" max="13018" width="9" style="1"/>
    <col min="13019" max="13019" width="14.875" style="1" customWidth="1"/>
    <col min="13020" max="13020" width="15.875" style="1" customWidth="1"/>
    <col min="13021" max="13021" width="13.625" style="1" customWidth="1"/>
    <col min="13022" max="13264" width="9" style="1"/>
    <col min="13265" max="13266" width="11" style="1" customWidth="1"/>
    <col min="13267" max="13267" width="19.375" style="1" customWidth="1"/>
    <col min="13268" max="13271" width="12.875" style="1" customWidth="1"/>
    <col min="13272" max="13272" width="2.5" style="1" customWidth="1"/>
    <col min="13273" max="13273" width="15.125" style="1" customWidth="1"/>
    <col min="13274" max="13274" width="9" style="1"/>
    <col min="13275" max="13275" width="14.875" style="1" customWidth="1"/>
    <col min="13276" max="13276" width="15.875" style="1" customWidth="1"/>
    <col min="13277" max="13277" width="13.625" style="1" customWidth="1"/>
    <col min="13278" max="13520" width="9" style="1"/>
    <col min="13521" max="13522" width="11" style="1" customWidth="1"/>
    <col min="13523" max="13523" width="19.375" style="1" customWidth="1"/>
    <col min="13524" max="13527" width="12.875" style="1" customWidth="1"/>
    <col min="13528" max="13528" width="2.5" style="1" customWidth="1"/>
    <col min="13529" max="13529" width="15.125" style="1" customWidth="1"/>
    <col min="13530" max="13530" width="9" style="1"/>
    <col min="13531" max="13531" width="14.875" style="1" customWidth="1"/>
    <col min="13532" max="13532" width="15.875" style="1" customWidth="1"/>
    <col min="13533" max="13533" width="13.625" style="1" customWidth="1"/>
    <col min="13534" max="13776" width="9" style="1"/>
    <col min="13777" max="13778" width="11" style="1" customWidth="1"/>
    <col min="13779" max="13779" width="19.375" style="1" customWidth="1"/>
    <col min="13780" max="13783" width="12.875" style="1" customWidth="1"/>
    <col min="13784" max="13784" width="2.5" style="1" customWidth="1"/>
    <col min="13785" max="13785" width="15.125" style="1" customWidth="1"/>
    <col min="13786" max="13786" width="9" style="1"/>
    <col min="13787" max="13787" width="14.875" style="1" customWidth="1"/>
    <col min="13788" max="13788" width="15.875" style="1" customWidth="1"/>
    <col min="13789" max="13789" width="13.625" style="1" customWidth="1"/>
    <col min="13790" max="14032" width="9" style="1"/>
    <col min="14033" max="14034" width="11" style="1" customWidth="1"/>
    <col min="14035" max="14035" width="19.375" style="1" customWidth="1"/>
    <col min="14036" max="14039" width="12.875" style="1" customWidth="1"/>
    <col min="14040" max="14040" width="2.5" style="1" customWidth="1"/>
    <col min="14041" max="14041" width="15.125" style="1" customWidth="1"/>
    <col min="14042" max="14042" width="9" style="1"/>
    <col min="14043" max="14043" width="14.875" style="1" customWidth="1"/>
    <col min="14044" max="14044" width="15.875" style="1" customWidth="1"/>
    <col min="14045" max="14045" width="13.625" style="1" customWidth="1"/>
    <col min="14046" max="14288" width="9" style="1"/>
    <col min="14289" max="14290" width="11" style="1" customWidth="1"/>
    <col min="14291" max="14291" width="19.375" style="1" customWidth="1"/>
    <col min="14292" max="14295" width="12.875" style="1" customWidth="1"/>
    <col min="14296" max="14296" width="2.5" style="1" customWidth="1"/>
    <col min="14297" max="14297" width="15.125" style="1" customWidth="1"/>
    <col min="14298" max="14298" width="9" style="1"/>
    <col min="14299" max="14299" width="14.875" style="1" customWidth="1"/>
    <col min="14300" max="14300" width="15.875" style="1" customWidth="1"/>
    <col min="14301" max="14301" width="13.625" style="1" customWidth="1"/>
    <col min="14302" max="14544" width="9" style="1"/>
    <col min="14545" max="14546" width="11" style="1" customWidth="1"/>
    <col min="14547" max="14547" width="19.375" style="1" customWidth="1"/>
    <col min="14548" max="14551" width="12.875" style="1" customWidth="1"/>
    <col min="14552" max="14552" width="2.5" style="1" customWidth="1"/>
    <col min="14553" max="14553" width="15.125" style="1" customWidth="1"/>
    <col min="14554" max="14554" width="9" style="1"/>
    <col min="14555" max="14555" width="14.875" style="1" customWidth="1"/>
    <col min="14556" max="14556" width="15.875" style="1" customWidth="1"/>
    <col min="14557" max="14557" width="13.625" style="1" customWidth="1"/>
    <col min="14558" max="14800" width="9" style="1"/>
    <col min="14801" max="14802" width="11" style="1" customWidth="1"/>
    <col min="14803" max="14803" width="19.375" style="1" customWidth="1"/>
    <col min="14804" max="14807" width="12.875" style="1" customWidth="1"/>
    <col min="14808" max="14808" width="2.5" style="1" customWidth="1"/>
    <col min="14809" max="14809" width="15.125" style="1" customWidth="1"/>
    <col min="14810" max="14810" width="9" style="1"/>
    <col min="14811" max="14811" width="14.875" style="1" customWidth="1"/>
    <col min="14812" max="14812" width="15.875" style="1" customWidth="1"/>
    <col min="14813" max="14813" width="13.625" style="1" customWidth="1"/>
    <col min="14814" max="15056" width="9" style="1"/>
    <col min="15057" max="15058" width="11" style="1" customWidth="1"/>
    <col min="15059" max="15059" width="19.375" style="1" customWidth="1"/>
    <col min="15060" max="15063" width="12.875" style="1" customWidth="1"/>
    <col min="15064" max="15064" width="2.5" style="1" customWidth="1"/>
    <col min="15065" max="15065" width="15.125" style="1" customWidth="1"/>
    <col min="15066" max="15066" width="9" style="1"/>
    <col min="15067" max="15067" width="14.875" style="1" customWidth="1"/>
    <col min="15068" max="15068" width="15.875" style="1" customWidth="1"/>
    <col min="15069" max="15069" width="13.625" style="1" customWidth="1"/>
    <col min="15070" max="15312" width="9" style="1"/>
    <col min="15313" max="15314" width="11" style="1" customWidth="1"/>
    <col min="15315" max="15315" width="19.375" style="1" customWidth="1"/>
    <col min="15316" max="15319" width="12.875" style="1" customWidth="1"/>
    <col min="15320" max="15320" width="2.5" style="1" customWidth="1"/>
    <col min="15321" max="15321" width="15.125" style="1" customWidth="1"/>
    <col min="15322" max="15322" width="9" style="1"/>
    <col min="15323" max="15323" width="14.875" style="1" customWidth="1"/>
    <col min="15324" max="15324" width="15.875" style="1" customWidth="1"/>
    <col min="15325" max="15325" width="13.625" style="1" customWidth="1"/>
    <col min="15326" max="15568" width="9" style="1"/>
    <col min="15569" max="15570" width="11" style="1" customWidth="1"/>
    <col min="15571" max="15571" width="19.375" style="1" customWidth="1"/>
    <col min="15572" max="15575" width="12.875" style="1" customWidth="1"/>
    <col min="15576" max="15576" width="2.5" style="1" customWidth="1"/>
    <col min="15577" max="15577" width="15.125" style="1" customWidth="1"/>
    <col min="15578" max="15578" width="9" style="1"/>
    <col min="15579" max="15579" width="14.875" style="1" customWidth="1"/>
    <col min="15580" max="15580" width="15.875" style="1" customWidth="1"/>
    <col min="15581" max="15581" width="13.625" style="1" customWidth="1"/>
    <col min="15582" max="15824" width="9" style="1"/>
    <col min="15825" max="15826" width="11" style="1" customWidth="1"/>
    <col min="15827" max="15827" width="19.375" style="1" customWidth="1"/>
    <col min="15828" max="15831" width="12.875" style="1" customWidth="1"/>
    <col min="15832" max="15832" width="2.5" style="1" customWidth="1"/>
    <col min="15833" max="15833" width="15.125" style="1" customWidth="1"/>
    <col min="15834" max="15834" width="9" style="1"/>
    <col min="15835" max="15835" width="14.875" style="1" customWidth="1"/>
    <col min="15836" max="15836" width="15.875" style="1" customWidth="1"/>
    <col min="15837" max="15837" width="13.625" style="1" customWidth="1"/>
    <col min="15838" max="16080" width="9" style="1"/>
    <col min="16081" max="16082" width="11" style="1" customWidth="1"/>
    <col min="16083" max="16083" width="19.375" style="1" customWidth="1"/>
    <col min="16084" max="16087" width="12.875" style="1" customWidth="1"/>
    <col min="16088" max="16088" width="2.5" style="1" customWidth="1"/>
    <col min="16089" max="16089" width="15.125" style="1" customWidth="1"/>
    <col min="16090" max="16090" width="9" style="1"/>
    <col min="16091" max="16091" width="14.875" style="1" customWidth="1"/>
    <col min="16092" max="16092" width="15.875" style="1" customWidth="1"/>
    <col min="16093" max="16093" width="13.625" style="1" customWidth="1"/>
    <col min="16094" max="16364" width="9" style="1"/>
    <col min="16365" max="16383" width="9" style="1" customWidth="1"/>
    <col min="16384" max="16384" width="9" style="1"/>
  </cols>
  <sheetData>
    <row r="1" spans="1:15">
      <c r="F1" s="46"/>
      <c r="G1" s="46"/>
      <c r="L1" s="45"/>
      <c r="N1" s="46"/>
      <c r="O1" s="46"/>
    </row>
    <row r="2" spans="1:15" ht="26.25" customHeight="1">
      <c r="A2" s="76"/>
      <c r="B2" s="68"/>
      <c r="C2" s="68"/>
      <c r="D2" s="68" t="s">
        <v>102</v>
      </c>
      <c r="E2" s="68"/>
      <c r="F2" s="68"/>
      <c r="G2" s="68"/>
      <c r="I2" s="76"/>
      <c r="J2" s="68"/>
      <c r="K2" s="68"/>
      <c r="L2" s="68"/>
      <c r="M2" s="68"/>
      <c r="N2" s="68"/>
      <c r="O2" s="68"/>
    </row>
    <row r="3" spans="1:15" ht="18.75" customHeight="1" thickBot="1">
      <c r="A3" s="9" t="s">
        <v>100</v>
      </c>
      <c r="F3" s="46"/>
      <c r="G3" s="43" t="s">
        <v>1</v>
      </c>
    </row>
    <row r="4" spans="1:15" ht="12.95" customHeight="1">
      <c r="A4" s="47" t="s">
        <v>55</v>
      </c>
      <c r="B4" s="48" t="s">
        <v>56</v>
      </c>
      <c r="C4" s="48" t="s">
        <v>57</v>
      </c>
      <c r="D4" s="49" t="s">
        <v>8</v>
      </c>
      <c r="E4" s="48" t="s">
        <v>107</v>
      </c>
      <c r="F4" s="48" t="s">
        <v>30</v>
      </c>
      <c r="G4" s="50" t="s">
        <v>4</v>
      </c>
    </row>
    <row r="5" spans="1:15" ht="12.95" customHeight="1">
      <c r="A5" s="346"/>
      <c r="B5" s="343" t="s">
        <v>34</v>
      </c>
      <c r="C5" s="111" t="s">
        <v>196</v>
      </c>
      <c r="D5" s="3">
        <f t="shared" ref="D5:D19" si="0">E5+F5+G5</f>
        <v>988898</v>
      </c>
      <c r="E5" s="3">
        <f>'청주시 사례'!M53</f>
        <v>988898</v>
      </c>
      <c r="F5" s="6">
        <v>0</v>
      </c>
      <c r="G5" s="7">
        <v>0</v>
      </c>
      <c r="H5" s="100"/>
    </row>
    <row r="6" spans="1:15" ht="12.95" customHeight="1">
      <c r="A6" s="346"/>
      <c r="B6" s="344"/>
      <c r="C6" s="111" t="s">
        <v>197</v>
      </c>
      <c r="D6" s="3">
        <f t="shared" si="0"/>
        <v>1662695</v>
      </c>
      <c r="E6" s="3">
        <f>'청주시 사례'!M54</f>
        <v>1662695</v>
      </c>
      <c r="F6" s="6">
        <v>0</v>
      </c>
      <c r="G6" s="7">
        <v>0</v>
      </c>
      <c r="H6" s="100"/>
    </row>
    <row r="7" spans="1:15" ht="12.95" customHeight="1">
      <c r="A7" s="346"/>
      <c r="B7" s="344"/>
      <c r="C7" s="111" t="s">
        <v>198</v>
      </c>
      <c r="D7" s="3">
        <f t="shared" si="0"/>
        <v>2906428</v>
      </c>
      <c r="E7" s="3">
        <f>'청주시 사례'!M55</f>
        <v>2906428</v>
      </c>
      <c r="F7" s="6">
        <v>0</v>
      </c>
      <c r="G7" s="7">
        <v>0</v>
      </c>
      <c r="H7" s="100"/>
    </row>
    <row r="8" spans="1:15" ht="12.95" customHeight="1">
      <c r="A8" s="346"/>
      <c r="B8" s="344"/>
      <c r="C8" s="111" t="s">
        <v>199</v>
      </c>
      <c r="D8" s="3">
        <f t="shared" si="0"/>
        <v>834713</v>
      </c>
      <c r="E8" s="3">
        <f>'청주시 사례'!M56</f>
        <v>834713</v>
      </c>
      <c r="F8" s="6">
        <v>0</v>
      </c>
      <c r="G8" s="7">
        <v>0</v>
      </c>
      <c r="H8" s="100"/>
    </row>
    <row r="9" spans="1:15" ht="12.95" customHeight="1">
      <c r="A9" s="346"/>
      <c r="B9" s="344"/>
      <c r="C9" s="111" t="s">
        <v>200</v>
      </c>
      <c r="D9" s="3">
        <f t="shared" si="0"/>
        <v>278237</v>
      </c>
      <c r="E9" s="3">
        <f>'청주시 사례'!M57</f>
        <v>278237</v>
      </c>
      <c r="F9" s="6">
        <v>0</v>
      </c>
      <c r="G9" s="7">
        <v>0</v>
      </c>
      <c r="H9" s="100"/>
    </row>
    <row r="10" spans="1:15" ht="12.95" customHeight="1">
      <c r="A10" s="346"/>
      <c r="B10" s="344"/>
      <c r="C10" s="111" t="s">
        <v>105</v>
      </c>
      <c r="D10" s="3">
        <f t="shared" si="0"/>
        <v>6127954</v>
      </c>
      <c r="E10" s="3">
        <f>'청주시 사례'!M58</f>
        <v>6127954</v>
      </c>
      <c r="F10" s="6">
        <v>0</v>
      </c>
      <c r="G10" s="7">
        <v>0</v>
      </c>
      <c r="H10" s="100"/>
    </row>
    <row r="11" spans="1:15" ht="12.95" customHeight="1">
      <c r="A11" s="346"/>
      <c r="B11" s="344"/>
      <c r="C11" s="111" t="s">
        <v>201</v>
      </c>
      <c r="D11" s="3">
        <f t="shared" si="0"/>
        <v>1112950</v>
      </c>
      <c r="E11" s="3">
        <f>'청주시 사례'!M59</f>
        <v>1112950</v>
      </c>
      <c r="F11" s="6">
        <v>0</v>
      </c>
      <c r="G11" s="7">
        <v>0</v>
      </c>
      <c r="H11" s="100"/>
    </row>
    <row r="12" spans="1:15" ht="12.95" customHeight="1">
      <c r="A12" s="346"/>
      <c r="B12" s="344"/>
      <c r="C12" s="111" t="s">
        <v>202</v>
      </c>
      <c r="D12" s="3">
        <f t="shared" si="0"/>
        <v>834713</v>
      </c>
      <c r="E12" s="3">
        <f>'청주시 사례'!M60</f>
        <v>834713</v>
      </c>
      <c r="F12" s="6">
        <v>0</v>
      </c>
      <c r="G12" s="7">
        <v>0</v>
      </c>
      <c r="H12" s="100"/>
    </row>
    <row r="13" spans="1:15" ht="12.95" customHeight="1">
      <c r="A13" s="346"/>
      <c r="B13" s="344"/>
      <c r="C13" s="111" t="s">
        <v>203</v>
      </c>
      <c r="D13" s="3">
        <f t="shared" si="0"/>
        <v>2782376</v>
      </c>
      <c r="E13" s="3">
        <f>'청주시 사례'!M61</f>
        <v>2782376</v>
      </c>
      <c r="F13" s="6">
        <v>0</v>
      </c>
      <c r="G13" s="7">
        <v>0</v>
      </c>
      <c r="H13" s="100"/>
    </row>
    <row r="14" spans="1:15" ht="12.95" customHeight="1">
      <c r="A14" s="346"/>
      <c r="B14" s="344"/>
      <c r="C14" s="111" t="s">
        <v>204</v>
      </c>
      <c r="D14" s="3">
        <f t="shared" si="0"/>
        <v>834713</v>
      </c>
      <c r="E14" s="3">
        <f>'청주시 사례'!M62</f>
        <v>834713</v>
      </c>
      <c r="F14" s="6">
        <v>0</v>
      </c>
      <c r="G14" s="7">
        <v>0</v>
      </c>
      <c r="H14" s="100"/>
    </row>
    <row r="15" spans="1:15" ht="12.95" customHeight="1">
      <c r="A15" s="346"/>
      <c r="B15" s="344"/>
      <c r="C15" s="111" t="s">
        <v>106</v>
      </c>
      <c r="D15" s="3">
        <f t="shared" si="0"/>
        <v>1391188</v>
      </c>
      <c r="E15" s="3">
        <f>'청주시 사례'!M63</f>
        <v>1391188</v>
      </c>
      <c r="F15" s="6">
        <v>0</v>
      </c>
      <c r="G15" s="7">
        <v>0</v>
      </c>
      <c r="H15" s="100"/>
    </row>
    <row r="16" spans="1:15" ht="12.95" customHeight="1">
      <c r="A16" s="346"/>
      <c r="B16" s="344"/>
      <c r="C16" s="111" t="s">
        <v>205</v>
      </c>
      <c r="D16" s="3">
        <f t="shared" si="0"/>
        <v>2782376</v>
      </c>
      <c r="E16" s="3">
        <f>'청주시 사례'!M64</f>
        <v>2782376</v>
      </c>
      <c r="F16" s="6">
        <v>0</v>
      </c>
      <c r="G16" s="7">
        <v>0</v>
      </c>
      <c r="H16" s="100"/>
    </row>
    <row r="17" spans="1:8" ht="12.95" customHeight="1">
      <c r="A17" s="346"/>
      <c r="B17" s="344"/>
      <c r="C17" s="111" t="s">
        <v>206</v>
      </c>
      <c r="D17" s="3">
        <f t="shared" si="0"/>
        <v>3895327</v>
      </c>
      <c r="E17" s="3">
        <f>'청주시 사례'!M65</f>
        <v>3895327</v>
      </c>
      <c r="F17" s="6">
        <v>0</v>
      </c>
      <c r="G17" s="7">
        <v>0</v>
      </c>
      <c r="H17" s="100"/>
    </row>
    <row r="18" spans="1:8" ht="12.95" customHeight="1">
      <c r="A18" s="346"/>
      <c r="B18" s="344"/>
      <c r="C18" s="111" t="s">
        <v>207</v>
      </c>
      <c r="D18" s="3">
        <f t="shared" si="0"/>
        <v>556476</v>
      </c>
      <c r="E18" s="3">
        <f>'청주시 사례'!M66</f>
        <v>556476</v>
      </c>
      <c r="F18" s="6">
        <v>0</v>
      </c>
      <c r="G18" s="7">
        <v>0</v>
      </c>
      <c r="H18" s="100"/>
    </row>
    <row r="19" spans="1:8" ht="12.95" customHeight="1">
      <c r="A19" s="346"/>
      <c r="B19" s="344"/>
      <c r="C19" s="111" t="s">
        <v>208</v>
      </c>
      <c r="D19" s="3">
        <f t="shared" si="0"/>
        <v>834714</v>
      </c>
      <c r="E19" s="3">
        <f>'청주시 사례'!M67</f>
        <v>834714</v>
      </c>
      <c r="F19" s="6">
        <v>0</v>
      </c>
      <c r="G19" s="7">
        <v>0</v>
      </c>
      <c r="H19" s="100"/>
    </row>
    <row r="20" spans="1:8" ht="12.95" customHeight="1">
      <c r="A20" s="346"/>
      <c r="B20" s="344"/>
      <c r="C20" s="70" t="s">
        <v>58</v>
      </c>
      <c r="D20" s="71">
        <f>SUM(D5:D19)</f>
        <v>27823758</v>
      </c>
      <c r="E20" s="71">
        <f>SUM(E5:E19)</f>
        <v>27823758</v>
      </c>
      <c r="F20" s="72">
        <v>0</v>
      </c>
      <c r="G20" s="73">
        <v>0</v>
      </c>
      <c r="H20" s="100"/>
    </row>
    <row r="21" spans="1:8" ht="12.95" customHeight="1">
      <c r="A21" s="346"/>
      <c r="B21" s="377" t="s">
        <v>32</v>
      </c>
      <c r="C21" s="377"/>
      <c r="D21" s="109">
        <f>E21+F21+G21</f>
        <v>238096426</v>
      </c>
      <c r="E21" s="108">
        <v>0</v>
      </c>
      <c r="F21" s="108">
        <v>0</v>
      </c>
      <c r="G21" s="110">
        <f>'청주시 사례'!M42</f>
        <v>238096426</v>
      </c>
    </row>
    <row r="22" spans="1:8" ht="12.95" customHeight="1">
      <c r="A22" s="346"/>
      <c r="B22" s="377" t="s">
        <v>6</v>
      </c>
      <c r="C22" s="377"/>
      <c r="D22" s="109">
        <f>E22+F22+G22</f>
        <v>33117203</v>
      </c>
      <c r="E22" s="108">
        <v>0</v>
      </c>
      <c r="F22" s="108">
        <v>0</v>
      </c>
      <c r="G22" s="110">
        <f>'청주시 사례'!M18</f>
        <v>33117203</v>
      </c>
    </row>
    <row r="23" spans="1:8" ht="12.95" customHeight="1">
      <c r="A23" s="346"/>
      <c r="B23" s="377" t="s">
        <v>33</v>
      </c>
      <c r="C23" s="377"/>
      <c r="D23" s="109">
        <f>E23+F23+G23</f>
        <v>32459496</v>
      </c>
      <c r="E23" s="108">
        <v>0</v>
      </c>
      <c r="F23" s="108">
        <v>0</v>
      </c>
      <c r="G23" s="110">
        <f>'청주시 사례'!M52</f>
        <v>32459496</v>
      </c>
    </row>
    <row r="24" spans="1:8" ht="12.95" customHeight="1">
      <c r="A24" s="346"/>
      <c r="B24" s="377" t="s">
        <v>35</v>
      </c>
      <c r="C24" s="377"/>
      <c r="D24" s="109">
        <f>E24+F24+G24</f>
        <v>11137465</v>
      </c>
      <c r="E24" s="108">
        <v>0</v>
      </c>
      <c r="F24" s="108">
        <v>0</v>
      </c>
      <c r="G24" s="110">
        <f>'청주시 사례'!M69</f>
        <v>11137465</v>
      </c>
    </row>
    <row r="25" spans="1:8" ht="12.95" customHeight="1">
      <c r="A25" s="346"/>
      <c r="B25" s="377" t="s">
        <v>92</v>
      </c>
      <c r="C25" s="377"/>
      <c r="D25" s="109">
        <f>E25+F25+G25</f>
        <v>17120500</v>
      </c>
      <c r="E25" s="108">
        <v>0</v>
      </c>
      <c r="F25" s="108">
        <v>0</v>
      </c>
      <c r="G25" s="110">
        <f>'청주시 사례'!M72</f>
        <v>17120500</v>
      </c>
    </row>
    <row r="26" spans="1:8" ht="12.95" customHeight="1">
      <c r="A26" s="347"/>
      <c r="B26" s="348" t="s">
        <v>82</v>
      </c>
      <c r="C26" s="349"/>
      <c r="D26" s="81">
        <f>+SUM(D20:D25)</f>
        <v>359754848</v>
      </c>
      <c r="E26" s="82">
        <f>+SUM(E20:E25)</f>
        <v>27823758</v>
      </c>
      <c r="F26" s="82">
        <f>+SUM(F20:F25)</f>
        <v>0</v>
      </c>
      <c r="G26" s="83">
        <f>+SUM(G20:G25)</f>
        <v>331931090</v>
      </c>
    </row>
    <row r="27" spans="1:8" ht="12.95" customHeight="1">
      <c r="A27" s="378" t="s">
        <v>37</v>
      </c>
      <c r="B27" s="377"/>
      <c r="C27" s="377"/>
      <c r="D27" s="109">
        <f>E27+F27+G27</f>
        <v>19766750</v>
      </c>
      <c r="E27" s="193">
        <f>'청주시 사례'!M73*'청주시 사례'!R75</f>
        <v>1577618.6021294871</v>
      </c>
      <c r="F27" s="108">
        <v>0</v>
      </c>
      <c r="G27" s="107">
        <f>'청주시 사례'!M73-'전기_을지(총공사비)'!E27</f>
        <v>18189131.397870515</v>
      </c>
      <c r="H27" s="51"/>
    </row>
    <row r="28" spans="1:8" ht="12.95" customHeight="1">
      <c r="A28" s="378" t="s">
        <v>61</v>
      </c>
      <c r="B28" s="377"/>
      <c r="C28" s="377"/>
      <c r="D28" s="109">
        <f>E28+F28+G28</f>
        <v>15813402</v>
      </c>
      <c r="E28" s="193">
        <f>'청주시 사례'!M74*'청주시 사례'!R75</f>
        <v>1262095.0413270586</v>
      </c>
      <c r="F28" s="108">
        <v>0</v>
      </c>
      <c r="G28" s="107">
        <f>'청주시 사례'!M74-'전기_을지(총공사비)'!E28</f>
        <v>14551306.958672941</v>
      </c>
      <c r="H28" s="51"/>
    </row>
    <row r="29" spans="1:8" ht="12.95" customHeight="1" thickBot="1">
      <c r="A29" s="341" t="s">
        <v>62</v>
      </c>
      <c r="B29" s="342"/>
      <c r="C29" s="342"/>
      <c r="D29" s="74">
        <f>+SUM(D26:D28)</f>
        <v>395335000</v>
      </c>
      <c r="E29" s="74">
        <f>+SUM(E26:E28)</f>
        <v>30663471.643456545</v>
      </c>
      <c r="F29" s="74">
        <f>+SUM(F26:F28)</f>
        <v>0</v>
      </c>
      <c r="G29" s="75">
        <f>+SUM(G26:G28)</f>
        <v>364671528.35654348</v>
      </c>
    </row>
    <row r="30" spans="1:8" ht="13.5" customHeight="1">
      <c r="D30" s="44"/>
      <c r="E30" s="51"/>
    </row>
    <row r="31" spans="1:8">
      <c r="D31" s="106"/>
      <c r="E31" s="51"/>
    </row>
    <row r="32" spans="1:8">
      <c r="D32" s="106"/>
      <c r="E32" s="51"/>
    </row>
    <row r="38" ht="13.5" customHeight="1"/>
  </sheetData>
  <mergeCells count="11">
    <mergeCell ref="B22:C22"/>
    <mergeCell ref="A27:C27"/>
    <mergeCell ref="A28:C28"/>
    <mergeCell ref="A29:C29"/>
    <mergeCell ref="B5:B20"/>
    <mergeCell ref="B21:C21"/>
    <mergeCell ref="B24:C24"/>
    <mergeCell ref="B25:C25"/>
    <mergeCell ref="A5:A26"/>
    <mergeCell ref="B26:C26"/>
    <mergeCell ref="B23:C23"/>
  </mergeCells>
  <phoneticPr fontId="1" type="noConversion"/>
  <printOptions horizontalCentered="1"/>
  <pageMargins left="0.23622047244094491" right="0.15748031496062992" top="0.39370078740157483" bottom="0.23622047244094491" header="0.27559055118110237" footer="0.1574803149606299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AT19"/>
  <sheetViews>
    <sheetView view="pageBreakPreview" zoomScaleNormal="100" zoomScaleSheetLayoutView="100" workbookViewId="0">
      <selection activeCell="A3" sqref="A3:C4"/>
    </sheetView>
  </sheetViews>
  <sheetFormatPr defaultRowHeight="16.5"/>
  <cols>
    <col min="1" max="1" width="3.25" style="13" customWidth="1"/>
    <col min="2" max="2" width="14.375" style="13" customWidth="1"/>
    <col min="3" max="41" width="3.25" style="13" customWidth="1"/>
    <col min="42" max="42" width="22.75" style="13" customWidth="1"/>
    <col min="43" max="53" width="5.5" style="13" customWidth="1"/>
    <col min="54" max="258" width="9" style="13"/>
    <col min="259" max="259" width="5.75" style="13" customWidth="1"/>
    <col min="260" max="260" width="7.5" style="13" customWidth="1"/>
    <col min="261" max="290" width="5.75" style="13" customWidth="1"/>
    <col min="291" max="291" width="21.625" style="13" customWidth="1"/>
    <col min="292" max="309" width="5.5" style="13" customWidth="1"/>
    <col min="310" max="514" width="9" style="13"/>
    <col min="515" max="515" width="5.75" style="13" customWidth="1"/>
    <col min="516" max="516" width="7.5" style="13" customWidth="1"/>
    <col min="517" max="546" width="5.75" style="13" customWidth="1"/>
    <col min="547" max="547" width="21.625" style="13" customWidth="1"/>
    <col min="548" max="565" width="5.5" style="13" customWidth="1"/>
    <col min="566" max="770" width="9" style="13"/>
    <col min="771" max="771" width="5.75" style="13" customWidth="1"/>
    <col min="772" max="772" width="7.5" style="13" customWidth="1"/>
    <col min="773" max="802" width="5.75" style="13" customWidth="1"/>
    <col min="803" max="803" width="21.625" style="13" customWidth="1"/>
    <col min="804" max="821" width="5.5" style="13" customWidth="1"/>
    <col min="822" max="1026" width="9" style="13"/>
    <col min="1027" max="1027" width="5.75" style="13" customWidth="1"/>
    <col min="1028" max="1028" width="7.5" style="13" customWidth="1"/>
    <col min="1029" max="1058" width="5.75" style="13" customWidth="1"/>
    <col min="1059" max="1059" width="21.625" style="13" customWidth="1"/>
    <col min="1060" max="1077" width="5.5" style="13" customWidth="1"/>
    <col min="1078" max="1282" width="9" style="13"/>
    <col min="1283" max="1283" width="5.75" style="13" customWidth="1"/>
    <col min="1284" max="1284" width="7.5" style="13" customWidth="1"/>
    <col min="1285" max="1314" width="5.75" style="13" customWidth="1"/>
    <col min="1315" max="1315" width="21.625" style="13" customWidth="1"/>
    <col min="1316" max="1333" width="5.5" style="13" customWidth="1"/>
    <col min="1334" max="1538" width="9" style="13"/>
    <col min="1539" max="1539" width="5.75" style="13" customWidth="1"/>
    <col min="1540" max="1540" width="7.5" style="13" customWidth="1"/>
    <col min="1541" max="1570" width="5.75" style="13" customWidth="1"/>
    <col min="1571" max="1571" width="21.625" style="13" customWidth="1"/>
    <col min="1572" max="1589" width="5.5" style="13" customWidth="1"/>
    <col min="1590" max="1794" width="9" style="13"/>
    <col min="1795" max="1795" width="5.75" style="13" customWidth="1"/>
    <col min="1796" max="1796" width="7.5" style="13" customWidth="1"/>
    <col min="1797" max="1826" width="5.75" style="13" customWidth="1"/>
    <col min="1827" max="1827" width="21.625" style="13" customWidth="1"/>
    <col min="1828" max="1845" width="5.5" style="13" customWidth="1"/>
    <col min="1846" max="2050" width="9" style="13"/>
    <col min="2051" max="2051" width="5.75" style="13" customWidth="1"/>
    <col min="2052" max="2052" width="7.5" style="13" customWidth="1"/>
    <col min="2053" max="2082" width="5.75" style="13" customWidth="1"/>
    <col min="2083" max="2083" width="21.625" style="13" customWidth="1"/>
    <col min="2084" max="2101" width="5.5" style="13" customWidth="1"/>
    <col min="2102" max="2306" width="9" style="13"/>
    <col min="2307" max="2307" width="5.75" style="13" customWidth="1"/>
    <col min="2308" max="2308" width="7.5" style="13" customWidth="1"/>
    <col min="2309" max="2338" width="5.75" style="13" customWidth="1"/>
    <col min="2339" max="2339" width="21.625" style="13" customWidth="1"/>
    <col min="2340" max="2357" width="5.5" style="13" customWidth="1"/>
    <col min="2358" max="2562" width="9" style="13"/>
    <col min="2563" max="2563" width="5.75" style="13" customWidth="1"/>
    <col min="2564" max="2564" width="7.5" style="13" customWidth="1"/>
    <col min="2565" max="2594" width="5.75" style="13" customWidth="1"/>
    <col min="2595" max="2595" width="21.625" style="13" customWidth="1"/>
    <col min="2596" max="2613" width="5.5" style="13" customWidth="1"/>
    <col min="2614" max="2818" width="9" style="13"/>
    <col min="2819" max="2819" width="5.75" style="13" customWidth="1"/>
    <col min="2820" max="2820" width="7.5" style="13" customWidth="1"/>
    <col min="2821" max="2850" width="5.75" style="13" customWidth="1"/>
    <col min="2851" max="2851" width="21.625" style="13" customWidth="1"/>
    <col min="2852" max="2869" width="5.5" style="13" customWidth="1"/>
    <col min="2870" max="3074" width="9" style="13"/>
    <col min="3075" max="3075" width="5.75" style="13" customWidth="1"/>
    <col min="3076" max="3076" width="7.5" style="13" customWidth="1"/>
    <col min="3077" max="3106" width="5.75" style="13" customWidth="1"/>
    <col min="3107" max="3107" width="21.625" style="13" customWidth="1"/>
    <col min="3108" max="3125" width="5.5" style="13" customWidth="1"/>
    <col min="3126" max="3330" width="9" style="13"/>
    <col min="3331" max="3331" width="5.75" style="13" customWidth="1"/>
    <col min="3332" max="3332" width="7.5" style="13" customWidth="1"/>
    <col min="3333" max="3362" width="5.75" style="13" customWidth="1"/>
    <col min="3363" max="3363" width="21.625" style="13" customWidth="1"/>
    <col min="3364" max="3381" width="5.5" style="13" customWidth="1"/>
    <col min="3382" max="3586" width="9" style="13"/>
    <col min="3587" max="3587" width="5.75" style="13" customWidth="1"/>
    <col min="3588" max="3588" width="7.5" style="13" customWidth="1"/>
    <col min="3589" max="3618" width="5.75" style="13" customWidth="1"/>
    <col min="3619" max="3619" width="21.625" style="13" customWidth="1"/>
    <col min="3620" max="3637" width="5.5" style="13" customWidth="1"/>
    <col min="3638" max="3842" width="9" style="13"/>
    <col min="3843" max="3843" width="5.75" style="13" customWidth="1"/>
    <col min="3844" max="3844" width="7.5" style="13" customWidth="1"/>
    <col min="3845" max="3874" width="5.75" style="13" customWidth="1"/>
    <col min="3875" max="3875" width="21.625" style="13" customWidth="1"/>
    <col min="3876" max="3893" width="5.5" style="13" customWidth="1"/>
    <col min="3894" max="4098" width="9" style="13"/>
    <col min="4099" max="4099" width="5.75" style="13" customWidth="1"/>
    <col min="4100" max="4100" width="7.5" style="13" customWidth="1"/>
    <col min="4101" max="4130" width="5.75" style="13" customWidth="1"/>
    <col min="4131" max="4131" width="21.625" style="13" customWidth="1"/>
    <col min="4132" max="4149" width="5.5" style="13" customWidth="1"/>
    <col min="4150" max="4354" width="9" style="13"/>
    <col min="4355" max="4355" width="5.75" style="13" customWidth="1"/>
    <col min="4356" max="4356" width="7.5" style="13" customWidth="1"/>
    <col min="4357" max="4386" width="5.75" style="13" customWidth="1"/>
    <col min="4387" max="4387" width="21.625" style="13" customWidth="1"/>
    <col min="4388" max="4405" width="5.5" style="13" customWidth="1"/>
    <col min="4406" max="4610" width="9" style="13"/>
    <col min="4611" max="4611" width="5.75" style="13" customWidth="1"/>
    <col min="4612" max="4612" width="7.5" style="13" customWidth="1"/>
    <col min="4613" max="4642" width="5.75" style="13" customWidth="1"/>
    <col min="4643" max="4643" width="21.625" style="13" customWidth="1"/>
    <col min="4644" max="4661" width="5.5" style="13" customWidth="1"/>
    <col min="4662" max="4866" width="9" style="13"/>
    <col min="4867" max="4867" width="5.75" style="13" customWidth="1"/>
    <col min="4868" max="4868" width="7.5" style="13" customWidth="1"/>
    <col min="4869" max="4898" width="5.75" style="13" customWidth="1"/>
    <col min="4899" max="4899" width="21.625" style="13" customWidth="1"/>
    <col min="4900" max="4917" width="5.5" style="13" customWidth="1"/>
    <col min="4918" max="5122" width="9" style="13"/>
    <col min="5123" max="5123" width="5.75" style="13" customWidth="1"/>
    <col min="5124" max="5124" width="7.5" style="13" customWidth="1"/>
    <col min="5125" max="5154" width="5.75" style="13" customWidth="1"/>
    <col min="5155" max="5155" width="21.625" style="13" customWidth="1"/>
    <col min="5156" max="5173" width="5.5" style="13" customWidth="1"/>
    <col min="5174" max="5378" width="9" style="13"/>
    <col min="5379" max="5379" width="5.75" style="13" customWidth="1"/>
    <col min="5380" max="5380" width="7.5" style="13" customWidth="1"/>
    <col min="5381" max="5410" width="5.75" style="13" customWidth="1"/>
    <col min="5411" max="5411" width="21.625" style="13" customWidth="1"/>
    <col min="5412" max="5429" width="5.5" style="13" customWidth="1"/>
    <col min="5430" max="5634" width="9" style="13"/>
    <col min="5635" max="5635" width="5.75" style="13" customWidth="1"/>
    <col min="5636" max="5636" width="7.5" style="13" customWidth="1"/>
    <col min="5637" max="5666" width="5.75" style="13" customWidth="1"/>
    <col min="5667" max="5667" width="21.625" style="13" customWidth="1"/>
    <col min="5668" max="5685" width="5.5" style="13" customWidth="1"/>
    <col min="5686" max="5890" width="9" style="13"/>
    <col min="5891" max="5891" width="5.75" style="13" customWidth="1"/>
    <col min="5892" max="5892" width="7.5" style="13" customWidth="1"/>
    <col min="5893" max="5922" width="5.75" style="13" customWidth="1"/>
    <col min="5923" max="5923" width="21.625" style="13" customWidth="1"/>
    <col min="5924" max="5941" width="5.5" style="13" customWidth="1"/>
    <col min="5942" max="6146" width="9" style="13"/>
    <col min="6147" max="6147" width="5.75" style="13" customWidth="1"/>
    <col min="6148" max="6148" width="7.5" style="13" customWidth="1"/>
    <col min="6149" max="6178" width="5.75" style="13" customWidth="1"/>
    <col min="6179" max="6179" width="21.625" style="13" customWidth="1"/>
    <col min="6180" max="6197" width="5.5" style="13" customWidth="1"/>
    <col min="6198" max="6402" width="9" style="13"/>
    <col min="6403" max="6403" width="5.75" style="13" customWidth="1"/>
    <col min="6404" max="6404" width="7.5" style="13" customWidth="1"/>
    <col min="6405" max="6434" width="5.75" style="13" customWidth="1"/>
    <col min="6435" max="6435" width="21.625" style="13" customWidth="1"/>
    <col min="6436" max="6453" width="5.5" style="13" customWidth="1"/>
    <col min="6454" max="6658" width="9" style="13"/>
    <col min="6659" max="6659" width="5.75" style="13" customWidth="1"/>
    <col min="6660" max="6660" width="7.5" style="13" customWidth="1"/>
    <col min="6661" max="6690" width="5.75" style="13" customWidth="1"/>
    <col min="6691" max="6691" width="21.625" style="13" customWidth="1"/>
    <col min="6692" max="6709" width="5.5" style="13" customWidth="1"/>
    <col min="6710" max="6914" width="9" style="13"/>
    <col min="6915" max="6915" width="5.75" style="13" customWidth="1"/>
    <col min="6916" max="6916" width="7.5" style="13" customWidth="1"/>
    <col min="6917" max="6946" width="5.75" style="13" customWidth="1"/>
    <col min="6947" max="6947" width="21.625" style="13" customWidth="1"/>
    <col min="6948" max="6965" width="5.5" style="13" customWidth="1"/>
    <col min="6966" max="7170" width="9" style="13"/>
    <col min="7171" max="7171" width="5.75" style="13" customWidth="1"/>
    <col min="7172" max="7172" width="7.5" style="13" customWidth="1"/>
    <col min="7173" max="7202" width="5.75" style="13" customWidth="1"/>
    <col min="7203" max="7203" width="21.625" style="13" customWidth="1"/>
    <col min="7204" max="7221" width="5.5" style="13" customWidth="1"/>
    <col min="7222" max="7426" width="9" style="13"/>
    <col min="7427" max="7427" width="5.75" style="13" customWidth="1"/>
    <col min="7428" max="7428" width="7.5" style="13" customWidth="1"/>
    <col min="7429" max="7458" width="5.75" style="13" customWidth="1"/>
    <col min="7459" max="7459" width="21.625" style="13" customWidth="1"/>
    <col min="7460" max="7477" width="5.5" style="13" customWidth="1"/>
    <col min="7478" max="7682" width="9" style="13"/>
    <col min="7683" max="7683" width="5.75" style="13" customWidth="1"/>
    <col min="7684" max="7684" width="7.5" style="13" customWidth="1"/>
    <col min="7685" max="7714" width="5.75" style="13" customWidth="1"/>
    <col min="7715" max="7715" width="21.625" style="13" customWidth="1"/>
    <col min="7716" max="7733" width="5.5" style="13" customWidth="1"/>
    <col min="7734" max="7938" width="9" style="13"/>
    <col min="7939" max="7939" width="5.75" style="13" customWidth="1"/>
    <col min="7940" max="7940" width="7.5" style="13" customWidth="1"/>
    <col min="7941" max="7970" width="5.75" style="13" customWidth="1"/>
    <col min="7971" max="7971" width="21.625" style="13" customWidth="1"/>
    <col min="7972" max="7989" width="5.5" style="13" customWidth="1"/>
    <col min="7990" max="8194" width="9" style="13"/>
    <col min="8195" max="8195" width="5.75" style="13" customWidth="1"/>
    <col min="8196" max="8196" width="7.5" style="13" customWidth="1"/>
    <col min="8197" max="8226" width="5.75" style="13" customWidth="1"/>
    <col min="8227" max="8227" width="21.625" style="13" customWidth="1"/>
    <col min="8228" max="8245" width="5.5" style="13" customWidth="1"/>
    <col min="8246" max="8450" width="9" style="13"/>
    <col min="8451" max="8451" width="5.75" style="13" customWidth="1"/>
    <col min="8452" max="8452" width="7.5" style="13" customWidth="1"/>
    <col min="8453" max="8482" width="5.75" style="13" customWidth="1"/>
    <col min="8483" max="8483" width="21.625" style="13" customWidth="1"/>
    <col min="8484" max="8501" width="5.5" style="13" customWidth="1"/>
    <col min="8502" max="8706" width="9" style="13"/>
    <col min="8707" max="8707" width="5.75" style="13" customWidth="1"/>
    <col min="8708" max="8708" width="7.5" style="13" customWidth="1"/>
    <col min="8709" max="8738" width="5.75" style="13" customWidth="1"/>
    <col min="8739" max="8739" width="21.625" style="13" customWidth="1"/>
    <col min="8740" max="8757" width="5.5" style="13" customWidth="1"/>
    <col min="8758" max="8962" width="9" style="13"/>
    <col min="8963" max="8963" width="5.75" style="13" customWidth="1"/>
    <col min="8964" max="8964" width="7.5" style="13" customWidth="1"/>
    <col min="8965" max="8994" width="5.75" style="13" customWidth="1"/>
    <col min="8995" max="8995" width="21.625" style="13" customWidth="1"/>
    <col min="8996" max="9013" width="5.5" style="13" customWidth="1"/>
    <col min="9014" max="9218" width="9" style="13"/>
    <col min="9219" max="9219" width="5.75" style="13" customWidth="1"/>
    <col min="9220" max="9220" width="7.5" style="13" customWidth="1"/>
    <col min="9221" max="9250" width="5.75" style="13" customWidth="1"/>
    <col min="9251" max="9251" width="21.625" style="13" customWidth="1"/>
    <col min="9252" max="9269" width="5.5" style="13" customWidth="1"/>
    <col min="9270" max="9474" width="9" style="13"/>
    <col min="9475" max="9475" width="5.75" style="13" customWidth="1"/>
    <col min="9476" max="9476" width="7.5" style="13" customWidth="1"/>
    <col min="9477" max="9506" width="5.75" style="13" customWidth="1"/>
    <col min="9507" max="9507" width="21.625" style="13" customWidth="1"/>
    <col min="9508" max="9525" width="5.5" style="13" customWidth="1"/>
    <col min="9526" max="9730" width="9" style="13"/>
    <col min="9731" max="9731" width="5.75" style="13" customWidth="1"/>
    <col min="9732" max="9732" width="7.5" style="13" customWidth="1"/>
    <col min="9733" max="9762" width="5.75" style="13" customWidth="1"/>
    <col min="9763" max="9763" width="21.625" style="13" customWidth="1"/>
    <col min="9764" max="9781" width="5.5" style="13" customWidth="1"/>
    <col min="9782" max="9986" width="9" style="13"/>
    <col min="9987" max="9987" width="5.75" style="13" customWidth="1"/>
    <col min="9988" max="9988" width="7.5" style="13" customWidth="1"/>
    <col min="9989" max="10018" width="5.75" style="13" customWidth="1"/>
    <col min="10019" max="10019" width="21.625" style="13" customWidth="1"/>
    <col min="10020" max="10037" width="5.5" style="13" customWidth="1"/>
    <col min="10038" max="10242" width="9" style="13"/>
    <col min="10243" max="10243" width="5.75" style="13" customWidth="1"/>
    <col min="10244" max="10244" width="7.5" style="13" customWidth="1"/>
    <col min="10245" max="10274" width="5.75" style="13" customWidth="1"/>
    <col min="10275" max="10275" width="21.625" style="13" customWidth="1"/>
    <col min="10276" max="10293" width="5.5" style="13" customWidth="1"/>
    <col min="10294" max="10498" width="9" style="13"/>
    <col min="10499" max="10499" width="5.75" style="13" customWidth="1"/>
    <col min="10500" max="10500" width="7.5" style="13" customWidth="1"/>
    <col min="10501" max="10530" width="5.75" style="13" customWidth="1"/>
    <col min="10531" max="10531" width="21.625" style="13" customWidth="1"/>
    <col min="10532" max="10549" width="5.5" style="13" customWidth="1"/>
    <col min="10550" max="10754" width="9" style="13"/>
    <col min="10755" max="10755" width="5.75" style="13" customWidth="1"/>
    <col min="10756" max="10756" width="7.5" style="13" customWidth="1"/>
    <col min="10757" max="10786" width="5.75" style="13" customWidth="1"/>
    <col min="10787" max="10787" width="21.625" style="13" customWidth="1"/>
    <col min="10788" max="10805" width="5.5" style="13" customWidth="1"/>
    <col min="10806" max="11010" width="9" style="13"/>
    <col min="11011" max="11011" width="5.75" style="13" customWidth="1"/>
    <col min="11012" max="11012" width="7.5" style="13" customWidth="1"/>
    <col min="11013" max="11042" width="5.75" style="13" customWidth="1"/>
    <col min="11043" max="11043" width="21.625" style="13" customWidth="1"/>
    <col min="11044" max="11061" width="5.5" style="13" customWidth="1"/>
    <col min="11062" max="11266" width="9" style="13"/>
    <col min="11267" max="11267" width="5.75" style="13" customWidth="1"/>
    <col min="11268" max="11268" width="7.5" style="13" customWidth="1"/>
    <col min="11269" max="11298" width="5.75" style="13" customWidth="1"/>
    <col min="11299" max="11299" width="21.625" style="13" customWidth="1"/>
    <col min="11300" max="11317" width="5.5" style="13" customWidth="1"/>
    <col min="11318" max="11522" width="9" style="13"/>
    <col min="11523" max="11523" width="5.75" style="13" customWidth="1"/>
    <col min="11524" max="11524" width="7.5" style="13" customWidth="1"/>
    <col min="11525" max="11554" width="5.75" style="13" customWidth="1"/>
    <col min="11555" max="11555" width="21.625" style="13" customWidth="1"/>
    <col min="11556" max="11573" width="5.5" style="13" customWidth="1"/>
    <col min="11574" max="11778" width="9" style="13"/>
    <col min="11779" max="11779" width="5.75" style="13" customWidth="1"/>
    <col min="11780" max="11780" width="7.5" style="13" customWidth="1"/>
    <col min="11781" max="11810" width="5.75" style="13" customWidth="1"/>
    <col min="11811" max="11811" width="21.625" style="13" customWidth="1"/>
    <col min="11812" max="11829" width="5.5" style="13" customWidth="1"/>
    <col min="11830" max="12034" width="9" style="13"/>
    <col min="12035" max="12035" width="5.75" style="13" customWidth="1"/>
    <col min="12036" max="12036" width="7.5" style="13" customWidth="1"/>
    <col min="12037" max="12066" width="5.75" style="13" customWidth="1"/>
    <col min="12067" max="12067" width="21.625" style="13" customWidth="1"/>
    <col min="12068" max="12085" width="5.5" style="13" customWidth="1"/>
    <col min="12086" max="12290" width="9" style="13"/>
    <col min="12291" max="12291" width="5.75" style="13" customWidth="1"/>
    <col min="12292" max="12292" width="7.5" style="13" customWidth="1"/>
    <col min="12293" max="12322" width="5.75" style="13" customWidth="1"/>
    <col min="12323" max="12323" width="21.625" style="13" customWidth="1"/>
    <col min="12324" max="12341" width="5.5" style="13" customWidth="1"/>
    <col min="12342" max="12546" width="9" style="13"/>
    <col min="12547" max="12547" width="5.75" style="13" customWidth="1"/>
    <col min="12548" max="12548" width="7.5" style="13" customWidth="1"/>
    <col min="12549" max="12578" width="5.75" style="13" customWidth="1"/>
    <col min="12579" max="12579" width="21.625" style="13" customWidth="1"/>
    <col min="12580" max="12597" width="5.5" style="13" customWidth="1"/>
    <col min="12598" max="12802" width="9" style="13"/>
    <col min="12803" max="12803" width="5.75" style="13" customWidth="1"/>
    <col min="12804" max="12804" width="7.5" style="13" customWidth="1"/>
    <col min="12805" max="12834" width="5.75" style="13" customWidth="1"/>
    <col min="12835" max="12835" width="21.625" style="13" customWidth="1"/>
    <col min="12836" max="12853" width="5.5" style="13" customWidth="1"/>
    <col min="12854" max="13058" width="9" style="13"/>
    <col min="13059" max="13059" width="5.75" style="13" customWidth="1"/>
    <col min="13060" max="13060" width="7.5" style="13" customWidth="1"/>
    <col min="13061" max="13090" width="5.75" style="13" customWidth="1"/>
    <col min="13091" max="13091" width="21.625" style="13" customWidth="1"/>
    <col min="13092" max="13109" width="5.5" style="13" customWidth="1"/>
    <col min="13110" max="13314" width="9" style="13"/>
    <col min="13315" max="13315" width="5.75" style="13" customWidth="1"/>
    <col min="13316" max="13316" width="7.5" style="13" customWidth="1"/>
    <col min="13317" max="13346" width="5.75" style="13" customWidth="1"/>
    <col min="13347" max="13347" width="21.625" style="13" customWidth="1"/>
    <col min="13348" max="13365" width="5.5" style="13" customWidth="1"/>
    <col min="13366" max="13570" width="9" style="13"/>
    <col min="13571" max="13571" width="5.75" style="13" customWidth="1"/>
    <col min="13572" max="13572" width="7.5" style="13" customWidth="1"/>
    <col min="13573" max="13602" width="5.75" style="13" customWidth="1"/>
    <col min="13603" max="13603" width="21.625" style="13" customWidth="1"/>
    <col min="13604" max="13621" width="5.5" style="13" customWidth="1"/>
    <col min="13622" max="13826" width="9" style="13"/>
    <col min="13827" max="13827" width="5.75" style="13" customWidth="1"/>
    <col min="13828" max="13828" width="7.5" style="13" customWidth="1"/>
    <col min="13829" max="13858" width="5.75" style="13" customWidth="1"/>
    <col min="13859" max="13859" width="21.625" style="13" customWidth="1"/>
    <col min="13860" max="13877" width="5.5" style="13" customWidth="1"/>
    <col min="13878" max="14082" width="9" style="13"/>
    <col min="14083" max="14083" width="5.75" style="13" customWidth="1"/>
    <col min="14084" max="14084" width="7.5" style="13" customWidth="1"/>
    <col min="14085" max="14114" width="5.75" style="13" customWidth="1"/>
    <col min="14115" max="14115" width="21.625" style="13" customWidth="1"/>
    <col min="14116" max="14133" width="5.5" style="13" customWidth="1"/>
    <col min="14134" max="14338" width="9" style="13"/>
    <col min="14339" max="14339" width="5.75" style="13" customWidth="1"/>
    <col min="14340" max="14340" width="7.5" style="13" customWidth="1"/>
    <col min="14341" max="14370" width="5.75" style="13" customWidth="1"/>
    <col min="14371" max="14371" width="21.625" style="13" customWidth="1"/>
    <col min="14372" max="14389" width="5.5" style="13" customWidth="1"/>
    <col min="14390" max="14594" width="9" style="13"/>
    <col min="14595" max="14595" width="5.75" style="13" customWidth="1"/>
    <col min="14596" max="14596" width="7.5" style="13" customWidth="1"/>
    <col min="14597" max="14626" width="5.75" style="13" customWidth="1"/>
    <col min="14627" max="14627" width="21.625" style="13" customWidth="1"/>
    <col min="14628" max="14645" width="5.5" style="13" customWidth="1"/>
    <col min="14646" max="14850" width="9" style="13"/>
    <col min="14851" max="14851" width="5.75" style="13" customWidth="1"/>
    <col min="14852" max="14852" width="7.5" style="13" customWidth="1"/>
    <col min="14853" max="14882" width="5.75" style="13" customWidth="1"/>
    <col min="14883" max="14883" width="21.625" style="13" customWidth="1"/>
    <col min="14884" max="14901" width="5.5" style="13" customWidth="1"/>
    <col min="14902" max="15106" width="9" style="13"/>
    <col min="15107" max="15107" width="5.75" style="13" customWidth="1"/>
    <col min="15108" max="15108" width="7.5" style="13" customWidth="1"/>
    <col min="15109" max="15138" width="5.75" style="13" customWidth="1"/>
    <col min="15139" max="15139" width="21.625" style="13" customWidth="1"/>
    <col min="15140" max="15157" width="5.5" style="13" customWidth="1"/>
    <col min="15158" max="15362" width="9" style="13"/>
    <col min="15363" max="15363" width="5.75" style="13" customWidth="1"/>
    <col min="15364" max="15364" width="7.5" style="13" customWidth="1"/>
    <col min="15365" max="15394" width="5.75" style="13" customWidth="1"/>
    <col min="15395" max="15395" width="21.625" style="13" customWidth="1"/>
    <col min="15396" max="15413" width="5.5" style="13" customWidth="1"/>
    <col min="15414" max="15618" width="9" style="13"/>
    <col min="15619" max="15619" width="5.75" style="13" customWidth="1"/>
    <col min="15620" max="15620" width="7.5" style="13" customWidth="1"/>
    <col min="15621" max="15650" width="5.75" style="13" customWidth="1"/>
    <col min="15651" max="15651" width="21.625" style="13" customWidth="1"/>
    <col min="15652" max="15669" width="5.5" style="13" customWidth="1"/>
    <col min="15670" max="15874" width="9" style="13"/>
    <col min="15875" max="15875" width="5.75" style="13" customWidth="1"/>
    <col min="15876" max="15876" width="7.5" style="13" customWidth="1"/>
    <col min="15877" max="15906" width="5.75" style="13" customWidth="1"/>
    <col min="15907" max="15907" width="21.625" style="13" customWidth="1"/>
    <col min="15908" max="15925" width="5.5" style="13" customWidth="1"/>
    <col min="15926" max="16130" width="9" style="13"/>
    <col min="16131" max="16131" width="5.75" style="13" customWidth="1"/>
    <col min="16132" max="16132" width="7.5" style="13" customWidth="1"/>
    <col min="16133" max="16162" width="5.75" style="13" customWidth="1"/>
    <col min="16163" max="16163" width="21.625" style="13" customWidth="1"/>
    <col min="16164" max="16181" width="5.5" style="13" customWidth="1"/>
    <col min="16182" max="16384" width="9" style="13"/>
  </cols>
  <sheetData>
    <row r="1" spans="1:46" ht="17.25">
      <c r="A1" s="11"/>
      <c r="B1" s="10"/>
      <c r="C1" s="12"/>
      <c r="D1" s="12"/>
      <c r="E1" s="12"/>
      <c r="F1" s="12"/>
      <c r="G1" s="12"/>
      <c r="H1" s="12"/>
      <c r="I1" s="12"/>
      <c r="J1" s="11"/>
      <c r="K1" s="11"/>
      <c r="L1" s="11"/>
      <c r="M1" s="11"/>
      <c r="N1" s="11"/>
      <c r="O1" s="11"/>
      <c r="S1" s="12"/>
      <c r="T1" s="12"/>
      <c r="U1" s="12"/>
      <c r="V1" s="11"/>
      <c r="W1" s="11"/>
      <c r="X1" s="11"/>
      <c r="Y1" s="11"/>
      <c r="Z1" s="11"/>
      <c r="AA1" s="12"/>
      <c r="AB1" s="12"/>
      <c r="AC1" s="12"/>
      <c r="AD1" s="12"/>
      <c r="AE1" s="12"/>
      <c r="AF1" s="12"/>
      <c r="AG1" s="12"/>
      <c r="AH1" s="11"/>
      <c r="AI1" s="11"/>
      <c r="AJ1" s="11"/>
      <c r="AK1" s="11"/>
      <c r="AL1" s="11"/>
      <c r="AM1" s="11"/>
    </row>
    <row r="2" spans="1:46" s="14" customFormat="1" ht="31.5">
      <c r="A2" s="353" t="s">
        <v>133</v>
      </c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3"/>
      <c r="AH2" s="353"/>
      <c r="AI2" s="353"/>
      <c r="AJ2" s="353"/>
      <c r="AK2" s="353"/>
      <c r="AL2" s="353"/>
      <c r="AM2" s="353"/>
      <c r="AN2" s="353"/>
      <c r="AO2" s="353"/>
      <c r="AP2" s="353"/>
    </row>
    <row r="3" spans="1:46" s="15" customFormat="1" ht="26.25"/>
    <row r="4" spans="1:46" s="10" customFormat="1" ht="17.25" customHeight="1">
      <c r="A4" t="s">
        <v>85</v>
      </c>
      <c r="B4" s="99" t="s">
        <v>86</v>
      </c>
      <c r="C4" s="10" t="s">
        <v>98</v>
      </c>
    </row>
    <row r="5" spans="1:46" s="10" customFormat="1" ht="17.25" customHeight="1">
      <c r="A5" t="s">
        <v>85</v>
      </c>
      <c r="B5" s="99" t="s">
        <v>87</v>
      </c>
      <c r="C5" s="10" t="s">
        <v>95</v>
      </c>
    </row>
    <row r="6" spans="1:46" s="10" customFormat="1" ht="17.25" customHeight="1">
      <c r="A6" t="s">
        <v>85</v>
      </c>
      <c r="B6" s="99" t="s">
        <v>88</v>
      </c>
      <c r="C6" s="10" t="s">
        <v>94</v>
      </c>
    </row>
    <row r="7" spans="1:46" s="10" customFormat="1" ht="17.25" customHeight="1">
      <c r="A7" t="s">
        <v>85</v>
      </c>
      <c r="B7" s="99" t="s">
        <v>89</v>
      </c>
      <c r="C7" s="10" t="s">
        <v>93</v>
      </c>
    </row>
    <row r="8" spans="1:46" s="10" customFormat="1" ht="17.25" customHeight="1">
      <c r="A8" t="s">
        <v>85</v>
      </c>
      <c r="B8" s="99" t="s">
        <v>134</v>
      </c>
      <c r="C8" s="10" t="s">
        <v>143</v>
      </c>
    </row>
    <row r="9" spans="1:46" s="16" customFormat="1">
      <c r="A9" t="s">
        <v>85</v>
      </c>
      <c r="B9" s="99" t="s">
        <v>90</v>
      </c>
      <c r="C9" s="10" t="s">
        <v>96</v>
      </c>
      <c r="D9" s="17"/>
      <c r="E9" s="17"/>
      <c r="F9" s="17"/>
      <c r="G9" s="17"/>
      <c r="H9" s="17"/>
      <c r="I9" s="17"/>
      <c r="S9" s="17"/>
      <c r="T9" s="17"/>
      <c r="U9" s="17"/>
      <c r="AA9" s="17"/>
      <c r="AB9" s="17"/>
      <c r="AC9" s="17"/>
      <c r="AD9" s="17"/>
      <c r="AE9" s="17"/>
      <c r="AF9" s="17"/>
      <c r="AG9" s="17"/>
      <c r="AS9" s="10"/>
      <c r="AT9" s="10"/>
    </row>
    <row r="10" spans="1:46" s="16" customFormat="1">
      <c r="A10"/>
      <c r="B10" s="99"/>
      <c r="C10" s="17"/>
      <c r="D10" s="17"/>
      <c r="E10" s="17"/>
      <c r="F10" s="17"/>
      <c r="G10" s="17"/>
      <c r="H10" s="17"/>
      <c r="I10" s="17"/>
      <c r="S10" s="17"/>
      <c r="T10" s="17"/>
      <c r="U10" s="17"/>
      <c r="AA10" s="17"/>
      <c r="AB10" s="17"/>
      <c r="AC10" s="17"/>
      <c r="AD10" s="17"/>
      <c r="AE10" s="17"/>
      <c r="AF10" s="17"/>
      <c r="AG10" s="17"/>
    </row>
    <row r="11" spans="1:46" s="16" customFormat="1" ht="17.25" thickBot="1">
      <c r="A11"/>
      <c r="B11" s="99"/>
      <c r="C11" s="17"/>
      <c r="D11" s="17"/>
      <c r="E11" s="17"/>
      <c r="F11" s="17"/>
      <c r="G11" s="17"/>
      <c r="H11" s="17"/>
      <c r="I11" s="17"/>
      <c r="S11" s="17"/>
      <c r="T11" s="17"/>
      <c r="U11" s="17"/>
      <c r="AA11" s="17"/>
      <c r="AB11" s="17"/>
      <c r="AC11" s="17"/>
      <c r="AD11" s="17"/>
      <c r="AE11" s="17"/>
      <c r="AF11" s="17"/>
      <c r="AG11" s="17"/>
    </row>
    <row r="12" spans="1:46" s="18" customFormat="1" ht="17.25">
      <c r="A12" s="354" t="s">
        <v>75</v>
      </c>
      <c r="B12" s="355"/>
      <c r="C12" s="350" t="s">
        <v>79</v>
      </c>
      <c r="D12" s="351"/>
      <c r="E12" s="351"/>
      <c r="F12" s="351"/>
      <c r="G12" s="351"/>
      <c r="H12" s="351"/>
      <c r="I12" s="351"/>
      <c r="J12" s="351"/>
      <c r="K12" s="351"/>
      <c r="L12" s="351"/>
      <c r="M12" s="351"/>
      <c r="N12" s="352"/>
      <c r="O12" s="350" t="s">
        <v>83</v>
      </c>
      <c r="P12" s="351"/>
      <c r="Q12" s="351"/>
      <c r="R12" s="351"/>
      <c r="S12" s="351"/>
      <c r="T12" s="351"/>
      <c r="U12" s="351"/>
      <c r="V12" s="351"/>
      <c r="W12" s="351"/>
      <c r="X12" s="351"/>
      <c r="Y12" s="351"/>
      <c r="Z12" s="352"/>
      <c r="AA12" s="350" t="s">
        <v>91</v>
      </c>
      <c r="AB12" s="351"/>
      <c r="AC12" s="351"/>
      <c r="AD12" s="351"/>
      <c r="AE12" s="351"/>
      <c r="AF12" s="351"/>
      <c r="AG12" s="351"/>
      <c r="AH12" s="351"/>
      <c r="AI12" s="351"/>
      <c r="AJ12" s="351"/>
      <c r="AK12" s="351"/>
      <c r="AL12" s="352"/>
      <c r="AM12" s="360" t="s">
        <v>97</v>
      </c>
      <c r="AN12" s="361"/>
      <c r="AO12" s="362"/>
      <c r="AP12" s="358" t="s">
        <v>76</v>
      </c>
    </row>
    <row r="13" spans="1:46" s="18" customFormat="1" ht="17.25">
      <c r="A13" s="356"/>
      <c r="B13" s="357"/>
      <c r="C13" s="84">
        <v>1</v>
      </c>
      <c r="D13" s="85">
        <v>2</v>
      </c>
      <c r="E13" s="85">
        <v>3</v>
      </c>
      <c r="F13" s="85">
        <v>4</v>
      </c>
      <c r="G13" s="85">
        <v>5</v>
      </c>
      <c r="H13" s="85">
        <v>6</v>
      </c>
      <c r="I13" s="85">
        <v>7</v>
      </c>
      <c r="J13" s="85">
        <v>8</v>
      </c>
      <c r="K13" s="85">
        <v>9</v>
      </c>
      <c r="L13" s="85">
        <v>10</v>
      </c>
      <c r="M13" s="85">
        <v>11</v>
      </c>
      <c r="N13" s="86">
        <v>12</v>
      </c>
      <c r="O13" s="84">
        <v>1</v>
      </c>
      <c r="P13" s="85">
        <v>2</v>
      </c>
      <c r="Q13" s="85">
        <v>3</v>
      </c>
      <c r="R13" s="85">
        <v>4</v>
      </c>
      <c r="S13" s="85">
        <v>5</v>
      </c>
      <c r="T13" s="85">
        <v>6</v>
      </c>
      <c r="U13" s="85">
        <v>7</v>
      </c>
      <c r="V13" s="85">
        <v>8</v>
      </c>
      <c r="W13" s="85">
        <v>9</v>
      </c>
      <c r="X13" s="85">
        <v>10</v>
      </c>
      <c r="Y13" s="85">
        <v>11</v>
      </c>
      <c r="Z13" s="86">
        <v>12</v>
      </c>
      <c r="AA13" s="84">
        <v>1</v>
      </c>
      <c r="AB13" s="85">
        <v>2</v>
      </c>
      <c r="AC13" s="85">
        <v>3</v>
      </c>
      <c r="AD13" s="85">
        <v>4</v>
      </c>
      <c r="AE13" s="85">
        <v>5</v>
      </c>
      <c r="AF13" s="85">
        <v>6</v>
      </c>
      <c r="AG13" s="85">
        <v>7</v>
      </c>
      <c r="AH13" s="85">
        <v>8</v>
      </c>
      <c r="AI13" s="85">
        <v>9</v>
      </c>
      <c r="AJ13" s="85">
        <v>10</v>
      </c>
      <c r="AK13" s="85">
        <v>11</v>
      </c>
      <c r="AL13" s="86">
        <v>12</v>
      </c>
      <c r="AM13" s="84">
        <v>1</v>
      </c>
      <c r="AN13" s="85">
        <v>2</v>
      </c>
      <c r="AO13" s="86">
        <v>3</v>
      </c>
      <c r="AP13" s="359"/>
    </row>
    <row r="14" spans="1:46" s="18" customFormat="1" ht="16.899999999999999" customHeight="1">
      <c r="A14" s="363" t="s">
        <v>77</v>
      </c>
      <c r="B14" s="364"/>
      <c r="C14" s="87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9"/>
      <c r="O14" s="87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9"/>
      <c r="AA14" s="87"/>
      <c r="AB14" s="88"/>
      <c r="AC14" s="88"/>
      <c r="AD14" s="88"/>
      <c r="AE14" s="88"/>
      <c r="AF14" s="88"/>
      <c r="AG14" s="88"/>
      <c r="AH14" s="88"/>
      <c r="AI14" s="88"/>
      <c r="AJ14" s="88"/>
      <c r="AK14" s="88"/>
      <c r="AL14" s="89"/>
      <c r="AM14" s="87"/>
      <c r="AN14" s="88"/>
      <c r="AO14" s="89"/>
      <c r="AP14" s="372" t="s">
        <v>99</v>
      </c>
    </row>
    <row r="15" spans="1:46" s="18" customFormat="1" ht="17.25">
      <c r="A15" s="365"/>
      <c r="B15" s="366"/>
      <c r="C15" s="97">
        <v>1</v>
      </c>
      <c r="D15" s="90">
        <v>1</v>
      </c>
      <c r="E15" s="90">
        <v>1</v>
      </c>
      <c r="F15" s="90">
        <v>1</v>
      </c>
      <c r="G15" s="90">
        <v>1</v>
      </c>
      <c r="H15" s="90">
        <v>1</v>
      </c>
      <c r="I15" s="90">
        <v>1</v>
      </c>
      <c r="J15" s="90">
        <v>1</v>
      </c>
      <c r="K15" s="90">
        <v>1</v>
      </c>
      <c r="L15" s="90">
        <v>1</v>
      </c>
      <c r="M15" s="90">
        <v>1</v>
      </c>
      <c r="N15" s="91">
        <v>1</v>
      </c>
      <c r="O15" s="97">
        <v>1</v>
      </c>
      <c r="P15" s="90">
        <v>1</v>
      </c>
      <c r="Q15" s="90">
        <v>1</v>
      </c>
      <c r="R15" s="90">
        <v>1</v>
      </c>
      <c r="S15" s="90">
        <v>1</v>
      </c>
      <c r="T15" s="90">
        <v>1</v>
      </c>
      <c r="U15" s="90">
        <v>1</v>
      </c>
      <c r="V15" s="90">
        <v>1</v>
      </c>
      <c r="W15" s="90">
        <v>1</v>
      </c>
      <c r="X15" s="90">
        <v>1</v>
      </c>
      <c r="Y15" s="90">
        <v>1</v>
      </c>
      <c r="Z15" s="91">
        <v>1</v>
      </c>
      <c r="AA15" s="97">
        <v>1</v>
      </c>
      <c r="AB15" s="90">
        <v>1</v>
      </c>
      <c r="AC15" s="90">
        <v>1</v>
      </c>
      <c r="AD15" s="90">
        <v>1</v>
      </c>
      <c r="AE15" s="90">
        <v>1</v>
      </c>
      <c r="AF15" s="90">
        <v>1</v>
      </c>
      <c r="AG15" s="90">
        <v>1</v>
      </c>
      <c r="AH15" s="90">
        <v>1</v>
      </c>
      <c r="AI15" s="90">
        <v>1</v>
      </c>
      <c r="AJ15" s="90">
        <v>1</v>
      </c>
      <c r="AK15" s="90">
        <v>1</v>
      </c>
      <c r="AL15" s="91">
        <v>1</v>
      </c>
      <c r="AM15" s="97">
        <v>1</v>
      </c>
      <c r="AN15" s="95"/>
      <c r="AO15" s="96"/>
      <c r="AP15" s="373"/>
    </row>
    <row r="16" spans="1:46" s="18" customFormat="1" ht="17.25">
      <c r="A16" s="367"/>
      <c r="B16" s="368"/>
      <c r="C16" s="94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3"/>
      <c r="O16" s="94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3"/>
      <c r="AA16" s="94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3"/>
      <c r="AM16" s="94"/>
      <c r="AN16" s="92"/>
      <c r="AO16" s="93"/>
      <c r="AP16" s="374"/>
    </row>
    <row r="17" spans="1:42" s="18" customFormat="1" ht="17.25" customHeight="1">
      <c r="A17" s="363" t="s">
        <v>108</v>
      </c>
      <c r="B17" s="364" t="s">
        <v>78</v>
      </c>
      <c r="C17" s="87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9"/>
      <c r="O17" s="87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9"/>
      <c r="AA17" s="87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9"/>
      <c r="AM17" s="87"/>
      <c r="AN17" s="88"/>
      <c r="AO17" s="89"/>
      <c r="AP17" s="372" t="s">
        <v>209</v>
      </c>
    </row>
    <row r="18" spans="1:42" s="18" customFormat="1" ht="17.25">
      <c r="A18" s="365"/>
      <c r="B18" s="366"/>
      <c r="C18" s="183"/>
      <c r="D18" s="184"/>
      <c r="E18" s="184"/>
      <c r="F18" s="184"/>
      <c r="G18" s="184"/>
      <c r="H18" s="184"/>
      <c r="I18" s="184"/>
      <c r="J18" s="184"/>
      <c r="K18" s="90">
        <v>1</v>
      </c>
      <c r="L18" s="90">
        <v>1</v>
      </c>
      <c r="M18" s="90">
        <v>1</v>
      </c>
      <c r="N18" s="91">
        <v>1</v>
      </c>
      <c r="O18" s="97">
        <v>1</v>
      </c>
      <c r="P18" s="90">
        <v>1</v>
      </c>
      <c r="Q18" s="90">
        <v>1</v>
      </c>
      <c r="R18" s="90">
        <v>1</v>
      </c>
      <c r="S18" s="90">
        <v>1</v>
      </c>
      <c r="T18" s="90">
        <v>1</v>
      </c>
      <c r="U18" s="90">
        <v>1</v>
      </c>
      <c r="V18" s="90">
        <v>1</v>
      </c>
      <c r="W18" s="90">
        <v>1</v>
      </c>
      <c r="X18" s="90">
        <v>1</v>
      </c>
      <c r="Y18" s="90">
        <v>1</v>
      </c>
      <c r="Z18" s="91">
        <v>1</v>
      </c>
      <c r="AA18" s="97">
        <v>1</v>
      </c>
      <c r="AB18" s="90">
        <v>1</v>
      </c>
      <c r="AC18" s="90">
        <v>1</v>
      </c>
      <c r="AD18" s="90">
        <v>1</v>
      </c>
      <c r="AE18" s="90">
        <v>1</v>
      </c>
      <c r="AF18" s="90">
        <v>1</v>
      </c>
      <c r="AG18" s="90">
        <v>1</v>
      </c>
      <c r="AH18" s="90">
        <v>1</v>
      </c>
      <c r="AI18" s="90">
        <v>1</v>
      </c>
      <c r="AJ18" s="90">
        <v>1</v>
      </c>
      <c r="AK18" s="90">
        <v>1</v>
      </c>
      <c r="AL18" s="91">
        <v>1</v>
      </c>
      <c r="AM18" s="97">
        <v>1</v>
      </c>
      <c r="AN18" s="95"/>
      <c r="AO18" s="96"/>
      <c r="AP18" s="373"/>
    </row>
    <row r="19" spans="1:42" s="18" customFormat="1" ht="17.25">
      <c r="A19" s="367"/>
      <c r="B19" s="368"/>
      <c r="C19" s="94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3"/>
      <c r="O19" s="94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3"/>
      <c r="AA19" s="94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3"/>
      <c r="AM19" s="94"/>
      <c r="AN19" s="92"/>
      <c r="AO19" s="93"/>
      <c r="AP19" s="374"/>
    </row>
  </sheetData>
  <mergeCells count="11">
    <mergeCell ref="A14:B16"/>
    <mergeCell ref="AP14:AP16"/>
    <mergeCell ref="A17:B19"/>
    <mergeCell ref="AP17:AP19"/>
    <mergeCell ref="A2:AP2"/>
    <mergeCell ref="A12:B13"/>
    <mergeCell ref="C12:N12"/>
    <mergeCell ref="O12:Z12"/>
    <mergeCell ref="AA12:AL12"/>
    <mergeCell ref="AM12:AO12"/>
    <mergeCell ref="AP12:AP13"/>
  </mergeCells>
  <phoneticPr fontId="1" type="noConversion"/>
  <printOptions horizontalCentered="1"/>
  <pageMargins left="0.17" right="0.15748031496062992" top="0.39370078740157483" bottom="0.31496062992125984" header="0.31496062992125984" footer="0.15748031496062992"/>
  <pageSetup paperSize="9" scale="7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S85"/>
  <sheetViews>
    <sheetView topLeftCell="A62" zoomScale="85" zoomScaleNormal="85" workbookViewId="0">
      <selection activeCell="A3" sqref="A3:C4"/>
    </sheetView>
  </sheetViews>
  <sheetFormatPr defaultRowHeight="17.25"/>
  <cols>
    <col min="1" max="1" width="11.875" style="129" customWidth="1"/>
    <col min="2" max="2" width="16.375" style="129" customWidth="1"/>
    <col min="3" max="3" width="28.625" style="129" bestFit="1" customWidth="1"/>
    <col min="4" max="4" width="25.375" style="129" hidden="1" customWidth="1"/>
    <col min="5" max="5" width="9.5" style="129" hidden="1" customWidth="1"/>
    <col min="6" max="6" width="25.375" style="129" customWidth="1"/>
    <col min="7" max="7" width="8.125" style="129" customWidth="1"/>
    <col min="8" max="8" width="25.375" style="129" customWidth="1"/>
    <col min="9" max="9" width="8.125" style="129" customWidth="1"/>
    <col min="10" max="10" width="25.375" style="129" customWidth="1"/>
    <col min="12" max="12" width="17.5" style="146" customWidth="1"/>
    <col min="13" max="13" width="17.5" style="186" customWidth="1"/>
    <col min="16" max="16" width="14.875" bestFit="1" customWidth="1"/>
    <col min="17" max="18" width="13.625" bestFit="1" customWidth="1"/>
    <col min="19" max="19" width="14.875" bestFit="1" customWidth="1"/>
  </cols>
  <sheetData>
    <row r="1" spans="1:14" ht="26.25">
      <c r="A1" s="133"/>
      <c r="B1" s="132"/>
      <c r="C1" s="132"/>
      <c r="D1" s="132"/>
      <c r="E1" s="132"/>
      <c r="F1" s="132"/>
      <c r="G1" s="132"/>
      <c r="H1" s="132"/>
      <c r="I1" s="132"/>
      <c r="J1" s="132"/>
    </row>
    <row r="2" spans="1:14" ht="16.5">
      <c r="A2" s="131"/>
      <c r="B2" s="130"/>
      <c r="C2" s="130"/>
      <c r="D2" s="130"/>
      <c r="E2" s="130"/>
      <c r="F2" s="130"/>
      <c r="G2" s="130"/>
      <c r="H2" s="130"/>
      <c r="I2" s="130"/>
      <c r="J2" s="130"/>
      <c r="N2" t="s">
        <v>18</v>
      </c>
    </row>
    <row r="3" spans="1:14" thickBot="1">
      <c r="A3" s="432" t="s">
        <v>119</v>
      </c>
      <c r="B3" s="432" t="s">
        <v>120</v>
      </c>
      <c r="C3" s="432"/>
      <c r="D3" s="432" t="s">
        <v>126</v>
      </c>
      <c r="E3" s="432"/>
      <c r="F3" s="432" t="s">
        <v>124</v>
      </c>
      <c r="G3" s="432"/>
      <c r="H3" s="432" t="s">
        <v>125</v>
      </c>
      <c r="I3" s="432"/>
      <c r="J3" s="438" t="s">
        <v>127</v>
      </c>
      <c r="K3" s="438" t="s">
        <v>129</v>
      </c>
      <c r="L3" s="437" t="s">
        <v>132</v>
      </c>
      <c r="M3" s="437"/>
      <c r="N3" s="437"/>
    </row>
    <row r="4" spans="1:14" ht="17.25" customHeight="1" thickBot="1">
      <c r="A4" s="432"/>
      <c r="B4" s="432"/>
      <c r="C4" s="432"/>
      <c r="D4" s="160" t="s">
        <v>123</v>
      </c>
      <c r="E4" s="160" t="s">
        <v>129</v>
      </c>
      <c r="F4" s="160" t="s">
        <v>123</v>
      </c>
      <c r="G4" s="160" t="s">
        <v>129</v>
      </c>
      <c r="H4" s="160" t="s">
        <v>123</v>
      </c>
      <c r="I4" s="160" t="s">
        <v>129</v>
      </c>
      <c r="J4" s="439"/>
      <c r="K4" s="438"/>
      <c r="L4" s="161" t="s">
        <v>130</v>
      </c>
      <c r="M4" s="187" t="s">
        <v>131</v>
      </c>
      <c r="N4" s="155" t="s">
        <v>129</v>
      </c>
    </row>
    <row r="5" spans="1:14" ht="16.5">
      <c r="A5" s="112" t="s">
        <v>109</v>
      </c>
      <c r="B5" s="114" t="s">
        <v>110</v>
      </c>
      <c r="C5" s="136" t="s">
        <v>147</v>
      </c>
      <c r="D5" s="122">
        <v>19604938.304251768</v>
      </c>
      <c r="E5" s="147">
        <f t="shared" ref="E5:E36" si="0">D5/$D$75</f>
        <v>2.8385322190272181E-2</v>
      </c>
      <c r="F5" s="122">
        <v>4749122</v>
      </c>
      <c r="G5" s="147">
        <f t="shared" ref="G5:G36" si="1">F5/$F$75</f>
        <v>1.6753994753188634E-2</v>
      </c>
      <c r="H5" s="139">
        <v>3483053</v>
      </c>
      <c r="I5" s="147">
        <f t="shared" ref="I5:I36" si="2">H5/$F$75</f>
        <v>1.2287545295125695E-2</v>
      </c>
      <c r="J5" s="163">
        <f>AVERAGE(F5,H5)</f>
        <v>4116087.5</v>
      </c>
      <c r="K5" s="162">
        <f>J5/$J$75</f>
        <v>1.6753996326269935E-2</v>
      </c>
      <c r="L5" s="154">
        <f>ROUND(K5*$L$75,0)</f>
        <v>6623441</v>
      </c>
      <c r="M5" s="188">
        <f>L5</f>
        <v>6623441</v>
      </c>
      <c r="N5" s="156">
        <f>M5/$M$75</f>
        <v>1.6753995978094526E-2</v>
      </c>
    </row>
    <row r="6" spans="1:14" ht="16.5">
      <c r="A6" s="112"/>
      <c r="B6" s="114" t="s">
        <v>111</v>
      </c>
      <c r="C6" s="137" t="s">
        <v>148</v>
      </c>
      <c r="D6" s="122">
        <v>8845060.2800450716</v>
      </c>
      <c r="E6" s="147">
        <f t="shared" si="0"/>
        <v>1.2806461410134015E-2</v>
      </c>
      <c r="F6" s="122">
        <v>2374560</v>
      </c>
      <c r="G6" s="147">
        <f t="shared" si="1"/>
        <v>8.3769938487854387E-3</v>
      </c>
      <c r="H6" s="139">
        <v>1741526</v>
      </c>
      <c r="I6" s="147">
        <f t="shared" si="2"/>
        <v>6.1437708836584093E-3</v>
      </c>
      <c r="J6" s="164">
        <f t="shared" ref="J6:J67" si="3">AVERAGE(F6,H6)</f>
        <v>2058043</v>
      </c>
      <c r="K6" s="151">
        <f t="shared" ref="K6:K17" si="4">J6/$J$75</f>
        <v>8.3769951103579692E-3</v>
      </c>
      <c r="L6" s="154">
        <f t="shared" ref="L6:L17" si="5">ROUND(K6*$L$75,0)</f>
        <v>3311719</v>
      </c>
      <c r="M6" s="188">
        <f t="shared" ref="M6:M69" si="6">L6</f>
        <v>3311719</v>
      </c>
      <c r="N6" s="156">
        <f t="shared" ref="N6:N69" si="7">M6/$M$75</f>
        <v>8.376994194796818E-3</v>
      </c>
    </row>
    <row r="7" spans="1:14" ht="16.5">
      <c r="A7" s="112"/>
      <c r="B7" s="114"/>
      <c r="C7" s="137" t="s">
        <v>149</v>
      </c>
      <c r="D7" s="122">
        <v>0</v>
      </c>
      <c r="E7" s="147">
        <f t="shared" si="0"/>
        <v>0</v>
      </c>
      <c r="F7" s="122">
        <v>316608</v>
      </c>
      <c r="G7" s="147">
        <f t="shared" si="1"/>
        <v>1.116932513171392E-3</v>
      </c>
      <c r="H7" s="139">
        <v>232204</v>
      </c>
      <c r="I7" s="147">
        <f t="shared" si="2"/>
        <v>8.1917133265252266E-4</v>
      </c>
      <c r="J7" s="164">
        <f t="shared" si="3"/>
        <v>274406</v>
      </c>
      <c r="K7" s="151">
        <f t="shared" si="4"/>
        <v>1.1169337668128843E-3</v>
      </c>
      <c r="L7" s="154">
        <f t="shared" si="5"/>
        <v>441563</v>
      </c>
      <c r="M7" s="188">
        <f t="shared" si="6"/>
        <v>441563</v>
      </c>
      <c r="N7" s="156">
        <f t="shared" si="7"/>
        <v>1.1169337397397144E-3</v>
      </c>
    </row>
    <row r="8" spans="1:14" ht="16.5">
      <c r="A8" s="112"/>
      <c r="B8" s="114"/>
      <c r="C8" s="137" t="s">
        <v>150</v>
      </c>
      <c r="D8" s="122">
        <v>3044972.0874611158</v>
      </c>
      <c r="E8" s="147">
        <f t="shared" si="0"/>
        <v>4.4087113369912822E-3</v>
      </c>
      <c r="F8" s="122">
        <v>474913</v>
      </c>
      <c r="G8" s="147">
        <f t="shared" si="1"/>
        <v>1.6754022975659657E-3</v>
      </c>
      <c r="H8" s="139">
        <v>348306</v>
      </c>
      <c r="I8" s="147">
        <f t="shared" si="2"/>
        <v>1.2287569989787839E-3</v>
      </c>
      <c r="J8" s="164">
        <f t="shared" si="3"/>
        <v>411609.5</v>
      </c>
      <c r="K8" s="151">
        <f t="shared" si="4"/>
        <v>1.6754026854039923E-3</v>
      </c>
      <c r="L8" s="154">
        <f t="shared" si="5"/>
        <v>662345</v>
      </c>
      <c r="M8" s="188">
        <f t="shared" si="6"/>
        <v>662345</v>
      </c>
      <c r="N8" s="156">
        <f t="shared" si="7"/>
        <v>1.6754018743597202E-3</v>
      </c>
    </row>
    <row r="9" spans="1:14" ht="16.5">
      <c r="A9" s="112"/>
      <c r="B9" s="115"/>
      <c r="C9" s="137" t="s">
        <v>151</v>
      </c>
      <c r="D9" s="122">
        <v>0</v>
      </c>
      <c r="E9" s="147">
        <f t="shared" si="0"/>
        <v>0</v>
      </c>
      <c r="F9" s="122">
        <v>474913</v>
      </c>
      <c r="G9" s="147">
        <f t="shared" si="1"/>
        <v>1.6754022975659657E-3</v>
      </c>
      <c r="H9" s="139">
        <v>348306</v>
      </c>
      <c r="I9" s="147">
        <f t="shared" si="2"/>
        <v>1.2287569989787839E-3</v>
      </c>
      <c r="J9" s="164">
        <f t="shared" si="3"/>
        <v>411609.5</v>
      </c>
      <c r="K9" s="151">
        <f t="shared" si="4"/>
        <v>1.6754026854039923E-3</v>
      </c>
      <c r="L9" s="154">
        <f t="shared" si="5"/>
        <v>662345</v>
      </c>
      <c r="M9" s="188">
        <f t="shared" si="6"/>
        <v>662345</v>
      </c>
      <c r="N9" s="156">
        <f t="shared" si="7"/>
        <v>1.6754018743597202E-3</v>
      </c>
    </row>
    <row r="10" spans="1:14" ht="16.5">
      <c r="A10" s="112"/>
      <c r="B10" s="115"/>
      <c r="C10" s="137" t="s">
        <v>152</v>
      </c>
      <c r="D10" s="122">
        <v>3642256.3728958117</v>
      </c>
      <c r="E10" s="147">
        <f t="shared" si="0"/>
        <v>5.2734989031716596E-3</v>
      </c>
      <c r="F10" s="122">
        <v>1424737</v>
      </c>
      <c r="G10" s="147">
        <f t="shared" si="1"/>
        <v>5.0261998370801416E-3</v>
      </c>
      <c r="H10" s="139">
        <v>1044916</v>
      </c>
      <c r="I10" s="147">
        <f t="shared" si="2"/>
        <v>3.6862639413185964E-3</v>
      </c>
      <c r="J10" s="164">
        <f t="shared" si="3"/>
        <v>1234826.5</v>
      </c>
      <c r="K10" s="151">
        <f t="shared" si="4"/>
        <v>5.0261999154733138E-3</v>
      </c>
      <c r="L10" s="154">
        <f t="shared" si="5"/>
        <v>1987033</v>
      </c>
      <c r="M10" s="188">
        <f t="shared" si="6"/>
        <v>1987033</v>
      </c>
      <c r="N10" s="156">
        <f t="shared" si="7"/>
        <v>5.0262005640785666E-3</v>
      </c>
    </row>
    <row r="11" spans="1:14" ht="16.5">
      <c r="A11" s="112"/>
      <c r="B11" s="115"/>
      <c r="C11" s="137" t="s">
        <v>153</v>
      </c>
      <c r="D11" s="122">
        <v>0</v>
      </c>
      <c r="E11" s="147">
        <f t="shared" si="0"/>
        <v>0</v>
      </c>
      <c r="F11" s="122">
        <v>316608</v>
      </c>
      <c r="G11" s="147">
        <f t="shared" si="1"/>
        <v>1.116932513171392E-3</v>
      </c>
      <c r="H11" s="139">
        <v>232204</v>
      </c>
      <c r="I11" s="147">
        <f t="shared" si="2"/>
        <v>8.1917133265252266E-4</v>
      </c>
      <c r="J11" s="164">
        <f t="shared" si="3"/>
        <v>274406</v>
      </c>
      <c r="K11" s="151">
        <f t="shared" si="4"/>
        <v>1.1169337668128843E-3</v>
      </c>
      <c r="L11" s="154">
        <f t="shared" si="5"/>
        <v>441563</v>
      </c>
      <c r="M11" s="188">
        <f t="shared" si="6"/>
        <v>441563</v>
      </c>
      <c r="N11" s="156">
        <f t="shared" si="7"/>
        <v>1.1169337397397144E-3</v>
      </c>
    </row>
    <row r="12" spans="1:14" ht="16.5">
      <c r="A12" s="112"/>
      <c r="B12" s="115"/>
      <c r="C12" s="137" t="s">
        <v>154</v>
      </c>
      <c r="D12" s="122">
        <v>0</v>
      </c>
      <c r="E12" s="147">
        <f t="shared" si="0"/>
        <v>0</v>
      </c>
      <c r="F12" s="122">
        <v>791520</v>
      </c>
      <c r="G12" s="147">
        <f t="shared" si="1"/>
        <v>2.79233128292848E-3</v>
      </c>
      <c r="H12" s="139">
        <v>580508</v>
      </c>
      <c r="I12" s="147">
        <f t="shared" si="2"/>
        <v>2.0479212760135513E-3</v>
      </c>
      <c r="J12" s="164">
        <f t="shared" si="3"/>
        <v>686014</v>
      </c>
      <c r="K12" s="151">
        <f t="shared" si="4"/>
        <v>2.7923303466628789E-3</v>
      </c>
      <c r="L12" s="154">
        <f t="shared" si="5"/>
        <v>1103906</v>
      </c>
      <c r="M12" s="188">
        <f t="shared" si="6"/>
        <v>1103906</v>
      </c>
      <c r="N12" s="156">
        <f t="shared" si="7"/>
        <v>2.7923305550988401E-3</v>
      </c>
    </row>
    <row r="13" spans="1:14" ht="16.5">
      <c r="A13" s="112"/>
      <c r="B13" s="116"/>
      <c r="C13" s="137" t="s">
        <v>155</v>
      </c>
      <c r="D13" s="122">
        <v>4640655.072686526</v>
      </c>
      <c r="E13" s="147">
        <f t="shared" si="0"/>
        <v>6.7190463631074107E-3</v>
      </c>
      <c r="F13" s="122">
        <v>2374560</v>
      </c>
      <c r="G13" s="147">
        <f t="shared" si="1"/>
        <v>8.3769938487854387E-3</v>
      </c>
      <c r="H13" s="139">
        <v>1741526</v>
      </c>
      <c r="I13" s="147">
        <f t="shared" si="2"/>
        <v>6.1437708836584093E-3</v>
      </c>
      <c r="J13" s="164">
        <f t="shared" si="3"/>
        <v>2058043</v>
      </c>
      <c r="K13" s="151">
        <f t="shared" si="4"/>
        <v>8.3769951103579692E-3</v>
      </c>
      <c r="L13" s="154">
        <f t="shared" si="5"/>
        <v>3311719</v>
      </c>
      <c r="M13" s="188">
        <f t="shared" si="6"/>
        <v>3311719</v>
      </c>
      <c r="N13" s="156">
        <f t="shared" si="7"/>
        <v>8.376994194796818E-3</v>
      </c>
    </row>
    <row r="14" spans="1:14" ht="16.5">
      <c r="A14" s="112"/>
      <c r="B14" s="117"/>
      <c r="C14" s="137" t="s">
        <v>156</v>
      </c>
      <c r="D14" s="122">
        <v>0</v>
      </c>
      <c r="E14" s="147">
        <f t="shared" si="0"/>
        <v>0</v>
      </c>
      <c r="F14" s="122">
        <v>158304</v>
      </c>
      <c r="G14" s="147">
        <f t="shared" si="1"/>
        <v>5.5846625658569602E-4</v>
      </c>
      <c r="H14" s="139">
        <v>116102</v>
      </c>
      <c r="I14" s="147">
        <f t="shared" si="2"/>
        <v>4.0958566632626133E-4</v>
      </c>
      <c r="J14" s="164">
        <f t="shared" si="3"/>
        <v>137203</v>
      </c>
      <c r="K14" s="151">
        <f t="shared" si="4"/>
        <v>5.5846688340644216E-4</v>
      </c>
      <c r="L14" s="154">
        <f t="shared" si="5"/>
        <v>220782</v>
      </c>
      <c r="M14" s="188">
        <f t="shared" si="6"/>
        <v>220782</v>
      </c>
      <c r="N14" s="156">
        <f t="shared" si="7"/>
        <v>5.584681346200058E-4</v>
      </c>
    </row>
    <row r="15" spans="1:14" ht="16.5">
      <c r="A15" s="112"/>
      <c r="B15" s="114"/>
      <c r="C15" s="137" t="s">
        <v>157</v>
      </c>
      <c r="D15" s="122">
        <v>0</v>
      </c>
      <c r="E15" s="147">
        <f t="shared" si="0"/>
        <v>0</v>
      </c>
      <c r="F15" s="122">
        <v>633217</v>
      </c>
      <c r="G15" s="147">
        <f t="shared" si="1"/>
        <v>2.2338685541516616E-3</v>
      </c>
      <c r="H15" s="139">
        <v>464407</v>
      </c>
      <c r="I15" s="147">
        <f t="shared" si="2"/>
        <v>1.6383391374961676E-3</v>
      </c>
      <c r="J15" s="164">
        <f t="shared" si="3"/>
        <v>548812</v>
      </c>
      <c r="K15" s="151">
        <f t="shared" si="4"/>
        <v>2.2338675336257686E-3</v>
      </c>
      <c r="L15" s="154">
        <f t="shared" si="5"/>
        <v>883126</v>
      </c>
      <c r="M15" s="188">
        <f t="shared" si="6"/>
        <v>883126</v>
      </c>
      <c r="N15" s="156">
        <f t="shared" si="7"/>
        <v>2.2338674794794289E-3</v>
      </c>
    </row>
    <row r="16" spans="1:14" ht="16.5">
      <c r="A16" s="112"/>
      <c r="B16" s="114"/>
      <c r="C16" s="137" t="s">
        <v>158</v>
      </c>
      <c r="D16" s="122">
        <f>'[1]공사비 실행'!$L$13</f>
        <v>21803528.564421665</v>
      </c>
      <c r="E16" s="147">
        <f t="shared" si="0"/>
        <v>3.1568586117493129E-2</v>
      </c>
      <c r="F16" s="122">
        <v>7915203</v>
      </c>
      <c r="G16" s="147">
        <f t="shared" si="1"/>
        <v>2.7923323412711431E-2</v>
      </c>
      <c r="H16" s="139">
        <v>5805086</v>
      </c>
      <c r="I16" s="147">
        <f t="shared" si="2"/>
        <v>2.0479233926988777E-2</v>
      </c>
      <c r="J16" s="164">
        <f t="shared" si="3"/>
        <v>6860144.5</v>
      </c>
      <c r="K16" s="151">
        <f t="shared" si="4"/>
        <v>2.7923321783290784E-2</v>
      </c>
      <c r="L16" s="154">
        <f t="shared" si="5"/>
        <v>11039066</v>
      </c>
      <c r="M16" s="188">
        <f t="shared" si="6"/>
        <v>11039066</v>
      </c>
      <c r="N16" s="156">
        <f t="shared" si="7"/>
        <v>2.7923320727990187E-2</v>
      </c>
    </row>
    <row r="17" spans="1:14" ht="16.5">
      <c r="A17" s="112"/>
      <c r="B17" s="114"/>
      <c r="C17" s="137" t="s">
        <v>159</v>
      </c>
      <c r="D17" s="123">
        <v>0</v>
      </c>
      <c r="E17" s="147">
        <f t="shared" si="0"/>
        <v>0</v>
      </c>
      <c r="F17" s="123">
        <v>1741345</v>
      </c>
      <c r="G17" s="147">
        <f t="shared" si="1"/>
        <v>6.1431323502515334E-3</v>
      </c>
      <c r="H17" s="140">
        <v>1277119</v>
      </c>
      <c r="I17" s="147">
        <f t="shared" si="2"/>
        <v>4.5054317461622412E-3</v>
      </c>
      <c r="J17" s="165">
        <f t="shared" si="3"/>
        <v>1509232</v>
      </c>
      <c r="K17" s="151">
        <f t="shared" si="4"/>
        <v>6.1431316471015317E-3</v>
      </c>
      <c r="L17" s="154">
        <f t="shared" si="5"/>
        <v>2428595</v>
      </c>
      <c r="M17" s="188">
        <f t="shared" si="6"/>
        <v>2428595</v>
      </c>
      <c r="N17" s="156">
        <f t="shared" si="7"/>
        <v>6.1431317743179835E-3</v>
      </c>
    </row>
    <row r="18" spans="1:14" s="145" customFormat="1" ht="16.5">
      <c r="A18" s="112"/>
      <c r="B18" s="118"/>
      <c r="C18" s="121" t="s">
        <v>122</v>
      </c>
      <c r="D18" s="124">
        <f>SUM(D5:D17)</f>
        <v>61581410.68176195</v>
      </c>
      <c r="E18" s="148">
        <f t="shared" si="0"/>
        <v>8.9161626321169668E-2</v>
      </c>
      <c r="F18" s="124">
        <f>SUM(F5:F17)</f>
        <v>23745610</v>
      </c>
      <c r="G18" s="148">
        <f t="shared" si="1"/>
        <v>8.3769973765943168E-2</v>
      </c>
      <c r="H18" s="124">
        <f>SUM(H5:H17)</f>
        <v>17415263</v>
      </c>
      <c r="I18" s="148">
        <f t="shared" si="2"/>
        <v>6.1437719420010722E-2</v>
      </c>
      <c r="J18" s="166">
        <f t="shared" si="3"/>
        <v>20580436.5</v>
      </c>
      <c r="K18" s="152">
        <f>SUM(K5:K17)</f>
        <v>8.3769977560980355E-2</v>
      </c>
      <c r="L18" s="159">
        <f>SUM(L5:L17)</f>
        <v>33117203</v>
      </c>
      <c r="M18" s="189">
        <f t="shared" si="6"/>
        <v>33117203</v>
      </c>
      <c r="N18" s="157">
        <f t="shared" si="7"/>
        <v>8.3769974831472041E-2</v>
      </c>
    </row>
    <row r="19" spans="1:14" ht="16.5">
      <c r="A19" s="112"/>
      <c r="B19" s="119" t="s">
        <v>112</v>
      </c>
      <c r="C19" s="137" t="s">
        <v>160</v>
      </c>
      <c r="D19" s="123">
        <v>21840620.411163919</v>
      </c>
      <c r="E19" s="147">
        <f t="shared" si="0"/>
        <v>3.1622290138595952E-2</v>
      </c>
      <c r="F19" s="123">
        <v>2219350</v>
      </c>
      <c r="G19" s="147">
        <f t="shared" si="1"/>
        <v>7.829442632867549E-3</v>
      </c>
      <c r="H19" s="140">
        <v>1627693</v>
      </c>
      <c r="I19" s="147">
        <f t="shared" si="2"/>
        <v>5.742189815675796E-3</v>
      </c>
      <c r="J19" s="165">
        <f t="shared" si="3"/>
        <v>1923521.5</v>
      </c>
      <c r="K19" s="151">
        <f t="shared" ref="K19:K74" si="8">J19/$J$75</f>
        <v>7.8294429223142691E-3</v>
      </c>
      <c r="L19" s="154">
        <f t="shared" ref="L19:L41" si="9">ROUND(K19*$L$75,0)</f>
        <v>3095253</v>
      </c>
      <c r="M19" s="188">
        <f t="shared" si="6"/>
        <v>3095253</v>
      </c>
      <c r="N19" s="156">
        <f t="shared" si="7"/>
        <v>7.8294433834595976E-3</v>
      </c>
    </row>
    <row r="20" spans="1:14" ht="16.5">
      <c r="A20" s="112"/>
      <c r="B20" s="114" t="s">
        <v>183</v>
      </c>
      <c r="C20" s="137" t="s">
        <v>161</v>
      </c>
      <c r="D20" s="123">
        <v>4214461.6096079182</v>
      </c>
      <c r="E20" s="147">
        <f t="shared" si="0"/>
        <v>6.1019753692012216E-3</v>
      </c>
      <c r="F20" s="123">
        <v>7170210</v>
      </c>
      <c r="G20" s="147">
        <f t="shared" si="1"/>
        <v>2.5295130493438719E-2</v>
      </c>
      <c r="H20" s="140">
        <v>5258701</v>
      </c>
      <c r="I20" s="147">
        <f t="shared" si="2"/>
        <v>1.8551692073311199E-2</v>
      </c>
      <c r="J20" s="165">
        <f t="shared" si="3"/>
        <v>6214455.5</v>
      </c>
      <c r="K20" s="151">
        <f t="shared" si="8"/>
        <v>2.5295129079925534E-2</v>
      </c>
      <c r="L20" s="154">
        <f t="shared" si="9"/>
        <v>10000050</v>
      </c>
      <c r="M20" s="188">
        <f t="shared" si="6"/>
        <v>10000050</v>
      </c>
      <c r="N20" s="156">
        <f t="shared" si="7"/>
        <v>2.5295129447177711E-2</v>
      </c>
    </row>
    <row r="21" spans="1:14" ht="16.5">
      <c r="A21" s="112"/>
      <c r="B21" s="114"/>
      <c r="C21" s="137" t="s">
        <v>162</v>
      </c>
      <c r="D21" s="123">
        <v>6637149.6593827354</v>
      </c>
      <c r="E21" s="147">
        <f t="shared" si="0"/>
        <v>9.6097028505198606E-3</v>
      </c>
      <c r="F21" s="123">
        <v>2731508</v>
      </c>
      <c r="G21" s="147">
        <f t="shared" si="1"/>
        <v>9.6362381720858682E-3</v>
      </c>
      <c r="H21" s="140">
        <v>2003314</v>
      </c>
      <c r="I21" s="147">
        <f t="shared" si="2"/>
        <v>7.0673089141507286E-3</v>
      </c>
      <c r="J21" s="165">
        <f t="shared" si="3"/>
        <v>2367411</v>
      </c>
      <c r="K21" s="151">
        <f t="shared" si="8"/>
        <v>9.6362371297429982E-3</v>
      </c>
      <c r="L21" s="154">
        <f t="shared" si="9"/>
        <v>3809542</v>
      </c>
      <c r="M21" s="188">
        <f t="shared" si="6"/>
        <v>3809542</v>
      </c>
      <c r="N21" s="156">
        <f t="shared" si="7"/>
        <v>9.6362376212579207E-3</v>
      </c>
    </row>
    <row r="22" spans="1:14" ht="16.5">
      <c r="A22" s="112"/>
      <c r="B22" s="114"/>
      <c r="C22" s="137" t="s">
        <v>163</v>
      </c>
      <c r="D22" s="123">
        <v>0</v>
      </c>
      <c r="E22" s="147">
        <f t="shared" si="0"/>
        <v>0</v>
      </c>
      <c r="F22" s="123">
        <v>85360</v>
      </c>
      <c r="G22" s="147">
        <f t="shared" si="1"/>
        <v>3.0113376580601255E-4</v>
      </c>
      <c r="H22" s="140">
        <v>62604</v>
      </c>
      <c r="I22" s="147">
        <f t="shared" si="2"/>
        <v>2.2085494698359428E-4</v>
      </c>
      <c r="J22" s="165">
        <f t="shared" si="3"/>
        <v>73982</v>
      </c>
      <c r="K22" s="151">
        <f t="shared" si="8"/>
        <v>3.0113406389200968E-4</v>
      </c>
      <c r="L22" s="154">
        <f t="shared" si="9"/>
        <v>119049</v>
      </c>
      <c r="M22" s="188">
        <f t="shared" si="6"/>
        <v>119049</v>
      </c>
      <c r="N22" s="156">
        <f t="shared" si="7"/>
        <v>3.0113448088330149E-4</v>
      </c>
    </row>
    <row r="23" spans="1:14" ht="16.5">
      <c r="A23" s="112"/>
      <c r="B23" s="114"/>
      <c r="C23" s="137" t="s">
        <v>164</v>
      </c>
      <c r="D23" s="123">
        <v>202234725.59279636</v>
      </c>
      <c r="E23" s="147">
        <f t="shared" si="0"/>
        <v>0.29280876863396471</v>
      </c>
      <c r="F23" s="123">
        <v>66819525</v>
      </c>
      <c r="G23" s="147">
        <f t="shared" si="1"/>
        <v>0.2357265135030342</v>
      </c>
      <c r="H23" s="140">
        <v>49006088</v>
      </c>
      <c r="I23" s="147">
        <f t="shared" si="2"/>
        <v>0.17288411231092832</v>
      </c>
      <c r="J23" s="165">
        <f t="shared" si="3"/>
        <v>57912806.5</v>
      </c>
      <c r="K23" s="151">
        <f t="shared" si="8"/>
        <v>0.23572651148572077</v>
      </c>
      <c r="L23" s="154">
        <f t="shared" si="9"/>
        <v>93190940</v>
      </c>
      <c r="M23" s="188">
        <f t="shared" si="6"/>
        <v>93190940</v>
      </c>
      <c r="N23" s="156">
        <f t="shared" si="7"/>
        <v>0.23572651042786497</v>
      </c>
    </row>
    <row r="24" spans="1:14" ht="16.5">
      <c r="A24" s="112"/>
      <c r="B24" s="114"/>
      <c r="C24" s="137" t="s">
        <v>165</v>
      </c>
      <c r="D24" s="123">
        <v>0</v>
      </c>
      <c r="E24" s="147">
        <f t="shared" si="0"/>
        <v>0</v>
      </c>
      <c r="F24" s="123">
        <v>17072</v>
      </c>
      <c r="G24" s="147">
        <f t="shared" si="1"/>
        <v>6.0226753161202508E-5</v>
      </c>
      <c r="H24" s="140">
        <v>12521</v>
      </c>
      <c r="I24" s="147">
        <f t="shared" si="2"/>
        <v>4.4171694958494412E-5</v>
      </c>
      <c r="J24" s="165">
        <f t="shared" si="3"/>
        <v>14796.5</v>
      </c>
      <c r="K24" s="151">
        <f t="shared" si="8"/>
        <v>6.0227219815335094E-5</v>
      </c>
      <c r="L24" s="154">
        <f t="shared" si="9"/>
        <v>23810</v>
      </c>
      <c r="M24" s="188">
        <f t="shared" si="6"/>
        <v>23810</v>
      </c>
      <c r="N24" s="156">
        <f t="shared" si="7"/>
        <v>6.0227402076719742E-5</v>
      </c>
    </row>
    <row r="25" spans="1:14" ht="16.5">
      <c r="A25" s="112"/>
      <c r="B25" s="114"/>
      <c r="C25" s="138" t="s">
        <v>166</v>
      </c>
      <c r="D25" s="123">
        <v>13740981.498750994</v>
      </c>
      <c r="E25" s="147">
        <f t="shared" si="0"/>
        <v>1.9895098928621815E-2</v>
      </c>
      <c r="F25" s="123">
        <v>3072946</v>
      </c>
      <c r="G25" s="147">
        <f t="shared" si="1"/>
        <v>1.0840766179692162E-2</v>
      </c>
      <c r="H25" s="140">
        <v>2253729</v>
      </c>
      <c r="I25" s="147">
        <f t="shared" si="2"/>
        <v>7.9507251742762276E-3</v>
      </c>
      <c r="J25" s="165">
        <f t="shared" si="3"/>
        <v>2663337.5</v>
      </c>
      <c r="K25" s="151">
        <f t="shared" si="8"/>
        <v>1.084076727975704E-2</v>
      </c>
      <c r="L25" s="154">
        <f t="shared" si="9"/>
        <v>4285735</v>
      </c>
      <c r="M25" s="188">
        <f t="shared" si="6"/>
        <v>4285735</v>
      </c>
      <c r="N25" s="156">
        <f t="shared" si="7"/>
        <v>1.0840767956290236E-2</v>
      </c>
    </row>
    <row r="26" spans="1:14" ht="16.5">
      <c r="A26" s="112"/>
      <c r="B26" s="120"/>
      <c r="C26" s="137" t="s">
        <v>167</v>
      </c>
      <c r="D26" s="123">
        <v>14143098.700968796</v>
      </c>
      <c r="E26" s="147">
        <f t="shared" si="0"/>
        <v>2.0477310724755227E-2</v>
      </c>
      <c r="F26" s="123">
        <v>7170210</v>
      </c>
      <c r="G26" s="147">
        <f t="shared" si="1"/>
        <v>2.5295130493438719E-2</v>
      </c>
      <c r="H26" s="140">
        <v>5258701</v>
      </c>
      <c r="I26" s="147">
        <f t="shared" si="2"/>
        <v>1.8551692073311199E-2</v>
      </c>
      <c r="J26" s="165">
        <f t="shared" si="3"/>
        <v>6214455.5</v>
      </c>
      <c r="K26" s="151">
        <f t="shared" si="8"/>
        <v>2.5295129079925534E-2</v>
      </c>
      <c r="L26" s="154">
        <f t="shared" si="9"/>
        <v>10000050</v>
      </c>
      <c r="M26" s="188">
        <f t="shared" si="6"/>
        <v>10000050</v>
      </c>
      <c r="N26" s="156">
        <f t="shared" si="7"/>
        <v>2.5295129447177711E-2</v>
      </c>
    </row>
    <row r="27" spans="1:14" ht="16.5">
      <c r="A27" s="112"/>
      <c r="B27" s="114"/>
      <c r="C27" s="137" t="s">
        <v>168</v>
      </c>
      <c r="D27" s="123">
        <v>5657139.4736303091</v>
      </c>
      <c r="E27" s="147">
        <f t="shared" si="0"/>
        <v>8.1907794935257624E-3</v>
      </c>
      <c r="F27" s="123">
        <v>6828771</v>
      </c>
      <c r="G27" s="147">
        <f t="shared" si="1"/>
        <v>2.4090598958023547E-2</v>
      </c>
      <c r="H27" s="140">
        <v>5008287</v>
      </c>
      <c r="I27" s="147">
        <f t="shared" si="2"/>
        <v>1.7668279340994578E-2</v>
      </c>
      <c r="J27" s="165">
        <f t="shared" si="3"/>
        <v>5918529</v>
      </c>
      <c r="K27" s="151">
        <f t="shared" si="8"/>
        <v>2.4090598929911493E-2</v>
      </c>
      <c r="L27" s="154">
        <f t="shared" si="9"/>
        <v>9523857</v>
      </c>
      <c r="M27" s="188">
        <f t="shared" si="6"/>
        <v>9523857</v>
      </c>
      <c r="N27" s="156">
        <f t="shared" si="7"/>
        <v>2.4090599112145394E-2</v>
      </c>
    </row>
    <row r="28" spans="1:14" ht="16.5">
      <c r="A28" s="112"/>
      <c r="B28" s="114"/>
      <c r="C28" s="137" t="s">
        <v>169</v>
      </c>
      <c r="D28" s="123">
        <v>8502976.4543207847</v>
      </c>
      <c r="E28" s="147">
        <f t="shared" si="0"/>
        <v>1.231116989436531E-2</v>
      </c>
      <c r="F28" s="123">
        <v>5804456</v>
      </c>
      <c r="G28" s="147">
        <f t="shared" si="1"/>
        <v>2.0477011407395787E-2</v>
      </c>
      <c r="H28" s="140">
        <v>4257044</v>
      </c>
      <c r="I28" s="147">
        <f t="shared" si="2"/>
        <v>1.5018037616235835E-2</v>
      </c>
      <c r="J28" s="165">
        <f t="shared" si="3"/>
        <v>5030750</v>
      </c>
      <c r="K28" s="151">
        <f t="shared" si="8"/>
        <v>2.0477010515054034E-2</v>
      </c>
      <c r="L28" s="154">
        <f t="shared" si="9"/>
        <v>8095279</v>
      </c>
      <c r="M28" s="188">
        <f t="shared" si="6"/>
        <v>8095279</v>
      </c>
      <c r="N28" s="156">
        <f t="shared" si="7"/>
        <v>2.0477010636548748E-2</v>
      </c>
    </row>
    <row r="29" spans="1:14" ht="16.5">
      <c r="A29" s="112"/>
      <c r="B29" s="114"/>
      <c r="C29" s="137" t="s">
        <v>170</v>
      </c>
      <c r="D29" s="123">
        <v>9805770.2686536387</v>
      </c>
      <c r="E29" s="147">
        <f t="shared" si="0"/>
        <v>1.4197440669280817E-2</v>
      </c>
      <c r="F29" s="123">
        <v>10755314</v>
      </c>
      <c r="G29" s="147">
        <f t="shared" si="1"/>
        <v>3.7942692212349201E-2</v>
      </c>
      <c r="H29" s="140">
        <v>7888052</v>
      </c>
      <c r="I29" s="147">
        <f t="shared" si="2"/>
        <v>2.7827539873871238E-2</v>
      </c>
      <c r="J29" s="165">
        <f t="shared" si="3"/>
        <v>9321683</v>
      </c>
      <c r="K29" s="151">
        <f t="shared" si="8"/>
        <v>3.794269260229597E-2</v>
      </c>
      <c r="L29" s="154">
        <f t="shared" si="9"/>
        <v>15000074</v>
      </c>
      <c r="M29" s="188">
        <f t="shared" si="6"/>
        <v>15000074</v>
      </c>
      <c r="N29" s="156">
        <f t="shared" si="7"/>
        <v>3.794269164126627E-2</v>
      </c>
    </row>
    <row r="30" spans="1:14" ht="16.5">
      <c r="A30" s="112"/>
      <c r="B30" s="114"/>
      <c r="C30" s="137" t="s">
        <v>171</v>
      </c>
      <c r="D30" s="123">
        <v>10469934.115620986</v>
      </c>
      <c r="E30" s="147">
        <f t="shared" si="0"/>
        <v>1.5159060873880501E-2</v>
      </c>
      <c r="F30" s="123">
        <v>4950859</v>
      </c>
      <c r="G30" s="147">
        <f t="shared" si="1"/>
        <v>1.7465684332762296E-2</v>
      </c>
      <c r="H30" s="140">
        <v>3631008</v>
      </c>
      <c r="I30" s="147">
        <f t="shared" si="2"/>
        <v>1.2809502257635403E-2</v>
      </c>
      <c r="J30" s="165">
        <f t="shared" si="3"/>
        <v>4290933.5</v>
      </c>
      <c r="K30" s="151">
        <f t="shared" si="8"/>
        <v>1.7465684122426599E-2</v>
      </c>
      <c r="L30" s="154">
        <f t="shared" si="9"/>
        <v>6904796</v>
      </c>
      <c r="M30" s="188">
        <f t="shared" si="6"/>
        <v>6904796</v>
      </c>
      <c r="N30" s="156">
        <f t="shared" si="7"/>
        <v>1.7465683534217815E-2</v>
      </c>
    </row>
    <row r="31" spans="1:14" ht="16.5">
      <c r="A31" s="112"/>
      <c r="B31" s="114"/>
      <c r="C31" s="137" t="s">
        <v>172</v>
      </c>
      <c r="D31" s="123">
        <v>5521932.5888398187</v>
      </c>
      <c r="E31" s="147">
        <f t="shared" si="0"/>
        <v>7.9950180518134593E-3</v>
      </c>
      <c r="F31" s="123">
        <v>3170210</v>
      </c>
      <c r="G31" s="147">
        <f t="shared" si="1"/>
        <v>1.1183894982379089E-2</v>
      </c>
      <c r="H31" s="140">
        <v>5258701</v>
      </c>
      <c r="I31" s="147">
        <f t="shared" si="2"/>
        <v>1.8551692073311199E-2</v>
      </c>
      <c r="J31" s="165">
        <f t="shared" si="3"/>
        <v>4214455.5</v>
      </c>
      <c r="K31" s="151">
        <f t="shared" si="8"/>
        <v>1.7154390416682864E-2</v>
      </c>
      <c r="L31" s="154">
        <f t="shared" si="9"/>
        <v>6781731</v>
      </c>
      <c r="M31" s="188">
        <f t="shared" si="6"/>
        <v>6781731</v>
      </c>
      <c r="N31" s="156">
        <f t="shared" si="7"/>
        <v>1.7154390580140892E-2</v>
      </c>
    </row>
    <row r="32" spans="1:14" ht="16.5">
      <c r="A32" s="112"/>
      <c r="B32" s="114"/>
      <c r="C32" s="137" t="s">
        <v>173</v>
      </c>
      <c r="D32" s="123">
        <v>0</v>
      </c>
      <c r="E32" s="147">
        <f t="shared" si="0"/>
        <v>0</v>
      </c>
      <c r="F32" s="123">
        <v>512158</v>
      </c>
      <c r="G32" s="147">
        <f t="shared" si="1"/>
        <v>1.8067955392183197E-3</v>
      </c>
      <c r="H32" s="140">
        <v>375621</v>
      </c>
      <c r="I32" s="147">
        <f t="shared" si="2"/>
        <v>1.3251190984749325E-3</v>
      </c>
      <c r="J32" s="165">
        <f t="shared" si="3"/>
        <v>443889.5</v>
      </c>
      <c r="K32" s="151">
        <f t="shared" si="8"/>
        <v>1.8067942074287289E-3</v>
      </c>
      <c r="L32" s="154">
        <f t="shared" si="9"/>
        <v>714289</v>
      </c>
      <c r="M32" s="188">
        <f t="shared" si="6"/>
        <v>714289</v>
      </c>
      <c r="N32" s="156">
        <f t="shared" si="7"/>
        <v>1.8067942377983229E-3</v>
      </c>
    </row>
    <row r="33" spans="1:14" ht="16.5">
      <c r="A33" s="112"/>
      <c r="B33" s="114"/>
      <c r="C33" s="137" t="s">
        <v>174</v>
      </c>
      <c r="D33" s="123">
        <v>18200031.981890224</v>
      </c>
      <c r="E33" s="147">
        <f t="shared" si="0"/>
        <v>2.6351206194164496E-2</v>
      </c>
      <c r="F33" s="123">
        <v>12291788</v>
      </c>
      <c r="G33" s="147">
        <f t="shared" si="1"/>
        <v>4.3363078830004162E-2</v>
      </c>
      <c r="H33" s="140">
        <v>9014917</v>
      </c>
      <c r="I33" s="147">
        <f t="shared" si="2"/>
        <v>3.1802904224913789E-2</v>
      </c>
      <c r="J33" s="165">
        <f t="shared" si="3"/>
        <v>10653352.5</v>
      </c>
      <c r="K33" s="151">
        <f t="shared" si="8"/>
        <v>4.3363079294951486E-2</v>
      </c>
      <c r="L33" s="154">
        <f t="shared" si="9"/>
        <v>17142943</v>
      </c>
      <c r="M33" s="188">
        <f t="shared" si="6"/>
        <v>17142943</v>
      </c>
      <c r="N33" s="156">
        <f t="shared" si="7"/>
        <v>4.3363079413661833E-2</v>
      </c>
    </row>
    <row r="34" spans="1:14" ht="16.5">
      <c r="A34" s="112"/>
      <c r="B34" s="114"/>
      <c r="C34" s="137" t="s">
        <v>175</v>
      </c>
      <c r="D34" s="123">
        <v>8403550.1221818551</v>
      </c>
      <c r="E34" s="147">
        <f t="shared" si="0"/>
        <v>1.2167213895720393E-2</v>
      </c>
      <c r="F34" s="123">
        <v>5072946</v>
      </c>
      <c r="G34" s="147">
        <f t="shared" si="1"/>
        <v>1.7896383935221978E-2</v>
      </c>
      <c r="H34" s="140">
        <v>2253729</v>
      </c>
      <c r="I34" s="147">
        <f t="shared" si="2"/>
        <v>7.9507251742762276E-3</v>
      </c>
      <c r="J34" s="165">
        <f t="shared" si="3"/>
        <v>3663337.5</v>
      </c>
      <c r="K34" s="151">
        <f t="shared" si="8"/>
        <v>1.4911136611378375E-2</v>
      </c>
      <c r="L34" s="154">
        <f t="shared" si="9"/>
        <v>5894894</v>
      </c>
      <c r="M34" s="188">
        <f t="shared" si="6"/>
        <v>5894894</v>
      </c>
      <c r="N34" s="156">
        <f t="shared" si="7"/>
        <v>1.4911136125058495E-2</v>
      </c>
    </row>
    <row r="35" spans="1:14" ht="16.5">
      <c r="A35" s="112"/>
      <c r="B35" s="114"/>
      <c r="C35" s="137" t="s">
        <v>176</v>
      </c>
      <c r="D35" s="123">
        <v>12209958.437166583</v>
      </c>
      <c r="E35" s="147">
        <f t="shared" si="0"/>
        <v>1.7678382802849283E-2</v>
      </c>
      <c r="F35" s="123">
        <v>6463017</v>
      </c>
      <c r="G35" s="147">
        <f t="shared" si="1"/>
        <v>2.2800288749745521E-2</v>
      </c>
      <c r="H35" s="140">
        <v>4006630</v>
      </c>
      <c r="I35" s="147">
        <f t="shared" si="2"/>
        <v>1.4134624883919212E-2</v>
      </c>
      <c r="J35" s="165">
        <f t="shared" si="3"/>
        <v>5234823.5</v>
      </c>
      <c r="K35" s="151">
        <f t="shared" si="8"/>
        <v>2.1307665030850662E-2</v>
      </c>
      <c r="L35" s="154">
        <f t="shared" si="9"/>
        <v>8423666</v>
      </c>
      <c r="M35" s="188">
        <f t="shared" si="6"/>
        <v>8423666</v>
      </c>
      <c r="N35" s="156">
        <f t="shared" si="7"/>
        <v>2.1307665650650714E-2</v>
      </c>
    </row>
    <row r="36" spans="1:14" ht="16.5">
      <c r="A36" s="112"/>
      <c r="B36" s="114"/>
      <c r="C36" s="137" t="s">
        <v>177</v>
      </c>
      <c r="D36" s="123">
        <v>10711357.180391133</v>
      </c>
      <c r="E36" s="147">
        <f t="shared" si="0"/>
        <v>1.5508609103582269E-2</v>
      </c>
      <c r="F36" s="123">
        <v>6121579</v>
      </c>
      <c r="G36" s="147">
        <f t="shared" si="1"/>
        <v>2.1595760742139227E-2</v>
      </c>
      <c r="H36" s="140">
        <v>3756216</v>
      </c>
      <c r="I36" s="147">
        <f t="shared" si="2"/>
        <v>1.3251212151602592E-2</v>
      </c>
      <c r="J36" s="165">
        <f t="shared" si="3"/>
        <v>4938897.5</v>
      </c>
      <c r="K36" s="151">
        <f t="shared" si="8"/>
        <v>2.0103136916021287E-2</v>
      </c>
      <c r="L36" s="154">
        <f t="shared" si="9"/>
        <v>7947474</v>
      </c>
      <c r="M36" s="188">
        <f t="shared" si="6"/>
        <v>7947474</v>
      </c>
      <c r="N36" s="156">
        <f t="shared" si="7"/>
        <v>2.0103137845118697E-2</v>
      </c>
    </row>
    <row r="37" spans="1:14" ht="16.5">
      <c r="A37" s="112"/>
      <c r="B37" s="114"/>
      <c r="C37" s="137" t="s">
        <v>178</v>
      </c>
      <c r="D37" s="123">
        <v>3619173.7990604276</v>
      </c>
      <c r="E37" s="147">
        <f t="shared" ref="E37:E67" si="10">D37/$D$75</f>
        <v>5.2400784309860355E-3</v>
      </c>
      <c r="F37" s="123">
        <v>4780140</v>
      </c>
      <c r="G37" s="147">
        <f t="shared" ref="G37:G67" si="11">F37/$F$75</f>
        <v>1.6863420328959145E-2</v>
      </c>
      <c r="H37" s="140">
        <v>3505801</v>
      </c>
      <c r="I37" s="147">
        <f t="shared" ref="I37:I67" si="12">H37/$F$75</f>
        <v>1.2367795891477091E-2</v>
      </c>
      <c r="J37" s="165">
        <f t="shared" si="3"/>
        <v>4142970.5</v>
      </c>
      <c r="K37" s="151">
        <f t="shared" si="8"/>
        <v>1.6863420065011913E-2</v>
      </c>
      <c r="L37" s="154">
        <f t="shared" si="9"/>
        <v>6666700</v>
      </c>
      <c r="M37" s="188">
        <f t="shared" si="6"/>
        <v>6666700</v>
      </c>
      <c r="N37" s="156">
        <f t="shared" si="7"/>
        <v>1.6863419631451805E-2</v>
      </c>
    </row>
    <row r="38" spans="1:14" ht="16.5">
      <c r="A38" s="112"/>
      <c r="B38" s="114"/>
      <c r="C38" s="137" t="s">
        <v>179</v>
      </c>
      <c r="D38" s="123">
        <v>3114165.4003663128</v>
      </c>
      <c r="E38" s="147">
        <f t="shared" si="10"/>
        <v>4.5088939771886442E-3</v>
      </c>
      <c r="F38" s="123">
        <v>1365754</v>
      </c>
      <c r="G38" s="147">
        <f t="shared" si="11"/>
        <v>4.8181190860429341E-3</v>
      </c>
      <c r="H38" s="140">
        <v>1001657</v>
      </c>
      <c r="I38" s="147">
        <f t="shared" si="12"/>
        <v>3.5336544570753643E-3</v>
      </c>
      <c r="J38" s="165">
        <f t="shared" si="3"/>
        <v>1183705.5</v>
      </c>
      <c r="K38" s="151">
        <f t="shared" si="8"/>
        <v>4.8181185648714991E-3</v>
      </c>
      <c r="L38" s="154">
        <f t="shared" si="9"/>
        <v>1904771</v>
      </c>
      <c r="M38" s="188">
        <f t="shared" si="6"/>
        <v>1904771</v>
      </c>
      <c r="N38" s="156">
        <f t="shared" si="7"/>
        <v>4.8181188106289604E-3</v>
      </c>
    </row>
    <row r="39" spans="1:14" ht="16.5">
      <c r="A39" s="112"/>
      <c r="B39" s="114"/>
      <c r="C39" s="137" t="s">
        <v>180</v>
      </c>
      <c r="D39" s="123">
        <v>7656880.700517159</v>
      </c>
      <c r="E39" s="147">
        <f t="shared" si="10"/>
        <v>1.108613668065055E-2</v>
      </c>
      <c r="F39" s="123">
        <v>8535964</v>
      </c>
      <c r="G39" s="147">
        <f t="shared" si="11"/>
        <v>3.0113249579481655E-2</v>
      </c>
      <c r="H39" s="140">
        <v>6260359</v>
      </c>
      <c r="I39" s="147">
        <f t="shared" si="12"/>
        <v>2.2085350058195442E-2</v>
      </c>
      <c r="J39" s="165">
        <f t="shared" si="3"/>
        <v>7398161.5</v>
      </c>
      <c r="K39" s="151">
        <f t="shared" si="8"/>
        <v>3.0113249679981701E-2</v>
      </c>
      <c r="L39" s="154">
        <f t="shared" si="9"/>
        <v>11904822</v>
      </c>
      <c r="M39" s="188">
        <f t="shared" si="6"/>
        <v>11904822</v>
      </c>
      <c r="N39" s="156">
        <f t="shared" si="7"/>
        <v>3.0113250787306967E-2</v>
      </c>
    </row>
    <row r="40" spans="1:14" ht="16.5">
      <c r="A40" s="112"/>
      <c r="B40" s="114"/>
      <c r="C40" s="137" t="s">
        <v>181</v>
      </c>
      <c r="D40" s="123">
        <v>6745658.3597761728</v>
      </c>
      <c r="E40" s="147">
        <f t="shared" si="10"/>
        <v>9.7668089007055658E-3</v>
      </c>
      <c r="F40" s="123">
        <v>4097263</v>
      </c>
      <c r="G40" s="147">
        <f t="shared" si="11"/>
        <v>1.4454360785937679E-2</v>
      </c>
      <c r="H40" s="140">
        <v>3004973</v>
      </c>
      <c r="I40" s="147">
        <f t="shared" si="12"/>
        <v>1.0600970426843848E-2</v>
      </c>
      <c r="J40" s="165">
        <f t="shared" si="3"/>
        <v>3551118</v>
      </c>
      <c r="K40" s="151">
        <f t="shared" si="8"/>
        <v>1.4454361800168495E-2</v>
      </c>
      <c r="L40" s="154">
        <f t="shared" si="9"/>
        <v>5714315</v>
      </c>
      <c r="M40" s="188">
        <f t="shared" si="6"/>
        <v>5714315</v>
      </c>
      <c r="N40" s="156">
        <f t="shared" si="7"/>
        <v>1.4454361490887475E-2</v>
      </c>
    </row>
    <row r="41" spans="1:14" ht="16.5">
      <c r="A41" s="112"/>
      <c r="B41" s="114"/>
      <c r="C41" s="137" t="s">
        <v>182</v>
      </c>
      <c r="D41" s="123">
        <v>15956312.855229929</v>
      </c>
      <c r="E41" s="147">
        <f t="shared" si="10"/>
        <v>2.3102601718785132E-2</v>
      </c>
      <c r="F41" s="123">
        <v>682877</v>
      </c>
      <c r="G41" s="147">
        <f t="shared" si="11"/>
        <v>2.4090595430214671E-3</v>
      </c>
      <c r="H41" s="140">
        <v>500829</v>
      </c>
      <c r="I41" s="147">
        <f t="shared" si="12"/>
        <v>1.7668289924421211E-3</v>
      </c>
      <c r="J41" s="165">
        <f t="shared" si="3"/>
        <v>591853</v>
      </c>
      <c r="K41" s="151">
        <f t="shared" si="8"/>
        <v>2.4090603000280824E-3</v>
      </c>
      <c r="L41" s="154">
        <f t="shared" si="9"/>
        <v>952386</v>
      </c>
      <c r="M41" s="188">
        <f t="shared" si="6"/>
        <v>952386</v>
      </c>
      <c r="N41" s="156">
        <f t="shared" si="7"/>
        <v>2.4090606700646285E-3</v>
      </c>
    </row>
    <row r="42" spans="1:14" s="145" customFormat="1" ht="16.5">
      <c r="A42" s="113"/>
      <c r="B42" s="118"/>
      <c r="C42" s="121" t="s">
        <v>122</v>
      </c>
      <c r="D42" s="124">
        <f>SUM(D19:D41)</f>
        <v>389385879.21031594</v>
      </c>
      <c r="E42" s="148">
        <f t="shared" si="10"/>
        <v>0.5637785473331568</v>
      </c>
      <c r="F42" s="124">
        <f>SUM(F19:F41)</f>
        <v>170719277</v>
      </c>
      <c r="G42" s="148">
        <f t="shared" si="11"/>
        <v>0.6022649810062064</v>
      </c>
      <c r="H42" s="124">
        <f>SUM(H19:H41)</f>
        <v>125207175</v>
      </c>
      <c r="I42" s="148">
        <f t="shared" si="12"/>
        <v>0.44170698352486443</v>
      </c>
      <c r="J42" s="166">
        <f t="shared" si="3"/>
        <v>147963226</v>
      </c>
      <c r="K42" s="152">
        <f>SUM(K19:K41)</f>
        <v>0.60226497731815676</v>
      </c>
      <c r="L42" s="159">
        <f>SUM(L19:L41)</f>
        <v>238096426</v>
      </c>
      <c r="M42" s="190">
        <f t="shared" si="6"/>
        <v>238096426</v>
      </c>
      <c r="N42" s="157">
        <f t="shared" si="7"/>
        <v>0.60226498033313514</v>
      </c>
    </row>
    <row r="43" spans="1:14" ht="16.5">
      <c r="A43" s="112"/>
      <c r="B43" s="114" t="s">
        <v>113</v>
      </c>
      <c r="C43" s="136" t="s">
        <v>184</v>
      </c>
      <c r="D43" s="122">
        <v>3862844.8163557956</v>
      </c>
      <c r="E43" s="147">
        <f t="shared" si="10"/>
        <v>5.5928813945567181E-3</v>
      </c>
      <c r="F43" s="122">
        <v>2444513</v>
      </c>
      <c r="G43" s="147">
        <f t="shared" si="11"/>
        <v>8.6237746632117276E-3</v>
      </c>
      <c r="H43" s="139">
        <v>1792830</v>
      </c>
      <c r="I43" s="147">
        <f t="shared" si="12"/>
        <v>6.3247615903232598E-3</v>
      </c>
      <c r="J43" s="164">
        <f t="shared" si="3"/>
        <v>2118671.5</v>
      </c>
      <c r="K43" s="151">
        <f t="shared" si="8"/>
        <v>8.6237754973801737E-3</v>
      </c>
      <c r="L43" s="154">
        <f t="shared" ref="L43:L51" si="13">ROUND(K43*$L$75,0)</f>
        <v>3409280</v>
      </c>
      <c r="M43" s="188">
        <f t="shared" si="6"/>
        <v>3409280</v>
      </c>
      <c r="N43" s="156">
        <f t="shared" si="7"/>
        <v>8.6237747732935358E-3</v>
      </c>
    </row>
    <row r="44" spans="1:14" ht="16.5">
      <c r="A44" s="112"/>
      <c r="B44" s="114" t="s">
        <v>114</v>
      </c>
      <c r="C44" s="137" t="s">
        <v>185</v>
      </c>
      <c r="D44" s="122">
        <v>2229217.5926694162</v>
      </c>
      <c r="E44" s="147">
        <f t="shared" si="10"/>
        <v>3.2276081984109724E-3</v>
      </c>
      <c r="F44" s="122">
        <v>2075762</v>
      </c>
      <c r="G44" s="147">
        <f t="shared" si="11"/>
        <v>7.3228916117270403E-3</v>
      </c>
      <c r="H44" s="139">
        <v>1522384</v>
      </c>
      <c r="I44" s="147">
        <f t="shared" si="12"/>
        <v>5.3706797905672512E-3</v>
      </c>
      <c r="J44" s="164">
        <f t="shared" si="3"/>
        <v>1799073</v>
      </c>
      <c r="K44" s="151">
        <f t="shared" si="8"/>
        <v>7.3228915645479915E-3</v>
      </c>
      <c r="L44" s="154">
        <f t="shared" si="13"/>
        <v>2894995</v>
      </c>
      <c r="M44" s="188">
        <f t="shared" si="6"/>
        <v>2894995</v>
      </c>
      <c r="N44" s="156">
        <f t="shared" si="7"/>
        <v>7.322890712939659E-3</v>
      </c>
    </row>
    <row r="45" spans="1:14" ht="16.5">
      <c r="A45" s="112"/>
      <c r="B45" s="114"/>
      <c r="C45" s="137" t="s">
        <v>186</v>
      </c>
      <c r="D45" s="122">
        <v>7844806.6790761529</v>
      </c>
      <c r="E45" s="147">
        <f t="shared" si="10"/>
        <v>1.1358228301982628E-2</v>
      </c>
      <c r="F45" s="122">
        <v>3057963</v>
      </c>
      <c r="G45" s="147">
        <f t="shared" si="11"/>
        <v>1.0787909019276612E-2</v>
      </c>
      <c r="H45" s="139">
        <v>2242739</v>
      </c>
      <c r="I45" s="147">
        <f t="shared" si="12"/>
        <v>7.9119545547095913E-3</v>
      </c>
      <c r="J45" s="164">
        <f t="shared" si="3"/>
        <v>2650351</v>
      </c>
      <c r="K45" s="151">
        <f t="shared" si="8"/>
        <v>1.0787907428431939E-2</v>
      </c>
      <c r="L45" s="154">
        <f t="shared" si="13"/>
        <v>4264837</v>
      </c>
      <c r="M45" s="188">
        <f t="shared" si="6"/>
        <v>4264837</v>
      </c>
      <c r="N45" s="156">
        <f t="shared" si="7"/>
        <v>1.0787906459079009E-2</v>
      </c>
    </row>
    <row r="46" spans="1:14" ht="16.5">
      <c r="A46" s="112"/>
      <c r="B46" s="114"/>
      <c r="C46" s="137" t="s">
        <v>187</v>
      </c>
      <c r="D46" s="122">
        <v>5804663.9806218222</v>
      </c>
      <c r="E46" s="147">
        <f t="shared" si="10"/>
        <v>8.4043752007362769E-3</v>
      </c>
      <c r="F46" s="122">
        <v>2019067</v>
      </c>
      <c r="G46" s="147">
        <f t="shared" si="11"/>
        <v>7.1228824874021591E-3</v>
      </c>
      <c r="H46" s="139">
        <v>1480803</v>
      </c>
      <c r="I46" s="147">
        <f t="shared" si="12"/>
        <v>5.2239899696209088E-3</v>
      </c>
      <c r="J46" s="164">
        <f t="shared" si="3"/>
        <v>1749935</v>
      </c>
      <c r="K46" s="151">
        <f t="shared" si="8"/>
        <v>7.122881756330782E-3</v>
      </c>
      <c r="L46" s="154">
        <f t="shared" si="13"/>
        <v>2815924</v>
      </c>
      <c r="M46" s="188">
        <f t="shared" si="6"/>
        <v>2815924</v>
      </c>
      <c r="N46" s="156">
        <f t="shared" si="7"/>
        <v>7.1228805949384699E-3</v>
      </c>
    </row>
    <row r="47" spans="1:14" ht="16.5">
      <c r="A47" s="112"/>
      <c r="B47" s="114"/>
      <c r="C47" s="137" t="s">
        <v>188</v>
      </c>
      <c r="D47" s="122"/>
      <c r="E47" s="147">
        <f t="shared" si="10"/>
        <v>0</v>
      </c>
      <c r="F47" s="122">
        <v>3993575</v>
      </c>
      <c r="G47" s="147">
        <f t="shared" si="11"/>
        <v>1.4088569339019991E-2</v>
      </c>
      <c r="H47" s="139">
        <v>2928927</v>
      </c>
      <c r="I47" s="147">
        <f t="shared" si="12"/>
        <v>1.0332694672925339E-2</v>
      </c>
      <c r="J47" s="164">
        <f t="shared" si="3"/>
        <v>3461251</v>
      </c>
      <c r="K47" s="151">
        <f t="shared" si="8"/>
        <v>1.4088569919443681E-2</v>
      </c>
      <c r="L47" s="154">
        <f t="shared" si="13"/>
        <v>5569705</v>
      </c>
      <c r="M47" s="188">
        <f t="shared" si="6"/>
        <v>5569705</v>
      </c>
      <c r="N47" s="156">
        <f t="shared" si="7"/>
        <v>1.4088570452907028E-2</v>
      </c>
    </row>
    <row r="48" spans="1:14" ht="16.5">
      <c r="A48" s="112"/>
      <c r="B48" s="114"/>
      <c r="C48" s="137" t="s">
        <v>189</v>
      </c>
      <c r="D48" s="122">
        <v>4444737.8038105527</v>
      </c>
      <c r="E48" s="147">
        <f t="shared" si="10"/>
        <v>6.4353844248050285E-3</v>
      </c>
      <c r="F48" s="122">
        <v>5295603</v>
      </c>
      <c r="G48" s="147">
        <f t="shared" si="11"/>
        <v>1.8681875276518479E-2</v>
      </c>
      <c r="H48" s="139">
        <v>3883847</v>
      </c>
      <c r="I48" s="147">
        <f t="shared" si="12"/>
        <v>1.3701469926480605E-2</v>
      </c>
      <c r="J48" s="164">
        <f t="shared" si="3"/>
        <v>4589725</v>
      </c>
      <c r="K48" s="151">
        <f t="shared" si="8"/>
        <v>1.8681875880575734E-2</v>
      </c>
      <c r="L48" s="154">
        <f t="shared" si="13"/>
        <v>7385599</v>
      </c>
      <c r="M48" s="188">
        <f t="shared" si="6"/>
        <v>7385599</v>
      </c>
      <c r="N48" s="156">
        <f t="shared" si="7"/>
        <v>1.8681874865620295E-2</v>
      </c>
    </row>
    <row r="49" spans="1:14" ht="16.5">
      <c r="A49" s="112"/>
      <c r="B49" s="114"/>
      <c r="C49" s="137" t="s">
        <v>190</v>
      </c>
      <c r="D49" s="122">
        <v>3530605.8287950726</v>
      </c>
      <c r="E49" s="147">
        <f t="shared" si="10"/>
        <v>5.1118438845312109E-3</v>
      </c>
      <c r="F49" s="122">
        <v>432657</v>
      </c>
      <c r="G49" s="147">
        <f t="shared" si="11"/>
        <v>1.5263312056271318E-3</v>
      </c>
      <c r="H49" s="139">
        <v>317315</v>
      </c>
      <c r="I49" s="147">
        <f t="shared" si="12"/>
        <v>1.1194266740479717E-3</v>
      </c>
      <c r="J49" s="164">
        <f t="shared" si="3"/>
        <v>374986</v>
      </c>
      <c r="K49" s="151">
        <f t="shared" si="8"/>
        <v>1.5263315141873582E-3</v>
      </c>
      <c r="L49" s="154">
        <f t="shared" si="13"/>
        <v>603412</v>
      </c>
      <c r="M49" s="188">
        <f t="shared" si="6"/>
        <v>603412</v>
      </c>
      <c r="N49" s="156">
        <f t="shared" si="7"/>
        <v>1.5263308333438729E-3</v>
      </c>
    </row>
    <row r="50" spans="1:14" ht="16.5">
      <c r="A50" s="112"/>
      <c r="B50" s="114"/>
      <c r="C50" s="137" t="s">
        <v>191</v>
      </c>
      <c r="D50" s="122">
        <v>1571097.7095112777</v>
      </c>
      <c r="E50" s="147">
        <f t="shared" si="10"/>
        <v>2.2747388430803994E-3</v>
      </c>
      <c r="F50" s="122">
        <v>474973</v>
      </c>
      <c r="G50" s="147">
        <f t="shared" si="11"/>
        <v>1.6756139660986315E-3</v>
      </c>
      <c r="H50" s="139">
        <v>348350</v>
      </c>
      <c r="I50" s="147">
        <f t="shared" si="12"/>
        <v>1.2289122225694056E-3</v>
      </c>
      <c r="J50" s="164">
        <f t="shared" si="3"/>
        <v>411661.5</v>
      </c>
      <c r="K50" s="151">
        <f t="shared" si="8"/>
        <v>1.6756143446092365E-3</v>
      </c>
      <c r="L50" s="154">
        <f t="shared" si="13"/>
        <v>662429</v>
      </c>
      <c r="M50" s="188">
        <f t="shared" si="6"/>
        <v>662429</v>
      </c>
      <c r="N50" s="156">
        <f t="shared" si="7"/>
        <v>1.6756143523846865E-3</v>
      </c>
    </row>
    <row r="51" spans="1:14" ht="16.5">
      <c r="A51" s="112"/>
      <c r="B51" s="114"/>
      <c r="C51" s="137" t="s">
        <v>192</v>
      </c>
      <c r="D51" s="122">
        <v>20866814.315411061</v>
      </c>
      <c r="E51" s="147">
        <f t="shared" si="10"/>
        <v>3.0212349472126161E-2</v>
      </c>
      <c r="F51" s="122">
        <v>3479911</v>
      </c>
      <c r="G51" s="147">
        <f t="shared" si="11"/>
        <v>1.2276460919631759E-2</v>
      </c>
      <c r="H51" s="139">
        <v>2552201</v>
      </c>
      <c r="I51" s="147">
        <f t="shared" si="12"/>
        <v>9.0036773456404762E-3</v>
      </c>
      <c r="J51" s="164">
        <f t="shared" si="3"/>
        <v>3016056</v>
      </c>
      <c r="K51" s="151">
        <f t="shared" si="8"/>
        <v>1.227646184485252E-2</v>
      </c>
      <c r="L51" s="154">
        <f t="shared" si="13"/>
        <v>4853315</v>
      </c>
      <c r="M51" s="188">
        <f t="shared" si="6"/>
        <v>4853315</v>
      </c>
      <c r="N51" s="156">
        <f t="shared" si="7"/>
        <v>1.2276461734984255E-2</v>
      </c>
    </row>
    <row r="52" spans="1:14" s="145" customFormat="1" ht="16.5">
      <c r="A52" s="112"/>
      <c r="B52" s="118"/>
      <c r="C52" s="121" t="s">
        <v>122</v>
      </c>
      <c r="D52" s="125">
        <f>SUM(D43:D51)</f>
        <v>50154788.726251148</v>
      </c>
      <c r="E52" s="148">
        <f t="shared" si="10"/>
        <v>7.2617409720229384E-2</v>
      </c>
      <c r="F52" s="125">
        <f>SUM(F43:F51)</f>
        <v>23274024</v>
      </c>
      <c r="G52" s="148">
        <f t="shared" si="11"/>
        <v>8.2106308488513538E-2</v>
      </c>
      <c r="H52" s="125">
        <f>SUM(H43:H51)</f>
        <v>17069396</v>
      </c>
      <c r="I52" s="148">
        <f t="shared" si="12"/>
        <v>6.0217566746884804E-2</v>
      </c>
      <c r="J52" s="167">
        <f t="shared" si="3"/>
        <v>20171710</v>
      </c>
      <c r="K52" s="152">
        <f>SUM(K43:K51)</f>
        <v>8.210630975035943E-2</v>
      </c>
      <c r="L52" s="125">
        <f>SUM(L43:L51)</f>
        <v>32459496</v>
      </c>
      <c r="M52" s="189">
        <f t="shared" si="6"/>
        <v>32459496</v>
      </c>
      <c r="N52" s="157">
        <f t="shared" si="7"/>
        <v>8.210630477949081E-2</v>
      </c>
    </row>
    <row r="53" spans="1:14" ht="16.5">
      <c r="A53" s="112"/>
      <c r="B53" s="119" t="s">
        <v>121</v>
      </c>
      <c r="C53" s="134" t="s">
        <v>196</v>
      </c>
      <c r="D53" s="123">
        <v>3069050.429744516</v>
      </c>
      <c r="E53" s="147">
        <f t="shared" si="10"/>
        <v>4.4435735483849157E-3</v>
      </c>
      <c r="F53" s="123">
        <v>497506</v>
      </c>
      <c r="G53" s="147">
        <f t="shared" si="11"/>
        <v>1.7551060835413082E-3</v>
      </c>
      <c r="H53" s="140">
        <v>731580</v>
      </c>
      <c r="I53" s="147">
        <f t="shared" si="12"/>
        <v>2.5808744187952514E-3</v>
      </c>
      <c r="J53" s="165">
        <f t="shared" si="3"/>
        <v>614543</v>
      </c>
      <c r="K53" s="151">
        <f t="shared" si="8"/>
        <v>2.5014169801625707E-3</v>
      </c>
      <c r="L53" s="154">
        <f t="shared" ref="L53:L67" si="14">ROUND(K53*$L$75,0)</f>
        <v>988898</v>
      </c>
      <c r="M53" s="188">
        <f t="shared" si="6"/>
        <v>988898</v>
      </c>
      <c r="N53" s="156">
        <f t="shared" si="7"/>
        <v>2.5014177849165898E-3</v>
      </c>
    </row>
    <row r="54" spans="1:14" ht="16.5">
      <c r="A54" s="112"/>
      <c r="B54" s="114"/>
      <c r="C54" s="134" t="s">
        <v>197</v>
      </c>
      <c r="D54" s="123">
        <v>407777.99799935549</v>
      </c>
      <c r="E54" s="147">
        <f t="shared" si="10"/>
        <v>5.9040786947060135E-4</v>
      </c>
      <c r="F54" s="123">
        <v>896009</v>
      </c>
      <c r="G54" s="147">
        <f t="shared" si="11"/>
        <v>3.1609485047572575E-3</v>
      </c>
      <c r="H54" s="140">
        <v>1170529</v>
      </c>
      <c r="I54" s="147">
        <f t="shared" si="12"/>
        <v>4.12940259788128E-3</v>
      </c>
      <c r="J54" s="165">
        <f t="shared" si="3"/>
        <v>1033269</v>
      </c>
      <c r="K54" s="151">
        <f t="shared" si="8"/>
        <v>4.2057864489150462E-3</v>
      </c>
      <c r="L54" s="154">
        <f t="shared" si="14"/>
        <v>1662695</v>
      </c>
      <c r="M54" s="188">
        <f t="shared" si="6"/>
        <v>1662695</v>
      </c>
      <c r="N54" s="156">
        <f t="shared" si="7"/>
        <v>4.2057874966800312E-3</v>
      </c>
    </row>
    <row r="55" spans="1:14" ht="16.5">
      <c r="A55" s="112"/>
      <c r="B55" s="114"/>
      <c r="C55" s="135" t="s">
        <v>198</v>
      </c>
      <c r="D55" s="123">
        <v>5377659.3846566267</v>
      </c>
      <c r="E55" s="147">
        <f t="shared" si="10"/>
        <v>7.7861297951605582E-3</v>
      </c>
      <c r="F55" s="123">
        <v>2295511</v>
      </c>
      <c r="G55" s="147">
        <f t="shared" si="11"/>
        <v>8.0981240848070016E-3</v>
      </c>
      <c r="H55" s="140">
        <v>1316845</v>
      </c>
      <c r="I55" s="147">
        <f t="shared" si="12"/>
        <v>4.6455774816403297E-3</v>
      </c>
      <c r="J55" s="165">
        <f t="shared" si="3"/>
        <v>1806178</v>
      </c>
      <c r="K55" s="151">
        <f t="shared" si="8"/>
        <v>7.3518115386491615E-3</v>
      </c>
      <c r="L55" s="154">
        <f t="shared" si="14"/>
        <v>2906428</v>
      </c>
      <c r="M55" s="188">
        <f t="shared" si="6"/>
        <v>2906428</v>
      </c>
      <c r="N55" s="156">
        <f t="shared" si="7"/>
        <v>7.3518104898377323E-3</v>
      </c>
    </row>
    <row r="56" spans="1:14" ht="16.5">
      <c r="A56" s="112"/>
      <c r="B56" s="114"/>
      <c r="C56" s="134" t="s">
        <v>199</v>
      </c>
      <c r="D56" s="123">
        <v>4700724.6852403972</v>
      </c>
      <c r="E56" s="147">
        <f t="shared" si="10"/>
        <v>6.8060191084292707E-3</v>
      </c>
      <c r="F56" s="123">
        <v>598504</v>
      </c>
      <c r="G56" s="147">
        <f t="shared" si="11"/>
        <v>2.1114077245778084E-3</v>
      </c>
      <c r="H56" s="140">
        <v>438948</v>
      </c>
      <c r="I56" s="147">
        <f t="shared" si="12"/>
        <v>1.5485246512771508E-3</v>
      </c>
      <c r="J56" s="165">
        <f t="shared" si="3"/>
        <v>518726</v>
      </c>
      <c r="K56" s="151">
        <f t="shared" si="8"/>
        <v>2.1114064019146089E-3</v>
      </c>
      <c r="L56" s="154">
        <f t="shared" si="14"/>
        <v>834713</v>
      </c>
      <c r="M56" s="188">
        <f t="shared" si="6"/>
        <v>834713</v>
      </c>
      <c r="N56" s="156">
        <f t="shared" si="7"/>
        <v>2.111406781590297E-3</v>
      </c>
    </row>
    <row r="57" spans="1:14" ht="16.5">
      <c r="A57" s="112"/>
      <c r="B57" s="114"/>
      <c r="C57" s="134" t="s">
        <v>200</v>
      </c>
      <c r="D57" s="123">
        <v>145022.53368895603</v>
      </c>
      <c r="E57" s="147">
        <f t="shared" si="10"/>
        <v>2.0997318531310356E-4</v>
      </c>
      <c r="F57" s="123">
        <v>199501</v>
      </c>
      <c r="G57" s="147">
        <f t="shared" si="11"/>
        <v>7.0380139892297689E-4</v>
      </c>
      <c r="H57" s="140">
        <v>146316</v>
      </c>
      <c r="I57" s="147">
        <f t="shared" si="12"/>
        <v>5.1617488375905031E-4</v>
      </c>
      <c r="J57" s="165">
        <f t="shared" si="3"/>
        <v>172908.5</v>
      </c>
      <c r="K57" s="151">
        <f t="shared" si="8"/>
        <v>7.038014555766478E-4</v>
      </c>
      <c r="L57" s="154">
        <f t="shared" si="14"/>
        <v>278237</v>
      </c>
      <c r="M57" s="188">
        <f t="shared" si="6"/>
        <v>278237</v>
      </c>
      <c r="N57" s="156">
        <f t="shared" si="7"/>
        <v>7.0380057419656744E-4</v>
      </c>
    </row>
    <row r="58" spans="1:14" ht="16.5">
      <c r="A58" s="112"/>
      <c r="B58" s="114"/>
      <c r="C58" s="134" t="s">
        <v>105</v>
      </c>
      <c r="D58" s="123">
        <v>14945.035873926789</v>
      </c>
      <c r="E58" s="147">
        <f t="shared" si="10"/>
        <v>2.1638408233837002E-5</v>
      </c>
      <c r="F58" s="123">
        <v>4690019</v>
      </c>
      <c r="G58" s="147">
        <f t="shared" si="11"/>
        <v>1.6545490665086097E-2</v>
      </c>
      <c r="H58" s="140">
        <v>2926322</v>
      </c>
      <c r="I58" s="147">
        <f t="shared" si="12"/>
        <v>1.0323504730798761E-2</v>
      </c>
      <c r="J58" s="165">
        <f t="shared" si="3"/>
        <v>3808170.5</v>
      </c>
      <c r="K58" s="151">
        <f t="shared" si="8"/>
        <v>1.5500660412785089E-2</v>
      </c>
      <c r="L58" s="154">
        <f t="shared" si="14"/>
        <v>6127954</v>
      </c>
      <c r="M58" s="188">
        <f t="shared" si="6"/>
        <v>6127954</v>
      </c>
      <c r="N58" s="156">
        <f t="shared" si="7"/>
        <v>1.5500661464327723E-2</v>
      </c>
    </row>
    <row r="59" spans="1:14" ht="16.5">
      <c r="A59" s="112"/>
      <c r="B59" s="114"/>
      <c r="C59" s="134" t="s">
        <v>201</v>
      </c>
      <c r="D59" s="123">
        <v>7473.419000262199</v>
      </c>
      <c r="E59" s="147">
        <f t="shared" si="10"/>
        <v>1.0820508735767766E-5</v>
      </c>
      <c r="F59" s="123">
        <v>798005</v>
      </c>
      <c r="G59" s="147">
        <f t="shared" si="11"/>
        <v>2.8152091235007855E-3</v>
      </c>
      <c r="H59" s="140">
        <v>585264</v>
      </c>
      <c r="I59" s="147">
        <f t="shared" si="12"/>
        <v>2.0646995350362012E-3</v>
      </c>
      <c r="J59" s="165">
        <f t="shared" si="3"/>
        <v>691634.5</v>
      </c>
      <c r="K59" s="151">
        <f t="shared" si="8"/>
        <v>2.8152078574912569E-3</v>
      </c>
      <c r="L59" s="154">
        <f t="shared" si="14"/>
        <v>1112950</v>
      </c>
      <c r="M59" s="188">
        <f t="shared" si="6"/>
        <v>1112950</v>
      </c>
      <c r="N59" s="156">
        <f t="shared" si="7"/>
        <v>2.8152073557868645E-3</v>
      </c>
    </row>
    <row r="60" spans="1:14" ht="16.5">
      <c r="A60" s="112"/>
      <c r="B60" s="114"/>
      <c r="C60" s="134" t="s">
        <v>202</v>
      </c>
      <c r="D60" s="123">
        <v>16456419.981159177</v>
      </c>
      <c r="E60" s="147">
        <f t="shared" si="10"/>
        <v>2.3826689786742686E-2</v>
      </c>
      <c r="F60" s="123">
        <v>598504</v>
      </c>
      <c r="G60" s="147">
        <f t="shared" si="11"/>
        <v>2.1114077245778084E-3</v>
      </c>
      <c r="H60" s="140">
        <v>438948</v>
      </c>
      <c r="I60" s="147">
        <f t="shared" si="12"/>
        <v>1.5485246512771508E-3</v>
      </c>
      <c r="J60" s="165">
        <f t="shared" si="3"/>
        <v>518726</v>
      </c>
      <c r="K60" s="151">
        <f t="shared" si="8"/>
        <v>2.1114064019146089E-3</v>
      </c>
      <c r="L60" s="154">
        <f t="shared" si="14"/>
        <v>834713</v>
      </c>
      <c r="M60" s="188">
        <f t="shared" si="6"/>
        <v>834713</v>
      </c>
      <c r="N60" s="156">
        <f t="shared" si="7"/>
        <v>2.111406781590297E-3</v>
      </c>
    </row>
    <row r="61" spans="1:14" ht="16.5">
      <c r="A61" s="112"/>
      <c r="B61" s="114"/>
      <c r="C61" s="134" t="s">
        <v>203</v>
      </c>
      <c r="D61" s="123">
        <v>1865366.8241667266</v>
      </c>
      <c r="E61" s="147">
        <f t="shared" si="10"/>
        <v>2.7008010678377984E-3</v>
      </c>
      <c r="F61" s="123">
        <v>1995012</v>
      </c>
      <c r="G61" s="147">
        <f t="shared" si="11"/>
        <v>7.0380210448475243E-3</v>
      </c>
      <c r="H61" s="140">
        <v>1463161</v>
      </c>
      <c r="I61" s="147">
        <f t="shared" si="12"/>
        <v>5.1617523653993804E-3</v>
      </c>
      <c r="J61" s="165">
        <f t="shared" si="3"/>
        <v>1729086.5</v>
      </c>
      <c r="K61" s="151">
        <f t="shared" si="8"/>
        <v>7.0380206613204748E-3</v>
      </c>
      <c r="L61" s="154">
        <f t="shared" si="14"/>
        <v>2782376</v>
      </c>
      <c r="M61" s="188">
        <f t="shared" si="6"/>
        <v>2782376</v>
      </c>
      <c r="N61" s="156">
        <f t="shared" si="7"/>
        <v>7.0380209189674576E-3</v>
      </c>
    </row>
    <row r="62" spans="1:14" ht="16.5">
      <c r="A62" s="112"/>
      <c r="B62" s="114"/>
      <c r="C62" s="134" t="s">
        <v>204</v>
      </c>
      <c r="D62" s="123">
        <v>4126017.5026316121</v>
      </c>
      <c r="E62" s="147">
        <f t="shared" si="10"/>
        <v>5.973920160182335E-3</v>
      </c>
      <c r="F62" s="123">
        <v>598504</v>
      </c>
      <c r="G62" s="147">
        <f t="shared" si="11"/>
        <v>2.1114077245778084E-3</v>
      </c>
      <c r="H62" s="140">
        <v>438948</v>
      </c>
      <c r="I62" s="147">
        <f t="shared" si="12"/>
        <v>1.5485246512771508E-3</v>
      </c>
      <c r="J62" s="165">
        <f t="shared" si="3"/>
        <v>518726</v>
      </c>
      <c r="K62" s="151">
        <f t="shared" si="8"/>
        <v>2.1114064019146089E-3</v>
      </c>
      <c r="L62" s="154">
        <f t="shared" si="14"/>
        <v>834713</v>
      </c>
      <c r="M62" s="188">
        <f t="shared" si="6"/>
        <v>834713</v>
      </c>
      <c r="N62" s="156">
        <f t="shared" si="7"/>
        <v>2.111406781590297E-3</v>
      </c>
    </row>
    <row r="63" spans="1:14" ht="16.5">
      <c r="A63" s="112"/>
      <c r="B63" s="114"/>
      <c r="C63" s="134" t="s">
        <v>106</v>
      </c>
      <c r="D63" s="123">
        <v>540881.26637176168</v>
      </c>
      <c r="E63" s="147">
        <f t="shared" si="10"/>
        <v>7.8312355664568586E-4</v>
      </c>
      <c r="F63" s="123">
        <v>997506</v>
      </c>
      <c r="G63" s="147">
        <f t="shared" si="11"/>
        <v>3.5190105224237622E-3</v>
      </c>
      <c r="H63" s="140">
        <v>731580</v>
      </c>
      <c r="I63" s="147">
        <f t="shared" si="12"/>
        <v>2.5808744187952514E-3</v>
      </c>
      <c r="J63" s="165">
        <f t="shared" si="3"/>
        <v>864543</v>
      </c>
      <c r="K63" s="151">
        <f t="shared" si="8"/>
        <v>3.5190093130679045E-3</v>
      </c>
      <c r="L63" s="154">
        <f t="shared" si="14"/>
        <v>1391188</v>
      </c>
      <c r="M63" s="188">
        <f t="shared" si="6"/>
        <v>1391188</v>
      </c>
      <c r="N63" s="156">
        <f t="shared" si="7"/>
        <v>3.5190104594837288E-3</v>
      </c>
    </row>
    <row r="64" spans="1:14" ht="16.5">
      <c r="A64" s="112"/>
      <c r="B64" s="114"/>
      <c r="C64" s="134" t="s">
        <v>205</v>
      </c>
      <c r="D64" s="123">
        <v>888673.67844327935</v>
      </c>
      <c r="E64" s="147">
        <f t="shared" si="10"/>
        <v>1.2866803400833023E-3</v>
      </c>
      <c r="F64" s="123">
        <v>1995012</v>
      </c>
      <c r="G64" s="147">
        <f t="shared" si="11"/>
        <v>7.0380210448475243E-3</v>
      </c>
      <c r="H64" s="140">
        <v>1463161</v>
      </c>
      <c r="I64" s="147">
        <f t="shared" si="12"/>
        <v>5.1617523653993804E-3</v>
      </c>
      <c r="J64" s="165">
        <f t="shared" si="3"/>
        <v>1729086.5</v>
      </c>
      <c r="K64" s="151">
        <f t="shared" si="8"/>
        <v>7.0380206613204748E-3</v>
      </c>
      <c r="L64" s="154">
        <f t="shared" si="14"/>
        <v>2782376</v>
      </c>
      <c r="M64" s="188">
        <f t="shared" si="6"/>
        <v>2782376</v>
      </c>
      <c r="N64" s="156">
        <f t="shared" si="7"/>
        <v>7.0380209189674576E-3</v>
      </c>
    </row>
    <row r="65" spans="1:19" ht="16.5">
      <c r="A65" s="112"/>
      <c r="B65" s="114"/>
      <c r="C65" s="134" t="s">
        <v>206</v>
      </c>
      <c r="D65" s="123">
        <v>746145.2879654112</v>
      </c>
      <c r="E65" s="147">
        <f t="shared" si="10"/>
        <v>1.0803183397449585E-3</v>
      </c>
      <c r="F65" s="123">
        <v>2793017</v>
      </c>
      <c r="G65" s="147">
        <f t="shared" si="11"/>
        <v>9.8532301683483103E-3</v>
      </c>
      <c r="H65" s="140">
        <v>2048426</v>
      </c>
      <c r="I65" s="147">
        <f t="shared" si="12"/>
        <v>7.2264554282444595E-3</v>
      </c>
      <c r="J65" s="165">
        <f t="shared" si="3"/>
        <v>2420721.5</v>
      </c>
      <c r="K65" s="151">
        <f t="shared" si="8"/>
        <v>9.8532305539963984E-3</v>
      </c>
      <c r="L65" s="154">
        <f t="shared" si="14"/>
        <v>3895327</v>
      </c>
      <c r="M65" s="188">
        <f t="shared" si="6"/>
        <v>3895327</v>
      </c>
      <c r="N65" s="156">
        <f t="shared" si="7"/>
        <v>9.8532308042546188E-3</v>
      </c>
    </row>
    <row r="66" spans="1:19" ht="16.5">
      <c r="A66" s="112"/>
      <c r="B66" s="114"/>
      <c r="C66" s="134" t="s">
        <v>207</v>
      </c>
      <c r="D66" s="123">
        <v>934132.32186783256</v>
      </c>
      <c r="E66" s="147">
        <f t="shared" si="10"/>
        <v>1.3524983610285046E-3</v>
      </c>
      <c r="F66" s="123">
        <v>399003</v>
      </c>
      <c r="G66" s="147">
        <f t="shared" si="11"/>
        <v>1.4076063256548315E-3</v>
      </c>
      <c r="H66" s="140">
        <v>292633</v>
      </c>
      <c r="I66" s="147">
        <f t="shared" si="12"/>
        <v>1.0323532953269783E-3</v>
      </c>
      <c r="J66" s="165">
        <f t="shared" si="3"/>
        <v>345818</v>
      </c>
      <c r="K66" s="151">
        <f t="shared" si="8"/>
        <v>1.4076069815226271E-3</v>
      </c>
      <c r="L66" s="154">
        <f t="shared" si="14"/>
        <v>556476</v>
      </c>
      <c r="M66" s="188">
        <f t="shared" si="6"/>
        <v>556476</v>
      </c>
      <c r="N66" s="156">
        <f t="shared" si="7"/>
        <v>1.4076062073937294E-3</v>
      </c>
    </row>
    <row r="67" spans="1:19" ht="16.5">
      <c r="A67" s="112"/>
      <c r="B67" s="114"/>
      <c r="C67" s="134" t="s">
        <v>208</v>
      </c>
      <c r="D67" s="123">
        <v>149228.69716776241</v>
      </c>
      <c r="E67" s="147">
        <f t="shared" si="10"/>
        <v>2.1606314610145158E-4</v>
      </c>
      <c r="F67" s="123">
        <v>598505</v>
      </c>
      <c r="G67" s="147">
        <f t="shared" si="11"/>
        <v>2.1114112523866863E-3</v>
      </c>
      <c r="H67" s="140">
        <v>438949</v>
      </c>
      <c r="I67" s="147">
        <f t="shared" si="12"/>
        <v>1.5485281790860285E-3</v>
      </c>
      <c r="J67" s="165">
        <f t="shared" si="3"/>
        <v>518727</v>
      </c>
      <c r="K67" s="151">
        <f t="shared" si="8"/>
        <v>2.1114104722839409E-3</v>
      </c>
      <c r="L67" s="154">
        <f t="shared" si="14"/>
        <v>834714</v>
      </c>
      <c r="M67" s="188">
        <f t="shared" si="6"/>
        <v>834714</v>
      </c>
      <c r="N67" s="156">
        <f t="shared" si="7"/>
        <v>2.1114093110905941E-3</v>
      </c>
    </row>
    <row r="68" spans="1:19" s="145" customFormat="1" ht="16.5">
      <c r="A68" s="112"/>
      <c r="B68" s="118"/>
      <c r="C68" s="121" t="s">
        <v>122</v>
      </c>
      <c r="D68" s="124">
        <f>SUM(D53:D67)</f>
        <v>39429519.045977607</v>
      </c>
      <c r="E68" s="148">
        <f t="shared" ref="E68:E75" si="15">D68/$D$75</f>
        <v>5.7088657182094785E-2</v>
      </c>
      <c r="F68" s="124">
        <f>SUM(F53:F67)</f>
        <v>19950118</v>
      </c>
      <c r="G68" s="148">
        <f t="shared" ref="G68:I75" si="16">F68/$F$75</f>
        <v>7.0380203392857485E-2</v>
      </c>
      <c r="H68" s="141">
        <f>SUM(H53:H67)</f>
        <v>14631610</v>
      </c>
      <c r="I68" s="148">
        <f t="shared" si="16"/>
        <v>5.1617523653993802E-2</v>
      </c>
      <c r="J68" s="166">
        <f t="shared" ref="J68:J75" si="17">AVERAGE(F68,H68)</f>
        <v>17290864</v>
      </c>
      <c r="K68" s="152">
        <f>SUM(K53:K67)</f>
        <v>7.0380202542835432E-2</v>
      </c>
      <c r="L68" s="141">
        <f>SUM(L53:L67)</f>
        <v>27823758</v>
      </c>
      <c r="M68" s="189">
        <f t="shared" si="6"/>
        <v>27823758</v>
      </c>
      <c r="N68" s="157">
        <f t="shared" si="7"/>
        <v>7.0380204130673987E-2</v>
      </c>
    </row>
    <row r="69" spans="1:19" s="145" customFormat="1" ht="16.5">
      <c r="A69" s="112"/>
      <c r="B69" s="433" t="s">
        <v>115</v>
      </c>
      <c r="C69" s="433"/>
      <c r="D69" s="124">
        <f>[2]총사업비산출내역!F9</f>
        <v>13902878.676286297</v>
      </c>
      <c r="E69" s="148">
        <f t="shared" si="15"/>
        <v>2.012950433580632E-2</v>
      </c>
      <c r="F69" s="124">
        <v>7985756</v>
      </c>
      <c r="G69" s="148">
        <f t="shared" si="16"/>
        <v>2.817222091246438E-2</v>
      </c>
      <c r="H69" s="141">
        <v>5856831</v>
      </c>
      <c r="I69" s="148">
        <f t="shared" si="16"/>
        <v>2.0661780397368722E-2</v>
      </c>
      <c r="J69" s="166">
        <f t="shared" si="17"/>
        <v>6921293.5</v>
      </c>
      <c r="K69" s="152">
        <f t="shared" si="8"/>
        <v>2.8172220797550097E-2</v>
      </c>
      <c r="L69" s="159">
        <f>ROUND(K69*$L$75,0)</f>
        <v>11137465</v>
      </c>
      <c r="M69" s="189">
        <f t="shared" si="6"/>
        <v>11137465</v>
      </c>
      <c r="N69" s="157">
        <f t="shared" si="7"/>
        <v>2.8172221027735971E-2</v>
      </c>
    </row>
    <row r="70" spans="1:19" ht="16.5">
      <c r="A70" s="112"/>
      <c r="B70" s="114" t="s">
        <v>116</v>
      </c>
      <c r="C70" s="185" t="s">
        <v>194</v>
      </c>
      <c r="D70" s="123"/>
      <c r="E70" s="147">
        <f t="shared" si="15"/>
        <v>0</v>
      </c>
      <c r="F70" s="197">
        <f>$F$72*H70/$H$72</f>
        <v>8470230.2400000002</v>
      </c>
      <c r="G70" s="147">
        <f t="shared" si="16"/>
        <v>2.9881353437384787E-2</v>
      </c>
      <c r="H70" s="140">
        <v>6212149.3499999996</v>
      </c>
      <c r="I70" s="147">
        <f t="shared" si="16"/>
        <v>2.1915275626931501E-2</v>
      </c>
      <c r="J70" s="165">
        <f t="shared" si="17"/>
        <v>7341189.7949999999</v>
      </c>
      <c r="K70" s="151">
        <f t="shared" si="8"/>
        <v>2.9881353799179521E-2</v>
      </c>
      <c r="L70" s="154">
        <f t="shared" ref="L70:L71" si="18">ROUND(K70*$L$75,0)</f>
        <v>11813145</v>
      </c>
      <c r="M70" s="188">
        <f t="shared" ref="M70:M74" si="19">L70</f>
        <v>11813145</v>
      </c>
      <c r="N70" s="156">
        <f t="shared" ref="N70:N75" si="20">M70/$M$75</f>
        <v>2.9881353788559072E-2</v>
      </c>
    </row>
    <row r="71" spans="1:19" ht="16.5">
      <c r="A71" s="112"/>
      <c r="B71" s="114"/>
      <c r="C71" s="185" t="s">
        <v>195</v>
      </c>
      <c r="D71" s="123"/>
      <c r="E71" s="147">
        <f t="shared" si="15"/>
        <v>0</v>
      </c>
      <c r="F71" s="197">
        <f>$F$72*H71/$H$72</f>
        <v>3805465.76</v>
      </c>
      <c r="G71" s="147">
        <f t="shared" si="16"/>
        <v>1.3424955892158381E-2</v>
      </c>
      <c r="H71" s="140">
        <v>2790965.65</v>
      </c>
      <c r="I71" s="147">
        <f t="shared" si="16"/>
        <v>9.8459933976069065E-3</v>
      </c>
      <c r="J71" s="165">
        <f t="shared" si="17"/>
        <v>3298215.7050000001</v>
      </c>
      <c r="K71" s="151">
        <f t="shared" si="8"/>
        <v>1.3424956054703844E-2</v>
      </c>
      <c r="L71" s="154">
        <f t="shared" si="18"/>
        <v>5307355</v>
      </c>
      <c r="M71" s="188">
        <f t="shared" si="19"/>
        <v>5307355</v>
      </c>
      <c r="N71" s="156">
        <f t="shared" si="20"/>
        <v>1.3424956049932336E-2</v>
      </c>
    </row>
    <row r="72" spans="1:19" s="145" customFormat="1" ht="16.5">
      <c r="A72" s="112"/>
      <c r="B72" s="143"/>
      <c r="C72" s="121" t="s">
        <v>122</v>
      </c>
      <c r="D72" s="124">
        <v>21340303.806949783</v>
      </c>
      <c r="E72" s="148">
        <f t="shared" si="15"/>
        <v>3.0897898774167064E-2</v>
      </c>
      <c r="F72" s="124">
        <v>12275696</v>
      </c>
      <c r="G72" s="148">
        <f t="shared" si="16"/>
        <v>4.3306309329543172E-2</v>
      </c>
      <c r="H72" s="141">
        <f>SUM(H70:H71)</f>
        <v>9003115</v>
      </c>
      <c r="I72" s="148">
        <f t="shared" si="16"/>
        <v>3.1761269024538408E-2</v>
      </c>
      <c r="J72" s="166">
        <f t="shared" si="17"/>
        <v>10639405.5</v>
      </c>
      <c r="K72" s="152">
        <f>SUM(K70:K71)</f>
        <v>4.3306309853883368E-2</v>
      </c>
      <c r="L72" s="141">
        <f>SUM(L70:L71)</f>
        <v>17120500</v>
      </c>
      <c r="M72" s="189">
        <f t="shared" si="19"/>
        <v>17120500</v>
      </c>
      <c r="N72" s="157">
        <f t="shared" si="20"/>
        <v>4.3306309838491409E-2</v>
      </c>
    </row>
    <row r="73" spans="1:19" s="145" customFormat="1" ht="16.5">
      <c r="A73" s="430" t="s">
        <v>117</v>
      </c>
      <c r="B73" s="430"/>
      <c r="C73" s="430"/>
      <c r="D73" s="126">
        <f>[2]총사업비산출내역!F13</f>
        <v>90400403.81858027</v>
      </c>
      <c r="E73" s="149">
        <f t="shared" si="15"/>
        <v>0.13088766456177059</v>
      </c>
      <c r="F73" s="126">
        <v>14173103</v>
      </c>
      <c r="G73" s="149">
        <f t="shared" si="16"/>
        <v>4.9999998588876451E-2</v>
      </c>
      <c r="H73" s="142">
        <v>10394691.814027246</v>
      </c>
      <c r="I73" s="149">
        <f t="shared" si="16"/>
        <v>3.6670486063155532E-2</v>
      </c>
      <c r="J73" s="168">
        <f t="shared" si="17"/>
        <v>12283897.407013623</v>
      </c>
      <c r="K73" s="152">
        <f t="shared" si="8"/>
        <v>4.9999999278291102E-2</v>
      </c>
      <c r="L73" s="159">
        <f>ROUND(K73*$L$75,0)</f>
        <v>19766750</v>
      </c>
      <c r="M73" s="189">
        <f t="shared" si="19"/>
        <v>19766750</v>
      </c>
      <c r="N73" s="157">
        <f t="shared" si="20"/>
        <v>0.05</v>
      </c>
      <c r="P73" s="192" t="s">
        <v>144</v>
      </c>
      <c r="Q73" s="192" t="s">
        <v>146</v>
      </c>
      <c r="R73" s="192" t="s">
        <v>145</v>
      </c>
      <c r="S73" s="192" t="s">
        <v>193</v>
      </c>
    </row>
    <row r="74" spans="1:19" s="145" customFormat="1" ht="16.5">
      <c r="A74" s="434" t="s">
        <v>128</v>
      </c>
      <c r="B74" s="435"/>
      <c r="C74" s="436"/>
      <c r="D74" s="126">
        <v>24476500.957379315</v>
      </c>
      <c r="E74" s="149">
        <f t="shared" si="15"/>
        <v>3.5438691771605337E-2</v>
      </c>
      <c r="F74" s="126">
        <v>11338484</v>
      </c>
      <c r="G74" s="149">
        <f t="shared" si="16"/>
        <v>4.0000004515595364E-2</v>
      </c>
      <c r="H74" s="142">
        <v>8315753.5588362152</v>
      </c>
      <c r="I74" s="149">
        <f t="shared" si="16"/>
        <v>2.9336389230167528E-2</v>
      </c>
      <c r="J74" s="168">
        <f t="shared" si="17"/>
        <v>9827118.7794181071</v>
      </c>
      <c r="K74" s="152">
        <f t="shared" si="8"/>
        <v>4.000000289794356E-2</v>
      </c>
      <c r="L74" s="159">
        <f>ROUND(K74*$L$75,0)+1</f>
        <v>15813402</v>
      </c>
      <c r="M74" s="189">
        <f t="shared" si="19"/>
        <v>15813402</v>
      </c>
      <c r="N74" s="157">
        <f t="shared" si="20"/>
        <v>4.0000005059000594E-2</v>
      </c>
      <c r="P74" s="195">
        <f>M18+M42+M52</f>
        <v>303673125</v>
      </c>
      <c r="Q74" s="195">
        <f>M72</f>
        <v>17120500</v>
      </c>
      <c r="R74" s="195">
        <f>M68</f>
        <v>27823758</v>
      </c>
      <c r="S74" s="195">
        <f>P74+Q74+R74</f>
        <v>348617383</v>
      </c>
    </row>
    <row r="75" spans="1:19" s="145" customFormat="1" thickBot="1">
      <c r="A75" s="431" t="s">
        <v>118</v>
      </c>
      <c r="B75" s="431"/>
      <c r="C75" s="431"/>
      <c r="D75" s="127">
        <f>D18+D42+D52+D68+D69+D72+D73+D74</f>
        <v>690671684.92350233</v>
      </c>
      <c r="E75" s="150">
        <f t="shared" si="15"/>
        <v>1</v>
      </c>
      <c r="F75" s="127">
        <f>F18+F42+F52+F68+F69+F72+F73+F74</f>
        <v>283462068</v>
      </c>
      <c r="G75" s="150">
        <f t="shared" si="16"/>
        <v>1</v>
      </c>
      <c r="H75" s="127">
        <f>H18+H42+H52+H68+H69+H72+H73+H74</f>
        <v>207893835.37286347</v>
      </c>
      <c r="I75" s="150">
        <f t="shared" si="16"/>
        <v>0.73340971806098398</v>
      </c>
      <c r="J75" s="169">
        <f t="shared" si="17"/>
        <v>245677951.68643174</v>
      </c>
      <c r="K75" s="153">
        <f>J75/$J$75</f>
        <v>1</v>
      </c>
      <c r="L75" s="198">
        <v>395335000</v>
      </c>
      <c r="M75" s="191">
        <f>M18+M42+M52+M68+M69+M72+M73+M74</f>
        <v>395335000</v>
      </c>
      <c r="N75" s="158">
        <f t="shared" si="20"/>
        <v>1</v>
      </c>
      <c r="P75" s="194">
        <f>P74/$S$74</f>
        <v>0.87107855146741209</v>
      </c>
      <c r="Q75" s="194">
        <f>Q74/$S$74</f>
        <v>4.91097140729784E-2</v>
      </c>
      <c r="R75" s="194">
        <f>R74/$S$74</f>
        <v>7.9811734459609554E-2</v>
      </c>
      <c r="S75" s="194">
        <f>S74/$S$74</f>
        <v>1</v>
      </c>
    </row>
    <row r="76" spans="1:19" ht="16.5">
      <c r="A76" s="128"/>
      <c r="B76" s="128"/>
      <c r="C76" s="128"/>
      <c r="D76" s="128"/>
      <c r="E76" s="128"/>
      <c r="F76" s="128"/>
      <c r="G76" s="128"/>
      <c r="H76" s="128"/>
      <c r="I76" s="128"/>
      <c r="J76" s="128"/>
      <c r="K76" s="199">
        <f>K18+K42+K52+K68+K69+K72+K73+K74</f>
        <v>1</v>
      </c>
      <c r="L76" s="146">
        <f>L18+L42+L52+L68+L69+L72+L73+L74</f>
        <v>395335000</v>
      </c>
    </row>
    <row r="77" spans="1:19" ht="16.5">
      <c r="A77" s="128"/>
      <c r="B77" s="128"/>
      <c r="C77" s="128"/>
      <c r="D77" s="128"/>
      <c r="E77" s="128"/>
      <c r="F77" s="128"/>
      <c r="G77" s="128"/>
      <c r="H77" s="128"/>
      <c r="I77" s="128"/>
      <c r="J77" s="128"/>
      <c r="L77" s="145"/>
    </row>
    <row r="78" spans="1:19" ht="16.5">
      <c r="A78" s="128"/>
      <c r="B78" s="128"/>
      <c r="C78" s="128"/>
      <c r="D78" s="128"/>
      <c r="E78" s="128"/>
      <c r="F78" s="128"/>
      <c r="G78" s="128"/>
      <c r="H78" s="128"/>
      <c r="I78" s="128"/>
      <c r="J78" s="128"/>
    </row>
    <row r="79" spans="1:19" ht="16.5">
      <c r="A79" s="128"/>
      <c r="B79" s="128"/>
      <c r="C79" s="128"/>
      <c r="D79" s="128"/>
      <c r="E79" s="128"/>
      <c r="F79" s="128"/>
      <c r="G79" s="128"/>
      <c r="H79" s="128"/>
      <c r="I79" s="128"/>
      <c r="J79" s="128"/>
    </row>
    <row r="80" spans="1:19" ht="16.5">
      <c r="A80" s="128"/>
      <c r="B80" s="128"/>
      <c r="C80" s="128"/>
      <c r="D80" s="128"/>
      <c r="E80" s="128"/>
      <c r="F80" s="128"/>
      <c r="G80" s="128"/>
      <c r="H80" s="128"/>
      <c r="I80" s="128"/>
      <c r="J80" s="128"/>
    </row>
    <row r="81" spans="1:10" ht="16.5">
      <c r="A81" s="128"/>
      <c r="B81" s="128"/>
      <c r="C81" s="128"/>
      <c r="D81" s="128"/>
      <c r="E81" s="128"/>
      <c r="F81" s="128"/>
      <c r="G81" s="128"/>
      <c r="H81" s="128"/>
      <c r="I81" s="128"/>
      <c r="J81" s="128"/>
    </row>
    <row r="82" spans="1:10" ht="16.5">
      <c r="A82" s="128"/>
      <c r="B82" s="128"/>
      <c r="C82" s="128"/>
      <c r="D82" s="128"/>
      <c r="E82" s="128"/>
      <c r="F82" s="128"/>
      <c r="G82" s="128"/>
      <c r="H82" s="128"/>
      <c r="I82" s="128"/>
      <c r="J82" s="128"/>
    </row>
    <row r="83" spans="1:10" ht="16.5">
      <c r="A83" s="128"/>
      <c r="B83" s="128"/>
      <c r="C83" s="128"/>
      <c r="D83" s="128"/>
      <c r="E83" s="128"/>
      <c r="F83" s="128"/>
      <c r="G83" s="128"/>
      <c r="H83" s="128"/>
      <c r="I83" s="128"/>
      <c r="J83" s="128"/>
    </row>
    <row r="84" spans="1:10" ht="16.5">
      <c r="A84" s="128"/>
      <c r="B84" s="128"/>
      <c r="C84" s="128"/>
      <c r="D84" s="128"/>
      <c r="E84" s="128"/>
      <c r="F84" s="128"/>
      <c r="G84" s="128"/>
      <c r="H84" s="128"/>
      <c r="I84" s="128"/>
      <c r="J84" s="128"/>
    </row>
    <row r="85" spans="1:10" ht="16.5">
      <c r="A85" s="128"/>
      <c r="B85" s="128"/>
      <c r="C85" s="128"/>
      <c r="D85" s="128"/>
      <c r="E85" s="128"/>
      <c r="F85" s="128"/>
      <c r="G85" s="128"/>
      <c r="H85" s="128"/>
      <c r="I85" s="128"/>
      <c r="J85" s="128"/>
    </row>
  </sheetData>
  <mergeCells count="12">
    <mergeCell ref="L3:N3"/>
    <mergeCell ref="B3:C4"/>
    <mergeCell ref="H3:I3"/>
    <mergeCell ref="D3:E3"/>
    <mergeCell ref="J3:J4"/>
    <mergeCell ref="K3:K4"/>
    <mergeCell ref="A73:C73"/>
    <mergeCell ref="A75:C75"/>
    <mergeCell ref="F3:G3"/>
    <mergeCell ref="B69:C69"/>
    <mergeCell ref="A74:C74"/>
    <mergeCell ref="A3:A4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10</vt:i4>
      </vt:variant>
    </vt:vector>
  </HeadingPairs>
  <TitlesOfParts>
    <vt:vector size="22" baseType="lpstr">
      <vt:lpstr>사업개요</vt:lpstr>
      <vt:lpstr>건축_갑지(사업비)</vt:lpstr>
      <vt:lpstr>건축_을지(총공사비)</vt:lpstr>
      <vt:lpstr>건축_예정공정표</vt:lpstr>
      <vt:lpstr>소방_갑지(사업비)</vt:lpstr>
      <vt:lpstr>소방_을지(총공사비)</vt:lpstr>
      <vt:lpstr>예정공정표</vt:lpstr>
      <vt:lpstr>소방_예정공정표</vt:lpstr>
      <vt:lpstr>전기_갑지(사업비)</vt:lpstr>
      <vt:lpstr>전기_을지(총공사비)</vt:lpstr>
      <vt:lpstr>전기_예정공정표</vt:lpstr>
      <vt:lpstr>청주시 사례</vt:lpstr>
      <vt:lpstr>'건축_갑지(사업비)'!Print_Area</vt:lpstr>
      <vt:lpstr>건축_예정공정표!Print_Area</vt:lpstr>
      <vt:lpstr>'건축_을지(총공사비)'!Print_Area</vt:lpstr>
      <vt:lpstr>사업개요!Print_Area</vt:lpstr>
      <vt:lpstr>'소방_갑지(사업비)'!Print_Area</vt:lpstr>
      <vt:lpstr>소방_예정공정표!Print_Area</vt:lpstr>
      <vt:lpstr>'소방_을지(총공사비)'!Print_Area</vt:lpstr>
      <vt:lpstr>'전기_갑지(사업비)'!Print_Area</vt:lpstr>
      <vt:lpstr>전기_예정공정표!Print_Area</vt:lpstr>
      <vt:lpstr>'전기_을지(총공사비)'!Print_Area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dell3070ssd128</dc:creator>
  <cp:lastModifiedBy>USER</cp:lastModifiedBy>
  <cp:lastPrinted>2025-04-30T00:40:59Z</cp:lastPrinted>
  <dcterms:created xsi:type="dcterms:W3CDTF">2021-01-04T01:30:37Z</dcterms:created>
  <dcterms:modified xsi:type="dcterms:W3CDTF">2026-10-23T05:50:26Z</dcterms:modified>
</cp:coreProperties>
</file>